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280" yWindow="0" windowWidth="28740" windowHeight="20880" tabRatio="500" activeTab="1"/>
  </bookViews>
  <sheets>
    <sheet name="Comparison" sheetId="6" r:id="rId1"/>
    <sheet name="Data" sheetId="3" r:id="rId2"/>
    <sheet name="Scores" sheetId="4" r:id="rId3"/>
    <sheet name="Ranking" sheetId="7" r:id="rId4"/>
    <sheet name="Correl with GDP" sheetId="8" r:id="rId5"/>
    <sheet name="Deltas" sheetId="9" r:id="rId6"/>
    <sheet name="Ranking Delta" sheetId="10" r:id="rId7"/>
    <sheet name="Delta-R vs Delta-GDPpc" sheetId="1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" i="4" l="1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X82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X90" i="4"/>
  <c r="Y90" i="4"/>
  <c r="X91" i="4"/>
  <c r="Y91" i="4"/>
  <c r="X92" i="4"/>
  <c r="Y92" i="4"/>
  <c r="X93" i="4"/>
  <c r="Y93" i="4"/>
  <c r="X94" i="4"/>
  <c r="Y94" i="4"/>
  <c r="X95" i="4"/>
  <c r="Y95" i="4"/>
  <c r="X96" i="4"/>
  <c r="Y96" i="4"/>
  <c r="X97" i="4"/>
  <c r="Y97" i="4"/>
  <c r="X98" i="4"/>
  <c r="Y98" i="4"/>
  <c r="X99" i="4"/>
  <c r="Y99" i="4"/>
  <c r="X100" i="4"/>
  <c r="Y100" i="4"/>
  <c r="X101" i="4"/>
  <c r="Y101" i="4"/>
  <c r="X102" i="4"/>
  <c r="Y102" i="4"/>
  <c r="X103" i="4"/>
  <c r="Y103" i="4"/>
  <c r="X104" i="4"/>
  <c r="Y104" i="4"/>
  <c r="X105" i="4"/>
  <c r="Y105" i="4"/>
  <c r="X106" i="4"/>
  <c r="Y106" i="4"/>
  <c r="X107" i="4"/>
  <c r="Y107" i="4"/>
  <c r="X108" i="4"/>
  <c r="Y108" i="4"/>
  <c r="X109" i="4"/>
  <c r="Y109" i="4"/>
  <c r="X110" i="4"/>
  <c r="Y110" i="4"/>
  <c r="X111" i="4"/>
  <c r="Y111" i="4"/>
  <c r="X112" i="4"/>
  <c r="Y112" i="4"/>
  <c r="X113" i="4"/>
  <c r="Y113" i="4"/>
  <c r="X114" i="4"/>
  <c r="Y114" i="4"/>
  <c r="X115" i="4"/>
  <c r="Y115" i="4"/>
  <c r="X116" i="4"/>
  <c r="Y116" i="4"/>
  <c r="X117" i="4"/>
  <c r="Y117" i="4"/>
  <c r="X118" i="4"/>
  <c r="Y118" i="4"/>
  <c r="X119" i="4"/>
  <c r="Y119" i="4"/>
  <c r="X120" i="4"/>
  <c r="Y120" i="4"/>
  <c r="X121" i="4"/>
  <c r="Y121" i="4"/>
  <c r="X122" i="4"/>
  <c r="Y122" i="4"/>
  <c r="X123" i="4"/>
  <c r="Y123" i="4"/>
  <c r="X124" i="4"/>
  <c r="Y124" i="4"/>
  <c r="X125" i="4"/>
  <c r="Y125" i="4"/>
  <c r="X126" i="4"/>
  <c r="Y126" i="4"/>
  <c r="X127" i="4"/>
  <c r="Y127" i="4"/>
  <c r="X128" i="4"/>
  <c r="Y128" i="4"/>
  <c r="X129" i="4"/>
  <c r="Y129" i="4"/>
  <c r="X130" i="4"/>
  <c r="Y130" i="4"/>
  <c r="X131" i="4"/>
  <c r="Y131" i="4"/>
  <c r="X132" i="4"/>
  <c r="Y132" i="4"/>
  <c r="X133" i="4"/>
  <c r="Y133" i="4"/>
  <c r="X134" i="4"/>
  <c r="Y134" i="4"/>
  <c r="X135" i="4"/>
  <c r="Y135" i="4"/>
  <c r="X136" i="4"/>
  <c r="Y136" i="4"/>
  <c r="X137" i="4"/>
  <c r="Y137" i="4"/>
  <c r="X138" i="4"/>
  <c r="Y138" i="4"/>
  <c r="X139" i="4"/>
  <c r="Y139" i="4"/>
  <c r="X140" i="4"/>
  <c r="Y140" i="4"/>
  <c r="X141" i="4"/>
  <c r="Y141" i="4"/>
  <c r="X142" i="4"/>
  <c r="Y142" i="4"/>
  <c r="X143" i="4"/>
  <c r="Y143" i="4"/>
  <c r="X144" i="4"/>
  <c r="Y144" i="4"/>
  <c r="X145" i="4"/>
  <c r="Y145" i="4"/>
  <c r="X146" i="4"/>
  <c r="Y146" i="4"/>
  <c r="X147" i="4"/>
  <c r="Y147" i="4"/>
  <c r="X148" i="4"/>
  <c r="Y148" i="4"/>
  <c r="X149" i="4"/>
  <c r="Y149" i="4"/>
  <c r="X150" i="4"/>
  <c r="Y150" i="4"/>
  <c r="X151" i="4"/>
  <c r="Y151" i="4"/>
  <c r="X152" i="4"/>
  <c r="Y152" i="4"/>
  <c r="X153" i="4"/>
  <c r="Y153" i="4"/>
  <c r="X154" i="4"/>
  <c r="Y154" i="4"/>
  <c r="X155" i="4"/>
  <c r="Y155" i="4"/>
  <c r="X156" i="4"/>
  <c r="Y156" i="4"/>
  <c r="X157" i="4"/>
  <c r="Y157" i="4"/>
  <c r="X158" i="4"/>
  <c r="Y158" i="4"/>
  <c r="X159" i="4"/>
  <c r="Y159" i="4"/>
  <c r="X160" i="4"/>
  <c r="Y160" i="4"/>
  <c r="X161" i="4"/>
  <c r="Y161" i="4"/>
  <c r="X162" i="4"/>
  <c r="Y162" i="4"/>
  <c r="X163" i="4"/>
  <c r="Y163" i="4"/>
  <c r="X164" i="4"/>
  <c r="Y164" i="4"/>
  <c r="X165" i="4"/>
  <c r="Y165" i="4"/>
  <c r="X166" i="4"/>
  <c r="Y166" i="4"/>
  <c r="X167" i="4"/>
  <c r="Y167" i="4"/>
  <c r="X168" i="4"/>
  <c r="Y168" i="4"/>
  <c r="X169" i="4"/>
  <c r="Y169" i="4"/>
  <c r="X170" i="4"/>
  <c r="Y170" i="4"/>
  <c r="X171" i="4"/>
  <c r="Y171" i="4"/>
  <c r="X172" i="4"/>
  <c r="Y172" i="4"/>
  <c r="X173" i="4"/>
  <c r="Y173" i="4"/>
  <c r="X174" i="4"/>
  <c r="Y174" i="4"/>
  <c r="X175" i="4"/>
  <c r="Y175" i="4"/>
  <c r="X176" i="4"/>
  <c r="Y176" i="4"/>
  <c r="X177" i="4"/>
  <c r="Y177" i="4"/>
  <c r="X178" i="4"/>
  <c r="Y178" i="4"/>
  <c r="X179" i="4"/>
  <c r="Y179" i="4"/>
  <c r="X180" i="4"/>
  <c r="Y180" i="4"/>
  <c r="X181" i="4"/>
  <c r="Y181" i="4"/>
  <c r="X182" i="4"/>
  <c r="Y182" i="4"/>
  <c r="X183" i="4"/>
  <c r="Y183" i="4"/>
  <c r="X184" i="4"/>
  <c r="Y184" i="4"/>
  <c r="X185" i="4"/>
  <c r="Y185" i="4"/>
  <c r="X186" i="4"/>
  <c r="Y186" i="4"/>
  <c r="X187" i="4"/>
  <c r="Y187" i="4"/>
  <c r="X188" i="4"/>
  <c r="Y188" i="4"/>
  <c r="X189" i="4"/>
  <c r="Y189" i="4"/>
  <c r="X190" i="4"/>
  <c r="Y190" i="4"/>
  <c r="X191" i="4"/>
  <c r="Y191" i="4"/>
  <c r="X192" i="4"/>
  <c r="Y192" i="4"/>
  <c r="X193" i="4"/>
  <c r="Y193" i="4"/>
  <c r="X194" i="4"/>
  <c r="Y194" i="4"/>
  <c r="X195" i="4"/>
  <c r="Y195" i="4"/>
  <c r="X196" i="4"/>
  <c r="Y196" i="4"/>
  <c r="X197" i="4"/>
  <c r="Y197" i="4"/>
  <c r="X198" i="4"/>
  <c r="Y198" i="4"/>
  <c r="X199" i="4"/>
  <c r="Y199" i="4"/>
  <c r="Y8" i="4"/>
  <c r="X8" i="4"/>
  <c r="G1" i="4"/>
  <c r="F1" i="4"/>
  <c r="D1" i="4"/>
  <c r="E1" i="4"/>
  <c r="E118" i="4"/>
  <c r="G118" i="4"/>
  <c r="N4" i="6"/>
  <c r="O7" i="9"/>
  <c r="P7" i="9"/>
  <c r="Q7" i="9"/>
  <c r="R7" i="9"/>
  <c r="S7" i="9"/>
  <c r="O8" i="9"/>
  <c r="P8" i="9"/>
  <c r="Q8" i="9"/>
  <c r="R8" i="9"/>
  <c r="S8" i="9"/>
  <c r="O9" i="9"/>
  <c r="P9" i="9"/>
  <c r="Q9" i="9"/>
  <c r="R9" i="9"/>
  <c r="S9" i="9"/>
  <c r="O10" i="9"/>
  <c r="P10" i="9"/>
  <c r="Q10" i="9"/>
  <c r="R10" i="9"/>
  <c r="S10" i="9"/>
  <c r="O11" i="9"/>
  <c r="P11" i="9"/>
  <c r="Q11" i="9"/>
  <c r="R11" i="9"/>
  <c r="S11" i="9"/>
  <c r="O12" i="9"/>
  <c r="P12" i="9"/>
  <c r="Q12" i="9"/>
  <c r="R12" i="9"/>
  <c r="S12" i="9"/>
  <c r="O13" i="9"/>
  <c r="P13" i="9"/>
  <c r="Q13" i="9"/>
  <c r="R13" i="9"/>
  <c r="S13" i="9"/>
  <c r="O14" i="9"/>
  <c r="P14" i="9"/>
  <c r="Q14" i="9"/>
  <c r="R14" i="9"/>
  <c r="S14" i="9"/>
  <c r="O15" i="9"/>
  <c r="P15" i="9"/>
  <c r="Q15" i="9"/>
  <c r="R15" i="9"/>
  <c r="S15" i="9"/>
  <c r="O16" i="9"/>
  <c r="P16" i="9"/>
  <c r="Q16" i="9"/>
  <c r="R16" i="9"/>
  <c r="S16" i="9"/>
  <c r="O17" i="9"/>
  <c r="P17" i="9"/>
  <c r="Q17" i="9"/>
  <c r="R17" i="9"/>
  <c r="S17" i="9"/>
  <c r="O18" i="9"/>
  <c r="P18" i="9"/>
  <c r="Q18" i="9"/>
  <c r="R18" i="9"/>
  <c r="S18" i="9"/>
  <c r="O19" i="9"/>
  <c r="P19" i="9"/>
  <c r="Q19" i="9"/>
  <c r="R19" i="9"/>
  <c r="S19" i="9"/>
  <c r="O20" i="9"/>
  <c r="P20" i="9"/>
  <c r="Q20" i="9"/>
  <c r="R20" i="9"/>
  <c r="S20" i="9"/>
  <c r="O21" i="9"/>
  <c r="P21" i="9"/>
  <c r="Q21" i="9"/>
  <c r="R21" i="9"/>
  <c r="S21" i="9"/>
  <c r="O22" i="9"/>
  <c r="P22" i="9"/>
  <c r="Q22" i="9"/>
  <c r="R22" i="9"/>
  <c r="S22" i="9"/>
  <c r="O23" i="9"/>
  <c r="P23" i="9"/>
  <c r="Q23" i="9"/>
  <c r="R23" i="9"/>
  <c r="S23" i="9"/>
  <c r="O24" i="9"/>
  <c r="P24" i="9"/>
  <c r="Q24" i="9"/>
  <c r="R24" i="9"/>
  <c r="S24" i="9"/>
  <c r="O25" i="9"/>
  <c r="P25" i="9"/>
  <c r="Q25" i="9"/>
  <c r="R25" i="9"/>
  <c r="S25" i="9"/>
  <c r="O26" i="9"/>
  <c r="P26" i="9"/>
  <c r="Q26" i="9"/>
  <c r="R26" i="9"/>
  <c r="S26" i="9"/>
  <c r="O27" i="9"/>
  <c r="P27" i="9"/>
  <c r="Q27" i="9"/>
  <c r="R27" i="9"/>
  <c r="S27" i="9"/>
  <c r="O28" i="9"/>
  <c r="P28" i="9"/>
  <c r="Q28" i="9"/>
  <c r="R28" i="9"/>
  <c r="S28" i="9"/>
  <c r="O29" i="9"/>
  <c r="P29" i="9"/>
  <c r="Q29" i="9"/>
  <c r="R29" i="9"/>
  <c r="S29" i="9"/>
  <c r="O30" i="9"/>
  <c r="P30" i="9"/>
  <c r="Q30" i="9"/>
  <c r="R30" i="9"/>
  <c r="S30" i="9"/>
  <c r="O31" i="9"/>
  <c r="P31" i="9"/>
  <c r="Q31" i="9"/>
  <c r="R31" i="9"/>
  <c r="S31" i="9"/>
  <c r="O32" i="9"/>
  <c r="P32" i="9"/>
  <c r="Q32" i="9"/>
  <c r="R32" i="9"/>
  <c r="S32" i="9"/>
  <c r="O33" i="9"/>
  <c r="P33" i="9"/>
  <c r="Q33" i="9"/>
  <c r="R33" i="9"/>
  <c r="S33" i="9"/>
  <c r="O34" i="9"/>
  <c r="P34" i="9"/>
  <c r="Q34" i="9"/>
  <c r="R34" i="9"/>
  <c r="S34" i="9"/>
  <c r="O35" i="9"/>
  <c r="P35" i="9"/>
  <c r="Q35" i="9"/>
  <c r="R35" i="9"/>
  <c r="S35" i="9"/>
  <c r="O36" i="9"/>
  <c r="P36" i="9"/>
  <c r="Q36" i="9"/>
  <c r="R36" i="9"/>
  <c r="S36" i="9"/>
  <c r="O37" i="9"/>
  <c r="P37" i="9"/>
  <c r="Q37" i="9"/>
  <c r="R37" i="9"/>
  <c r="S37" i="9"/>
  <c r="O38" i="9"/>
  <c r="P38" i="9"/>
  <c r="Q38" i="9"/>
  <c r="R38" i="9"/>
  <c r="S38" i="9"/>
  <c r="O39" i="9"/>
  <c r="P39" i="9"/>
  <c r="Q39" i="9"/>
  <c r="R39" i="9"/>
  <c r="S39" i="9"/>
  <c r="O40" i="9"/>
  <c r="P40" i="9"/>
  <c r="Q40" i="9"/>
  <c r="R40" i="9"/>
  <c r="S40" i="9"/>
  <c r="O41" i="9"/>
  <c r="P41" i="9"/>
  <c r="Q41" i="9"/>
  <c r="R41" i="9"/>
  <c r="S41" i="9"/>
  <c r="O42" i="9"/>
  <c r="P42" i="9"/>
  <c r="Q42" i="9"/>
  <c r="R42" i="9"/>
  <c r="S42" i="9"/>
  <c r="O43" i="9"/>
  <c r="P43" i="9"/>
  <c r="Q43" i="9"/>
  <c r="R43" i="9"/>
  <c r="S43" i="9"/>
  <c r="O44" i="9"/>
  <c r="P44" i="9"/>
  <c r="Q44" i="9"/>
  <c r="R44" i="9"/>
  <c r="S44" i="9"/>
  <c r="O45" i="9"/>
  <c r="P45" i="9"/>
  <c r="Q45" i="9"/>
  <c r="R45" i="9"/>
  <c r="S45" i="9"/>
  <c r="O46" i="9"/>
  <c r="P46" i="9"/>
  <c r="Q46" i="9"/>
  <c r="R46" i="9"/>
  <c r="S46" i="9"/>
  <c r="O47" i="9"/>
  <c r="P47" i="9"/>
  <c r="Q47" i="9"/>
  <c r="R47" i="9"/>
  <c r="S47" i="9"/>
  <c r="O48" i="9"/>
  <c r="P48" i="9"/>
  <c r="Q48" i="9"/>
  <c r="R48" i="9"/>
  <c r="S48" i="9"/>
  <c r="O49" i="9"/>
  <c r="P49" i="9"/>
  <c r="Q49" i="9"/>
  <c r="R49" i="9"/>
  <c r="S49" i="9"/>
  <c r="O50" i="9"/>
  <c r="P50" i="9"/>
  <c r="Q50" i="9"/>
  <c r="R50" i="9"/>
  <c r="S50" i="9"/>
  <c r="O51" i="9"/>
  <c r="P51" i="9"/>
  <c r="Q51" i="9"/>
  <c r="R51" i="9"/>
  <c r="S51" i="9"/>
  <c r="O52" i="9"/>
  <c r="P52" i="9"/>
  <c r="Q52" i="9"/>
  <c r="R52" i="9"/>
  <c r="S52" i="9"/>
  <c r="O53" i="9"/>
  <c r="P53" i="9"/>
  <c r="Q53" i="9"/>
  <c r="R53" i="9"/>
  <c r="S53" i="9"/>
  <c r="O54" i="9"/>
  <c r="P54" i="9"/>
  <c r="Q54" i="9"/>
  <c r="R54" i="9"/>
  <c r="S54" i="9"/>
  <c r="O55" i="9"/>
  <c r="P55" i="9"/>
  <c r="Q55" i="9"/>
  <c r="R55" i="9"/>
  <c r="S55" i="9"/>
  <c r="O56" i="9"/>
  <c r="P56" i="9"/>
  <c r="Q56" i="9"/>
  <c r="R56" i="9"/>
  <c r="S56" i="9"/>
  <c r="O57" i="9"/>
  <c r="P57" i="9"/>
  <c r="Q57" i="9"/>
  <c r="R57" i="9"/>
  <c r="S57" i="9"/>
  <c r="O58" i="9"/>
  <c r="P58" i="9"/>
  <c r="Q58" i="9"/>
  <c r="R58" i="9"/>
  <c r="S58" i="9"/>
  <c r="O59" i="9"/>
  <c r="P59" i="9"/>
  <c r="Q59" i="9"/>
  <c r="R59" i="9"/>
  <c r="S59" i="9"/>
  <c r="O60" i="9"/>
  <c r="P60" i="9"/>
  <c r="Q60" i="9"/>
  <c r="R60" i="9"/>
  <c r="S60" i="9"/>
  <c r="O61" i="9"/>
  <c r="P61" i="9"/>
  <c r="Q61" i="9"/>
  <c r="R61" i="9"/>
  <c r="S61" i="9"/>
  <c r="O62" i="9"/>
  <c r="P62" i="9"/>
  <c r="Q62" i="9"/>
  <c r="R62" i="9"/>
  <c r="S62" i="9"/>
  <c r="O63" i="9"/>
  <c r="P63" i="9"/>
  <c r="Q63" i="9"/>
  <c r="R63" i="9"/>
  <c r="S63" i="9"/>
  <c r="O64" i="9"/>
  <c r="P64" i="9"/>
  <c r="Q64" i="9"/>
  <c r="R64" i="9"/>
  <c r="S64" i="9"/>
  <c r="O65" i="9"/>
  <c r="P65" i="9"/>
  <c r="Q65" i="9"/>
  <c r="R65" i="9"/>
  <c r="S65" i="9"/>
  <c r="O66" i="9"/>
  <c r="P66" i="9"/>
  <c r="Q66" i="9"/>
  <c r="R66" i="9"/>
  <c r="S66" i="9"/>
  <c r="O67" i="9"/>
  <c r="P67" i="9"/>
  <c r="Q67" i="9"/>
  <c r="R67" i="9"/>
  <c r="S67" i="9"/>
  <c r="O68" i="9"/>
  <c r="P68" i="9"/>
  <c r="Q68" i="9"/>
  <c r="R68" i="9"/>
  <c r="S68" i="9"/>
  <c r="O69" i="9"/>
  <c r="P69" i="9"/>
  <c r="Q69" i="9"/>
  <c r="R69" i="9"/>
  <c r="S69" i="9"/>
  <c r="O70" i="9"/>
  <c r="P70" i="9"/>
  <c r="Q70" i="9"/>
  <c r="R70" i="9"/>
  <c r="S70" i="9"/>
  <c r="O71" i="9"/>
  <c r="P71" i="9"/>
  <c r="Q71" i="9"/>
  <c r="R71" i="9"/>
  <c r="S71" i="9"/>
  <c r="O72" i="9"/>
  <c r="P72" i="9"/>
  <c r="Q72" i="9"/>
  <c r="R72" i="9"/>
  <c r="S72" i="9"/>
  <c r="O73" i="9"/>
  <c r="P73" i="9"/>
  <c r="Q73" i="9"/>
  <c r="R73" i="9"/>
  <c r="S73" i="9"/>
  <c r="O74" i="9"/>
  <c r="P74" i="9"/>
  <c r="Q74" i="9"/>
  <c r="R74" i="9"/>
  <c r="S74" i="9"/>
  <c r="O75" i="9"/>
  <c r="P75" i="9"/>
  <c r="Q75" i="9"/>
  <c r="R75" i="9"/>
  <c r="S75" i="9"/>
  <c r="O76" i="9"/>
  <c r="P76" i="9"/>
  <c r="Q76" i="9"/>
  <c r="R76" i="9"/>
  <c r="S76" i="9"/>
  <c r="O77" i="9"/>
  <c r="P77" i="9"/>
  <c r="Q77" i="9"/>
  <c r="R77" i="9"/>
  <c r="S77" i="9"/>
  <c r="O78" i="9"/>
  <c r="P78" i="9"/>
  <c r="Q78" i="9"/>
  <c r="R78" i="9"/>
  <c r="S78" i="9"/>
  <c r="O79" i="9"/>
  <c r="P79" i="9"/>
  <c r="Q79" i="9"/>
  <c r="R79" i="9"/>
  <c r="S79" i="9"/>
  <c r="O80" i="9"/>
  <c r="P80" i="9"/>
  <c r="Q80" i="9"/>
  <c r="R80" i="9"/>
  <c r="S80" i="9"/>
  <c r="O81" i="9"/>
  <c r="P81" i="9"/>
  <c r="Q81" i="9"/>
  <c r="R81" i="9"/>
  <c r="S81" i="9"/>
  <c r="O82" i="9"/>
  <c r="P82" i="9"/>
  <c r="Q82" i="9"/>
  <c r="R82" i="9"/>
  <c r="S82" i="9"/>
  <c r="O83" i="9"/>
  <c r="P83" i="9"/>
  <c r="Q83" i="9"/>
  <c r="R83" i="9"/>
  <c r="S83" i="9"/>
  <c r="O84" i="9"/>
  <c r="P84" i="9"/>
  <c r="Q84" i="9"/>
  <c r="R84" i="9"/>
  <c r="S84" i="9"/>
  <c r="O85" i="9"/>
  <c r="P85" i="9"/>
  <c r="Q85" i="9"/>
  <c r="R85" i="9"/>
  <c r="S85" i="9"/>
  <c r="O86" i="9"/>
  <c r="P86" i="9"/>
  <c r="Q86" i="9"/>
  <c r="R86" i="9"/>
  <c r="S86" i="9"/>
  <c r="O87" i="9"/>
  <c r="P87" i="9"/>
  <c r="Q87" i="9"/>
  <c r="R87" i="9"/>
  <c r="S87" i="9"/>
  <c r="O88" i="9"/>
  <c r="P88" i="9"/>
  <c r="Q88" i="9"/>
  <c r="R88" i="9"/>
  <c r="S88" i="9"/>
  <c r="O89" i="9"/>
  <c r="P89" i="9"/>
  <c r="Q89" i="9"/>
  <c r="R89" i="9"/>
  <c r="S89" i="9"/>
  <c r="O90" i="9"/>
  <c r="P90" i="9"/>
  <c r="Q90" i="9"/>
  <c r="R90" i="9"/>
  <c r="S90" i="9"/>
  <c r="O91" i="9"/>
  <c r="P91" i="9"/>
  <c r="Q91" i="9"/>
  <c r="R91" i="9"/>
  <c r="S91" i="9"/>
  <c r="O92" i="9"/>
  <c r="P92" i="9"/>
  <c r="Q92" i="9"/>
  <c r="R92" i="9"/>
  <c r="S92" i="9"/>
  <c r="O93" i="9"/>
  <c r="P93" i="9"/>
  <c r="Q93" i="9"/>
  <c r="R93" i="9"/>
  <c r="S93" i="9"/>
  <c r="O94" i="9"/>
  <c r="P94" i="9"/>
  <c r="Q94" i="9"/>
  <c r="R94" i="9"/>
  <c r="S94" i="9"/>
  <c r="O95" i="9"/>
  <c r="P95" i="9"/>
  <c r="Q95" i="9"/>
  <c r="R95" i="9"/>
  <c r="S95" i="9"/>
  <c r="O96" i="9"/>
  <c r="P96" i="9"/>
  <c r="Q96" i="9"/>
  <c r="R96" i="9"/>
  <c r="S96" i="9"/>
  <c r="O97" i="9"/>
  <c r="P97" i="9"/>
  <c r="Q97" i="9"/>
  <c r="R97" i="9"/>
  <c r="S97" i="9"/>
  <c r="O98" i="9"/>
  <c r="P98" i="9"/>
  <c r="Q98" i="9"/>
  <c r="R98" i="9"/>
  <c r="S98" i="9"/>
  <c r="O99" i="9"/>
  <c r="P99" i="9"/>
  <c r="Q99" i="9"/>
  <c r="R99" i="9"/>
  <c r="S99" i="9"/>
  <c r="O100" i="9"/>
  <c r="P100" i="9"/>
  <c r="Q100" i="9"/>
  <c r="R100" i="9"/>
  <c r="S100" i="9"/>
  <c r="O101" i="9"/>
  <c r="P101" i="9"/>
  <c r="Q101" i="9"/>
  <c r="R101" i="9"/>
  <c r="S101" i="9"/>
  <c r="O102" i="9"/>
  <c r="P102" i="9"/>
  <c r="Q102" i="9"/>
  <c r="R102" i="9"/>
  <c r="S102" i="9"/>
  <c r="O103" i="9"/>
  <c r="P103" i="9"/>
  <c r="Q103" i="9"/>
  <c r="R103" i="9"/>
  <c r="S103" i="9"/>
  <c r="O104" i="9"/>
  <c r="P104" i="9"/>
  <c r="Q104" i="9"/>
  <c r="R104" i="9"/>
  <c r="S104" i="9"/>
  <c r="O105" i="9"/>
  <c r="P105" i="9"/>
  <c r="Q105" i="9"/>
  <c r="R105" i="9"/>
  <c r="S105" i="9"/>
  <c r="O106" i="9"/>
  <c r="P106" i="9"/>
  <c r="Q106" i="9"/>
  <c r="R106" i="9"/>
  <c r="S106" i="9"/>
  <c r="O107" i="9"/>
  <c r="P107" i="9"/>
  <c r="Q107" i="9"/>
  <c r="R107" i="9"/>
  <c r="S107" i="9"/>
  <c r="O108" i="9"/>
  <c r="P108" i="9"/>
  <c r="Q108" i="9"/>
  <c r="R108" i="9"/>
  <c r="S108" i="9"/>
  <c r="O109" i="9"/>
  <c r="P109" i="9"/>
  <c r="Q109" i="9"/>
  <c r="R109" i="9"/>
  <c r="S109" i="9"/>
  <c r="O110" i="9"/>
  <c r="P110" i="9"/>
  <c r="Q110" i="9"/>
  <c r="R110" i="9"/>
  <c r="S110" i="9"/>
  <c r="O111" i="9"/>
  <c r="P111" i="9"/>
  <c r="Q111" i="9"/>
  <c r="R111" i="9"/>
  <c r="S111" i="9"/>
  <c r="O112" i="9"/>
  <c r="P112" i="9"/>
  <c r="Q112" i="9"/>
  <c r="R112" i="9"/>
  <c r="S112" i="9"/>
  <c r="O113" i="9"/>
  <c r="P113" i="9"/>
  <c r="Q113" i="9"/>
  <c r="R113" i="9"/>
  <c r="S113" i="9"/>
  <c r="O114" i="9"/>
  <c r="P114" i="9"/>
  <c r="Q114" i="9"/>
  <c r="R114" i="9"/>
  <c r="S114" i="9"/>
  <c r="O115" i="9"/>
  <c r="P115" i="9"/>
  <c r="Q115" i="9"/>
  <c r="R115" i="9"/>
  <c r="S115" i="9"/>
  <c r="O116" i="9"/>
  <c r="P116" i="9"/>
  <c r="Q116" i="9"/>
  <c r="R116" i="9"/>
  <c r="S116" i="9"/>
  <c r="O117" i="9"/>
  <c r="P117" i="9"/>
  <c r="Q117" i="9"/>
  <c r="R117" i="9"/>
  <c r="S117" i="9"/>
  <c r="O118" i="9"/>
  <c r="P118" i="9"/>
  <c r="Q118" i="9"/>
  <c r="R118" i="9"/>
  <c r="S118" i="9"/>
  <c r="O119" i="9"/>
  <c r="P119" i="9"/>
  <c r="Q119" i="9"/>
  <c r="R119" i="9"/>
  <c r="S119" i="9"/>
  <c r="O120" i="9"/>
  <c r="P120" i="9"/>
  <c r="Q120" i="9"/>
  <c r="R120" i="9"/>
  <c r="S120" i="9"/>
  <c r="O121" i="9"/>
  <c r="P121" i="9"/>
  <c r="Q121" i="9"/>
  <c r="R121" i="9"/>
  <c r="S121" i="9"/>
  <c r="O122" i="9"/>
  <c r="P122" i="9"/>
  <c r="Q122" i="9"/>
  <c r="R122" i="9"/>
  <c r="S122" i="9"/>
  <c r="O123" i="9"/>
  <c r="P123" i="9"/>
  <c r="Q123" i="9"/>
  <c r="R123" i="9"/>
  <c r="S123" i="9"/>
  <c r="O124" i="9"/>
  <c r="P124" i="9"/>
  <c r="Q124" i="9"/>
  <c r="R124" i="9"/>
  <c r="S124" i="9"/>
  <c r="O125" i="9"/>
  <c r="P125" i="9"/>
  <c r="Q125" i="9"/>
  <c r="R125" i="9"/>
  <c r="S125" i="9"/>
  <c r="O126" i="9"/>
  <c r="P126" i="9"/>
  <c r="Q126" i="9"/>
  <c r="R126" i="9"/>
  <c r="S126" i="9"/>
  <c r="O127" i="9"/>
  <c r="P127" i="9"/>
  <c r="Q127" i="9"/>
  <c r="R127" i="9"/>
  <c r="S127" i="9"/>
  <c r="O128" i="9"/>
  <c r="P128" i="9"/>
  <c r="Q128" i="9"/>
  <c r="R128" i="9"/>
  <c r="S128" i="9"/>
  <c r="O129" i="9"/>
  <c r="P129" i="9"/>
  <c r="Q129" i="9"/>
  <c r="R129" i="9"/>
  <c r="S129" i="9"/>
  <c r="O130" i="9"/>
  <c r="P130" i="9"/>
  <c r="Q130" i="9"/>
  <c r="R130" i="9"/>
  <c r="S130" i="9"/>
  <c r="O131" i="9"/>
  <c r="P131" i="9"/>
  <c r="Q131" i="9"/>
  <c r="R131" i="9"/>
  <c r="S131" i="9"/>
  <c r="O132" i="9"/>
  <c r="P132" i="9"/>
  <c r="Q132" i="9"/>
  <c r="R132" i="9"/>
  <c r="S132" i="9"/>
  <c r="O133" i="9"/>
  <c r="P133" i="9"/>
  <c r="Q133" i="9"/>
  <c r="R133" i="9"/>
  <c r="S133" i="9"/>
  <c r="O134" i="9"/>
  <c r="P134" i="9"/>
  <c r="Q134" i="9"/>
  <c r="R134" i="9"/>
  <c r="S134" i="9"/>
  <c r="O135" i="9"/>
  <c r="P135" i="9"/>
  <c r="Q135" i="9"/>
  <c r="R135" i="9"/>
  <c r="S135" i="9"/>
  <c r="O136" i="9"/>
  <c r="P136" i="9"/>
  <c r="Q136" i="9"/>
  <c r="R136" i="9"/>
  <c r="S136" i="9"/>
  <c r="O137" i="9"/>
  <c r="P137" i="9"/>
  <c r="Q137" i="9"/>
  <c r="R137" i="9"/>
  <c r="S137" i="9"/>
  <c r="O138" i="9"/>
  <c r="P138" i="9"/>
  <c r="Q138" i="9"/>
  <c r="R138" i="9"/>
  <c r="S138" i="9"/>
  <c r="O139" i="9"/>
  <c r="P139" i="9"/>
  <c r="Q139" i="9"/>
  <c r="R139" i="9"/>
  <c r="S139" i="9"/>
  <c r="O140" i="9"/>
  <c r="P140" i="9"/>
  <c r="Q140" i="9"/>
  <c r="R140" i="9"/>
  <c r="S140" i="9"/>
  <c r="O141" i="9"/>
  <c r="P141" i="9"/>
  <c r="Q141" i="9"/>
  <c r="R141" i="9"/>
  <c r="S141" i="9"/>
  <c r="O142" i="9"/>
  <c r="P142" i="9"/>
  <c r="Q142" i="9"/>
  <c r="R142" i="9"/>
  <c r="S142" i="9"/>
  <c r="O143" i="9"/>
  <c r="P143" i="9"/>
  <c r="Q143" i="9"/>
  <c r="R143" i="9"/>
  <c r="S143" i="9"/>
  <c r="O144" i="9"/>
  <c r="P144" i="9"/>
  <c r="Q144" i="9"/>
  <c r="R144" i="9"/>
  <c r="S144" i="9"/>
  <c r="O145" i="9"/>
  <c r="P145" i="9"/>
  <c r="Q145" i="9"/>
  <c r="R145" i="9"/>
  <c r="S145" i="9"/>
  <c r="O146" i="9"/>
  <c r="P146" i="9"/>
  <c r="Q146" i="9"/>
  <c r="R146" i="9"/>
  <c r="S146" i="9"/>
  <c r="O147" i="9"/>
  <c r="P147" i="9"/>
  <c r="Q147" i="9"/>
  <c r="R147" i="9"/>
  <c r="S147" i="9"/>
  <c r="O148" i="9"/>
  <c r="P148" i="9"/>
  <c r="Q148" i="9"/>
  <c r="R148" i="9"/>
  <c r="S148" i="9"/>
  <c r="O149" i="9"/>
  <c r="P149" i="9"/>
  <c r="Q149" i="9"/>
  <c r="R149" i="9"/>
  <c r="S149" i="9"/>
  <c r="O150" i="9"/>
  <c r="P150" i="9"/>
  <c r="Q150" i="9"/>
  <c r="R150" i="9"/>
  <c r="S150" i="9"/>
  <c r="O151" i="9"/>
  <c r="P151" i="9"/>
  <c r="Q151" i="9"/>
  <c r="R151" i="9"/>
  <c r="S151" i="9"/>
  <c r="O152" i="9"/>
  <c r="P152" i="9"/>
  <c r="Q152" i="9"/>
  <c r="R152" i="9"/>
  <c r="S152" i="9"/>
  <c r="O153" i="9"/>
  <c r="P153" i="9"/>
  <c r="Q153" i="9"/>
  <c r="R153" i="9"/>
  <c r="S153" i="9"/>
  <c r="O154" i="9"/>
  <c r="P154" i="9"/>
  <c r="Q154" i="9"/>
  <c r="R154" i="9"/>
  <c r="S154" i="9"/>
  <c r="O155" i="9"/>
  <c r="P155" i="9"/>
  <c r="Q155" i="9"/>
  <c r="R155" i="9"/>
  <c r="S155" i="9"/>
  <c r="O156" i="9"/>
  <c r="P156" i="9"/>
  <c r="Q156" i="9"/>
  <c r="R156" i="9"/>
  <c r="S156" i="9"/>
  <c r="O157" i="9"/>
  <c r="P157" i="9"/>
  <c r="Q157" i="9"/>
  <c r="R157" i="9"/>
  <c r="S157" i="9"/>
  <c r="O158" i="9"/>
  <c r="P158" i="9"/>
  <c r="Q158" i="9"/>
  <c r="R158" i="9"/>
  <c r="S158" i="9"/>
  <c r="O159" i="9"/>
  <c r="P159" i="9"/>
  <c r="Q159" i="9"/>
  <c r="R159" i="9"/>
  <c r="S159" i="9"/>
  <c r="O160" i="9"/>
  <c r="P160" i="9"/>
  <c r="Q160" i="9"/>
  <c r="R160" i="9"/>
  <c r="S160" i="9"/>
  <c r="O161" i="9"/>
  <c r="P161" i="9"/>
  <c r="Q161" i="9"/>
  <c r="R161" i="9"/>
  <c r="S161" i="9"/>
  <c r="O162" i="9"/>
  <c r="P162" i="9"/>
  <c r="Q162" i="9"/>
  <c r="R162" i="9"/>
  <c r="S162" i="9"/>
  <c r="O163" i="9"/>
  <c r="P163" i="9"/>
  <c r="Q163" i="9"/>
  <c r="R163" i="9"/>
  <c r="S163" i="9"/>
  <c r="O164" i="9"/>
  <c r="P164" i="9"/>
  <c r="Q164" i="9"/>
  <c r="R164" i="9"/>
  <c r="S164" i="9"/>
  <c r="O165" i="9"/>
  <c r="P165" i="9"/>
  <c r="Q165" i="9"/>
  <c r="R165" i="9"/>
  <c r="S165" i="9"/>
  <c r="O166" i="9"/>
  <c r="P166" i="9"/>
  <c r="Q166" i="9"/>
  <c r="R166" i="9"/>
  <c r="S166" i="9"/>
  <c r="O167" i="9"/>
  <c r="P167" i="9"/>
  <c r="Q167" i="9"/>
  <c r="R167" i="9"/>
  <c r="S167" i="9"/>
  <c r="O168" i="9"/>
  <c r="P168" i="9"/>
  <c r="Q168" i="9"/>
  <c r="R168" i="9"/>
  <c r="S168" i="9"/>
  <c r="O169" i="9"/>
  <c r="P169" i="9"/>
  <c r="Q169" i="9"/>
  <c r="R169" i="9"/>
  <c r="S169" i="9"/>
  <c r="O170" i="9"/>
  <c r="P170" i="9"/>
  <c r="Q170" i="9"/>
  <c r="R170" i="9"/>
  <c r="S170" i="9"/>
  <c r="O171" i="9"/>
  <c r="P171" i="9"/>
  <c r="Q171" i="9"/>
  <c r="R171" i="9"/>
  <c r="S171" i="9"/>
  <c r="O172" i="9"/>
  <c r="P172" i="9"/>
  <c r="Q172" i="9"/>
  <c r="R172" i="9"/>
  <c r="S172" i="9"/>
  <c r="O173" i="9"/>
  <c r="P173" i="9"/>
  <c r="Q173" i="9"/>
  <c r="R173" i="9"/>
  <c r="S173" i="9"/>
  <c r="O174" i="9"/>
  <c r="P174" i="9"/>
  <c r="Q174" i="9"/>
  <c r="R174" i="9"/>
  <c r="S174" i="9"/>
  <c r="O175" i="9"/>
  <c r="P175" i="9"/>
  <c r="Q175" i="9"/>
  <c r="R175" i="9"/>
  <c r="S175" i="9"/>
  <c r="O176" i="9"/>
  <c r="P176" i="9"/>
  <c r="Q176" i="9"/>
  <c r="R176" i="9"/>
  <c r="S176" i="9"/>
  <c r="O177" i="9"/>
  <c r="P177" i="9"/>
  <c r="Q177" i="9"/>
  <c r="R177" i="9"/>
  <c r="S177" i="9"/>
  <c r="O178" i="9"/>
  <c r="P178" i="9"/>
  <c r="Q178" i="9"/>
  <c r="R178" i="9"/>
  <c r="S178" i="9"/>
  <c r="O179" i="9"/>
  <c r="P179" i="9"/>
  <c r="Q179" i="9"/>
  <c r="R179" i="9"/>
  <c r="S179" i="9"/>
  <c r="O180" i="9"/>
  <c r="P180" i="9"/>
  <c r="Q180" i="9"/>
  <c r="R180" i="9"/>
  <c r="S180" i="9"/>
  <c r="O181" i="9"/>
  <c r="P181" i="9"/>
  <c r="Q181" i="9"/>
  <c r="R181" i="9"/>
  <c r="S181" i="9"/>
  <c r="O182" i="9"/>
  <c r="P182" i="9"/>
  <c r="Q182" i="9"/>
  <c r="R182" i="9"/>
  <c r="S182" i="9"/>
  <c r="O183" i="9"/>
  <c r="P183" i="9"/>
  <c r="Q183" i="9"/>
  <c r="R183" i="9"/>
  <c r="S183" i="9"/>
  <c r="O184" i="9"/>
  <c r="P184" i="9"/>
  <c r="Q184" i="9"/>
  <c r="R184" i="9"/>
  <c r="S184" i="9"/>
  <c r="O185" i="9"/>
  <c r="P185" i="9"/>
  <c r="Q185" i="9"/>
  <c r="R185" i="9"/>
  <c r="S185" i="9"/>
  <c r="O186" i="9"/>
  <c r="P186" i="9"/>
  <c r="Q186" i="9"/>
  <c r="R186" i="9"/>
  <c r="S186" i="9"/>
  <c r="O187" i="9"/>
  <c r="P187" i="9"/>
  <c r="Q187" i="9"/>
  <c r="R187" i="9"/>
  <c r="S187" i="9"/>
  <c r="O188" i="9"/>
  <c r="P188" i="9"/>
  <c r="Q188" i="9"/>
  <c r="R188" i="9"/>
  <c r="S188" i="9"/>
  <c r="O189" i="9"/>
  <c r="P189" i="9"/>
  <c r="Q189" i="9"/>
  <c r="R189" i="9"/>
  <c r="S189" i="9"/>
  <c r="O190" i="9"/>
  <c r="P190" i="9"/>
  <c r="Q190" i="9"/>
  <c r="R190" i="9"/>
  <c r="S190" i="9"/>
  <c r="O191" i="9"/>
  <c r="P191" i="9"/>
  <c r="Q191" i="9"/>
  <c r="R191" i="9"/>
  <c r="S191" i="9"/>
  <c r="O192" i="9"/>
  <c r="P192" i="9"/>
  <c r="Q192" i="9"/>
  <c r="R192" i="9"/>
  <c r="S192" i="9"/>
  <c r="O193" i="9"/>
  <c r="P193" i="9"/>
  <c r="Q193" i="9"/>
  <c r="R193" i="9"/>
  <c r="S193" i="9"/>
  <c r="O194" i="9"/>
  <c r="P194" i="9"/>
  <c r="Q194" i="9"/>
  <c r="R194" i="9"/>
  <c r="S194" i="9"/>
  <c r="O195" i="9"/>
  <c r="P195" i="9"/>
  <c r="Q195" i="9"/>
  <c r="R195" i="9"/>
  <c r="S195" i="9"/>
  <c r="O196" i="9"/>
  <c r="P196" i="9"/>
  <c r="Q196" i="9"/>
  <c r="R196" i="9"/>
  <c r="S196" i="9"/>
  <c r="O197" i="9"/>
  <c r="P197" i="9"/>
  <c r="Q197" i="9"/>
  <c r="R197" i="9"/>
  <c r="S197" i="9"/>
  <c r="P6" i="9"/>
  <c r="Q6" i="9"/>
  <c r="R6" i="9"/>
  <c r="S6" i="9"/>
  <c r="O6" i="9"/>
  <c r="R1" i="9"/>
  <c r="S1" i="9"/>
  <c r="Q1" i="9"/>
  <c r="P1" i="9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13" i="11"/>
  <c r="U7" i="9"/>
  <c r="H14" i="11"/>
  <c r="U8" i="9"/>
  <c r="H15" i="11"/>
  <c r="U9" i="9"/>
  <c r="H16" i="11"/>
  <c r="U10" i="9"/>
  <c r="H17" i="11"/>
  <c r="U11" i="9"/>
  <c r="H18" i="11"/>
  <c r="U12" i="9"/>
  <c r="H19" i="11"/>
  <c r="U13" i="9"/>
  <c r="H20" i="11"/>
  <c r="U14" i="9"/>
  <c r="H21" i="11"/>
  <c r="U15" i="9"/>
  <c r="H22" i="11"/>
  <c r="U16" i="9"/>
  <c r="H23" i="11"/>
  <c r="U17" i="9"/>
  <c r="H24" i="11"/>
  <c r="U18" i="9"/>
  <c r="H25" i="11"/>
  <c r="U19" i="9"/>
  <c r="H26" i="11"/>
  <c r="U20" i="9"/>
  <c r="H27" i="11"/>
  <c r="U21" i="9"/>
  <c r="H28" i="11"/>
  <c r="U22" i="9"/>
  <c r="H29" i="11"/>
  <c r="U23" i="9"/>
  <c r="H30" i="11"/>
  <c r="U24" i="9"/>
  <c r="H31" i="11"/>
  <c r="U25" i="9"/>
  <c r="H32" i="11"/>
  <c r="U26" i="9"/>
  <c r="H33" i="11"/>
  <c r="U27" i="9"/>
  <c r="H34" i="11"/>
  <c r="U28" i="9"/>
  <c r="H35" i="11"/>
  <c r="U29" i="9"/>
  <c r="H36" i="11"/>
  <c r="U30" i="9"/>
  <c r="H37" i="11"/>
  <c r="U31" i="9"/>
  <c r="H38" i="11"/>
  <c r="U32" i="9"/>
  <c r="H39" i="11"/>
  <c r="U33" i="9"/>
  <c r="H40" i="11"/>
  <c r="U34" i="9"/>
  <c r="H41" i="11"/>
  <c r="U35" i="9"/>
  <c r="H42" i="11"/>
  <c r="U36" i="9"/>
  <c r="H43" i="11"/>
  <c r="U37" i="9"/>
  <c r="H44" i="11"/>
  <c r="U38" i="9"/>
  <c r="H45" i="11"/>
  <c r="U39" i="9"/>
  <c r="H46" i="11"/>
  <c r="U40" i="9"/>
  <c r="H47" i="11"/>
  <c r="U41" i="9"/>
  <c r="H48" i="11"/>
  <c r="U42" i="9"/>
  <c r="H49" i="11"/>
  <c r="U43" i="9"/>
  <c r="H50" i="11"/>
  <c r="U44" i="9"/>
  <c r="H51" i="11"/>
  <c r="U45" i="9"/>
  <c r="H52" i="11"/>
  <c r="U46" i="9"/>
  <c r="H53" i="11"/>
  <c r="U47" i="9"/>
  <c r="H54" i="11"/>
  <c r="U48" i="9"/>
  <c r="H55" i="11"/>
  <c r="U49" i="9"/>
  <c r="H56" i="11"/>
  <c r="U50" i="9"/>
  <c r="H57" i="11"/>
  <c r="U51" i="9"/>
  <c r="H58" i="11"/>
  <c r="U52" i="9"/>
  <c r="H59" i="11"/>
  <c r="U53" i="9"/>
  <c r="H60" i="11"/>
  <c r="U54" i="9"/>
  <c r="H61" i="11"/>
  <c r="U55" i="9"/>
  <c r="H62" i="11"/>
  <c r="U56" i="9"/>
  <c r="H63" i="11"/>
  <c r="U57" i="9"/>
  <c r="H64" i="11"/>
  <c r="U58" i="9"/>
  <c r="H65" i="11"/>
  <c r="U59" i="9"/>
  <c r="H66" i="11"/>
  <c r="U60" i="9"/>
  <c r="H67" i="11"/>
  <c r="U61" i="9"/>
  <c r="H68" i="11"/>
  <c r="U62" i="9"/>
  <c r="H69" i="11"/>
  <c r="U63" i="9"/>
  <c r="H70" i="11"/>
  <c r="U64" i="9"/>
  <c r="H71" i="11"/>
  <c r="U65" i="9"/>
  <c r="H72" i="11"/>
  <c r="U66" i="9"/>
  <c r="H73" i="11"/>
  <c r="U67" i="9"/>
  <c r="H74" i="11"/>
  <c r="U68" i="9"/>
  <c r="H75" i="11"/>
  <c r="U69" i="9"/>
  <c r="H76" i="11"/>
  <c r="U70" i="9"/>
  <c r="H77" i="11"/>
  <c r="U71" i="9"/>
  <c r="H78" i="11"/>
  <c r="U72" i="9"/>
  <c r="H79" i="11"/>
  <c r="U73" i="9"/>
  <c r="H80" i="11"/>
  <c r="U74" i="9"/>
  <c r="H81" i="11"/>
  <c r="U75" i="9"/>
  <c r="H82" i="11"/>
  <c r="U76" i="9"/>
  <c r="H83" i="11"/>
  <c r="U77" i="9"/>
  <c r="H84" i="11"/>
  <c r="U78" i="9"/>
  <c r="H85" i="11"/>
  <c r="U79" i="9"/>
  <c r="H86" i="11"/>
  <c r="U80" i="9"/>
  <c r="H87" i="11"/>
  <c r="U81" i="9"/>
  <c r="H88" i="11"/>
  <c r="U82" i="9"/>
  <c r="H89" i="11"/>
  <c r="U83" i="9"/>
  <c r="H90" i="11"/>
  <c r="U84" i="9"/>
  <c r="H91" i="11"/>
  <c r="U85" i="9"/>
  <c r="H92" i="11"/>
  <c r="U86" i="9"/>
  <c r="H93" i="11"/>
  <c r="U87" i="9"/>
  <c r="H94" i="11"/>
  <c r="U88" i="9"/>
  <c r="H95" i="11"/>
  <c r="U89" i="9"/>
  <c r="H96" i="11"/>
  <c r="U90" i="9"/>
  <c r="H97" i="11"/>
  <c r="U91" i="9"/>
  <c r="H98" i="11"/>
  <c r="U92" i="9"/>
  <c r="H99" i="11"/>
  <c r="U93" i="9"/>
  <c r="H100" i="11"/>
  <c r="U94" i="9"/>
  <c r="H101" i="11"/>
  <c r="U95" i="9"/>
  <c r="H102" i="11"/>
  <c r="U96" i="9"/>
  <c r="H103" i="11"/>
  <c r="U97" i="9"/>
  <c r="H104" i="11"/>
  <c r="U98" i="9"/>
  <c r="H105" i="11"/>
  <c r="U99" i="9"/>
  <c r="H106" i="11"/>
  <c r="U100" i="9"/>
  <c r="H107" i="11"/>
  <c r="U101" i="9"/>
  <c r="H108" i="11"/>
  <c r="U102" i="9"/>
  <c r="H109" i="11"/>
  <c r="U103" i="9"/>
  <c r="H110" i="11"/>
  <c r="U104" i="9"/>
  <c r="H111" i="11"/>
  <c r="U105" i="9"/>
  <c r="H112" i="11"/>
  <c r="U106" i="9"/>
  <c r="H113" i="11"/>
  <c r="U107" i="9"/>
  <c r="H114" i="11"/>
  <c r="U108" i="9"/>
  <c r="H115" i="11"/>
  <c r="U109" i="9"/>
  <c r="H116" i="11"/>
  <c r="U110" i="9"/>
  <c r="H117" i="11"/>
  <c r="U111" i="9"/>
  <c r="H118" i="11"/>
  <c r="U112" i="9"/>
  <c r="H119" i="11"/>
  <c r="U113" i="9"/>
  <c r="H120" i="11"/>
  <c r="U114" i="9"/>
  <c r="H121" i="11"/>
  <c r="U115" i="9"/>
  <c r="H122" i="11"/>
  <c r="U116" i="9"/>
  <c r="H123" i="11"/>
  <c r="U117" i="9"/>
  <c r="H124" i="11"/>
  <c r="U118" i="9"/>
  <c r="H125" i="11"/>
  <c r="U119" i="9"/>
  <c r="H126" i="11"/>
  <c r="U120" i="9"/>
  <c r="H127" i="11"/>
  <c r="U121" i="9"/>
  <c r="H128" i="11"/>
  <c r="U122" i="9"/>
  <c r="H129" i="11"/>
  <c r="U123" i="9"/>
  <c r="H130" i="11"/>
  <c r="U124" i="9"/>
  <c r="H131" i="11"/>
  <c r="U125" i="9"/>
  <c r="H132" i="11"/>
  <c r="U126" i="9"/>
  <c r="H133" i="11"/>
  <c r="U127" i="9"/>
  <c r="H134" i="11"/>
  <c r="U128" i="9"/>
  <c r="H135" i="11"/>
  <c r="U129" i="9"/>
  <c r="H136" i="11"/>
  <c r="U130" i="9"/>
  <c r="H137" i="11"/>
  <c r="U131" i="9"/>
  <c r="H138" i="11"/>
  <c r="U132" i="9"/>
  <c r="H139" i="11"/>
  <c r="U133" i="9"/>
  <c r="H140" i="11"/>
  <c r="U134" i="9"/>
  <c r="H141" i="11"/>
  <c r="U135" i="9"/>
  <c r="H142" i="11"/>
  <c r="U136" i="9"/>
  <c r="H143" i="11"/>
  <c r="U137" i="9"/>
  <c r="H144" i="11"/>
  <c r="U138" i="9"/>
  <c r="H145" i="11"/>
  <c r="U139" i="9"/>
  <c r="H146" i="11"/>
  <c r="U140" i="9"/>
  <c r="H147" i="11"/>
  <c r="U141" i="9"/>
  <c r="H148" i="11"/>
  <c r="U142" i="9"/>
  <c r="H149" i="11"/>
  <c r="U143" i="9"/>
  <c r="H150" i="11"/>
  <c r="U144" i="9"/>
  <c r="H151" i="11"/>
  <c r="U145" i="9"/>
  <c r="H152" i="11"/>
  <c r="U146" i="9"/>
  <c r="H153" i="11"/>
  <c r="U147" i="9"/>
  <c r="H154" i="11"/>
  <c r="U148" i="9"/>
  <c r="H155" i="11"/>
  <c r="U149" i="9"/>
  <c r="H156" i="11"/>
  <c r="U150" i="9"/>
  <c r="H157" i="11"/>
  <c r="U151" i="9"/>
  <c r="H158" i="11"/>
  <c r="U152" i="9"/>
  <c r="H159" i="11"/>
  <c r="U153" i="9"/>
  <c r="H160" i="11"/>
  <c r="U154" i="9"/>
  <c r="H161" i="11"/>
  <c r="U155" i="9"/>
  <c r="H162" i="11"/>
  <c r="U156" i="9"/>
  <c r="H163" i="11"/>
  <c r="U157" i="9"/>
  <c r="H164" i="11"/>
  <c r="U158" i="9"/>
  <c r="H165" i="11"/>
  <c r="U159" i="9"/>
  <c r="H166" i="11"/>
  <c r="U160" i="9"/>
  <c r="H167" i="11"/>
  <c r="U161" i="9"/>
  <c r="H168" i="11"/>
  <c r="U162" i="9"/>
  <c r="H169" i="11"/>
  <c r="U163" i="9"/>
  <c r="H170" i="11"/>
  <c r="U164" i="9"/>
  <c r="H171" i="11"/>
  <c r="U165" i="9"/>
  <c r="H172" i="11"/>
  <c r="U166" i="9"/>
  <c r="H173" i="11"/>
  <c r="U167" i="9"/>
  <c r="H174" i="11"/>
  <c r="U168" i="9"/>
  <c r="H175" i="11"/>
  <c r="U169" i="9"/>
  <c r="H176" i="11"/>
  <c r="U170" i="9"/>
  <c r="H177" i="11"/>
  <c r="U171" i="9"/>
  <c r="H178" i="11"/>
  <c r="U172" i="9"/>
  <c r="H179" i="11"/>
  <c r="U173" i="9"/>
  <c r="H180" i="11"/>
  <c r="U174" i="9"/>
  <c r="H181" i="11"/>
  <c r="U175" i="9"/>
  <c r="H182" i="11"/>
  <c r="U176" i="9"/>
  <c r="H183" i="11"/>
  <c r="U177" i="9"/>
  <c r="H184" i="11"/>
  <c r="U178" i="9"/>
  <c r="H185" i="11"/>
  <c r="U179" i="9"/>
  <c r="H186" i="11"/>
  <c r="U180" i="9"/>
  <c r="H187" i="11"/>
  <c r="U181" i="9"/>
  <c r="H188" i="11"/>
  <c r="U182" i="9"/>
  <c r="H189" i="11"/>
  <c r="U183" i="9"/>
  <c r="H190" i="11"/>
  <c r="U184" i="9"/>
  <c r="H191" i="11"/>
  <c r="U185" i="9"/>
  <c r="H192" i="11"/>
  <c r="U186" i="9"/>
  <c r="H193" i="11"/>
  <c r="U187" i="9"/>
  <c r="H194" i="11"/>
  <c r="U188" i="9"/>
  <c r="H195" i="11"/>
  <c r="U189" i="9"/>
  <c r="H196" i="11"/>
  <c r="U190" i="9"/>
  <c r="H197" i="11"/>
  <c r="U191" i="9"/>
  <c r="H198" i="11"/>
  <c r="U192" i="9"/>
  <c r="H199" i="11"/>
  <c r="U193" i="9"/>
  <c r="H200" i="11"/>
  <c r="U194" i="9"/>
  <c r="H201" i="11"/>
  <c r="U195" i="9"/>
  <c r="H202" i="11"/>
  <c r="U196" i="9"/>
  <c r="H203" i="11"/>
  <c r="U197" i="9"/>
  <c r="H204" i="11"/>
  <c r="U6" i="9"/>
  <c r="H13" i="11"/>
  <c r="C204" i="11"/>
  <c r="B204" i="11"/>
  <c r="C203" i="11"/>
  <c r="B203" i="11"/>
  <c r="C202" i="11"/>
  <c r="B202" i="11"/>
  <c r="C201" i="11"/>
  <c r="B201" i="11"/>
  <c r="C200" i="11"/>
  <c r="B200" i="11"/>
  <c r="C199" i="11"/>
  <c r="B199" i="11"/>
  <c r="C198" i="11"/>
  <c r="B198" i="11"/>
  <c r="C197" i="11"/>
  <c r="B197" i="11"/>
  <c r="C196" i="11"/>
  <c r="B196" i="11"/>
  <c r="C195" i="11"/>
  <c r="B195" i="11"/>
  <c r="C194" i="11"/>
  <c r="B194" i="11"/>
  <c r="C193" i="11"/>
  <c r="B193" i="11"/>
  <c r="C192" i="11"/>
  <c r="B192" i="11"/>
  <c r="C191" i="11"/>
  <c r="B191" i="11"/>
  <c r="C190" i="11"/>
  <c r="B190" i="11"/>
  <c r="C189" i="11"/>
  <c r="B189" i="11"/>
  <c r="C188" i="11"/>
  <c r="B188" i="11"/>
  <c r="C187" i="11"/>
  <c r="B187" i="11"/>
  <c r="C186" i="11"/>
  <c r="B186" i="11"/>
  <c r="C185" i="11"/>
  <c r="B185" i="11"/>
  <c r="C184" i="11"/>
  <c r="B184" i="11"/>
  <c r="C183" i="11"/>
  <c r="B183" i="11"/>
  <c r="C182" i="11"/>
  <c r="B182" i="11"/>
  <c r="C181" i="11"/>
  <c r="B181" i="11"/>
  <c r="C180" i="11"/>
  <c r="B180" i="11"/>
  <c r="C179" i="11"/>
  <c r="B179" i="11"/>
  <c r="C178" i="11"/>
  <c r="B178" i="11"/>
  <c r="C177" i="11"/>
  <c r="B177" i="11"/>
  <c r="C176" i="11"/>
  <c r="B176" i="11"/>
  <c r="C175" i="11"/>
  <c r="B175" i="11"/>
  <c r="C174" i="11"/>
  <c r="B174" i="11"/>
  <c r="C173" i="11"/>
  <c r="B173" i="11"/>
  <c r="C172" i="11"/>
  <c r="B172" i="11"/>
  <c r="C171" i="11"/>
  <c r="B171" i="11"/>
  <c r="C170" i="11"/>
  <c r="B170" i="11"/>
  <c r="C169" i="11"/>
  <c r="B169" i="11"/>
  <c r="C168" i="11"/>
  <c r="B168" i="11"/>
  <c r="C167" i="11"/>
  <c r="B167" i="11"/>
  <c r="C166" i="11"/>
  <c r="B166" i="11"/>
  <c r="C165" i="11"/>
  <c r="B165" i="11"/>
  <c r="C164" i="11"/>
  <c r="B164" i="11"/>
  <c r="C163" i="11"/>
  <c r="B163" i="11"/>
  <c r="C162" i="11"/>
  <c r="B162" i="11"/>
  <c r="C161" i="11"/>
  <c r="B161" i="11"/>
  <c r="C160" i="11"/>
  <c r="B160" i="11"/>
  <c r="C159" i="11"/>
  <c r="B159" i="11"/>
  <c r="C158" i="11"/>
  <c r="B158" i="11"/>
  <c r="C157" i="11"/>
  <c r="B157" i="11"/>
  <c r="C156" i="11"/>
  <c r="B156" i="11"/>
  <c r="C155" i="11"/>
  <c r="B155" i="11"/>
  <c r="C154" i="11"/>
  <c r="B154" i="11"/>
  <c r="C153" i="11"/>
  <c r="B153" i="11"/>
  <c r="C152" i="11"/>
  <c r="B152" i="11"/>
  <c r="C151" i="11"/>
  <c r="B151" i="11"/>
  <c r="C150" i="11"/>
  <c r="B150" i="11"/>
  <c r="C149" i="11"/>
  <c r="B149" i="11"/>
  <c r="C148" i="11"/>
  <c r="B148" i="11"/>
  <c r="C147" i="11"/>
  <c r="B147" i="11"/>
  <c r="C146" i="11"/>
  <c r="B146" i="11"/>
  <c r="C145" i="11"/>
  <c r="B145" i="11"/>
  <c r="C144" i="11"/>
  <c r="B144" i="11"/>
  <c r="C143" i="11"/>
  <c r="B143" i="11"/>
  <c r="C142" i="11"/>
  <c r="B142" i="11"/>
  <c r="C141" i="11"/>
  <c r="B141" i="11"/>
  <c r="C140" i="11"/>
  <c r="B140" i="11"/>
  <c r="C139" i="11"/>
  <c r="B139" i="11"/>
  <c r="C138" i="11"/>
  <c r="B138" i="11"/>
  <c r="C137" i="11"/>
  <c r="B137" i="11"/>
  <c r="C136" i="11"/>
  <c r="B136" i="11"/>
  <c r="C135" i="11"/>
  <c r="B135" i="11"/>
  <c r="C134" i="11"/>
  <c r="B134" i="11"/>
  <c r="C133" i="11"/>
  <c r="B133" i="11"/>
  <c r="C132" i="11"/>
  <c r="B132" i="11"/>
  <c r="C131" i="11"/>
  <c r="B131" i="11"/>
  <c r="C130" i="11"/>
  <c r="B130" i="11"/>
  <c r="C129" i="11"/>
  <c r="B129" i="11"/>
  <c r="C128" i="11"/>
  <c r="B128" i="11"/>
  <c r="C127" i="11"/>
  <c r="B127" i="11"/>
  <c r="C126" i="11"/>
  <c r="B126" i="11"/>
  <c r="C125" i="11"/>
  <c r="B125" i="11"/>
  <c r="C124" i="11"/>
  <c r="B124" i="11"/>
  <c r="C123" i="11"/>
  <c r="B123" i="11"/>
  <c r="C122" i="11"/>
  <c r="B122" i="11"/>
  <c r="C121" i="11"/>
  <c r="B121" i="11"/>
  <c r="C120" i="11"/>
  <c r="B120" i="11"/>
  <c r="C119" i="11"/>
  <c r="B119" i="11"/>
  <c r="C118" i="11"/>
  <c r="B118" i="11"/>
  <c r="C117" i="11"/>
  <c r="B117" i="11"/>
  <c r="C116" i="11"/>
  <c r="B116" i="11"/>
  <c r="C115" i="11"/>
  <c r="B115" i="11"/>
  <c r="C114" i="11"/>
  <c r="B114" i="11"/>
  <c r="C113" i="11"/>
  <c r="B113" i="11"/>
  <c r="C112" i="11"/>
  <c r="B112" i="11"/>
  <c r="C111" i="11"/>
  <c r="B111" i="11"/>
  <c r="C110" i="11"/>
  <c r="B110" i="11"/>
  <c r="C109" i="11"/>
  <c r="B109" i="11"/>
  <c r="C108" i="11"/>
  <c r="B108" i="11"/>
  <c r="C107" i="11"/>
  <c r="B107" i="11"/>
  <c r="C106" i="11"/>
  <c r="B106" i="11"/>
  <c r="C105" i="11"/>
  <c r="B105" i="11"/>
  <c r="C104" i="11"/>
  <c r="B104" i="11"/>
  <c r="C103" i="11"/>
  <c r="B103" i="11"/>
  <c r="C102" i="11"/>
  <c r="B102" i="11"/>
  <c r="C101" i="11"/>
  <c r="B101" i="11"/>
  <c r="C100" i="11"/>
  <c r="B100" i="11"/>
  <c r="C99" i="11"/>
  <c r="B99" i="11"/>
  <c r="C98" i="11"/>
  <c r="B98" i="11"/>
  <c r="C97" i="11"/>
  <c r="B97" i="11"/>
  <c r="C96" i="11"/>
  <c r="B96" i="11"/>
  <c r="C95" i="11"/>
  <c r="B95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V6" i="9"/>
  <c r="U198" i="9"/>
  <c r="V7" i="9"/>
  <c r="V8" i="9"/>
  <c r="V9" i="9"/>
  <c r="Y6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C6" i="10"/>
  <c r="Y128" i="9"/>
  <c r="Y97" i="9"/>
  <c r="D6" i="10"/>
  <c r="C7" i="10"/>
  <c r="Y174" i="9"/>
  <c r="Y77" i="9"/>
  <c r="D7" i="10"/>
  <c r="C8" i="10"/>
  <c r="Y191" i="9"/>
  <c r="D8" i="10"/>
  <c r="C9" i="10"/>
  <c r="Y74" i="9"/>
  <c r="Y13" i="9"/>
  <c r="D9" i="10"/>
  <c r="C10" i="10"/>
  <c r="Y148" i="9"/>
  <c r="Y98" i="9"/>
  <c r="Y91" i="9"/>
  <c r="D10" i="10"/>
  <c r="C11" i="10"/>
  <c r="Y146" i="9"/>
  <c r="D11" i="10"/>
  <c r="C12" i="10"/>
  <c r="Y10" i="9"/>
  <c r="Y194" i="9"/>
  <c r="D12" i="10"/>
  <c r="C13" i="10"/>
  <c r="Y47" i="9"/>
  <c r="Y62" i="9"/>
  <c r="Y82" i="9"/>
  <c r="D13" i="10"/>
  <c r="C14" i="10"/>
  <c r="D14" i="10"/>
  <c r="C15" i="10"/>
  <c r="Y25" i="9"/>
  <c r="Y16" i="9"/>
  <c r="D15" i="10"/>
  <c r="C16" i="10"/>
  <c r="Y75" i="9"/>
  <c r="Y190" i="9"/>
  <c r="D16" i="10"/>
  <c r="C17" i="10"/>
  <c r="Y19" i="9"/>
  <c r="D17" i="10"/>
  <c r="C18" i="10"/>
  <c r="Y39" i="9"/>
  <c r="Y103" i="9"/>
  <c r="Y121" i="9"/>
  <c r="D18" i="10"/>
  <c r="C19" i="10"/>
  <c r="Y78" i="9"/>
  <c r="D19" i="10"/>
  <c r="C20" i="10"/>
  <c r="Y83" i="9"/>
  <c r="D20" i="10"/>
  <c r="C21" i="10"/>
  <c r="Y102" i="9"/>
  <c r="Y37" i="9"/>
  <c r="D21" i="10"/>
  <c r="C22" i="10"/>
  <c r="Y84" i="9"/>
  <c r="D22" i="10"/>
  <c r="C23" i="10"/>
  <c r="Y70" i="9"/>
  <c r="Y107" i="9"/>
  <c r="Y55" i="9"/>
  <c r="D23" i="10"/>
  <c r="C24" i="10"/>
  <c r="Y45" i="9"/>
  <c r="D24" i="10"/>
  <c r="C25" i="10"/>
  <c r="Y43" i="9"/>
  <c r="Y21" i="9"/>
  <c r="D25" i="10"/>
  <c r="C26" i="10"/>
  <c r="Y57" i="9"/>
  <c r="D26" i="10"/>
  <c r="C27" i="10"/>
  <c r="Y192" i="9"/>
  <c r="Y32" i="9"/>
  <c r="Y42" i="9"/>
  <c r="D27" i="10"/>
  <c r="C28" i="10"/>
  <c r="Y24" i="9"/>
  <c r="Y68" i="9"/>
  <c r="D28" i="10"/>
  <c r="C29" i="10"/>
  <c r="Y132" i="9"/>
  <c r="D29" i="10"/>
  <c r="C30" i="10"/>
  <c r="Y27" i="9"/>
  <c r="D30" i="10"/>
  <c r="C31" i="10"/>
  <c r="Y34" i="9"/>
  <c r="D31" i="10"/>
  <c r="C32" i="10"/>
  <c r="Y111" i="9"/>
  <c r="Y8" i="9"/>
  <c r="D32" i="10"/>
  <c r="C33" i="10"/>
  <c r="Y196" i="9"/>
  <c r="Y152" i="9"/>
  <c r="D33" i="10"/>
  <c r="C34" i="10"/>
  <c r="Y175" i="9"/>
  <c r="Y81" i="9"/>
  <c r="Y141" i="9"/>
  <c r="D34" i="10"/>
  <c r="C35" i="10"/>
  <c r="Y67" i="9"/>
  <c r="Y120" i="9"/>
  <c r="D35" i="10"/>
  <c r="C36" i="10"/>
  <c r="Y7" i="9"/>
  <c r="D36" i="10"/>
  <c r="C37" i="10"/>
  <c r="Y124" i="9"/>
  <c r="D37" i="10"/>
  <c r="C38" i="10"/>
  <c r="Y136" i="9"/>
  <c r="D38" i="10"/>
  <c r="C39" i="10"/>
  <c r="Y140" i="9"/>
  <c r="D39" i="10"/>
  <c r="C40" i="10"/>
  <c r="Y115" i="9"/>
  <c r="D40" i="10"/>
  <c r="C41" i="10"/>
  <c r="Y133" i="9"/>
  <c r="D41" i="10"/>
  <c r="C42" i="10"/>
  <c r="Y108" i="9"/>
  <c r="Y44" i="9"/>
  <c r="D42" i="10"/>
  <c r="C43" i="10"/>
  <c r="Y185" i="9"/>
  <c r="D43" i="10"/>
  <c r="C44" i="10"/>
  <c r="Y182" i="9"/>
  <c r="D44" i="10"/>
  <c r="C45" i="10"/>
  <c r="Y178" i="9"/>
  <c r="Y118" i="9"/>
  <c r="D45" i="10"/>
  <c r="C46" i="10"/>
  <c r="D46" i="10"/>
  <c r="C47" i="10"/>
  <c r="Y116" i="9"/>
  <c r="D47" i="10"/>
  <c r="C48" i="10"/>
  <c r="Y35" i="9"/>
  <c r="Y92" i="9"/>
  <c r="Y73" i="9"/>
  <c r="D48" i="10"/>
  <c r="C49" i="10"/>
  <c r="Y56" i="9"/>
  <c r="D49" i="10"/>
  <c r="C50" i="10"/>
  <c r="Y157" i="9"/>
  <c r="D50" i="10"/>
  <c r="C51" i="10"/>
  <c r="D51" i="10"/>
  <c r="C52" i="10"/>
  <c r="Y155" i="9"/>
  <c r="D52" i="10"/>
  <c r="C53" i="10"/>
  <c r="Y23" i="9"/>
  <c r="Y126" i="9"/>
  <c r="D53" i="10"/>
  <c r="C54" i="10"/>
  <c r="Y179" i="9"/>
  <c r="D54" i="10"/>
  <c r="C55" i="10"/>
  <c r="Y53" i="9"/>
  <c r="Y156" i="9"/>
  <c r="D55" i="10"/>
  <c r="C56" i="10"/>
  <c r="Y193" i="9"/>
  <c r="D56" i="10"/>
  <c r="C57" i="10"/>
  <c r="Y49" i="9"/>
  <c r="D57" i="10"/>
  <c r="C58" i="10"/>
  <c r="Y170" i="9"/>
  <c r="D58" i="10"/>
  <c r="C59" i="10"/>
  <c r="Y60" i="9"/>
  <c r="D59" i="10"/>
  <c r="C60" i="10"/>
  <c r="Y63" i="9"/>
  <c r="D60" i="10"/>
  <c r="C61" i="10"/>
  <c r="Y168" i="9"/>
  <c r="D61" i="10"/>
  <c r="C62" i="10"/>
  <c r="Y159" i="9"/>
  <c r="Y135" i="9"/>
  <c r="D62" i="10"/>
  <c r="C63" i="10"/>
  <c r="Y29" i="9"/>
  <c r="D63" i="10"/>
  <c r="C64" i="10"/>
  <c r="Y186" i="9"/>
  <c r="D64" i="10"/>
  <c r="C65" i="10"/>
  <c r="D65" i="10"/>
  <c r="C66" i="10"/>
  <c r="Y33" i="9"/>
  <c r="D66" i="10"/>
  <c r="C67" i="10"/>
  <c r="Y123" i="9"/>
  <c r="D67" i="10"/>
  <c r="C68" i="10"/>
  <c r="D68" i="10"/>
  <c r="C69" i="10"/>
  <c r="Y131" i="9"/>
  <c r="Y90" i="9"/>
  <c r="D69" i="10"/>
  <c r="C70" i="10"/>
  <c r="D70" i="10"/>
  <c r="C71" i="10"/>
  <c r="D71" i="10"/>
  <c r="C72" i="10"/>
  <c r="D72" i="10"/>
  <c r="C73" i="10"/>
  <c r="Y101" i="9"/>
  <c r="Y28" i="9"/>
  <c r="D73" i="10"/>
  <c r="C74" i="10"/>
  <c r="Y12" i="9"/>
  <c r="D74" i="10"/>
  <c r="C75" i="10"/>
  <c r="Y197" i="9"/>
  <c r="Y58" i="9"/>
  <c r="D75" i="10"/>
  <c r="C76" i="10"/>
  <c r="D76" i="10"/>
  <c r="C77" i="10"/>
  <c r="Y31" i="9"/>
  <c r="D77" i="10"/>
  <c r="C78" i="10"/>
  <c r="Y181" i="9"/>
  <c r="D78" i="10"/>
  <c r="C79" i="10"/>
  <c r="Y41" i="9"/>
  <c r="D79" i="10"/>
  <c r="C80" i="10"/>
  <c r="Y117" i="9"/>
  <c r="Y138" i="9"/>
  <c r="D80" i="10"/>
  <c r="C81" i="10"/>
  <c r="D81" i="10"/>
  <c r="C82" i="10"/>
  <c r="Y46" i="9"/>
  <c r="Y161" i="9"/>
  <c r="D82" i="10"/>
  <c r="C83" i="10"/>
  <c r="D83" i="10"/>
  <c r="C84" i="10"/>
  <c r="D84" i="10"/>
  <c r="C85" i="10"/>
  <c r="Y26" i="9"/>
  <c r="Y143" i="9"/>
  <c r="D85" i="10"/>
  <c r="C86" i="10"/>
  <c r="Y89" i="9"/>
  <c r="D86" i="10"/>
  <c r="C87" i="10"/>
  <c r="D87" i="10"/>
  <c r="C88" i="10"/>
  <c r="D88" i="10"/>
  <c r="C89" i="10"/>
  <c r="D89" i="10"/>
  <c r="C90" i="10"/>
  <c r="D90" i="10"/>
  <c r="C91" i="10"/>
  <c r="D91" i="10"/>
  <c r="C92" i="10"/>
  <c r="D92" i="10"/>
  <c r="C93" i="10"/>
  <c r="D93" i="10"/>
  <c r="C94" i="10"/>
  <c r="D94" i="10"/>
  <c r="C95" i="10"/>
  <c r="Y51" i="9"/>
  <c r="D95" i="10"/>
  <c r="C96" i="10"/>
  <c r="D96" i="10"/>
  <c r="C97" i="10"/>
  <c r="Y114" i="9"/>
  <c r="D97" i="10"/>
  <c r="C98" i="10"/>
  <c r="Y109" i="9"/>
  <c r="D98" i="10"/>
  <c r="C99" i="10"/>
  <c r="Y150" i="9"/>
  <c r="D99" i="10"/>
  <c r="C100" i="10"/>
  <c r="D100" i="10"/>
  <c r="C101" i="10"/>
  <c r="Y40" i="9"/>
  <c r="D101" i="10"/>
  <c r="C102" i="10"/>
  <c r="D102" i="10"/>
  <c r="C103" i="10"/>
  <c r="Y180" i="9"/>
  <c r="Y142" i="9"/>
  <c r="D103" i="10"/>
  <c r="C104" i="10"/>
  <c r="D104" i="10"/>
  <c r="C105" i="10"/>
  <c r="Y48" i="9"/>
  <c r="D105" i="10"/>
  <c r="C106" i="10"/>
  <c r="Y76" i="9"/>
  <c r="Y100" i="9"/>
  <c r="D106" i="10"/>
  <c r="C107" i="10"/>
  <c r="Y86" i="9"/>
  <c r="D107" i="10"/>
  <c r="C108" i="10"/>
  <c r="Y139" i="9"/>
  <c r="D108" i="10"/>
  <c r="C109" i="10"/>
  <c r="D109" i="10"/>
  <c r="C110" i="10"/>
  <c r="Y79" i="9"/>
  <c r="D110" i="10"/>
  <c r="C111" i="10"/>
  <c r="Y52" i="9"/>
  <c r="D111" i="10"/>
  <c r="C112" i="10"/>
  <c r="D112" i="10"/>
  <c r="C113" i="10"/>
  <c r="Y195" i="9"/>
  <c r="D113" i="10"/>
  <c r="C114" i="10"/>
  <c r="Y110" i="9"/>
  <c r="D114" i="10"/>
  <c r="C115" i="10"/>
  <c r="Y189" i="9"/>
  <c r="D115" i="10"/>
  <c r="C116" i="10"/>
  <c r="Y112" i="9"/>
  <c r="D116" i="10"/>
  <c r="C117" i="10"/>
  <c r="D117" i="10"/>
  <c r="C118" i="10"/>
  <c r="Y38" i="9"/>
  <c r="D118" i="10"/>
  <c r="C119" i="10"/>
  <c r="Y147" i="9"/>
  <c r="D119" i="10"/>
  <c r="C120" i="10"/>
  <c r="Y15" i="9"/>
  <c r="D120" i="10"/>
  <c r="C121" i="10"/>
  <c r="Y22" i="9"/>
  <c r="D121" i="10"/>
  <c r="C122" i="10"/>
  <c r="Y88" i="9"/>
  <c r="Y96" i="9"/>
  <c r="Y176" i="9"/>
  <c r="D122" i="10"/>
  <c r="C123" i="10"/>
  <c r="D123" i="10"/>
  <c r="C124" i="10"/>
  <c r="Y187" i="9"/>
  <c r="Y69" i="9"/>
  <c r="D124" i="10"/>
  <c r="C125" i="10"/>
  <c r="Y134" i="9"/>
  <c r="Y14" i="9"/>
  <c r="D125" i="10"/>
  <c r="C126" i="10"/>
  <c r="Y162" i="9"/>
  <c r="Y129" i="9"/>
  <c r="D126" i="10"/>
  <c r="C127" i="10"/>
  <c r="D127" i="10"/>
  <c r="C128" i="10"/>
  <c r="D128" i="10"/>
  <c r="C129" i="10"/>
  <c r="Y85" i="9"/>
  <c r="D129" i="10"/>
  <c r="C130" i="10"/>
  <c r="Y36" i="9"/>
  <c r="D130" i="10"/>
  <c r="C131" i="10"/>
  <c r="Y50" i="9"/>
  <c r="Y65" i="9"/>
  <c r="D131" i="10"/>
  <c r="C132" i="10"/>
  <c r="Y172" i="9"/>
  <c r="Y80" i="9"/>
  <c r="D132" i="10"/>
  <c r="C133" i="10"/>
  <c r="D133" i="10"/>
  <c r="C134" i="10"/>
  <c r="D134" i="10"/>
  <c r="C135" i="10"/>
  <c r="D135" i="10"/>
  <c r="C136" i="10"/>
  <c r="D136" i="10"/>
  <c r="C137" i="10"/>
  <c r="D137" i="10"/>
  <c r="C138" i="10"/>
  <c r="D138" i="10"/>
  <c r="C139" i="10"/>
  <c r="Y198" i="9"/>
  <c r="D139" i="10"/>
  <c r="C140" i="10"/>
  <c r="Y87" i="9"/>
  <c r="Y18" i="9"/>
  <c r="Y188" i="9"/>
  <c r="D140" i="10"/>
  <c r="C141" i="10"/>
  <c r="Y61" i="9"/>
  <c r="D141" i="10"/>
  <c r="C142" i="10"/>
  <c r="Y144" i="9"/>
  <c r="D142" i="10"/>
  <c r="C143" i="10"/>
  <c r="D143" i="10"/>
  <c r="C144" i="10"/>
  <c r="D144" i="10"/>
  <c r="C145" i="10"/>
  <c r="Y64" i="9"/>
  <c r="D145" i="10"/>
  <c r="C146" i="10"/>
  <c r="Y95" i="9"/>
  <c r="D146" i="10"/>
  <c r="C147" i="10"/>
  <c r="Y99" i="9"/>
  <c r="Y145" i="9"/>
  <c r="D147" i="10"/>
  <c r="C148" i="10"/>
  <c r="D148" i="10"/>
  <c r="C149" i="10"/>
  <c r="Y106" i="9"/>
  <c r="Y171" i="9"/>
  <c r="D149" i="10"/>
  <c r="C150" i="10"/>
  <c r="Y166" i="9"/>
  <c r="D150" i="10"/>
  <c r="C151" i="10"/>
  <c r="D151" i="10"/>
  <c r="C152" i="10"/>
  <c r="Y130" i="9"/>
  <c r="D152" i="10"/>
  <c r="C153" i="10"/>
  <c r="Y105" i="9"/>
  <c r="D153" i="10"/>
  <c r="C154" i="10"/>
  <c r="D154" i="10"/>
  <c r="C155" i="10"/>
  <c r="D155" i="10"/>
  <c r="C156" i="10"/>
  <c r="Y71" i="9"/>
  <c r="D156" i="10"/>
  <c r="C157" i="10"/>
  <c r="D157" i="10"/>
  <c r="C158" i="10"/>
  <c r="D158" i="10"/>
  <c r="C159" i="10"/>
  <c r="D159" i="10"/>
  <c r="C160" i="10"/>
  <c r="D160" i="10"/>
  <c r="C161" i="10"/>
  <c r="D161" i="10"/>
  <c r="C162" i="10"/>
  <c r="D162" i="10"/>
  <c r="C163" i="10"/>
  <c r="D163" i="10"/>
  <c r="C164" i="10"/>
  <c r="D164" i="10"/>
  <c r="C165" i="10"/>
  <c r="D165" i="10"/>
  <c r="C166" i="10"/>
  <c r="D166" i="10"/>
  <c r="C167" i="10"/>
  <c r="D167" i="10"/>
  <c r="C168" i="10"/>
  <c r="D168" i="10"/>
  <c r="C169" i="10"/>
  <c r="D169" i="10"/>
  <c r="C170" i="10"/>
  <c r="D170" i="10"/>
  <c r="C171" i="10"/>
  <c r="D171" i="10"/>
  <c r="C172" i="10"/>
  <c r="D172" i="10"/>
  <c r="C173" i="10"/>
  <c r="D173" i="10"/>
  <c r="C174" i="10"/>
  <c r="D174" i="10"/>
  <c r="C175" i="10"/>
  <c r="D175" i="10"/>
  <c r="C176" i="10"/>
  <c r="D176" i="10"/>
  <c r="C177" i="10"/>
  <c r="D177" i="10"/>
  <c r="C178" i="10"/>
  <c r="D178" i="10"/>
  <c r="C179" i="10"/>
  <c r="D179" i="10"/>
  <c r="C180" i="10"/>
  <c r="D180" i="10"/>
  <c r="C181" i="10"/>
  <c r="D181" i="10"/>
  <c r="C182" i="10"/>
  <c r="D182" i="10"/>
  <c r="C183" i="10"/>
  <c r="D183" i="10"/>
  <c r="C184" i="10"/>
  <c r="D184" i="10"/>
  <c r="C185" i="10"/>
  <c r="D185" i="10"/>
  <c r="C186" i="10"/>
  <c r="D186" i="10"/>
  <c r="C187" i="10"/>
  <c r="D187" i="10"/>
  <c r="C188" i="10"/>
  <c r="D188" i="10"/>
  <c r="C189" i="10"/>
  <c r="D189" i="10"/>
  <c r="C190" i="10"/>
  <c r="D190" i="10"/>
  <c r="C191" i="10"/>
  <c r="D191" i="10"/>
  <c r="C192" i="10"/>
  <c r="D192" i="10"/>
  <c r="C193" i="10"/>
  <c r="D193" i="10"/>
  <c r="C194" i="10"/>
  <c r="D194" i="10"/>
  <c r="C195" i="10"/>
  <c r="D195" i="10"/>
  <c r="C196" i="10"/>
  <c r="D196" i="10"/>
  <c r="D5" i="10"/>
  <c r="Y9" i="9"/>
  <c r="Y11" i="9"/>
  <c r="Y17" i="9"/>
  <c r="Y20" i="9"/>
  <c r="Y30" i="9"/>
  <c r="Y54" i="9"/>
  <c r="Y59" i="9"/>
  <c r="Y66" i="9"/>
  <c r="Y72" i="9"/>
  <c r="Y93" i="9"/>
  <c r="Y94" i="9"/>
  <c r="Y104" i="9"/>
  <c r="Y113" i="9"/>
  <c r="Y119" i="9"/>
  <c r="Y122" i="9"/>
  <c r="Y125" i="9"/>
  <c r="Y127" i="9"/>
  <c r="Y137" i="9"/>
  <c r="Y149" i="9"/>
  <c r="Y151" i="9"/>
  <c r="Y153" i="9"/>
  <c r="Y154" i="9"/>
  <c r="Y158" i="9"/>
  <c r="Y160" i="9"/>
  <c r="Y163" i="9"/>
  <c r="Y164" i="9"/>
  <c r="Y165" i="9"/>
  <c r="Y167" i="9"/>
  <c r="Y169" i="9"/>
  <c r="Y173" i="9"/>
  <c r="Y177" i="9"/>
  <c r="Y183" i="9"/>
  <c r="Y184" i="9"/>
  <c r="Y3" i="9"/>
  <c r="C5" i="10"/>
  <c r="U3" i="9"/>
  <c r="T1" i="9"/>
  <c r="D201" i="9"/>
  <c r="D200" i="9"/>
  <c r="D199" i="9"/>
  <c r="I9" i="4"/>
  <c r="G14" i="8"/>
  <c r="B14" i="8"/>
  <c r="I8" i="4"/>
  <c r="G13" i="8"/>
  <c r="B13" i="8"/>
  <c r="C13" i="8"/>
  <c r="C14" i="8"/>
  <c r="I10" i="4"/>
  <c r="G15" i="8"/>
  <c r="B15" i="8"/>
  <c r="C15" i="8"/>
  <c r="I11" i="4"/>
  <c r="G16" i="8"/>
  <c r="B16" i="8"/>
  <c r="C16" i="8"/>
  <c r="I12" i="4"/>
  <c r="G17" i="8"/>
  <c r="B17" i="8"/>
  <c r="C17" i="8"/>
  <c r="I13" i="4"/>
  <c r="G18" i="8"/>
  <c r="B18" i="8"/>
  <c r="C18" i="8"/>
  <c r="I14" i="4"/>
  <c r="G19" i="8"/>
  <c r="B19" i="8"/>
  <c r="C19" i="8"/>
  <c r="I15" i="4"/>
  <c r="G20" i="8"/>
  <c r="B20" i="8"/>
  <c r="C20" i="8"/>
  <c r="I16" i="4"/>
  <c r="G21" i="8"/>
  <c r="B21" i="8"/>
  <c r="C21" i="8"/>
  <c r="I17" i="4"/>
  <c r="G22" i="8"/>
  <c r="B22" i="8"/>
  <c r="C22" i="8"/>
  <c r="I18" i="4"/>
  <c r="G23" i="8"/>
  <c r="B23" i="8"/>
  <c r="C23" i="8"/>
  <c r="I19" i="4"/>
  <c r="G24" i="8"/>
  <c r="B24" i="8"/>
  <c r="C24" i="8"/>
  <c r="I20" i="4"/>
  <c r="G25" i="8"/>
  <c r="B25" i="8"/>
  <c r="C25" i="8"/>
  <c r="I21" i="4"/>
  <c r="G26" i="8"/>
  <c r="B26" i="8"/>
  <c r="C26" i="8"/>
  <c r="I22" i="4"/>
  <c r="G27" i="8"/>
  <c r="B27" i="8"/>
  <c r="C27" i="8"/>
  <c r="I23" i="4"/>
  <c r="G28" i="8"/>
  <c r="B28" i="8"/>
  <c r="C28" i="8"/>
  <c r="I24" i="4"/>
  <c r="G29" i="8"/>
  <c r="B29" i="8"/>
  <c r="C29" i="8"/>
  <c r="I25" i="4"/>
  <c r="G30" i="8"/>
  <c r="B30" i="8"/>
  <c r="C30" i="8"/>
  <c r="I26" i="4"/>
  <c r="G31" i="8"/>
  <c r="B31" i="8"/>
  <c r="C31" i="8"/>
  <c r="I27" i="4"/>
  <c r="G32" i="8"/>
  <c r="B32" i="8"/>
  <c r="C32" i="8"/>
  <c r="I28" i="4"/>
  <c r="G33" i="8"/>
  <c r="B33" i="8"/>
  <c r="C33" i="8"/>
  <c r="I29" i="4"/>
  <c r="G34" i="8"/>
  <c r="B34" i="8"/>
  <c r="C34" i="8"/>
  <c r="I30" i="4"/>
  <c r="G35" i="8"/>
  <c r="B35" i="8"/>
  <c r="C35" i="8"/>
  <c r="I31" i="4"/>
  <c r="G36" i="8"/>
  <c r="B36" i="8"/>
  <c r="C36" i="8"/>
  <c r="I32" i="4"/>
  <c r="G37" i="8"/>
  <c r="B37" i="8"/>
  <c r="C37" i="8"/>
  <c r="I33" i="4"/>
  <c r="G38" i="8"/>
  <c r="B38" i="8"/>
  <c r="C38" i="8"/>
  <c r="I34" i="4"/>
  <c r="G39" i="8"/>
  <c r="B39" i="8"/>
  <c r="C39" i="8"/>
  <c r="I35" i="4"/>
  <c r="G40" i="8"/>
  <c r="B40" i="8"/>
  <c r="C40" i="8"/>
  <c r="I36" i="4"/>
  <c r="G41" i="8"/>
  <c r="B41" i="8"/>
  <c r="C41" i="8"/>
  <c r="I37" i="4"/>
  <c r="G42" i="8"/>
  <c r="B42" i="8"/>
  <c r="C42" i="8"/>
  <c r="I38" i="4"/>
  <c r="G43" i="8"/>
  <c r="B43" i="8"/>
  <c r="C43" i="8"/>
  <c r="I39" i="4"/>
  <c r="G44" i="8"/>
  <c r="B44" i="8"/>
  <c r="C44" i="8"/>
  <c r="I40" i="4"/>
  <c r="G45" i="8"/>
  <c r="B45" i="8"/>
  <c r="C45" i="8"/>
  <c r="I41" i="4"/>
  <c r="G46" i="8"/>
  <c r="B46" i="8"/>
  <c r="C46" i="8"/>
  <c r="I42" i="4"/>
  <c r="G47" i="8"/>
  <c r="B47" i="8"/>
  <c r="C47" i="8"/>
  <c r="I43" i="4"/>
  <c r="G48" i="8"/>
  <c r="B48" i="8"/>
  <c r="C48" i="8"/>
  <c r="I44" i="4"/>
  <c r="G49" i="8"/>
  <c r="B49" i="8"/>
  <c r="C49" i="8"/>
  <c r="I45" i="4"/>
  <c r="G50" i="8"/>
  <c r="B50" i="8"/>
  <c r="C50" i="8"/>
  <c r="I46" i="4"/>
  <c r="G51" i="8"/>
  <c r="B51" i="8"/>
  <c r="C51" i="8"/>
  <c r="I47" i="4"/>
  <c r="G52" i="8"/>
  <c r="B52" i="8"/>
  <c r="C52" i="8"/>
  <c r="I48" i="4"/>
  <c r="G53" i="8"/>
  <c r="B53" i="8"/>
  <c r="C53" i="8"/>
  <c r="I49" i="4"/>
  <c r="G54" i="8"/>
  <c r="B54" i="8"/>
  <c r="C54" i="8"/>
  <c r="I50" i="4"/>
  <c r="G55" i="8"/>
  <c r="B55" i="8"/>
  <c r="C55" i="8"/>
  <c r="I51" i="4"/>
  <c r="G56" i="8"/>
  <c r="B56" i="8"/>
  <c r="C56" i="8"/>
  <c r="I52" i="4"/>
  <c r="G57" i="8"/>
  <c r="B57" i="8"/>
  <c r="C57" i="8"/>
  <c r="I53" i="4"/>
  <c r="G58" i="8"/>
  <c r="B58" i="8"/>
  <c r="C58" i="8"/>
  <c r="I54" i="4"/>
  <c r="G59" i="8"/>
  <c r="B59" i="8"/>
  <c r="C59" i="8"/>
  <c r="I55" i="4"/>
  <c r="G60" i="8"/>
  <c r="B60" i="8"/>
  <c r="C60" i="8"/>
  <c r="I56" i="4"/>
  <c r="G61" i="8"/>
  <c r="B61" i="8"/>
  <c r="C61" i="8"/>
  <c r="I57" i="4"/>
  <c r="G62" i="8"/>
  <c r="B62" i="8"/>
  <c r="C62" i="8"/>
  <c r="I58" i="4"/>
  <c r="G63" i="8"/>
  <c r="B63" i="8"/>
  <c r="C63" i="8"/>
  <c r="I59" i="4"/>
  <c r="G64" i="8"/>
  <c r="B64" i="8"/>
  <c r="C64" i="8"/>
  <c r="I60" i="4"/>
  <c r="G65" i="8"/>
  <c r="B65" i="8"/>
  <c r="C65" i="8"/>
  <c r="I61" i="4"/>
  <c r="G66" i="8"/>
  <c r="B66" i="8"/>
  <c r="C66" i="8"/>
  <c r="I62" i="4"/>
  <c r="G67" i="8"/>
  <c r="B67" i="8"/>
  <c r="C67" i="8"/>
  <c r="I63" i="4"/>
  <c r="G68" i="8"/>
  <c r="B68" i="8"/>
  <c r="C68" i="8"/>
  <c r="I64" i="4"/>
  <c r="G69" i="8"/>
  <c r="B69" i="8"/>
  <c r="C69" i="8"/>
  <c r="I65" i="4"/>
  <c r="G70" i="8"/>
  <c r="B70" i="8"/>
  <c r="C70" i="8"/>
  <c r="I66" i="4"/>
  <c r="G71" i="8"/>
  <c r="B71" i="8"/>
  <c r="C71" i="8"/>
  <c r="I67" i="4"/>
  <c r="G72" i="8"/>
  <c r="B72" i="8"/>
  <c r="C72" i="8"/>
  <c r="I68" i="4"/>
  <c r="G73" i="8"/>
  <c r="B73" i="8"/>
  <c r="C73" i="8"/>
  <c r="I69" i="4"/>
  <c r="G74" i="8"/>
  <c r="B74" i="8"/>
  <c r="C74" i="8"/>
  <c r="I70" i="4"/>
  <c r="G75" i="8"/>
  <c r="B75" i="8"/>
  <c r="C75" i="8"/>
  <c r="I71" i="4"/>
  <c r="G76" i="8"/>
  <c r="B76" i="8"/>
  <c r="C76" i="8"/>
  <c r="I72" i="4"/>
  <c r="G77" i="8"/>
  <c r="B77" i="8"/>
  <c r="C77" i="8"/>
  <c r="I73" i="4"/>
  <c r="G78" i="8"/>
  <c r="B78" i="8"/>
  <c r="C78" i="8"/>
  <c r="I74" i="4"/>
  <c r="G79" i="8"/>
  <c r="B79" i="8"/>
  <c r="C79" i="8"/>
  <c r="I75" i="4"/>
  <c r="G80" i="8"/>
  <c r="B80" i="8"/>
  <c r="C80" i="8"/>
  <c r="I76" i="4"/>
  <c r="G81" i="8"/>
  <c r="B81" i="8"/>
  <c r="C81" i="8"/>
  <c r="I77" i="4"/>
  <c r="G82" i="8"/>
  <c r="B82" i="8"/>
  <c r="C82" i="8"/>
  <c r="I78" i="4"/>
  <c r="G83" i="8"/>
  <c r="B83" i="8"/>
  <c r="C83" i="8"/>
  <c r="I79" i="4"/>
  <c r="G84" i="8"/>
  <c r="B84" i="8"/>
  <c r="C84" i="8"/>
  <c r="I80" i="4"/>
  <c r="G85" i="8"/>
  <c r="B85" i="8"/>
  <c r="C85" i="8"/>
  <c r="I81" i="4"/>
  <c r="G86" i="8"/>
  <c r="B86" i="8"/>
  <c r="C86" i="8"/>
  <c r="I82" i="4"/>
  <c r="G87" i="8"/>
  <c r="B87" i="8"/>
  <c r="C87" i="8"/>
  <c r="I83" i="4"/>
  <c r="G88" i="8"/>
  <c r="B88" i="8"/>
  <c r="C88" i="8"/>
  <c r="I84" i="4"/>
  <c r="G89" i="8"/>
  <c r="B89" i="8"/>
  <c r="C89" i="8"/>
  <c r="I85" i="4"/>
  <c r="G90" i="8"/>
  <c r="B90" i="8"/>
  <c r="C90" i="8"/>
  <c r="I86" i="4"/>
  <c r="G91" i="8"/>
  <c r="B91" i="8"/>
  <c r="C91" i="8"/>
  <c r="I87" i="4"/>
  <c r="G92" i="8"/>
  <c r="B92" i="8"/>
  <c r="C92" i="8"/>
  <c r="I88" i="4"/>
  <c r="G93" i="8"/>
  <c r="B93" i="8"/>
  <c r="C93" i="8"/>
  <c r="I89" i="4"/>
  <c r="G94" i="8"/>
  <c r="B94" i="8"/>
  <c r="C94" i="8"/>
  <c r="I90" i="4"/>
  <c r="G95" i="8"/>
  <c r="B95" i="8"/>
  <c r="C95" i="8"/>
  <c r="I91" i="4"/>
  <c r="G96" i="8"/>
  <c r="B96" i="8"/>
  <c r="C96" i="8"/>
  <c r="I92" i="4"/>
  <c r="G97" i="8"/>
  <c r="B97" i="8"/>
  <c r="C97" i="8"/>
  <c r="I93" i="4"/>
  <c r="G98" i="8"/>
  <c r="B98" i="8"/>
  <c r="C98" i="8"/>
  <c r="I94" i="4"/>
  <c r="G99" i="8"/>
  <c r="B99" i="8"/>
  <c r="C99" i="8"/>
  <c r="I95" i="4"/>
  <c r="G100" i="8"/>
  <c r="B100" i="8"/>
  <c r="C100" i="8"/>
  <c r="I96" i="4"/>
  <c r="G101" i="8"/>
  <c r="B101" i="8"/>
  <c r="C101" i="8"/>
  <c r="I97" i="4"/>
  <c r="G102" i="8"/>
  <c r="B102" i="8"/>
  <c r="C102" i="8"/>
  <c r="I98" i="4"/>
  <c r="G103" i="8"/>
  <c r="B103" i="8"/>
  <c r="C103" i="8"/>
  <c r="I99" i="4"/>
  <c r="G104" i="8"/>
  <c r="B104" i="8"/>
  <c r="C104" i="8"/>
  <c r="I100" i="4"/>
  <c r="G105" i="8"/>
  <c r="B105" i="8"/>
  <c r="C105" i="8"/>
  <c r="I101" i="4"/>
  <c r="G106" i="8"/>
  <c r="B106" i="8"/>
  <c r="C106" i="8"/>
  <c r="I102" i="4"/>
  <c r="G107" i="8"/>
  <c r="B107" i="8"/>
  <c r="C107" i="8"/>
  <c r="I103" i="4"/>
  <c r="G108" i="8"/>
  <c r="B108" i="8"/>
  <c r="C108" i="8"/>
  <c r="I104" i="4"/>
  <c r="G109" i="8"/>
  <c r="B109" i="8"/>
  <c r="C109" i="8"/>
  <c r="I105" i="4"/>
  <c r="G110" i="8"/>
  <c r="B110" i="8"/>
  <c r="C110" i="8"/>
  <c r="I106" i="4"/>
  <c r="G111" i="8"/>
  <c r="B111" i="8"/>
  <c r="C111" i="8"/>
  <c r="I107" i="4"/>
  <c r="G112" i="8"/>
  <c r="B112" i="8"/>
  <c r="C112" i="8"/>
  <c r="I108" i="4"/>
  <c r="G113" i="8"/>
  <c r="B113" i="8"/>
  <c r="C113" i="8"/>
  <c r="I109" i="4"/>
  <c r="G114" i="8"/>
  <c r="B114" i="8"/>
  <c r="C114" i="8"/>
  <c r="I110" i="4"/>
  <c r="G115" i="8"/>
  <c r="B115" i="8"/>
  <c r="C115" i="8"/>
  <c r="I111" i="4"/>
  <c r="G116" i="8"/>
  <c r="B116" i="8"/>
  <c r="C116" i="8"/>
  <c r="I112" i="4"/>
  <c r="G117" i="8"/>
  <c r="B117" i="8"/>
  <c r="C117" i="8"/>
  <c r="I113" i="4"/>
  <c r="G118" i="8"/>
  <c r="B118" i="8"/>
  <c r="C118" i="8"/>
  <c r="I114" i="4"/>
  <c r="G119" i="8"/>
  <c r="B119" i="8"/>
  <c r="C119" i="8"/>
  <c r="I115" i="4"/>
  <c r="G120" i="8"/>
  <c r="B120" i="8"/>
  <c r="C120" i="8"/>
  <c r="I116" i="4"/>
  <c r="G121" i="8"/>
  <c r="B121" i="8"/>
  <c r="C121" i="8"/>
  <c r="I117" i="4"/>
  <c r="G122" i="8"/>
  <c r="B122" i="8"/>
  <c r="C122" i="8"/>
  <c r="I118" i="4"/>
  <c r="G123" i="8"/>
  <c r="B123" i="8"/>
  <c r="C123" i="8"/>
  <c r="I119" i="4"/>
  <c r="G124" i="8"/>
  <c r="B124" i="8"/>
  <c r="C124" i="8"/>
  <c r="I120" i="4"/>
  <c r="G125" i="8"/>
  <c r="B125" i="8"/>
  <c r="C125" i="8"/>
  <c r="I121" i="4"/>
  <c r="G126" i="8"/>
  <c r="B126" i="8"/>
  <c r="C126" i="8"/>
  <c r="I122" i="4"/>
  <c r="G127" i="8"/>
  <c r="B127" i="8"/>
  <c r="C127" i="8"/>
  <c r="I123" i="4"/>
  <c r="G128" i="8"/>
  <c r="B128" i="8"/>
  <c r="C128" i="8"/>
  <c r="I124" i="4"/>
  <c r="G129" i="8"/>
  <c r="B129" i="8"/>
  <c r="C129" i="8"/>
  <c r="I125" i="4"/>
  <c r="G130" i="8"/>
  <c r="B130" i="8"/>
  <c r="C130" i="8"/>
  <c r="I126" i="4"/>
  <c r="G131" i="8"/>
  <c r="B131" i="8"/>
  <c r="C131" i="8"/>
  <c r="I127" i="4"/>
  <c r="G132" i="8"/>
  <c r="B132" i="8"/>
  <c r="C132" i="8"/>
  <c r="I128" i="4"/>
  <c r="G133" i="8"/>
  <c r="B133" i="8"/>
  <c r="C133" i="8"/>
  <c r="I129" i="4"/>
  <c r="G134" i="8"/>
  <c r="B134" i="8"/>
  <c r="C134" i="8"/>
  <c r="I130" i="4"/>
  <c r="G135" i="8"/>
  <c r="B135" i="8"/>
  <c r="C135" i="8"/>
  <c r="I131" i="4"/>
  <c r="G136" i="8"/>
  <c r="B136" i="8"/>
  <c r="C136" i="8"/>
  <c r="I132" i="4"/>
  <c r="G137" i="8"/>
  <c r="B137" i="8"/>
  <c r="C137" i="8"/>
  <c r="I133" i="4"/>
  <c r="G138" i="8"/>
  <c r="B138" i="8"/>
  <c r="C138" i="8"/>
  <c r="I134" i="4"/>
  <c r="G139" i="8"/>
  <c r="B139" i="8"/>
  <c r="C139" i="8"/>
  <c r="I135" i="4"/>
  <c r="G140" i="8"/>
  <c r="B140" i="8"/>
  <c r="C140" i="8"/>
  <c r="I136" i="4"/>
  <c r="G141" i="8"/>
  <c r="B141" i="8"/>
  <c r="C141" i="8"/>
  <c r="I137" i="4"/>
  <c r="G142" i="8"/>
  <c r="B142" i="8"/>
  <c r="C142" i="8"/>
  <c r="I138" i="4"/>
  <c r="G143" i="8"/>
  <c r="B143" i="8"/>
  <c r="C143" i="8"/>
  <c r="I139" i="4"/>
  <c r="G144" i="8"/>
  <c r="B144" i="8"/>
  <c r="C144" i="8"/>
  <c r="I140" i="4"/>
  <c r="G145" i="8"/>
  <c r="B145" i="8"/>
  <c r="C145" i="8"/>
  <c r="I141" i="4"/>
  <c r="G146" i="8"/>
  <c r="B146" i="8"/>
  <c r="C146" i="8"/>
  <c r="I142" i="4"/>
  <c r="G147" i="8"/>
  <c r="B147" i="8"/>
  <c r="C147" i="8"/>
  <c r="I143" i="4"/>
  <c r="G148" i="8"/>
  <c r="B148" i="8"/>
  <c r="C148" i="8"/>
  <c r="I144" i="4"/>
  <c r="G149" i="8"/>
  <c r="B149" i="8"/>
  <c r="C149" i="8"/>
  <c r="I145" i="4"/>
  <c r="G150" i="8"/>
  <c r="B150" i="8"/>
  <c r="C150" i="8"/>
  <c r="I146" i="4"/>
  <c r="G151" i="8"/>
  <c r="B151" i="8"/>
  <c r="C151" i="8"/>
  <c r="I147" i="4"/>
  <c r="G152" i="8"/>
  <c r="B152" i="8"/>
  <c r="C152" i="8"/>
  <c r="I148" i="4"/>
  <c r="G153" i="8"/>
  <c r="B153" i="8"/>
  <c r="C153" i="8"/>
  <c r="I149" i="4"/>
  <c r="G154" i="8"/>
  <c r="B154" i="8"/>
  <c r="C154" i="8"/>
  <c r="I150" i="4"/>
  <c r="G155" i="8"/>
  <c r="B155" i="8"/>
  <c r="C155" i="8"/>
  <c r="I151" i="4"/>
  <c r="G156" i="8"/>
  <c r="B156" i="8"/>
  <c r="C156" i="8"/>
  <c r="I152" i="4"/>
  <c r="G157" i="8"/>
  <c r="B157" i="8"/>
  <c r="C157" i="8"/>
  <c r="I153" i="4"/>
  <c r="G158" i="8"/>
  <c r="B158" i="8"/>
  <c r="C158" i="8"/>
  <c r="I154" i="4"/>
  <c r="G159" i="8"/>
  <c r="B159" i="8"/>
  <c r="C159" i="8"/>
  <c r="I155" i="4"/>
  <c r="G160" i="8"/>
  <c r="B160" i="8"/>
  <c r="C160" i="8"/>
  <c r="I156" i="4"/>
  <c r="G161" i="8"/>
  <c r="B161" i="8"/>
  <c r="C161" i="8"/>
  <c r="I157" i="4"/>
  <c r="G162" i="8"/>
  <c r="B162" i="8"/>
  <c r="C162" i="8"/>
  <c r="I158" i="4"/>
  <c r="G163" i="8"/>
  <c r="B163" i="8"/>
  <c r="C163" i="8"/>
  <c r="I159" i="4"/>
  <c r="G164" i="8"/>
  <c r="B164" i="8"/>
  <c r="C164" i="8"/>
  <c r="I160" i="4"/>
  <c r="G165" i="8"/>
  <c r="B165" i="8"/>
  <c r="C165" i="8"/>
  <c r="I161" i="4"/>
  <c r="G166" i="8"/>
  <c r="B166" i="8"/>
  <c r="C166" i="8"/>
  <c r="I162" i="4"/>
  <c r="G167" i="8"/>
  <c r="B167" i="8"/>
  <c r="C167" i="8"/>
  <c r="I163" i="4"/>
  <c r="G168" i="8"/>
  <c r="B168" i="8"/>
  <c r="C168" i="8"/>
  <c r="I164" i="4"/>
  <c r="G169" i="8"/>
  <c r="B169" i="8"/>
  <c r="C169" i="8"/>
  <c r="I165" i="4"/>
  <c r="G170" i="8"/>
  <c r="B170" i="8"/>
  <c r="C170" i="8"/>
  <c r="I166" i="4"/>
  <c r="G171" i="8"/>
  <c r="B171" i="8"/>
  <c r="C171" i="8"/>
  <c r="I167" i="4"/>
  <c r="G172" i="8"/>
  <c r="B172" i="8"/>
  <c r="C172" i="8"/>
  <c r="I168" i="4"/>
  <c r="G173" i="8"/>
  <c r="B173" i="8"/>
  <c r="C173" i="8"/>
  <c r="I169" i="4"/>
  <c r="G174" i="8"/>
  <c r="B174" i="8"/>
  <c r="C174" i="8"/>
  <c r="I170" i="4"/>
  <c r="G175" i="8"/>
  <c r="B175" i="8"/>
  <c r="C175" i="8"/>
  <c r="I171" i="4"/>
  <c r="G176" i="8"/>
  <c r="B176" i="8"/>
  <c r="C176" i="8"/>
  <c r="I172" i="4"/>
  <c r="G177" i="8"/>
  <c r="B177" i="8"/>
  <c r="C177" i="8"/>
  <c r="I173" i="4"/>
  <c r="G178" i="8"/>
  <c r="B178" i="8"/>
  <c r="C178" i="8"/>
  <c r="I174" i="4"/>
  <c r="G179" i="8"/>
  <c r="B179" i="8"/>
  <c r="C179" i="8"/>
  <c r="I175" i="4"/>
  <c r="G180" i="8"/>
  <c r="B180" i="8"/>
  <c r="C180" i="8"/>
  <c r="I176" i="4"/>
  <c r="G181" i="8"/>
  <c r="B181" i="8"/>
  <c r="C181" i="8"/>
  <c r="I177" i="4"/>
  <c r="G182" i="8"/>
  <c r="B182" i="8"/>
  <c r="C182" i="8"/>
  <c r="I178" i="4"/>
  <c r="G183" i="8"/>
  <c r="B183" i="8"/>
  <c r="C183" i="8"/>
  <c r="I179" i="4"/>
  <c r="G184" i="8"/>
  <c r="B184" i="8"/>
  <c r="C184" i="8"/>
  <c r="I180" i="4"/>
  <c r="G185" i="8"/>
  <c r="B185" i="8"/>
  <c r="C185" i="8"/>
  <c r="I181" i="4"/>
  <c r="G186" i="8"/>
  <c r="B186" i="8"/>
  <c r="C186" i="8"/>
  <c r="I182" i="4"/>
  <c r="G187" i="8"/>
  <c r="B187" i="8"/>
  <c r="C187" i="8"/>
  <c r="I183" i="4"/>
  <c r="G188" i="8"/>
  <c r="B188" i="8"/>
  <c r="C188" i="8"/>
  <c r="I184" i="4"/>
  <c r="G189" i="8"/>
  <c r="B189" i="8"/>
  <c r="C189" i="8"/>
  <c r="I185" i="4"/>
  <c r="G190" i="8"/>
  <c r="B190" i="8"/>
  <c r="C190" i="8"/>
  <c r="I186" i="4"/>
  <c r="G191" i="8"/>
  <c r="B191" i="8"/>
  <c r="C191" i="8"/>
  <c r="I187" i="4"/>
  <c r="G192" i="8"/>
  <c r="B192" i="8"/>
  <c r="C192" i="8"/>
  <c r="I188" i="4"/>
  <c r="G193" i="8"/>
  <c r="B193" i="8"/>
  <c r="C193" i="8"/>
  <c r="I189" i="4"/>
  <c r="G194" i="8"/>
  <c r="B194" i="8"/>
  <c r="C194" i="8"/>
  <c r="I190" i="4"/>
  <c r="G195" i="8"/>
  <c r="B195" i="8"/>
  <c r="C195" i="8"/>
  <c r="I191" i="4"/>
  <c r="G196" i="8"/>
  <c r="B196" i="8"/>
  <c r="C196" i="8"/>
  <c r="I192" i="4"/>
  <c r="G197" i="8"/>
  <c r="B197" i="8"/>
  <c r="C197" i="8"/>
  <c r="I193" i="4"/>
  <c r="G198" i="8"/>
  <c r="B198" i="8"/>
  <c r="C198" i="8"/>
  <c r="I194" i="4"/>
  <c r="G199" i="8"/>
  <c r="B199" i="8"/>
  <c r="C199" i="8"/>
  <c r="I195" i="4"/>
  <c r="G200" i="8"/>
  <c r="B200" i="8"/>
  <c r="C200" i="8"/>
  <c r="I196" i="4"/>
  <c r="G201" i="8"/>
  <c r="B201" i="8"/>
  <c r="C201" i="8"/>
  <c r="I197" i="4"/>
  <c r="G202" i="8"/>
  <c r="B202" i="8"/>
  <c r="C202" i="8"/>
  <c r="I198" i="4"/>
  <c r="G203" i="8"/>
  <c r="B203" i="8"/>
  <c r="C203" i="8"/>
  <c r="I199" i="4"/>
  <c r="G204" i="8"/>
  <c r="B204" i="8"/>
  <c r="C204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14" i="8"/>
  <c r="F15" i="8"/>
  <c r="F13" i="8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4" i="4"/>
  <c r="Q9" i="6"/>
  <c r="P9" i="6"/>
  <c r="E204" i="4"/>
  <c r="N9" i="6"/>
  <c r="M9" i="6"/>
  <c r="K9" i="6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8" i="4"/>
  <c r="J9" i="4"/>
  <c r="R9" i="4"/>
  <c r="U9" i="4"/>
  <c r="J10" i="4"/>
  <c r="R10" i="4"/>
  <c r="U10" i="4"/>
  <c r="J11" i="4"/>
  <c r="R11" i="4"/>
  <c r="U11" i="4"/>
  <c r="J12" i="4"/>
  <c r="R12" i="4"/>
  <c r="U12" i="4"/>
  <c r="J13" i="4"/>
  <c r="R13" i="4"/>
  <c r="U13" i="4"/>
  <c r="J14" i="4"/>
  <c r="R14" i="4"/>
  <c r="U14" i="4"/>
  <c r="J15" i="4"/>
  <c r="R15" i="4"/>
  <c r="U15" i="4"/>
  <c r="J16" i="4"/>
  <c r="R16" i="4"/>
  <c r="U16" i="4"/>
  <c r="J17" i="4"/>
  <c r="R17" i="4"/>
  <c r="U17" i="4"/>
  <c r="J18" i="4"/>
  <c r="R18" i="4"/>
  <c r="U18" i="4"/>
  <c r="J19" i="4"/>
  <c r="R19" i="4"/>
  <c r="U19" i="4"/>
  <c r="J20" i="4"/>
  <c r="R20" i="4"/>
  <c r="U20" i="4"/>
  <c r="J21" i="4"/>
  <c r="R21" i="4"/>
  <c r="U21" i="4"/>
  <c r="J22" i="4"/>
  <c r="R22" i="4"/>
  <c r="U22" i="4"/>
  <c r="J23" i="4"/>
  <c r="R23" i="4"/>
  <c r="U23" i="4"/>
  <c r="J24" i="4"/>
  <c r="R24" i="4"/>
  <c r="U24" i="4"/>
  <c r="J25" i="4"/>
  <c r="R25" i="4"/>
  <c r="U25" i="4"/>
  <c r="J26" i="4"/>
  <c r="R26" i="4"/>
  <c r="U26" i="4"/>
  <c r="J27" i="4"/>
  <c r="R27" i="4"/>
  <c r="U27" i="4"/>
  <c r="J28" i="4"/>
  <c r="R28" i="4"/>
  <c r="U28" i="4"/>
  <c r="J29" i="4"/>
  <c r="R29" i="4"/>
  <c r="U29" i="4"/>
  <c r="J30" i="4"/>
  <c r="R30" i="4"/>
  <c r="U30" i="4"/>
  <c r="J31" i="4"/>
  <c r="R31" i="4"/>
  <c r="U31" i="4"/>
  <c r="J32" i="4"/>
  <c r="R32" i="4"/>
  <c r="U32" i="4"/>
  <c r="J33" i="4"/>
  <c r="R33" i="4"/>
  <c r="U33" i="4"/>
  <c r="J34" i="4"/>
  <c r="R34" i="4"/>
  <c r="U34" i="4"/>
  <c r="J35" i="4"/>
  <c r="R35" i="4"/>
  <c r="U35" i="4"/>
  <c r="J36" i="4"/>
  <c r="R36" i="4"/>
  <c r="U36" i="4"/>
  <c r="J37" i="4"/>
  <c r="R37" i="4"/>
  <c r="U37" i="4"/>
  <c r="J38" i="4"/>
  <c r="R38" i="4"/>
  <c r="U38" i="4"/>
  <c r="J39" i="4"/>
  <c r="R39" i="4"/>
  <c r="U39" i="4"/>
  <c r="J40" i="4"/>
  <c r="R40" i="4"/>
  <c r="U40" i="4"/>
  <c r="J41" i="4"/>
  <c r="R41" i="4"/>
  <c r="U41" i="4"/>
  <c r="J42" i="4"/>
  <c r="R42" i="4"/>
  <c r="U42" i="4"/>
  <c r="J43" i="4"/>
  <c r="R43" i="4"/>
  <c r="U43" i="4"/>
  <c r="J44" i="4"/>
  <c r="R44" i="4"/>
  <c r="U44" i="4"/>
  <c r="J45" i="4"/>
  <c r="R45" i="4"/>
  <c r="U45" i="4"/>
  <c r="J46" i="4"/>
  <c r="R46" i="4"/>
  <c r="U46" i="4"/>
  <c r="J47" i="4"/>
  <c r="R47" i="4"/>
  <c r="U47" i="4"/>
  <c r="J48" i="4"/>
  <c r="R48" i="4"/>
  <c r="U48" i="4"/>
  <c r="J49" i="4"/>
  <c r="R49" i="4"/>
  <c r="U49" i="4"/>
  <c r="J50" i="4"/>
  <c r="R50" i="4"/>
  <c r="U50" i="4"/>
  <c r="J51" i="4"/>
  <c r="R51" i="4"/>
  <c r="U51" i="4"/>
  <c r="J52" i="4"/>
  <c r="R52" i="4"/>
  <c r="U52" i="4"/>
  <c r="J53" i="4"/>
  <c r="R53" i="4"/>
  <c r="U53" i="4"/>
  <c r="J54" i="4"/>
  <c r="R54" i="4"/>
  <c r="U54" i="4"/>
  <c r="J55" i="4"/>
  <c r="R55" i="4"/>
  <c r="U55" i="4"/>
  <c r="J56" i="4"/>
  <c r="R56" i="4"/>
  <c r="U56" i="4"/>
  <c r="J57" i="4"/>
  <c r="R57" i="4"/>
  <c r="U57" i="4"/>
  <c r="J58" i="4"/>
  <c r="R58" i="4"/>
  <c r="U58" i="4"/>
  <c r="J59" i="4"/>
  <c r="R59" i="4"/>
  <c r="U59" i="4"/>
  <c r="J60" i="4"/>
  <c r="R60" i="4"/>
  <c r="U60" i="4"/>
  <c r="J61" i="4"/>
  <c r="R61" i="4"/>
  <c r="U61" i="4"/>
  <c r="J62" i="4"/>
  <c r="R62" i="4"/>
  <c r="U62" i="4"/>
  <c r="J63" i="4"/>
  <c r="R63" i="4"/>
  <c r="U63" i="4"/>
  <c r="J64" i="4"/>
  <c r="R64" i="4"/>
  <c r="U64" i="4"/>
  <c r="J65" i="4"/>
  <c r="R65" i="4"/>
  <c r="U65" i="4"/>
  <c r="J66" i="4"/>
  <c r="R66" i="4"/>
  <c r="U66" i="4"/>
  <c r="J67" i="4"/>
  <c r="R67" i="4"/>
  <c r="U67" i="4"/>
  <c r="J68" i="4"/>
  <c r="R68" i="4"/>
  <c r="U68" i="4"/>
  <c r="J69" i="4"/>
  <c r="R69" i="4"/>
  <c r="U69" i="4"/>
  <c r="J70" i="4"/>
  <c r="R70" i="4"/>
  <c r="U70" i="4"/>
  <c r="J71" i="4"/>
  <c r="R71" i="4"/>
  <c r="U71" i="4"/>
  <c r="J72" i="4"/>
  <c r="R72" i="4"/>
  <c r="U72" i="4"/>
  <c r="J73" i="4"/>
  <c r="R73" i="4"/>
  <c r="U73" i="4"/>
  <c r="J74" i="4"/>
  <c r="R74" i="4"/>
  <c r="U74" i="4"/>
  <c r="J75" i="4"/>
  <c r="R75" i="4"/>
  <c r="U75" i="4"/>
  <c r="J76" i="4"/>
  <c r="R76" i="4"/>
  <c r="U76" i="4"/>
  <c r="J77" i="4"/>
  <c r="R77" i="4"/>
  <c r="U77" i="4"/>
  <c r="J78" i="4"/>
  <c r="R78" i="4"/>
  <c r="U78" i="4"/>
  <c r="J79" i="4"/>
  <c r="R79" i="4"/>
  <c r="U79" i="4"/>
  <c r="J80" i="4"/>
  <c r="R80" i="4"/>
  <c r="U80" i="4"/>
  <c r="J81" i="4"/>
  <c r="R81" i="4"/>
  <c r="U81" i="4"/>
  <c r="J82" i="4"/>
  <c r="R82" i="4"/>
  <c r="U82" i="4"/>
  <c r="J83" i="4"/>
  <c r="R83" i="4"/>
  <c r="U83" i="4"/>
  <c r="J84" i="4"/>
  <c r="R84" i="4"/>
  <c r="U84" i="4"/>
  <c r="J85" i="4"/>
  <c r="R85" i="4"/>
  <c r="U85" i="4"/>
  <c r="J86" i="4"/>
  <c r="R86" i="4"/>
  <c r="U86" i="4"/>
  <c r="J87" i="4"/>
  <c r="R87" i="4"/>
  <c r="U87" i="4"/>
  <c r="J88" i="4"/>
  <c r="R88" i="4"/>
  <c r="U88" i="4"/>
  <c r="J89" i="4"/>
  <c r="R89" i="4"/>
  <c r="U89" i="4"/>
  <c r="J90" i="4"/>
  <c r="R90" i="4"/>
  <c r="U90" i="4"/>
  <c r="J91" i="4"/>
  <c r="R91" i="4"/>
  <c r="U91" i="4"/>
  <c r="J92" i="4"/>
  <c r="R92" i="4"/>
  <c r="U92" i="4"/>
  <c r="J93" i="4"/>
  <c r="R93" i="4"/>
  <c r="U93" i="4"/>
  <c r="J94" i="4"/>
  <c r="R94" i="4"/>
  <c r="U94" i="4"/>
  <c r="J95" i="4"/>
  <c r="R95" i="4"/>
  <c r="U95" i="4"/>
  <c r="J96" i="4"/>
  <c r="R96" i="4"/>
  <c r="U96" i="4"/>
  <c r="J97" i="4"/>
  <c r="R97" i="4"/>
  <c r="U97" i="4"/>
  <c r="J98" i="4"/>
  <c r="R98" i="4"/>
  <c r="U98" i="4"/>
  <c r="J99" i="4"/>
  <c r="R99" i="4"/>
  <c r="U99" i="4"/>
  <c r="J100" i="4"/>
  <c r="R100" i="4"/>
  <c r="U100" i="4"/>
  <c r="J101" i="4"/>
  <c r="R101" i="4"/>
  <c r="U101" i="4"/>
  <c r="J102" i="4"/>
  <c r="R102" i="4"/>
  <c r="U102" i="4"/>
  <c r="J103" i="4"/>
  <c r="R103" i="4"/>
  <c r="U103" i="4"/>
  <c r="J104" i="4"/>
  <c r="R104" i="4"/>
  <c r="U104" i="4"/>
  <c r="J105" i="4"/>
  <c r="R105" i="4"/>
  <c r="U105" i="4"/>
  <c r="J106" i="4"/>
  <c r="R106" i="4"/>
  <c r="U106" i="4"/>
  <c r="J107" i="4"/>
  <c r="R107" i="4"/>
  <c r="U107" i="4"/>
  <c r="J108" i="4"/>
  <c r="R108" i="4"/>
  <c r="U108" i="4"/>
  <c r="J109" i="4"/>
  <c r="R109" i="4"/>
  <c r="U109" i="4"/>
  <c r="J110" i="4"/>
  <c r="R110" i="4"/>
  <c r="U110" i="4"/>
  <c r="J111" i="4"/>
  <c r="R111" i="4"/>
  <c r="U111" i="4"/>
  <c r="J112" i="4"/>
  <c r="R112" i="4"/>
  <c r="U112" i="4"/>
  <c r="J113" i="4"/>
  <c r="R113" i="4"/>
  <c r="U113" i="4"/>
  <c r="J114" i="4"/>
  <c r="R114" i="4"/>
  <c r="U114" i="4"/>
  <c r="J115" i="4"/>
  <c r="R115" i="4"/>
  <c r="U115" i="4"/>
  <c r="J116" i="4"/>
  <c r="R116" i="4"/>
  <c r="U116" i="4"/>
  <c r="J117" i="4"/>
  <c r="R117" i="4"/>
  <c r="U117" i="4"/>
  <c r="R118" i="4"/>
  <c r="U118" i="4"/>
  <c r="J119" i="4"/>
  <c r="R119" i="4"/>
  <c r="U119" i="4"/>
  <c r="J120" i="4"/>
  <c r="R120" i="4"/>
  <c r="U120" i="4"/>
  <c r="J121" i="4"/>
  <c r="R121" i="4"/>
  <c r="U121" i="4"/>
  <c r="J122" i="4"/>
  <c r="R122" i="4"/>
  <c r="U122" i="4"/>
  <c r="J123" i="4"/>
  <c r="R123" i="4"/>
  <c r="U123" i="4"/>
  <c r="J124" i="4"/>
  <c r="R124" i="4"/>
  <c r="U124" i="4"/>
  <c r="J125" i="4"/>
  <c r="R125" i="4"/>
  <c r="U125" i="4"/>
  <c r="J126" i="4"/>
  <c r="R126" i="4"/>
  <c r="U126" i="4"/>
  <c r="J127" i="4"/>
  <c r="R127" i="4"/>
  <c r="U127" i="4"/>
  <c r="J128" i="4"/>
  <c r="R128" i="4"/>
  <c r="U128" i="4"/>
  <c r="J129" i="4"/>
  <c r="R129" i="4"/>
  <c r="U129" i="4"/>
  <c r="J130" i="4"/>
  <c r="R130" i="4"/>
  <c r="U130" i="4"/>
  <c r="J131" i="4"/>
  <c r="R131" i="4"/>
  <c r="U131" i="4"/>
  <c r="J132" i="4"/>
  <c r="R132" i="4"/>
  <c r="U132" i="4"/>
  <c r="J133" i="4"/>
  <c r="R133" i="4"/>
  <c r="U133" i="4"/>
  <c r="J134" i="4"/>
  <c r="R134" i="4"/>
  <c r="U134" i="4"/>
  <c r="J135" i="4"/>
  <c r="R135" i="4"/>
  <c r="U135" i="4"/>
  <c r="J136" i="4"/>
  <c r="R136" i="4"/>
  <c r="U136" i="4"/>
  <c r="J137" i="4"/>
  <c r="R137" i="4"/>
  <c r="U137" i="4"/>
  <c r="J138" i="4"/>
  <c r="R138" i="4"/>
  <c r="U138" i="4"/>
  <c r="J139" i="4"/>
  <c r="R139" i="4"/>
  <c r="U139" i="4"/>
  <c r="J140" i="4"/>
  <c r="R140" i="4"/>
  <c r="U140" i="4"/>
  <c r="J141" i="4"/>
  <c r="R141" i="4"/>
  <c r="U141" i="4"/>
  <c r="J142" i="4"/>
  <c r="R142" i="4"/>
  <c r="U142" i="4"/>
  <c r="J143" i="4"/>
  <c r="R143" i="4"/>
  <c r="U143" i="4"/>
  <c r="J144" i="4"/>
  <c r="R144" i="4"/>
  <c r="U144" i="4"/>
  <c r="J145" i="4"/>
  <c r="R145" i="4"/>
  <c r="U145" i="4"/>
  <c r="J146" i="4"/>
  <c r="R146" i="4"/>
  <c r="U146" i="4"/>
  <c r="J147" i="4"/>
  <c r="R147" i="4"/>
  <c r="U147" i="4"/>
  <c r="J148" i="4"/>
  <c r="R148" i="4"/>
  <c r="U148" i="4"/>
  <c r="J149" i="4"/>
  <c r="R149" i="4"/>
  <c r="U149" i="4"/>
  <c r="J150" i="4"/>
  <c r="R150" i="4"/>
  <c r="U150" i="4"/>
  <c r="J151" i="4"/>
  <c r="R151" i="4"/>
  <c r="U151" i="4"/>
  <c r="J152" i="4"/>
  <c r="R152" i="4"/>
  <c r="U152" i="4"/>
  <c r="J153" i="4"/>
  <c r="R153" i="4"/>
  <c r="U153" i="4"/>
  <c r="J154" i="4"/>
  <c r="R154" i="4"/>
  <c r="U154" i="4"/>
  <c r="J155" i="4"/>
  <c r="R155" i="4"/>
  <c r="U155" i="4"/>
  <c r="J156" i="4"/>
  <c r="R156" i="4"/>
  <c r="U156" i="4"/>
  <c r="J157" i="4"/>
  <c r="R157" i="4"/>
  <c r="U157" i="4"/>
  <c r="J158" i="4"/>
  <c r="R158" i="4"/>
  <c r="U158" i="4"/>
  <c r="J159" i="4"/>
  <c r="R159" i="4"/>
  <c r="U159" i="4"/>
  <c r="J160" i="4"/>
  <c r="R160" i="4"/>
  <c r="U160" i="4"/>
  <c r="J161" i="4"/>
  <c r="R161" i="4"/>
  <c r="U161" i="4"/>
  <c r="J162" i="4"/>
  <c r="R162" i="4"/>
  <c r="U162" i="4"/>
  <c r="J163" i="4"/>
  <c r="R163" i="4"/>
  <c r="U163" i="4"/>
  <c r="J164" i="4"/>
  <c r="R164" i="4"/>
  <c r="U164" i="4"/>
  <c r="J165" i="4"/>
  <c r="R165" i="4"/>
  <c r="U165" i="4"/>
  <c r="J166" i="4"/>
  <c r="R166" i="4"/>
  <c r="U166" i="4"/>
  <c r="J167" i="4"/>
  <c r="R167" i="4"/>
  <c r="U167" i="4"/>
  <c r="J168" i="4"/>
  <c r="R168" i="4"/>
  <c r="U168" i="4"/>
  <c r="J169" i="4"/>
  <c r="R169" i="4"/>
  <c r="U169" i="4"/>
  <c r="J170" i="4"/>
  <c r="R170" i="4"/>
  <c r="U170" i="4"/>
  <c r="J171" i="4"/>
  <c r="R171" i="4"/>
  <c r="U171" i="4"/>
  <c r="J172" i="4"/>
  <c r="R172" i="4"/>
  <c r="U172" i="4"/>
  <c r="J173" i="4"/>
  <c r="R173" i="4"/>
  <c r="U173" i="4"/>
  <c r="J174" i="4"/>
  <c r="R174" i="4"/>
  <c r="U174" i="4"/>
  <c r="J175" i="4"/>
  <c r="R175" i="4"/>
  <c r="U175" i="4"/>
  <c r="J176" i="4"/>
  <c r="R176" i="4"/>
  <c r="U176" i="4"/>
  <c r="J177" i="4"/>
  <c r="R177" i="4"/>
  <c r="U177" i="4"/>
  <c r="J178" i="4"/>
  <c r="R178" i="4"/>
  <c r="U178" i="4"/>
  <c r="J179" i="4"/>
  <c r="R179" i="4"/>
  <c r="U179" i="4"/>
  <c r="J180" i="4"/>
  <c r="R180" i="4"/>
  <c r="U180" i="4"/>
  <c r="J181" i="4"/>
  <c r="R181" i="4"/>
  <c r="U181" i="4"/>
  <c r="J182" i="4"/>
  <c r="R182" i="4"/>
  <c r="U182" i="4"/>
  <c r="J183" i="4"/>
  <c r="R183" i="4"/>
  <c r="U183" i="4"/>
  <c r="J184" i="4"/>
  <c r="R184" i="4"/>
  <c r="U184" i="4"/>
  <c r="J185" i="4"/>
  <c r="R185" i="4"/>
  <c r="U185" i="4"/>
  <c r="J186" i="4"/>
  <c r="R186" i="4"/>
  <c r="U186" i="4"/>
  <c r="J187" i="4"/>
  <c r="R187" i="4"/>
  <c r="U187" i="4"/>
  <c r="J188" i="4"/>
  <c r="R188" i="4"/>
  <c r="U188" i="4"/>
  <c r="J189" i="4"/>
  <c r="R189" i="4"/>
  <c r="U189" i="4"/>
  <c r="J190" i="4"/>
  <c r="R190" i="4"/>
  <c r="U190" i="4"/>
  <c r="J191" i="4"/>
  <c r="R191" i="4"/>
  <c r="U191" i="4"/>
  <c r="J192" i="4"/>
  <c r="R192" i="4"/>
  <c r="U192" i="4"/>
  <c r="J193" i="4"/>
  <c r="R193" i="4"/>
  <c r="U193" i="4"/>
  <c r="J194" i="4"/>
  <c r="R194" i="4"/>
  <c r="U194" i="4"/>
  <c r="J195" i="4"/>
  <c r="R195" i="4"/>
  <c r="U195" i="4"/>
  <c r="J196" i="4"/>
  <c r="R196" i="4"/>
  <c r="U196" i="4"/>
  <c r="J197" i="4"/>
  <c r="R197" i="4"/>
  <c r="U197" i="4"/>
  <c r="J198" i="4"/>
  <c r="R198" i="4"/>
  <c r="U198" i="4"/>
  <c r="J199" i="4"/>
  <c r="R199" i="4"/>
  <c r="U199" i="4"/>
  <c r="U200" i="4"/>
  <c r="J8" i="4"/>
  <c r="R8" i="4"/>
  <c r="U8" i="4"/>
  <c r="T16" i="4"/>
  <c r="T54" i="4"/>
  <c r="T132" i="4"/>
  <c r="D6" i="7"/>
  <c r="T174" i="4"/>
  <c r="D7" i="7"/>
  <c r="T66" i="4"/>
  <c r="T38" i="4"/>
  <c r="D8" i="7"/>
  <c r="T173" i="4"/>
  <c r="T87" i="4"/>
  <c r="D9" i="7"/>
  <c r="T136" i="4"/>
  <c r="T191" i="4"/>
  <c r="D10" i="7"/>
  <c r="T82" i="4"/>
  <c r="D11" i="7"/>
  <c r="T20" i="4"/>
  <c r="D12" i="7"/>
  <c r="T42" i="4"/>
  <c r="T131" i="4"/>
  <c r="D13" i="7"/>
  <c r="T108" i="4"/>
  <c r="D14" i="7"/>
  <c r="T117" i="4"/>
  <c r="D15" i="7"/>
  <c r="T71" i="4"/>
  <c r="T63" i="4"/>
  <c r="D16" i="7"/>
  <c r="D17" i="7"/>
  <c r="T17" i="4"/>
  <c r="T24" i="4"/>
  <c r="T190" i="4"/>
  <c r="T107" i="4"/>
  <c r="D18" i="7"/>
  <c r="D19" i="7"/>
  <c r="T192" i="4"/>
  <c r="T52" i="4"/>
  <c r="D20" i="7"/>
  <c r="T91" i="4"/>
  <c r="D21" i="7"/>
  <c r="D22" i="7"/>
  <c r="T164" i="4"/>
  <c r="D23" i="7"/>
  <c r="T53" i="4"/>
  <c r="T145" i="4"/>
  <c r="D24" i="7"/>
  <c r="T168" i="4"/>
  <c r="D25" i="7"/>
  <c r="T97" i="4"/>
  <c r="T152" i="4"/>
  <c r="D26" i="7"/>
  <c r="T147" i="4"/>
  <c r="D27" i="7"/>
  <c r="D28" i="7"/>
  <c r="T81" i="4"/>
  <c r="T70" i="4"/>
  <c r="D29" i="7"/>
  <c r="T163" i="4"/>
  <c r="D30" i="7"/>
  <c r="T101" i="4"/>
  <c r="D31" i="7"/>
  <c r="T146" i="4"/>
  <c r="D32" i="7"/>
  <c r="D33" i="7"/>
  <c r="T67" i="4"/>
  <c r="D34" i="7"/>
  <c r="T89" i="4"/>
  <c r="T137" i="4"/>
  <c r="D35" i="7"/>
  <c r="T148" i="4"/>
  <c r="T15" i="4"/>
  <c r="D36" i="7"/>
  <c r="D37" i="7"/>
  <c r="T73" i="4"/>
  <c r="T92" i="4"/>
  <c r="D38" i="7"/>
  <c r="T114" i="4"/>
  <c r="T30" i="4"/>
  <c r="D39" i="7"/>
  <c r="T33" i="4"/>
  <c r="T60" i="4"/>
  <c r="D40" i="7"/>
  <c r="T162" i="4"/>
  <c r="T143" i="4"/>
  <c r="D41" i="7"/>
  <c r="T88" i="4"/>
  <c r="D42" i="7"/>
  <c r="T140" i="4"/>
  <c r="T50" i="4"/>
  <c r="D43" i="7"/>
  <c r="T44" i="4"/>
  <c r="D44" i="7"/>
  <c r="T189" i="4"/>
  <c r="D45" i="7"/>
  <c r="T118" i="4"/>
  <c r="D46" i="7"/>
  <c r="T48" i="4"/>
  <c r="D47" i="7"/>
  <c r="T123" i="4"/>
  <c r="T14" i="4"/>
  <c r="D48" i="7"/>
  <c r="T182" i="4"/>
  <c r="T122" i="4"/>
  <c r="D49" i="7"/>
  <c r="T111" i="4"/>
  <c r="D50" i="7"/>
  <c r="T22" i="4"/>
  <c r="T157" i="4"/>
  <c r="D51" i="7"/>
  <c r="T159" i="4"/>
  <c r="T31" i="4"/>
  <c r="T188" i="4"/>
  <c r="D52" i="7"/>
  <c r="T90" i="4"/>
  <c r="T39" i="4"/>
  <c r="D53" i="7"/>
  <c r="D54" i="7"/>
  <c r="D55" i="7"/>
  <c r="D56" i="7"/>
  <c r="T93" i="4"/>
  <c r="D57" i="7"/>
  <c r="T56" i="4"/>
  <c r="D58" i="7"/>
  <c r="T153" i="4"/>
  <c r="T178" i="4"/>
  <c r="D59" i="7"/>
  <c r="D60" i="7"/>
  <c r="D61" i="7"/>
  <c r="T57" i="4"/>
  <c r="D62" i="7"/>
  <c r="T184" i="4"/>
  <c r="D63" i="7"/>
  <c r="T23" i="4"/>
  <c r="D64" i="7"/>
  <c r="D65" i="7"/>
  <c r="T9" i="4"/>
  <c r="D66" i="7"/>
  <c r="T154" i="4"/>
  <c r="T25" i="4"/>
  <c r="D67" i="7"/>
  <c r="T149" i="4"/>
  <c r="D68" i="7"/>
  <c r="T128" i="4"/>
  <c r="D69" i="7"/>
  <c r="T150" i="4"/>
  <c r="T99" i="4"/>
  <c r="D70" i="7"/>
  <c r="T142" i="4"/>
  <c r="D71" i="7"/>
  <c r="D72" i="7"/>
  <c r="T75" i="4"/>
  <c r="D73" i="7"/>
  <c r="T187" i="4"/>
  <c r="D74" i="7"/>
  <c r="T109" i="4"/>
  <c r="D75" i="7"/>
  <c r="T29" i="4"/>
  <c r="D76" i="7"/>
  <c r="D77" i="7"/>
  <c r="D78" i="7"/>
  <c r="T34" i="4"/>
  <c r="D79" i="7"/>
  <c r="T65" i="4"/>
  <c r="D80" i="7"/>
  <c r="T183" i="4"/>
  <c r="T171" i="4"/>
  <c r="D81" i="7"/>
  <c r="D82" i="7"/>
  <c r="T124" i="4"/>
  <c r="T102" i="4"/>
  <c r="D83" i="7"/>
  <c r="T120" i="4"/>
  <c r="D84" i="7"/>
  <c r="T58" i="4"/>
  <c r="T18" i="4"/>
  <c r="D85" i="7"/>
  <c r="T198" i="4"/>
  <c r="D86" i="7"/>
  <c r="T80" i="4"/>
  <c r="T195" i="4"/>
  <c r="T125" i="4"/>
  <c r="D87" i="7"/>
  <c r="T167" i="4"/>
  <c r="D88" i="7"/>
  <c r="T72" i="4"/>
  <c r="D89" i="7"/>
  <c r="T59" i="4"/>
  <c r="D90" i="7"/>
  <c r="T194" i="4"/>
  <c r="T172" i="4"/>
  <c r="D91" i="7"/>
  <c r="T133" i="4"/>
  <c r="D92" i="7"/>
  <c r="T28" i="4"/>
  <c r="T144" i="4"/>
  <c r="D93" i="7"/>
  <c r="T119" i="4"/>
  <c r="D94" i="7"/>
  <c r="D95" i="7"/>
  <c r="T84" i="4"/>
  <c r="T105" i="4"/>
  <c r="T36" i="4"/>
  <c r="D96" i="7"/>
  <c r="T27" i="4"/>
  <c r="D97" i="7"/>
  <c r="D98" i="7"/>
  <c r="T69" i="4"/>
  <c r="D99" i="7"/>
  <c r="T68" i="4"/>
  <c r="T94" i="4"/>
  <c r="T26" i="4"/>
  <c r="T10" i="4"/>
  <c r="D100" i="7"/>
  <c r="T177" i="4"/>
  <c r="D101" i="7"/>
  <c r="T126" i="4"/>
  <c r="D102" i="7"/>
  <c r="T160" i="4"/>
  <c r="D103" i="7"/>
  <c r="D104" i="7"/>
  <c r="T135" i="4"/>
  <c r="D105" i="7"/>
  <c r="D106" i="7"/>
  <c r="T112" i="4"/>
  <c r="T113" i="4"/>
  <c r="D107" i="7"/>
  <c r="T181" i="4"/>
  <c r="D108" i="7"/>
  <c r="D109" i="7"/>
  <c r="T196" i="4"/>
  <c r="D110" i="7"/>
  <c r="T83" i="4"/>
  <c r="D111" i="7"/>
  <c r="T110" i="4"/>
  <c r="D112" i="7"/>
  <c r="T158" i="4"/>
  <c r="D113" i="7"/>
  <c r="D114" i="7"/>
  <c r="T49" i="4"/>
  <c r="T176" i="4"/>
  <c r="D115" i="7"/>
  <c r="T138" i="4"/>
  <c r="D116" i="7"/>
  <c r="D117" i="7"/>
  <c r="T156" i="4"/>
  <c r="T55" i="4"/>
  <c r="D118" i="7"/>
  <c r="T134" i="4"/>
  <c r="T43" i="4"/>
  <c r="D119" i="7"/>
  <c r="T197" i="4"/>
  <c r="D120" i="7"/>
  <c r="T85" i="4"/>
  <c r="D121" i="7"/>
  <c r="D122" i="7"/>
  <c r="T21" i="4"/>
  <c r="D123" i="7"/>
  <c r="T141" i="4"/>
  <c r="D124" i="7"/>
  <c r="T103" i="4"/>
  <c r="D125" i="7"/>
  <c r="T169" i="4"/>
  <c r="T116" i="4"/>
  <c r="D126" i="7"/>
  <c r="T100" i="4"/>
  <c r="D127" i="7"/>
  <c r="T37" i="4"/>
  <c r="D128" i="7"/>
  <c r="D129" i="7"/>
  <c r="T76" i="4"/>
  <c r="D130" i="7"/>
  <c r="D131" i="7"/>
  <c r="D132" i="7"/>
  <c r="T61" i="4"/>
  <c r="T175" i="4"/>
  <c r="D133" i="7"/>
  <c r="T46" i="4"/>
  <c r="D134" i="7"/>
  <c r="T64" i="4"/>
  <c r="D135" i="7"/>
  <c r="D136" i="7"/>
  <c r="T130" i="4"/>
  <c r="D137" i="7"/>
  <c r="D138" i="7"/>
  <c r="T161" i="4"/>
  <c r="D139" i="7"/>
  <c r="T35" i="4"/>
  <c r="D140" i="7"/>
  <c r="T51" i="4"/>
  <c r="D141" i="7"/>
  <c r="T12" i="4"/>
  <c r="T40" i="4"/>
  <c r="T104" i="4"/>
  <c r="D142" i="7"/>
  <c r="T180" i="4"/>
  <c r="D143" i="7"/>
  <c r="D144" i="7"/>
  <c r="T193" i="4"/>
  <c r="D145" i="7"/>
  <c r="T95" i="4"/>
  <c r="D146" i="7"/>
  <c r="D147" i="7"/>
  <c r="D148" i="7"/>
  <c r="T77" i="4"/>
  <c r="D149" i="7"/>
  <c r="D150" i="7"/>
  <c r="T79" i="4"/>
  <c r="D151" i="7"/>
  <c r="D152" i="7"/>
  <c r="D153" i="7"/>
  <c r="T41" i="4"/>
  <c r="D154" i="7"/>
  <c r="T45" i="4"/>
  <c r="D155" i="7"/>
  <c r="D156" i="7"/>
  <c r="D157" i="7"/>
  <c r="T47" i="4"/>
  <c r="D158" i="7"/>
  <c r="D159" i="7"/>
  <c r="D160" i="7"/>
  <c r="T165" i="4"/>
  <c r="T62" i="4"/>
  <c r="D161" i="7"/>
  <c r="D162" i="7"/>
  <c r="T199" i="4"/>
  <c r="D163" i="7"/>
  <c r="D164" i="7"/>
  <c r="D165" i="7"/>
  <c r="D166" i="7"/>
  <c r="D167" i="7"/>
  <c r="T185" i="4"/>
  <c r="D168" i="7"/>
  <c r="D169" i="7"/>
  <c r="D170" i="7"/>
  <c r="D171" i="7"/>
  <c r="D172" i="7"/>
  <c r="D173" i="7"/>
  <c r="T96" i="4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5" i="7"/>
  <c r="T11" i="4"/>
  <c r="T13" i="4"/>
  <c r="T19" i="4"/>
  <c r="T32" i="4"/>
  <c r="T74" i="4"/>
  <c r="T78" i="4"/>
  <c r="T86" i="4"/>
  <c r="T98" i="4"/>
  <c r="T106" i="4"/>
  <c r="T115" i="4"/>
  <c r="T121" i="4"/>
  <c r="T127" i="4"/>
  <c r="T129" i="4"/>
  <c r="T139" i="4"/>
  <c r="T151" i="4"/>
  <c r="T155" i="4"/>
  <c r="T166" i="4"/>
  <c r="T170" i="4"/>
  <c r="T179" i="4"/>
  <c r="T186" i="4"/>
  <c r="T8" i="4"/>
  <c r="S16" i="4"/>
  <c r="S54" i="4"/>
  <c r="S132" i="4"/>
  <c r="C6" i="7"/>
  <c r="S174" i="4"/>
  <c r="C7" i="7"/>
  <c r="S66" i="4"/>
  <c r="S38" i="4"/>
  <c r="C8" i="7"/>
  <c r="S173" i="4"/>
  <c r="S87" i="4"/>
  <c r="C9" i="7"/>
  <c r="S136" i="4"/>
  <c r="S191" i="4"/>
  <c r="C10" i="7"/>
  <c r="S82" i="4"/>
  <c r="C11" i="7"/>
  <c r="S20" i="4"/>
  <c r="C12" i="7"/>
  <c r="S42" i="4"/>
  <c r="S131" i="4"/>
  <c r="C13" i="7"/>
  <c r="S108" i="4"/>
  <c r="C14" i="7"/>
  <c r="S117" i="4"/>
  <c r="C15" i="7"/>
  <c r="S71" i="4"/>
  <c r="S63" i="4"/>
  <c r="C16" i="7"/>
  <c r="C17" i="7"/>
  <c r="S17" i="4"/>
  <c r="S24" i="4"/>
  <c r="S190" i="4"/>
  <c r="S107" i="4"/>
  <c r="C18" i="7"/>
  <c r="C19" i="7"/>
  <c r="S192" i="4"/>
  <c r="S52" i="4"/>
  <c r="C20" i="7"/>
  <c r="S91" i="4"/>
  <c r="C21" i="7"/>
  <c r="C22" i="7"/>
  <c r="S164" i="4"/>
  <c r="C23" i="7"/>
  <c r="S53" i="4"/>
  <c r="S145" i="4"/>
  <c r="C24" i="7"/>
  <c r="S168" i="4"/>
  <c r="C25" i="7"/>
  <c r="S97" i="4"/>
  <c r="S152" i="4"/>
  <c r="C26" i="7"/>
  <c r="S147" i="4"/>
  <c r="C27" i="7"/>
  <c r="C28" i="7"/>
  <c r="S81" i="4"/>
  <c r="S70" i="4"/>
  <c r="C29" i="7"/>
  <c r="S163" i="4"/>
  <c r="C30" i="7"/>
  <c r="S101" i="4"/>
  <c r="C31" i="7"/>
  <c r="S146" i="4"/>
  <c r="C32" i="7"/>
  <c r="C33" i="7"/>
  <c r="S67" i="4"/>
  <c r="C34" i="7"/>
  <c r="S89" i="4"/>
  <c r="S137" i="4"/>
  <c r="C35" i="7"/>
  <c r="S148" i="4"/>
  <c r="S15" i="4"/>
  <c r="C36" i="7"/>
  <c r="C37" i="7"/>
  <c r="S73" i="4"/>
  <c r="S92" i="4"/>
  <c r="C38" i="7"/>
  <c r="S114" i="4"/>
  <c r="S30" i="4"/>
  <c r="C39" i="7"/>
  <c r="S33" i="4"/>
  <c r="S60" i="4"/>
  <c r="C40" i="7"/>
  <c r="S162" i="4"/>
  <c r="S143" i="4"/>
  <c r="C41" i="7"/>
  <c r="S88" i="4"/>
  <c r="C42" i="7"/>
  <c r="S140" i="4"/>
  <c r="S50" i="4"/>
  <c r="C43" i="7"/>
  <c r="S44" i="4"/>
  <c r="C44" i="7"/>
  <c r="S189" i="4"/>
  <c r="C45" i="7"/>
  <c r="S118" i="4"/>
  <c r="C46" i="7"/>
  <c r="S48" i="4"/>
  <c r="C47" i="7"/>
  <c r="S123" i="4"/>
  <c r="S14" i="4"/>
  <c r="C48" i="7"/>
  <c r="S122" i="4"/>
  <c r="S182" i="4"/>
  <c r="C49" i="7"/>
  <c r="S111" i="4"/>
  <c r="C50" i="7"/>
  <c r="S22" i="4"/>
  <c r="S157" i="4"/>
  <c r="C51" i="7"/>
  <c r="S159" i="4"/>
  <c r="S31" i="4"/>
  <c r="S188" i="4"/>
  <c r="C52" i="7"/>
  <c r="S90" i="4"/>
  <c r="S39" i="4"/>
  <c r="C53" i="7"/>
  <c r="C54" i="7"/>
  <c r="C55" i="7"/>
  <c r="C56" i="7"/>
  <c r="S153" i="4"/>
  <c r="S93" i="4"/>
  <c r="C57" i="7"/>
  <c r="S56" i="4"/>
  <c r="C58" i="7"/>
  <c r="S178" i="4"/>
  <c r="C59" i="7"/>
  <c r="C60" i="7"/>
  <c r="C61" i="7"/>
  <c r="S57" i="4"/>
  <c r="C62" i="7"/>
  <c r="S184" i="4"/>
  <c r="C63" i="7"/>
  <c r="S23" i="4"/>
  <c r="C64" i="7"/>
  <c r="C65" i="7"/>
  <c r="S9" i="4"/>
  <c r="C66" i="7"/>
  <c r="S154" i="4"/>
  <c r="S25" i="4"/>
  <c r="C67" i="7"/>
  <c r="S149" i="4"/>
  <c r="C68" i="7"/>
  <c r="S128" i="4"/>
  <c r="C69" i="7"/>
  <c r="S150" i="4"/>
  <c r="S99" i="4"/>
  <c r="C70" i="7"/>
  <c r="S142" i="4"/>
  <c r="C71" i="7"/>
  <c r="C72" i="7"/>
  <c r="S75" i="4"/>
  <c r="C73" i="7"/>
  <c r="S187" i="4"/>
  <c r="C74" i="7"/>
  <c r="S109" i="4"/>
  <c r="C75" i="7"/>
  <c r="S29" i="4"/>
  <c r="C76" i="7"/>
  <c r="C77" i="7"/>
  <c r="C78" i="7"/>
  <c r="S34" i="4"/>
  <c r="C79" i="7"/>
  <c r="S65" i="4"/>
  <c r="C80" i="7"/>
  <c r="S124" i="4"/>
  <c r="S183" i="4"/>
  <c r="S171" i="4"/>
  <c r="C81" i="7"/>
  <c r="C82" i="7"/>
  <c r="S167" i="4"/>
  <c r="S102" i="4"/>
  <c r="C83" i="7"/>
  <c r="S120" i="4"/>
  <c r="C84" i="7"/>
  <c r="S58" i="4"/>
  <c r="S18" i="4"/>
  <c r="C85" i="7"/>
  <c r="S198" i="4"/>
  <c r="C86" i="7"/>
  <c r="S80" i="4"/>
  <c r="S195" i="4"/>
  <c r="S125" i="4"/>
  <c r="C87" i="7"/>
  <c r="C88" i="7"/>
  <c r="S72" i="4"/>
  <c r="C89" i="7"/>
  <c r="S59" i="4"/>
  <c r="C90" i="7"/>
  <c r="S194" i="4"/>
  <c r="S172" i="4"/>
  <c r="C91" i="7"/>
  <c r="S133" i="4"/>
  <c r="C92" i="7"/>
  <c r="S28" i="4"/>
  <c r="S144" i="4"/>
  <c r="C93" i="7"/>
  <c r="S119" i="4"/>
  <c r="C94" i="7"/>
  <c r="C95" i="7"/>
  <c r="S84" i="4"/>
  <c r="S105" i="4"/>
  <c r="S36" i="4"/>
  <c r="C96" i="7"/>
  <c r="S27" i="4"/>
  <c r="C97" i="7"/>
  <c r="C98" i="7"/>
  <c r="S160" i="4"/>
  <c r="S69" i="4"/>
  <c r="C99" i="7"/>
  <c r="S68" i="4"/>
  <c r="S94" i="4"/>
  <c r="S26" i="4"/>
  <c r="S10" i="4"/>
  <c r="C100" i="7"/>
  <c r="S177" i="4"/>
  <c r="C101" i="7"/>
  <c r="S126" i="4"/>
  <c r="C102" i="7"/>
  <c r="C103" i="7"/>
  <c r="C104" i="7"/>
  <c r="S135" i="4"/>
  <c r="C105" i="7"/>
  <c r="C106" i="7"/>
  <c r="S112" i="4"/>
  <c r="S113" i="4"/>
  <c r="C107" i="7"/>
  <c r="S181" i="4"/>
  <c r="C108" i="7"/>
  <c r="C109" i="7"/>
  <c r="S196" i="4"/>
  <c r="C110" i="7"/>
  <c r="S83" i="4"/>
  <c r="C111" i="7"/>
  <c r="S158" i="4"/>
  <c r="S110" i="4"/>
  <c r="C112" i="7"/>
  <c r="C113" i="7"/>
  <c r="C114" i="7"/>
  <c r="S49" i="4"/>
  <c r="S176" i="4"/>
  <c r="C115" i="7"/>
  <c r="S138" i="4"/>
  <c r="C116" i="7"/>
  <c r="C117" i="7"/>
  <c r="S169" i="4"/>
  <c r="S156" i="4"/>
  <c r="S55" i="4"/>
  <c r="C118" i="7"/>
  <c r="S134" i="4"/>
  <c r="S43" i="4"/>
  <c r="C119" i="7"/>
  <c r="S197" i="4"/>
  <c r="C120" i="7"/>
  <c r="S85" i="4"/>
  <c r="C121" i="7"/>
  <c r="C122" i="7"/>
  <c r="S21" i="4"/>
  <c r="C123" i="7"/>
  <c r="S141" i="4"/>
  <c r="C124" i="7"/>
  <c r="S103" i="4"/>
  <c r="C125" i="7"/>
  <c r="S116" i="4"/>
  <c r="C126" i="7"/>
  <c r="S100" i="4"/>
  <c r="C127" i="7"/>
  <c r="S37" i="4"/>
  <c r="C128" i="7"/>
  <c r="C129" i="7"/>
  <c r="S76" i="4"/>
  <c r="C130" i="7"/>
  <c r="C131" i="7"/>
  <c r="C132" i="7"/>
  <c r="S61" i="4"/>
  <c r="S175" i="4"/>
  <c r="C133" i="7"/>
  <c r="S46" i="4"/>
  <c r="C134" i="7"/>
  <c r="S64" i="4"/>
  <c r="C135" i="7"/>
  <c r="C136" i="7"/>
  <c r="S130" i="4"/>
  <c r="C137" i="7"/>
  <c r="C138" i="7"/>
  <c r="S161" i="4"/>
  <c r="C139" i="7"/>
  <c r="S35" i="4"/>
  <c r="C140" i="7"/>
  <c r="S180" i="4"/>
  <c r="S51" i="4"/>
  <c r="C141" i="7"/>
  <c r="S12" i="4"/>
  <c r="S40" i="4"/>
  <c r="S104" i="4"/>
  <c r="C142" i="7"/>
  <c r="C143" i="7"/>
  <c r="S95" i="4"/>
  <c r="C144" i="7"/>
  <c r="S193" i="4"/>
  <c r="C145" i="7"/>
  <c r="S77" i="4"/>
  <c r="C146" i="7"/>
  <c r="C147" i="7"/>
  <c r="C148" i="7"/>
  <c r="S79" i="4"/>
  <c r="C149" i="7"/>
  <c r="C150" i="7"/>
  <c r="S165" i="4"/>
  <c r="C151" i="7"/>
  <c r="S45" i="4"/>
  <c r="C152" i="7"/>
  <c r="C153" i="7"/>
  <c r="S185" i="4"/>
  <c r="S41" i="4"/>
  <c r="C154" i="7"/>
  <c r="C155" i="7"/>
  <c r="C156" i="7"/>
  <c r="S47" i="4"/>
  <c r="C157" i="7"/>
  <c r="S62" i="4"/>
  <c r="C158" i="7"/>
  <c r="C159" i="7"/>
  <c r="C160" i="7"/>
  <c r="C161" i="7"/>
  <c r="C162" i="7"/>
  <c r="S199" i="4"/>
  <c r="C163" i="7"/>
  <c r="C164" i="7"/>
  <c r="C165" i="7"/>
  <c r="C166" i="7"/>
  <c r="C167" i="7"/>
  <c r="C168" i="7"/>
  <c r="C169" i="7"/>
  <c r="S96" i="4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5" i="7"/>
  <c r="H4" i="6"/>
  <c r="H13" i="6"/>
  <c r="I13" i="6"/>
  <c r="I5" i="4"/>
  <c r="B12" i="6"/>
  <c r="H5" i="6"/>
  <c r="P5" i="6"/>
  <c r="Q5" i="6"/>
  <c r="O5" i="6"/>
  <c r="P6" i="6"/>
  <c r="Q6" i="6"/>
  <c r="O6" i="6"/>
  <c r="P7" i="6"/>
  <c r="Q7" i="6"/>
  <c r="O7" i="6"/>
  <c r="P8" i="6"/>
  <c r="Q8" i="6"/>
  <c r="O8" i="6"/>
  <c r="O9" i="6"/>
  <c r="P4" i="6"/>
  <c r="Q4" i="6"/>
  <c r="O4" i="6"/>
  <c r="M5" i="6"/>
  <c r="N5" i="6"/>
  <c r="L5" i="6"/>
  <c r="M6" i="6"/>
  <c r="N6" i="6"/>
  <c r="L6" i="6"/>
  <c r="M7" i="6"/>
  <c r="N7" i="6"/>
  <c r="L7" i="6"/>
  <c r="M8" i="6"/>
  <c r="N8" i="6"/>
  <c r="L8" i="6"/>
  <c r="L9" i="6"/>
  <c r="M4" i="6"/>
  <c r="L4" i="6"/>
  <c r="K5" i="6"/>
  <c r="J5" i="6"/>
  <c r="K6" i="6"/>
  <c r="J6" i="6"/>
  <c r="K7" i="6"/>
  <c r="J7" i="6"/>
  <c r="K8" i="6"/>
  <c r="J8" i="6"/>
  <c r="J9" i="6"/>
  <c r="K4" i="6"/>
  <c r="J4" i="6"/>
  <c r="W10" i="6"/>
  <c r="E206" i="4"/>
  <c r="X10" i="6"/>
  <c r="Y10" i="6"/>
  <c r="G206" i="4"/>
  <c r="Z10" i="6"/>
  <c r="V10" i="6"/>
  <c r="I206" i="4"/>
  <c r="U10" i="6"/>
  <c r="H14" i="6"/>
  <c r="J14" i="6"/>
  <c r="V14" i="6"/>
  <c r="K14" i="6"/>
  <c r="W14" i="6"/>
  <c r="O42" i="4"/>
  <c r="L14" i="6"/>
  <c r="X14" i="6"/>
  <c r="M14" i="6"/>
  <c r="Y14" i="6"/>
  <c r="Q21" i="4"/>
  <c r="Q42" i="4"/>
  <c r="N14" i="6"/>
  <c r="Z14" i="6"/>
  <c r="H6" i="6"/>
  <c r="H15" i="6"/>
  <c r="J15" i="6"/>
  <c r="V15" i="6"/>
  <c r="K15" i="6"/>
  <c r="W15" i="6"/>
  <c r="O27" i="4"/>
  <c r="L15" i="6"/>
  <c r="X15" i="6"/>
  <c r="M15" i="6"/>
  <c r="Y15" i="6"/>
  <c r="Q27" i="4"/>
  <c r="N15" i="6"/>
  <c r="Z15" i="6"/>
  <c r="H7" i="6"/>
  <c r="H16" i="6"/>
  <c r="J16" i="6"/>
  <c r="V16" i="6"/>
  <c r="K16" i="6"/>
  <c r="W16" i="6"/>
  <c r="O47" i="4"/>
  <c r="L16" i="6"/>
  <c r="X16" i="6"/>
  <c r="M16" i="6"/>
  <c r="Y16" i="6"/>
  <c r="Q47" i="4"/>
  <c r="N16" i="6"/>
  <c r="Z16" i="6"/>
  <c r="H8" i="6"/>
  <c r="H17" i="6"/>
  <c r="J17" i="6"/>
  <c r="V17" i="6"/>
  <c r="K17" i="6"/>
  <c r="W17" i="6"/>
  <c r="O54" i="4"/>
  <c r="L17" i="6"/>
  <c r="X17" i="6"/>
  <c r="M17" i="6"/>
  <c r="Y17" i="6"/>
  <c r="Q54" i="4"/>
  <c r="N17" i="6"/>
  <c r="Z17" i="6"/>
  <c r="K13" i="6"/>
  <c r="W13" i="6"/>
  <c r="O118" i="4"/>
  <c r="L13" i="6"/>
  <c r="X13" i="6"/>
  <c r="M13" i="6"/>
  <c r="Y13" i="6"/>
  <c r="Q51" i="4"/>
  <c r="Q118" i="4"/>
  <c r="N13" i="6"/>
  <c r="Z13" i="6"/>
  <c r="J13" i="6"/>
  <c r="V13" i="6"/>
  <c r="D206" i="4"/>
  <c r="F206" i="4"/>
  <c r="J206" i="4"/>
  <c r="C206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P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P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P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M52" i="4"/>
  <c r="N52" i="4"/>
  <c r="O52" i="4"/>
  <c r="P52" i="4"/>
  <c r="Q52" i="4"/>
  <c r="M53" i="4"/>
  <c r="N53" i="4"/>
  <c r="O53" i="4"/>
  <c r="P53" i="4"/>
  <c r="Q53" i="4"/>
  <c r="M54" i="4"/>
  <c r="N54" i="4"/>
  <c r="P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P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N8" i="4"/>
  <c r="O8" i="4"/>
  <c r="P8" i="4"/>
  <c r="M8" i="4"/>
  <c r="Q8" i="4"/>
  <c r="I14" i="6"/>
  <c r="U14" i="6"/>
  <c r="I15" i="6"/>
  <c r="U15" i="6"/>
  <c r="I16" i="6"/>
  <c r="U16" i="6"/>
  <c r="I17" i="6"/>
  <c r="U17" i="6"/>
  <c r="U13" i="6"/>
  <c r="AM1" i="6"/>
  <c r="AL1" i="6"/>
  <c r="T14" i="6"/>
  <c r="T15" i="6"/>
  <c r="T16" i="6"/>
  <c r="T17" i="6"/>
  <c r="T13" i="6"/>
  <c r="J201" i="4"/>
  <c r="M201" i="4"/>
  <c r="N201" i="4"/>
  <c r="P201" i="4"/>
  <c r="Q201" i="4"/>
  <c r="R201" i="4"/>
  <c r="J202" i="4"/>
  <c r="M202" i="4"/>
  <c r="N202" i="4"/>
  <c r="P202" i="4"/>
  <c r="Q202" i="4"/>
  <c r="R202" i="4"/>
  <c r="J203" i="4"/>
  <c r="M203" i="4"/>
  <c r="N203" i="4"/>
  <c r="P203" i="4"/>
  <c r="Q203" i="4"/>
  <c r="R203" i="4"/>
  <c r="J204" i="4"/>
  <c r="M204" i="4"/>
  <c r="N204" i="4"/>
  <c r="P204" i="4"/>
  <c r="Q204" i="4"/>
  <c r="R204" i="4"/>
  <c r="J205" i="4"/>
  <c r="M205" i="4"/>
  <c r="N205" i="4"/>
  <c r="P205" i="4"/>
  <c r="Q205" i="4"/>
  <c r="R205" i="4"/>
  <c r="I204" i="4"/>
  <c r="I9" i="6"/>
  <c r="I5" i="6"/>
  <c r="I6" i="6"/>
  <c r="I7" i="6"/>
  <c r="I8" i="6"/>
  <c r="I4" i="6"/>
  <c r="D201" i="4"/>
  <c r="E201" i="4"/>
  <c r="F201" i="4"/>
  <c r="G201" i="4"/>
  <c r="I201" i="4"/>
  <c r="D202" i="4"/>
  <c r="E202" i="4"/>
  <c r="F202" i="4"/>
  <c r="G202" i="4"/>
  <c r="I202" i="4"/>
  <c r="D203" i="4"/>
  <c r="E203" i="4"/>
  <c r="F203" i="4"/>
  <c r="G203" i="4"/>
  <c r="I203" i="4"/>
  <c r="D204" i="4"/>
  <c r="F204" i="4"/>
  <c r="D205" i="4"/>
  <c r="E205" i="4"/>
  <c r="F205" i="4"/>
  <c r="G205" i="4"/>
  <c r="I205" i="4"/>
  <c r="C205" i="4"/>
  <c r="C204" i="4"/>
  <c r="C203" i="4"/>
  <c r="C202" i="4"/>
  <c r="C201" i="4"/>
  <c r="S11" i="4"/>
  <c r="S13" i="4"/>
  <c r="S19" i="4"/>
  <c r="S32" i="4"/>
  <c r="S74" i="4"/>
  <c r="S78" i="4"/>
  <c r="S86" i="4"/>
  <c r="S98" i="4"/>
  <c r="S106" i="4"/>
  <c r="S115" i="4"/>
  <c r="S121" i="4"/>
  <c r="S127" i="4"/>
  <c r="S129" i="4"/>
  <c r="S139" i="4"/>
  <c r="S151" i="4"/>
  <c r="S155" i="4"/>
  <c r="S166" i="4"/>
  <c r="S170" i="4"/>
  <c r="S179" i="4"/>
  <c r="S186" i="4"/>
  <c r="S8" i="4"/>
  <c r="C9" i="4"/>
  <c r="C8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D9" i="4"/>
  <c r="D8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E9" i="4"/>
  <c r="E8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F9" i="4"/>
  <c r="F8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186" i="3"/>
  <c r="C186" i="3"/>
  <c r="F179" i="3"/>
  <c r="C170" i="3"/>
  <c r="C166" i="3"/>
  <c r="C155" i="3"/>
  <c r="C151" i="3"/>
  <c r="C139" i="3"/>
  <c r="F129" i="3"/>
  <c r="C129" i="3"/>
  <c r="C127" i="3"/>
  <c r="F121" i="3"/>
  <c r="C121" i="3"/>
  <c r="C115" i="3"/>
  <c r="C106" i="3"/>
  <c r="F98" i="3"/>
  <c r="C86" i="3"/>
  <c r="F78" i="3"/>
  <c r="C74" i="3"/>
  <c r="C32" i="3"/>
  <c r="C19" i="3"/>
  <c r="C13" i="3"/>
  <c r="F11" i="3"/>
  <c r="C11" i="3"/>
  <c r="C8" i="3"/>
  <c r="H1" i="4"/>
</calcChain>
</file>

<file path=xl/sharedStrings.xml><?xml version="1.0" encoding="utf-8"?>
<sst xmlns="http://schemas.openxmlformats.org/spreadsheetml/2006/main" count="1900" uniqueCount="458">
  <si>
    <t>ISO3</t>
  </si>
  <si>
    <t>Country</t>
  </si>
  <si>
    <t>AFG</t>
  </si>
  <si>
    <t>Afghanistan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</si>
  <si>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</si>
  <si>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</si>
  <si>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</si>
  <si>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</si>
  <si>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</si>
  <si>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</si>
  <si>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</si>
  <si>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</si>
  <si>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</si>
  <si>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</si>
  <si>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</si>
  <si>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</si>
  <si>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</si>
  <si>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</si>
  <si>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</si>
  <si>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</si>
  <si>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</si>
  <si>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</si>
  <si>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</si>
  <si>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</si>
  <si>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</si>
  <si>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</si>
  <si>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</si>
  <si>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</si>
  <si>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</si>
  <si>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</si>
  <si>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</si>
  <si>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</si>
  <si>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</si>
  <si>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</si>
  <si>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</si>
  <si>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</si>
  <si>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</si>
  <si>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</si>
  <si>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</si>
  <si>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</si>
  <si>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</si>
  <si>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</si>
  <si>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</si>
  <si>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Bolivia, Plurinational State of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</si>
  <si>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</si>
  <si>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</si>
  <si>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</si>
  <si>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</si>
  <si>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</si>
  <si>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</si>
  <si>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</si>
  <si>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</si>
  <si>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</si>
  <si>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</si>
  <si>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</si>
  <si>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</si>
  <si>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</si>
  <si>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</si>
  <si>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</si>
  <si>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</si>
  <si>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</si>
  <si>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</si>
  <si>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</si>
  <si>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</si>
  <si>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</si>
  <si>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</si>
  <si>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</si>
  <si>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</si>
  <si>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</si>
  <si>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</si>
  <si>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</si>
  <si>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</si>
  <si>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</si>
  <si>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</si>
  <si>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</si>
  <si>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</si>
  <si>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</si>
  <si>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</si>
  <si>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</si>
  <si>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</si>
  <si>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</si>
  <si>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</si>
  <si>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</si>
  <si>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</si>
  <si>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</si>
  <si>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</si>
  <si>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</si>
  <si>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</si>
  <si>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</si>
  <si>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</si>
  <si>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</si>
  <si>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</si>
  <si>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</si>
  <si>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</si>
  <si>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</si>
  <si>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</si>
  <si>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</si>
  <si>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</si>
  <si>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</si>
  <si>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</si>
  <si>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</si>
  <si>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</si>
  <si>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</si>
  <si>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</si>
  <si>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</si>
  <si>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</si>
  <si>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</si>
  <si>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</si>
  <si>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</si>
  <si>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</si>
  <si>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</si>
  <si>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</si>
  <si>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</si>
  <si>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</si>
  <si>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</si>
  <si>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</si>
  <si>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</si>
  <si>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</si>
  <si>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</si>
  <si>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</si>
  <si>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</si>
  <si>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</si>
  <si>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</si>
  <si>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</si>
  <si>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</si>
  <si>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</si>
  <si>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</si>
  <si>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</si>
  <si>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</si>
  <si>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</si>
  <si>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</si>
  <si>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</si>
  <si>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</si>
  <si>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</si>
  <si>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</si>
  <si>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</si>
  <si>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</si>
  <si>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</si>
  <si>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</si>
  <si>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</si>
  <si>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</si>
  <si>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</si>
  <si>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</si>
  <si>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</si>
  <si>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</si>
  <si>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</si>
  <si>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</si>
  <si>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</si>
  <si>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</si>
  <si>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</si>
  <si>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</si>
  <si>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</si>
  <si>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</si>
  <si>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</si>
  <si>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</si>
  <si>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</si>
  <si>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</si>
  <si>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</si>
  <si>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</si>
  <si>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</si>
  <si>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</si>
  <si>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</si>
  <si>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</si>
  <si>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</si>
  <si>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</si>
  <si>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</si>
  <si>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</si>
  <si>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</si>
  <si>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</si>
  <si>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</si>
  <si>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</si>
  <si>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</si>
  <si>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</si>
  <si>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</si>
  <si>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</si>
  <si>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</si>
  <si>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</si>
  <si>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</si>
  <si>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</si>
  <si>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</si>
  <si>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</si>
  <si>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</si>
  <si>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</si>
  <si>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</si>
  <si>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</si>
  <si>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</si>
  <si>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</si>
  <si>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</si>
  <si>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</si>
  <si>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</si>
  <si>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</si>
  <si>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</si>
  <si>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</si>
  <si>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</si>
  <si>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</si>
  <si>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</si>
  <si>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</si>
  <si>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Libyan Arab Jamahiriya</t>
  </si>
  <si>
    <t>LIE</t>
  </si>
  <si>
    <t>Liechtenstein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</si>
  <si>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</si>
  <si>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</si>
  <si>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</si>
  <si>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</si>
  <si>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</si>
  <si>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</si>
  <si>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</si>
  <si>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</si>
  <si>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</si>
  <si>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</si>
  <si>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</si>
  <si>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</si>
  <si>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</si>
  <si>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</si>
  <si>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</si>
  <si>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</si>
  <si>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</si>
  <si>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</si>
  <si>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</si>
  <si>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</si>
  <si>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</si>
  <si>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</si>
  <si>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</si>
  <si>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</si>
  <si>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</si>
  <si>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</si>
  <si>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</si>
  <si>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</si>
  <si>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</si>
  <si>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</si>
  <si>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MKD</t>
  </si>
  <si>
    <t>Macedonia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</si>
  <si>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</si>
  <si>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</si>
  <si>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</si>
  <si>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</si>
  <si>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</si>
  <si>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</si>
  <si>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</si>
  <si>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</si>
  <si>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</si>
  <si>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</si>
  <si>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</si>
  <si>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</si>
  <si>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</si>
  <si>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</si>
  <si>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</si>
  <si>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</si>
  <si>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</si>
  <si>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</si>
  <si>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</si>
  <si>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</si>
  <si>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</si>
  <si>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</si>
  <si>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</si>
  <si>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</si>
  <si>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</si>
  <si>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</si>
  <si>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</si>
  <si>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</si>
  <si>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</si>
  <si>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</si>
  <si>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</si>
  <si>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</si>
  <si>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</si>
  <si>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</si>
  <si>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</si>
  <si>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</si>
  <si>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</si>
  <si>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</si>
  <si>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</si>
  <si>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</si>
  <si>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</si>
  <si>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</si>
  <si>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</si>
  <si>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</si>
  <si>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</si>
  <si>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</si>
  <si>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</si>
  <si>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</si>
  <si>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</si>
  <si>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</si>
  <si>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</si>
  <si>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</si>
  <si>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</si>
  <si>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</si>
  <si>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</si>
  <si>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</si>
  <si>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</si>
  <si>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</si>
  <si>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</si>
  <si>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</si>
  <si>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</si>
  <si>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</si>
  <si>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</si>
  <si>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</si>
  <si>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</si>
  <si>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</si>
  <si>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</si>
  <si>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</si>
  <si>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</si>
  <si>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</si>
  <si>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</si>
  <si>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</si>
  <si>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</si>
  <si>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</si>
  <si>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</si>
  <si>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</si>
  <si>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</si>
  <si>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</si>
  <si>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</si>
  <si>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</si>
  <si>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</si>
  <si>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</si>
  <si>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</si>
  <si>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</si>
  <si>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</si>
  <si>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</si>
  <si>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</si>
  <si>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</si>
  <si>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</si>
  <si>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</si>
  <si>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</si>
  <si>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</si>
  <si>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</si>
  <si>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</si>
  <si>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</si>
  <si>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</si>
  <si>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</si>
  <si>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</si>
  <si>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</si>
  <si>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</si>
  <si>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</si>
  <si>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</si>
  <si>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</si>
  <si>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</si>
  <si>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</si>
  <si>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</si>
  <si>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</si>
  <si>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</si>
  <si>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</si>
  <si>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</si>
  <si>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</si>
  <si>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</si>
  <si>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</si>
  <si>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</si>
  <si>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</si>
  <si>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</si>
  <si>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</si>
  <si>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</si>
  <si>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</si>
  <si>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</si>
  <si>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</si>
  <si>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</si>
  <si>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</si>
  <si>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</si>
  <si>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</si>
  <si>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</si>
  <si>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</si>
  <si>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</si>
  <si>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</si>
  <si>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</si>
  <si>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</si>
  <si>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</si>
  <si>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</si>
  <si>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</si>
  <si>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</si>
  <si>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</si>
  <si>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</si>
  <si>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</si>
  <si>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</si>
  <si>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</si>
  <si>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</si>
  <si>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</si>
  <si>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</si>
  <si>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</si>
  <si>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</si>
  <si>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</si>
  <si>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</si>
  <si>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</si>
  <si>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</si>
  <si>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</si>
  <si>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</si>
  <si>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</si>
  <si>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</si>
  <si>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</si>
  <si>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Cap Max</t>
  </si>
  <si>
    <t>Cap Min</t>
  </si>
  <si>
    <t>IEF</t>
  </si>
  <si>
    <t>WGI_va</t>
  </si>
  <si>
    <t>WGI_snv</t>
  </si>
  <si>
    <t>Mobiles</t>
  </si>
  <si>
    <t>Enroll 3e</t>
  </si>
  <si>
    <t>Total</t>
  </si>
  <si>
    <t>Economic</t>
  </si>
  <si>
    <t>Governance</t>
  </si>
  <si>
    <t>Social</t>
  </si>
  <si>
    <t>Years Mean</t>
  </si>
  <si>
    <t>Years Stdev</t>
  </si>
  <si>
    <t>Ranking</t>
  </si>
  <si>
    <t>Rankings</t>
  </si>
  <si>
    <t>Valid Countries</t>
  </si>
  <si>
    <t>Min</t>
  </si>
  <si>
    <t>Max</t>
  </si>
  <si>
    <t>Median</t>
  </si>
  <si>
    <t>stdev</t>
  </si>
  <si>
    <t>Mean</t>
  </si>
  <si>
    <t>Ranked countries</t>
  </si>
  <si>
    <t>Weights total</t>
  </si>
  <si>
    <t>Score</t>
  </si>
  <si>
    <t>Choose your countries</t>
  </si>
  <si>
    <t>Scores</t>
  </si>
  <si>
    <t>Comparators</t>
  </si>
  <si>
    <t>GLOBAL</t>
  </si>
  <si>
    <t>GAIN Read Index</t>
  </si>
  <si>
    <t>WGI-VA</t>
  </si>
  <si>
    <t>WGI-PSNV</t>
  </si>
  <si>
    <t>Enroll 3y Ed.</t>
  </si>
  <si>
    <t xml:space="preserve"> </t>
  </si>
  <si>
    <t>&lt;GLOBAL&gt;</t>
  </si>
  <si>
    <t>Ranks</t>
  </si>
  <si>
    <t xml:space="preserve"> inverted Ranks</t>
  </si>
  <si>
    <t>Count</t>
  </si>
  <si>
    <t>Country count</t>
  </si>
  <si>
    <t>Measure</t>
  </si>
  <si>
    <t>GAIN Read Rank</t>
  </si>
  <si>
    <t>(The number of countries for each measure is different)</t>
  </si>
  <si>
    <t>Countries</t>
  </si>
  <si>
    <t>Rank</t>
  </si>
  <si>
    <t>READINESS</t>
  </si>
  <si>
    <t>Not Valid</t>
  </si>
  <si>
    <t>Missing</t>
  </si>
  <si>
    <t xml:space="preserve">IEF </t>
  </si>
  <si>
    <t xml:space="preserve">WGI_va </t>
  </si>
  <si>
    <t xml:space="preserve">WGI_snv </t>
  </si>
  <si>
    <t xml:space="preserve">Mobiles </t>
  </si>
  <si>
    <t xml:space="preserve">Enroll 3e </t>
  </si>
  <si>
    <t>Stdev of last available Years</t>
  </si>
  <si>
    <t>Mean year of last available Years</t>
  </si>
  <si>
    <t>Weights</t>
  </si>
  <si>
    <t>(To see why some countries are missing see Blanks on columns C-G on Sheet Score)</t>
  </si>
  <si>
    <t>GDP</t>
  </si>
  <si>
    <t>GDPpc</t>
  </si>
  <si>
    <t/>
  </si>
  <si>
    <t>Readiness</t>
  </si>
  <si>
    <t>Log GDPpc</t>
  </si>
  <si>
    <t>Log GDP</t>
  </si>
  <si>
    <t>Bolivia</t>
  </si>
  <si>
    <t>Congo, Dem. Rep.</t>
  </si>
  <si>
    <t>Plot data</t>
  </si>
  <si>
    <t>Years</t>
  </si>
  <si>
    <t>delta 5 geo</t>
  </si>
  <si>
    <t>Delta</t>
  </si>
  <si>
    <t>delta</t>
  </si>
  <si>
    <t>mexico</t>
  </si>
  <si>
    <t>chile</t>
  </si>
  <si>
    <t> </t>
  </si>
  <si>
    <t>Governcance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</si>
</sst>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"/>
    <numFmt numFmtId="165" formatCode="0.0"/>
    <numFmt numFmtId="166" formatCode="#,##0.000"/>
    <numFmt numFmtId="167" formatCode="_(* ###0.00_);_(* \(###0.00\);_(* &quot;-&quot;??_);_(@_)"/>
    <numFmt numFmtId="168" formatCode="###0"/>
    <numFmt numFmtId="169" formatCode="0.000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14999847407452621"/>
      <name val="Calibri"/>
      <scheme val="minor"/>
    </font>
    <font>
      <sz val="18"/>
      <color theme="1"/>
      <name val="Calibri"/>
      <scheme val="minor"/>
    </font>
    <font>
      <sz val="12"/>
      <color theme="0" tint="-0.249977111117893"/>
      <name val="Calibri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sz val="10"/>
      <color theme="0" tint="-0.249977111117893"/>
      <name val="Calibri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sz val="10"/>
      <color theme="0" tint="-0.14999847407452621"/>
      <name val="Calibri"/>
      <scheme val="minor"/>
    </font>
    <font>
      <b/>
      <sz val="10"/>
      <color theme="0" tint="-0.14999847407452621"/>
      <name val="Calibri"/>
      <scheme val="minor"/>
    </font>
    <font>
      <b/>
      <sz val="16"/>
      <color theme="0"/>
      <name val="Calibri"/>
      <scheme val="minor"/>
    </font>
    <font>
      <sz val="12"/>
      <color theme="6" tint="-0.499984740745262"/>
      <name val="Calibri"/>
      <scheme val="minor"/>
    </font>
    <font>
      <b/>
      <u/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9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4">
    <xf numFmtId="0" fontId="0" fillId="0" borderId="0" xfId="0"/>
    <xf numFmtId="4" fontId="3" fillId="0" borderId="0" xfId="0" applyNumberFormat="1" applyFont="1" applyFill="1" applyAlignment="1"/>
    <xf numFmtId="2" fontId="0" fillId="0" borderId="0" xfId="0" applyNumberFormat="1"/>
    <xf numFmtId="4" fontId="4" fillId="0" borderId="0" xfId="0" applyNumberFormat="1" applyFont="1"/>
    <xf numFmtId="0" fontId="3" fillId="0" borderId="0" xfId="0" applyNumberFormat="1" applyFont="1" applyFill="1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3" fillId="0" borderId="0" xfId="0" applyNumberFormat="1" applyFont="1" applyFill="1" applyAlignment="1"/>
    <xf numFmtId="0" fontId="5" fillId="0" borderId="0" xfId="0" applyFont="1" applyAlignment="1">
      <alignment horizontal="center"/>
    </xf>
    <xf numFmtId="0" fontId="0" fillId="0" borderId="0" xfId="0" applyAlignment="1"/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1" fillId="5" borderId="0" xfId="0" applyFont="1" applyFill="1"/>
    <xf numFmtId="0" fontId="11" fillId="6" borderId="0" xfId="0" applyFont="1" applyFill="1"/>
    <xf numFmtId="0" fontId="0" fillId="6" borderId="0" xfId="0" applyFill="1"/>
    <xf numFmtId="0" fontId="11" fillId="7" borderId="0" xfId="0" applyFont="1" applyFill="1"/>
    <xf numFmtId="0" fontId="0" fillId="7" borderId="0" xfId="0" applyFill="1"/>
    <xf numFmtId="0" fontId="12" fillId="4" borderId="4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4" borderId="6" xfId="0" applyFill="1" applyBorder="1"/>
    <xf numFmtId="0" fontId="14" fillId="0" borderId="0" xfId="0" applyFont="1" applyAlignment="1">
      <alignment horizontal="right" vertical="center"/>
    </xf>
    <xf numFmtId="0" fontId="11" fillId="8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15" fillId="4" borderId="4" xfId="0" applyFont="1" applyFill="1" applyBorder="1" applyAlignment="1">
      <alignment horizontal="left"/>
    </xf>
    <xf numFmtId="0" fontId="16" fillId="5" borderId="7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7" xfId="0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6" fillId="12" borderId="0" xfId="0" applyFont="1" applyFill="1" applyAlignment="1">
      <alignment horizontal="center"/>
    </xf>
    <xf numFmtId="0" fontId="17" fillId="9" borderId="8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19" fillId="4" borderId="4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" fontId="0" fillId="4" borderId="6" xfId="0" applyNumberFormat="1" applyFill="1" applyBorder="1" applyAlignment="1">
      <alignment horizontal="center"/>
    </xf>
    <xf numFmtId="0" fontId="17" fillId="11" borderId="7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1" fontId="0" fillId="0" borderId="0" xfId="0" applyNumberFormat="1" applyAlignment="1">
      <alignment horizontal="right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0" fontId="20" fillId="0" borderId="0" xfId="0" applyFont="1" applyFill="1" applyAlignment="1">
      <alignment horizontal="center" wrapText="1"/>
    </xf>
    <xf numFmtId="0" fontId="21" fillId="0" borderId="0" xfId="0" applyFont="1" applyFill="1" applyAlignment="1">
      <alignment horizontal="center" wrapText="1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/>
    <xf numFmtId="0" fontId="14" fillId="0" borderId="0" xfId="0" applyFont="1" applyAlignment="1">
      <alignment horizontal="right" vertical="center" wrapText="1"/>
    </xf>
    <xf numFmtId="1" fontId="0" fillId="5" borderId="0" xfId="0" applyNumberFormat="1" applyFill="1" applyAlignment="1">
      <alignment horizontal="left"/>
    </xf>
    <xf numFmtId="2" fontId="5" fillId="0" borderId="0" xfId="0" applyNumberFormat="1" applyFont="1"/>
    <xf numFmtId="0" fontId="0" fillId="0" borderId="0" xfId="0" applyFill="1" applyBorder="1"/>
    <xf numFmtId="0" fontId="5" fillId="0" borderId="0" xfId="0" applyFont="1"/>
    <xf numFmtId="0" fontId="17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4" fontId="7" fillId="4" borderId="0" xfId="0" applyNumberFormat="1" applyFont="1" applyFill="1" applyAlignment="1">
      <alignment horizontal="center"/>
    </xf>
    <xf numFmtId="4" fontId="7" fillId="4" borderId="0" xfId="0" applyNumberFormat="1" applyFont="1" applyFill="1" applyAlignment="1">
      <alignment horizontal="right"/>
    </xf>
    <xf numFmtId="4" fontId="3" fillId="4" borderId="0" xfId="0" applyNumberFormat="1" applyFont="1" applyFill="1" applyAlignment="1"/>
    <xf numFmtId="4" fontId="3" fillId="4" borderId="0" xfId="0" applyNumberFormat="1" applyFont="1" applyFill="1" applyAlignment="1">
      <alignment horizontal="right"/>
    </xf>
    <xf numFmtId="0" fontId="5" fillId="13" borderId="0" xfId="0" applyFont="1" applyFill="1" applyAlignment="1">
      <alignment horizontal="right"/>
    </xf>
    <xf numFmtId="2" fontId="5" fillId="13" borderId="0" xfId="0" applyNumberFormat="1" applyFont="1" applyFill="1"/>
    <xf numFmtId="0" fontId="2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/>
    <xf numFmtId="2" fontId="17" fillId="0" borderId="0" xfId="21" applyNumberFormat="1" applyFont="1"/>
    <xf numFmtId="2" fontId="22" fillId="0" borderId="0" xfId="2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14" borderId="0" xfId="0" applyNumberFormat="1" applyFont="1" applyFill="1" applyAlignment="1">
      <alignment wrapText="1"/>
    </xf>
    <xf numFmtId="166" fontId="0" fillId="0" borderId="0" xfId="128" applyNumberFormat="1" applyFont="1"/>
    <xf numFmtId="166" fontId="3" fillId="14" borderId="0" xfId="0" applyNumberFormat="1" applyFont="1" applyFill="1" applyAlignment="1"/>
    <xf numFmtId="166" fontId="3" fillId="0" borderId="0" xfId="0" applyNumberFormat="1" applyFont="1" applyFill="1" applyAlignment="1"/>
    <xf numFmtId="4" fontId="3" fillId="14" borderId="0" xfId="0" applyNumberFormat="1" applyFont="1" applyFill="1" applyAlignment="1">
      <alignment horizontal="right"/>
    </xf>
    <xf numFmtId="0" fontId="25" fillId="0" borderId="0" xfId="0" applyFont="1"/>
    <xf numFmtId="166" fontId="0" fillId="0" borderId="0" xfId="0" applyNumberFormat="1" applyAlignment="1">
      <alignment vertical="center"/>
    </xf>
    <xf numFmtId="168" fontId="3" fillId="14" borderId="0" xfId="0" applyNumberFormat="1" applyFont="1" applyFill="1" applyAlignment="1"/>
    <xf numFmtId="166" fontId="3" fillId="0" borderId="0" xfId="0" applyNumberFormat="1" applyFont="1" applyFill="1" applyAlignment="1">
      <alignment horizontal="center"/>
    </xf>
    <xf numFmtId="166" fontId="0" fillId="0" borderId="0" xfId="128" applyNumberFormat="1" applyFont="1" applyAlignment="1">
      <alignment horizontal="center"/>
    </xf>
    <xf numFmtId="166" fontId="3" fillId="15" borderId="0" xfId="0" applyNumberFormat="1" applyFont="1" applyFill="1" applyAlignment="1"/>
    <xf numFmtId="4" fontId="3" fillId="15" borderId="0" xfId="0" applyNumberFormat="1" applyFont="1" applyFill="1" applyAlignment="1">
      <alignment horizontal="right"/>
    </xf>
    <xf numFmtId="0" fontId="5" fillId="15" borderId="0" xfId="0" applyFont="1" applyFill="1"/>
    <xf numFmtId="166" fontId="7" fillId="15" borderId="0" xfId="0" applyNumberFormat="1" applyFont="1" applyFill="1" applyAlignment="1"/>
    <xf numFmtId="166" fontId="5" fillId="15" borderId="0" xfId="128" applyNumberFormat="1" applyFont="1" applyFill="1"/>
    <xf numFmtId="2" fontId="0" fillId="0" borderId="0" xfId="0" applyNumberFormat="1" applyFont="1" applyFill="1" applyAlignment="1">
      <alignment wrapText="1"/>
    </xf>
    <xf numFmtId="2" fontId="5" fillId="13" borderId="0" xfId="0" applyNumberFormat="1" applyFont="1" applyFill="1" applyAlignment="1">
      <alignment horizontal="right"/>
    </xf>
    <xf numFmtId="2" fontId="0" fillId="3" borderId="0" xfId="0" applyNumberFormat="1" applyFill="1"/>
    <xf numFmtId="2" fontId="5" fillId="3" borderId="0" xfId="0" applyNumberFormat="1" applyFont="1" applyFill="1"/>
    <xf numFmtId="2" fontId="0" fillId="14" borderId="0" xfId="0" applyNumberFormat="1" applyFont="1" applyFill="1" applyAlignment="1">
      <alignment wrapText="1"/>
    </xf>
    <xf numFmtId="2" fontId="3" fillId="14" borderId="0" xfId="0" applyNumberFormat="1" applyFont="1" applyFill="1" applyAlignment="1"/>
    <xf numFmtId="2" fontId="5" fillId="0" borderId="0" xfId="0" applyNumberFormat="1" applyFont="1" applyAlignment="1">
      <alignment horizontal="center"/>
    </xf>
    <xf numFmtId="2" fontId="3" fillId="0" borderId="0" xfId="0" applyNumberFormat="1" applyFont="1" applyFill="1" applyAlignment="1">
      <alignment wrapText="1"/>
    </xf>
    <xf numFmtId="2" fontId="0" fillId="0" borderId="0" xfId="0" applyNumberFormat="1" applyAlignment="1">
      <alignment vertical="center"/>
    </xf>
    <xf numFmtId="2" fontId="0" fillId="16" borderId="0" xfId="0" applyNumberFormat="1" applyFill="1"/>
    <xf numFmtId="169" fontId="0" fillId="3" borderId="0" xfId="0" applyNumberFormat="1" applyFill="1"/>
    <xf numFmtId="169" fontId="0" fillId="0" borderId="0" xfId="0" applyNumberFormat="1"/>
    <xf numFmtId="169" fontId="5" fillId="3" borderId="0" xfId="0" applyNumberFormat="1" applyFont="1" applyFill="1"/>
    <xf numFmtId="169" fontId="5" fillId="0" borderId="0" xfId="0" applyNumberFormat="1" applyFont="1" applyAlignment="1">
      <alignment horizontal="center"/>
    </xf>
    <xf numFmtId="0" fontId="13" fillId="4" borderId="0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1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95">
    <cellStyle name="Comma 2" xfId="12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  <cellStyle name="Percent" xfId="2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Sectors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Score</c:v>
          </c:tx>
          <c:invertIfNegative val="0"/>
          <c:cat>
            <c:strRef>
              <c:f>Comparison!$H$4:$H$9</c:f>
              <c:strCache>
                <c:ptCount val="6"/>
                <c:pt idx="0">
                  <c:v>mexico</c:v>
                </c:pt>
                <c:pt idx="1">
                  <c:v>chile</c:v>
                </c:pt>
                <c:pt idx="2">
                  <c:v>Bhutan</c:v>
                </c:pt>
                <c:pt idx="3">
                  <c:v>Congo, the Democratic Republic of the</c:v>
                </c:pt>
                <c:pt idx="4">
                  <c:v>Denmark</c:v>
                </c:pt>
                <c:pt idx="5">
                  <c:v>GLOBAL</c:v>
                </c:pt>
              </c:strCache>
            </c:strRef>
          </c:cat>
          <c:val>
            <c:numRef>
              <c:f>Comparison!$I$4:$I$9</c:f>
              <c:numCache>
                <c:formatCode>0.00</c:formatCode>
                <c:ptCount val="6"/>
                <c:pt idx="0">
                  <c:v>0.61412234392056</c:v>
                </c:pt>
                <c:pt idx="1">
                  <c:v>0.784283835844908</c:v>
                </c:pt>
                <c:pt idx="2">
                  <c:v>0.496439564001067</c:v>
                </c:pt>
                <c:pt idx="3">
                  <c:v>0.274215224621508</c:v>
                </c:pt>
                <c:pt idx="4">
                  <c:v>0.844282014116907</c:v>
                </c:pt>
                <c:pt idx="5">
                  <c:v>0.575894186214233</c:v>
                </c:pt>
              </c:numCache>
            </c:numRef>
          </c:val>
        </c:ser>
        <c:ser>
          <c:idx val="1"/>
          <c:order val="1"/>
          <c:tx>
            <c:strRef>
              <c:f>Comparison!$J$2</c:f>
              <c:strCache>
                <c:ptCount val="1"/>
                <c:pt idx="0">
                  <c:v>Economic</c:v>
                </c:pt>
              </c:strCache>
            </c:strRef>
          </c:tx>
          <c:invertIfNegative val="0"/>
          <c:val>
            <c:numRef>
              <c:f>Comparison!$J$4:$J$9</c:f>
              <c:numCache>
                <c:formatCode>0.00</c:formatCode>
                <c:ptCount val="6"/>
                <c:pt idx="0">
                  <c:v>0.339</c:v>
                </c:pt>
                <c:pt idx="1">
                  <c:v>0.387</c:v>
                </c:pt>
                <c:pt idx="2">
                  <c:v>0.288</c:v>
                </c:pt>
                <c:pt idx="3">
                  <c:v>0.2035</c:v>
                </c:pt>
                <c:pt idx="4">
                  <c:v>0.393</c:v>
                </c:pt>
                <c:pt idx="5">
                  <c:v>0.297362068965517</c:v>
                </c:pt>
              </c:numCache>
            </c:numRef>
          </c:val>
        </c:ser>
        <c:ser>
          <c:idx val="2"/>
          <c:order val="2"/>
          <c:tx>
            <c:strRef>
              <c:f>Comparison!$L$2</c:f>
              <c:strCache>
                <c:ptCount val="1"/>
                <c:pt idx="0">
                  <c:v>Governance</c:v>
                </c:pt>
              </c:strCache>
            </c:strRef>
          </c:tx>
          <c:invertIfNegative val="0"/>
          <c:val>
            <c:numRef>
              <c:f>Comparison!$L$4:$L$9</c:f>
              <c:numCache>
                <c:formatCode>0.00</c:formatCode>
                <c:ptCount val="6"/>
                <c:pt idx="0">
                  <c:v>0.118583110602546</c:v>
                </c:pt>
                <c:pt idx="1">
                  <c:v>0.174436728702051</c:v>
                </c:pt>
                <c:pt idx="2">
                  <c:v>0.131572156817755</c:v>
                </c:pt>
                <c:pt idx="3">
                  <c:v>0.038553464635675</c:v>
                </c:pt>
                <c:pt idx="4">
                  <c:v>0.201282014116907</c:v>
                </c:pt>
                <c:pt idx="5">
                  <c:v>0.128945213748532</c:v>
                </c:pt>
              </c:numCache>
            </c:numRef>
          </c:val>
        </c:ser>
        <c:ser>
          <c:idx val="3"/>
          <c:order val="3"/>
          <c:tx>
            <c:strRef>
              <c:f>Comparison!$O$2</c:f>
              <c:strCache>
                <c:ptCount val="1"/>
                <c:pt idx="0">
                  <c:v>Social</c:v>
                </c:pt>
              </c:strCache>
            </c:strRef>
          </c:tx>
          <c:invertIfNegative val="0"/>
          <c:val>
            <c:numRef>
              <c:f>Comparison!$O$4:$O$9</c:f>
              <c:numCache>
                <c:formatCode>0.00</c:formatCode>
                <c:ptCount val="6"/>
                <c:pt idx="0">
                  <c:v>0.156539233318015</c:v>
                </c:pt>
                <c:pt idx="1">
                  <c:v>0.222847107142857</c:v>
                </c:pt>
                <c:pt idx="2">
                  <c:v>0.0768674071833116</c:v>
                </c:pt>
                <c:pt idx="3">
                  <c:v>0.0321617599858329</c:v>
                </c:pt>
                <c:pt idx="4">
                  <c:v>0.25</c:v>
                </c:pt>
                <c:pt idx="5">
                  <c:v>0.144879686440308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219784"/>
        <c:axId val="400222904"/>
      </c:barChart>
      <c:catAx>
        <c:axId val="400219784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400222904"/>
        <c:crosses val="autoZero"/>
        <c:auto val="1"/>
        <c:lblAlgn val="ctr"/>
        <c:lblOffset val="100"/>
        <c:noMultiLvlLbl val="0"/>
      </c:catAx>
      <c:valAx>
        <c:axId val="400222904"/>
        <c:scaling>
          <c:orientation val="minMax"/>
        </c:scaling>
        <c:delete val="0"/>
        <c:axPos val="t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4002197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5400">
      <a:solidFill>
        <a:schemeClr val="accent1">
          <a:lumMod val="75000"/>
        </a:schemeClr>
      </a:solidFill>
    </a:ln>
    <a:effectLst>
      <a:outerShdw blurRad="50800" dist="38100" dir="2700000" sx="102000" sy="102000" algn="tl" rotWithShape="0">
        <a:schemeClr val="accent1">
          <a:lumMod val="75000"/>
          <a:alpha val="43000"/>
        </a:schemeClr>
      </a:outerShdw>
    </a:effectLst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Sectors</a:t>
            </a:r>
          </a:p>
        </c:rich>
      </c:tx>
      <c:layout>
        <c:manualLayout>
          <c:xMode val="edge"/>
          <c:yMode val="edge"/>
          <c:x val="0.67138344966568"/>
          <c:y val="0.0386238106016929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(Comparison!$J$2,Comparison!$L$2,Comparison!$O$2)</c:f>
              <c:strCache>
                <c:ptCount val="3"/>
                <c:pt idx="0">
                  <c:v>Economic</c:v>
                </c:pt>
                <c:pt idx="1">
                  <c:v>Governance</c:v>
                </c:pt>
                <c:pt idx="2">
                  <c:v>Social</c:v>
                </c:pt>
              </c:strCache>
            </c:strRef>
          </c:cat>
          <c:val>
            <c:numRef>
              <c:f>(Comparison!$J$4,Comparison!$L$4,Comparison!$O$4)</c:f>
              <c:numCache>
                <c:formatCode>0.00</c:formatCode>
                <c:ptCount val="3"/>
                <c:pt idx="0">
                  <c:v>0.339</c:v>
                </c:pt>
                <c:pt idx="1">
                  <c:v>0.118583110602546</c:v>
                </c:pt>
                <c:pt idx="2">
                  <c:v>0.156539233318015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Readiness vs Log GDPpc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 with GDP'!$C$12</c:f>
              <c:strCache>
                <c:ptCount val="1"/>
                <c:pt idx="0">
                  <c:v>Readiness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Afghanistan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Albania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Algeria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Andorra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Angola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Antigua and Barbuda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Argentina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Armenia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Australia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Austria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Azerbaijan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Bahamas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Bahrain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Bangladesh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Barbados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Belarus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Belgium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Belize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Benin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Bhutan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Bolivia, Plurinational State of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Bosnia and Herzegovina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Botswana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Brazil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Brunei Darussalam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Bulgaria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Burkina Faso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Burundi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Cambodia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Cameroon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Canada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Cape Verde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Central African Rep.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Chad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Chile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China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Colombia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Comoros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Congo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Congo, Dem. Rep.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Costa Rica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Côte d'Ivoire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Croatia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Cuba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Cyprus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Czech Republic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Denmark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Djibouti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Dominica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Dominican Republic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Ecuador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Egypt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El Salvador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Equatorial Guinea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tx>
                <c:rich>
                  <a:bodyPr/>
                  <a:lstStyle/>
                  <a:p>
                    <a:r>
                      <a:rPr lang="en-US"/>
                      <a:t>Eritrea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tx>
                <c:rich>
                  <a:bodyPr/>
                  <a:lstStyle/>
                  <a:p>
                    <a:r>
                      <a:rPr lang="en-US"/>
                      <a:t>Estonia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tx>
                <c:rich>
                  <a:bodyPr/>
                  <a:lstStyle/>
                  <a:p>
                    <a:r>
                      <a:rPr lang="en-US"/>
                      <a:t>Ethiopia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tx>
                <c:rich>
                  <a:bodyPr/>
                  <a:lstStyle/>
                  <a:p>
                    <a:r>
                      <a:rPr lang="en-US"/>
                      <a:t>Fiji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tx>
                <c:rich>
                  <a:bodyPr/>
                  <a:lstStyle/>
                  <a:p>
                    <a:r>
                      <a:rPr lang="en-US"/>
                      <a:t>Finland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tx>
                <c:rich>
                  <a:bodyPr/>
                  <a:lstStyle/>
                  <a:p>
                    <a:r>
                      <a:rPr lang="en-US"/>
                      <a:t>France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tx>
                <c:rich>
                  <a:bodyPr/>
                  <a:lstStyle/>
                  <a:p>
                    <a:r>
                      <a:rPr lang="en-US"/>
                      <a:t>Gabon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tx>
                <c:rich>
                  <a:bodyPr/>
                  <a:lstStyle/>
                  <a:p>
                    <a:r>
                      <a:rPr lang="en-US"/>
                      <a:t>Gambia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tx>
                <c:rich>
                  <a:bodyPr/>
                  <a:lstStyle/>
                  <a:p>
                    <a:r>
                      <a:rPr lang="en-US"/>
                      <a:t>Georgia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tx>
                <c:rich>
                  <a:bodyPr/>
                  <a:lstStyle/>
                  <a:p>
                    <a:r>
                      <a:rPr lang="en-US"/>
                      <a:t>Germany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tx>
                <c:rich>
                  <a:bodyPr/>
                  <a:lstStyle/>
                  <a:p>
                    <a:r>
                      <a:rPr lang="en-US"/>
                      <a:t>Ghana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tx>
                <c:rich>
                  <a:bodyPr/>
                  <a:lstStyle/>
                  <a:p>
                    <a:r>
                      <a:rPr lang="en-US"/>
                      <a:t>Greece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tx>
                <c:rich>
                  <a:bodyPr/>
                  <a:lstStyle/>
                  <a:p>
                    <a:r>
                      <a:rPr lang="en-US"/>
                      <a:t>Grenada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tx>
                <c:rich>
                  <a:bodyPr/>
                  <a:lstStyle/>
                  <a:p>
                    <a:r>
                      <a:rPr lang="en-US"/>
                      <a:t>Guatemala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tx>
                <c:rich>
                  <a:bodyPr/>
                  <a:lstStyle/>
                  <a:p>
                    <a:r>
                      <a:rPr lang="en-US"/>
                      <a:t>Guinea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tx>
                <c:rich>
                  <a:bodyPr/>
                  <a:lstStyle/>
                  <a:p>
                    <a:r>
                      <a:rPr lang="en-US"/>
                      <a:t>Guinea-Bissau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tx>
                <c:rich>
                  <a:bodyPr/>
                  <a:lstStyle/>
                  <a:p>
                    <a:r>
                      <a:rPr lang="en-US"/>
                      <a:t>Guyana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tx>
                <c:rich>
                  <a:bodyPr/>
                  <a:lstStyle/>
                  <a:p>
                    <a:r>
                      <a:rPr lang="en-US"/>
                      <a:t>Haiti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tx>
                <c:rich>
                  <a:bodyPr/>
                  <a:lstStyle/>
                  <a:p>
                    <a:r>
                      <a:rPr lang="en-US"/>
                      <a:t>Honduras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Hungary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tx>
                <c:rich>
                  <a:bodyPr/>
                  <a:lstStyle/>
                  <a:p>
                    <a:r>
                      <a:rPr lang="en-US"/>
                      <a:t>Iceland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India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rich>
                  <a:bodyPr/>
                  <a:lstStyle/>
                  <a:p>
                    <a:r>
                      <a:rPr lang="en-US"/>
                      <a:t>Indonesia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rich>
                  <a:bodyPr/>
                  <a:lstStyle/>
                  <a:p>
                    <a:r>
                      <a:rPr lang="en-US"/>
                      <a:t>Iran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rich>
                  <a:bodyPr/>
                  <a:lstStyle/>
                  <a:p>
                    <a:r>
                      <a:rPr lang="en-US"/>
                      <a:t>Iraq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rich>
                  <a:bodyPr/>
                  <a:lstStyle/>
                  <a:p>
                    <a:r>
                      <a:rPr lang="en-US"/>
                      <a:t>Ireland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rich>
                  <a:bodyPr/>
                  <a:lstStyle/>
                  <a:p>
                    <a:r>
                      <a:rPr lang="en-US"/>
                      <a:t>Israel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rich>
                  <a:bodyPr/>
                  <a:lstStyle/>
                  <a:p>
                    <a:r>
                      <a:rPr lang="en-US"/>
                      <a:t>Italy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rich>
                  <a:bodyPr/>
                  <a:lstStyle/>
                  <a:p>
                    <a:r>
                      <a:rPr lang="en-US"/>
                      <a:t>Jamaica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rich>
                  <a:bodyPr/>
                  <a:lstStyle/>
                  <a:p>
                    <a:r>
                      <a:rPr lang="en-US"/>
                      <a:t>Japan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rich>
                  <a:bodyPr/>
                  <a:lstStyle/>
                  <a:p>
                    <a:r>
                      <a:rPr lang="en-US"/>
                      <a:t>Jordan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rich>
                  <a:bodyPr/>
                  <a:lstStyle/>
                  <a:p>
                    <a:r>
                      <a:rPr lang="en-US"/>
                      <a:t>Kazakhstan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rich>
                  <a:bodyPr/>
                  <a:lstStyle/>
                  <a:p>
                    <a:r>
                      <a:rPr lang="en-US"/>
                      <a:t>Kenya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rich>
                  <a:bodyPr/>
                  <a:lstStyle/>
                  <a:p>
                    <a:r>
                      <a:rPr lang="en-US"/>
                      <a:t>Kiribati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rich>
                  <a:bodyPr/>
                  <a:lstStyle/>
                  <a:p>
                    <a:r>
                      <a:rPr lang="en-US"/>
                      <a:t>Korea, Democratic People's Republic of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rich>
                  <a:bodyPr/>
                  <a:lstStyle/>
                  <a:p>
                    <a:r>
                      <a:rPr lang="en-US"/>
                      <a:t>Korea, Republic of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rich>
                  <a:bodyPr/>
                  <a:lstStyle/>
                  <a:p>
                    <a:r>
                      <a:rPr lang="en-US"/>
                      <a:t>Kuwait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rich>
                  <a:bodyPr/>
                  <a:lstStyle/>
                  <a:p>
                    <a:r>
                      <a:rPr lang="en-US"/>
                      <a:t>Kyrgyzstan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rich>
                  <a:bodyPr/>
                  <a:lstStyle/>
                  <a:p>
                    <a:r>
                      <a:rPr lang="en-US"/>
                      <a:t>Lao People's Democratic Republic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rich>
                  <a:bodyPr/>
                  <a:lstStyle/>
                  <a:p>
                    <a:r>
                      <a:rPr lang="en-US"/>
                      <a:t>Latvia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rich>
                  <a:bodyPr/>
                  <a:lstStyle/>
                  <a:p>
                    <a:r>
                      <a:rPr lang="en-US"/>
                      <a:t>Lebanon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rich>
                  <a:bodyPr/>
                  <a:lstStyle/>
                  <a:p>
                    <a:r>
                      <a:rPr lang="en-US"/>
                      <a:t>Lesotho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rich>
                  <a:bodyPr/>
                  <a:lstStyle/>
                  <a:p>
                    <a:r>
                      <a:rPr lang="en-US"/>
                      <a:t>Liberia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rich>
                  <a:bodyPr/>
                  <a:lstStyle/>
                  <a:p>
                    <a:r>
                      <a:rPr lang="en-US"/>
                      <a:t>Libyan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rich>
                  <a:bodyPr/>
                  <a:lstStyle/>
                  <a:p>
                    <a:r>
                      <a:rPr lang="en-US"/>
                      <a:t>Liechtenstein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rich>
                  <a:bodyPr/>
                  <a:lstStyle/>
                  <a:p>
                    <a:r>
                      <a:rPr lang="en-US"/>
                      <a:t>Lithuania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rich>
                  <a:bodyPr/>
                  <a:lstStyle/>
                  <a:p>
                    <a:r>
                      <a:rPr lang="en-US"/>
                      <a:t>Luxembourg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rich>
                  <a:bodyPr/>
                  <a:lstStyle/>
                  <a:p>
                    <a:r>
                      <a:rPr lang="en-US"/>
                      <a:t>Madagascar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rich>
                  <a:bodyPr/>
                  <a:lstStyle/>
                  <a:p>
                    <a:r>
                      <a:rPr lang="en-US"/>
                      <a:t>Malawi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tx>
                <c:rich>
                  <a:bodyPr/>
                  <a:lstStyle/>
                  <a:p>
                    <a:r>
                      <a:rPr lang="en-US"/>
                      <a:t>Malaysia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tx>
                <c:rich>
                  <a:bodyPr/>
                  <a:lstStyle/>
                  <a:p>
                    <a:r>
                      <a:rPr lang="en-US"/>
                      <a:t>Maldives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tx>
                <c:rich>
                  <a:bodyPr/>
                  <a:lstStyle/>
                  <a:p>
                    <a:r>
                      <a:rPr lang="en-US"/>
                      <a:t>Mali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tx>
                <c:rich>
                  <a:bodyPr/>
                  <a:lstStyle/>
                  <a:p>
                    <a:r>
                      <a:rPr lang="en-US"/>
                      <a:t>Malta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tx>
                <c:rich>
                  <a:bodyPr/>
                  <a:lstStyle/>
                  <a:p>
                    <a:r>
                      <a:rPr lang="en-US"/>
                      <a:t>Marshall Islands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tx>
                <c:rich>
                  <a:bodyPr/>
                  <a:lstStyle/>
                  <a:p>
                    <a:r>
                      <a:rPr lang="en-US"/>
                      <a:t>Mauritania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tx>
                <c:rich>
                  <a:bodyPr/>
                  <a:lstStyle/>
                  <a:p>
                    <a:r>
                      <a:rPr lang="en-US"/>
                      <a:t>Mauritius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tx>
                <c:rich>
                  <a:bodyPr/>
                  <a:lstStyle/>
                  <a:p>
                    <a:r>
                      <a:rPr lang="en-US"/>
                      <a:t>Mexico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tx>
                <c:rich>
                  <a:bodyPr/>
                  <a:lstStyle/>
                  <a:p>
                    <a:r>
                      <a:rPr lang="en-US"/>
                      <a:t>Micronesia, Federated States of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tx>
                <c:rich>
                  <a:bodyPr/>
                  <a:lstStyle/>
                  <a:p>
                    <a:r>
                      <a:rPr lang="en-US"/>
                      <a:t>Moldova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tx>
                <c:rich>
                  <a:bodyPr/>
                  <a:lstStyle/>
                  <a:p>
                    <a:r>
                      <a:rPr lang="en-US"/>
                      <a:t>Monaco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tx>
                <c:rich>
                  <a:bodyPr/>
                  <a:lstStyle/>
                  <a:p>
                    <a:r>
                      <a:rPr lang="en-US"/>
                      <a:t>Macedonia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tx>
                <c:rich>
                  <a:bodyPr/>
                  <a:lstStyle/>
                  <a:p>
                    <a:r>
                      <a:rPr lang="en-US"/>
                      <a:t>Mongolia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tx>
                <c:rich>
                  <a:bodyPr/>
                  <a:lstStyle/>
                  <a:p>
                    <a:r>
                      <a:rPr lang="en-US"/>
                      <a:t>Montenegro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tx>
                <c:rich>
                  <a:bodyPr/>
                  <a:lstStyle/>
                  <a:p>
                    <a:r>
                      <a:rPr lang="en-US"/>
                      <a:t>Morocco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tx>
                <c:rich>
                  <a:bodyPr/>
                  <a:lstStyle/>
                  <a:p>
                    <a:r>
                      <a:rPr lang="en-US"/>
                      <a:t>Mozambique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tx>
                <c:rich>
                  <a:bodyPr/>
                  <a:lstStyle/>
                  <a:p>
                    <a:r>
                      <a:rPr lang="en-US"/>
                      <a:t>Myanmar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tx>
                <c:rich>
                  <a:bodyPr/>
                  <a:lstStyle/>
                  <a:p>
                    <a:r>
                      <a:rPr lang="en-US"/>
                      <a:t>Namibia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tx>
                <c:rich>
                  <a:bodyPr/>
                  <a:lstStyle/>
                  <a:p>
                    <a:r>
                      <a:rPr lang="en-US"/>
                      <a:t>Nauru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tx>
                <c:rich>
                  <a:bodyPr/>
                  <a:lstStyle/>
                  <a:p>
                    <a:r>
                      <a:rPr lang="en-US"/>
                      <a:t>Nepal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3"/>
              <c:tx>
                <c:rich>
                  <a:bodyPr/>
                  <a:lstStyle/>
                  <a:p>
                    <a:r>
                      <a:rPr lang="en-US"/>
                      <a:t>Netherlands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4"/>
              <c:tx>
                <c:rich>
                  <a:bodyPr/>
                  <a:lstStyle/>
                  <a:p>
                    <a:r>
                      <a:rPr lang="en-US"/>
                      <a:t>New Zealand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5"/>
              <c:tx>
                <c:rich>
                  <a:bodyPr/>
                  <a:lstStyle/>
                  <a:p>
                    <a:r>
                      <a:rPr lang="en-US"/>
                      <a:t>Nicaragua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6"/>
              <c:tx>
                <c:rich>
                  <a:bodyPr/>
                  <a:lstStyle/>
                  <a:p>
                    <a:r>
                      <a:rPr lang="en-US"/>
                      <a:t>Niger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7"/>
              <c:tx>
                <c:rich>
                  <a:bodyPr/>
                  <a:lstStyle/>
                  <a:p>
                    <a:r>
                      <a:rPr lang="en-US"/>
                      <a:t>Nigeria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8"/>
              <c:tx>
                <c:rich>
                  <a:bodyPr/>
                  <a:lstStyle/>
                  <a:p>
                    <a:r>
                      <a:rPr lang="en-US"/>
                      <a:t>Norway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9"/>
              <c:tx>
                <c:rich>
                  <a:bodyPr/>
                  <a:lstStyle/>
                  <a:p>
                    <a:r>
                      <a:rPr lang="en-US"/>
                      <a:t>Oman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0"/>
              <c:tx>
                <c:rich>
                  <a:bodyPr/>
                  <a:lstStyle/>
                  <a:p>
                    <a:r>
                      <a:rPr lang="en-US"/>
                      <a:t>Pakistan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1"/>
              <c:tx>
                <c:rich>
                  <a:bodyPr/>
                  <a:lstStyle/>
                  <a:p>
                    <a:r>
                      <a:rPr lang="en-US"/>
                      <a:t>Palau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2"/>
              <c:tx>
                <c:rich>
                  <a:bodyPr/>
                  <a:lstStyle/>
                  <a:p>
                    <a:r>
                      <a:rPr lang="en-US"/>
                      <a:t>Panama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3"/>
              <c:tx>
                <c:rich>
                  <a:bodyPr/>
                  <a:lstStyle/>
                  <a:p>
                    <a:r>
                      <a:rPr lang="en-US"/>
                      <a:t>Papua New Guinea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4"/>
              <c:tx>
                <c:rich>
                  <a:bodyPr/>
                  <a:lstStyle/>
                  <a:p>
                    <a:r>
                      <a:rPr lang="en-US"/>
                      <a:t>Paraguay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5"/>
              <c:tx>
                <c:rich>
                  <a:bodyPr/>
                  <a:lstStyle/>
                  <a:p>
                    <a:r>
                      <a:rPr lang="en-US"/>
                      <a:t>Peru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6"/>
              <c:tx>
                <c:rich>
                  <a:bodyPr/>
                  <a:lstStyle/>
                  <a:p>
                    <a:r>
                      <a:rPr lang="en-US"/>
                      <a:t>Philippines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7"/>
              <c:tx>
                <c:rich>
                  <a:bodyPr/>
                  <a:lstStyle/>
                  <a:p>
                    <a:r>
                      <a:rPr lang="en-US"/>
                      <a:t>Poland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8"/>
              <c:tx>
                <c:rich>
                  <a:bodyPr/>
                  <a:lstStyle/>
                  <a:p>
                    <a:r>
                      <a:rPr lang="en-US"/>
                      <a:t>Portugal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9"/>
              <c:tx>
                <c:rich>
                  <a:bodyPr/>
                  <a:lstStyle/>
                  <a:p>
                    <a:r>
                      <a:rPr lang="en-US"/>
                      <a:t>Qatar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0"/>
              <c:tx>
                <c:rich>
                  <a:bodyPr/>
                  <a:lstStyle/>
                  <a:p>
                    <a:r>
                      <a:rPr lang="en-US"/>
                      <a:t>Romania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1"/>
              <c:tx>
                <c:rich>
                  <a:bodyPr/>
                  <a:lstStyle/>
                  <a:p>
                    <a:r>
                      <a:rPr lang="en-US"/>
                      <a:t>Russian Federation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2"/>
              <c:tx>
                <c:rich>
                  <a:bodyPr/>
                  <a:lstStyle/>
                  <a:p>
                    <a:r>
                      <a:rPr lang="en-US"/>
                      <a:t>Rwanda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3"/>
              <c:tx>
                <c:rich>
                  <a:bodyPr/>
                  <a:lstStyle/>
                  <a:p>
                    <a:r>
                      <a:rPr lang="en-US"/>
                      <a:t>Saint Kitts and Nevis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4"/>
              <c:tx>
                <c:rich>
                  <a:bodyPr/>
                  <a:lstStyle/>
                  <a:p>
                    <a:r>
                      <a:rPr lang="en-US"/>
                      <a:t>Saint Lucia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5"/>
              <c:tx>
                <c:rich>
                  <a:bodyPr/>
                  <a:lstStyle/>
                  <a:p>
                    <a:r>
                      <a:rPr lang="en-US"/>
                      <a:t>Saint Vincent and the Grenadines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6"/>
              <c:tx>
                <c:rich>
                  <a:bodyPr/>
                  <a:lstStyle/>
                  <a:p>
                    <a:r>
                      <a:rPr lang="en-US"/>
                      <a:t>Samoa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7"/>
              <c:tx>
                <c:rich>
                  <a:bodyPr/>
                  <a:lstStyle/>
                  <a:p>
                    <a:r>
                      <a:rPr lang="en-US"/>
                      <a:t>San Marino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8"/>
              <c:tx>
                <c:rich>
                  <a:bodyPr/>
                  <a:lstStyle/>
                  <a:p>
                    <a:r>
                      <a:rPr lang="en-US"/>
                      <a:t>Sao Tome and Principe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9"/>
              <c:tx>
                <c:rich>
                  <a:bodyPr/>
                  <a:lstStyle/>
                  <a:p>
                    <a:r>
                      <a:rPr lang="en-US"/>
                      <a:t>Saudi Arabia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0"/>
              <c:tx>
                <c:rich>
                  <a:bodyPr/>
                  <a:lstStyle/>
                  <a:p>
                    <a:r>
                      <a:rPr lang="en-US"/>
                      <a:t>Senegal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1"/>
              <c:tx>
                <c:rich>
                  <a:bodyPr/>
                  <a:lstStyle/>
                  <a:p>
                    <a:r>
                      <a:rPr lang="en-US"/>
                      <a:t>Serbia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2"/>
              <c:tx>
                <c:rich>
                  <a:bodyPr/>
                  <a:lstStyle/>
                  <a:p>
                    <a:r>
                      <a:rPr lang="en-US"/>
                      <a:t>Seychelles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3"/>
              <c:tx>
                <c:rich>
                  <a:bodyPr/>
                  <a:lstStyle/>
                  <a:p>
                    <a:r>
                      <a:rPr lang="en-US"/>
                      <a:t>Sierra Leone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4"/>
              <c:tx>
                <c:rich>
                  <a:bodyPr/>
                  <a:lstStyle/>
                  <a:p>
                    <a:r>
                      <a:rPr lang="en-US"/>
                      <a:t>Singapore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5"/>
              <c:tx>
                <c:rich>
                  <a:bodyPr/>
                  <a:lstStyle/>
                  <a:p>
                    <a:r>
                      <a:rPr lang="en-US"/>
                      <a:t>Slovakia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6"/>
              <c:tx>
                <c:rich>
                  <a:bodyPr/>
                  <a:lstStyle/>
                  <a:p>
                    <a:r>
                      <a:rPr lang="en-US"/>
                      <a:t>Slovenia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7"/>
              <c:tx>
                <c:rich>
                  <a:bodyPr/>
                  <a:lstStyle/>
                  <a:p>
                    <a:r>
                      <a:rPr lang="en-US"/>
                      <a:t>Solomon Islands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8"/>
              <c:tx>
                <c:rich>
                  <a:bodyPr/>
                  <a:lstStyle/>
                  <a:p>
                    <a:r>
                      <a:rPr lang="en-US"/>
                      <a:t>Somalia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9"/>
              <c:tx>
                <c:rich>
                  <a:bodyPr/>
                  <a:lstStyle/>
                  <a:p>
                    <a:r>
                      <a:rPr lang="en-US"/>
                      <a:t>South Africa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0"/>
              <c:tx>
                <c:rich>
                  <a:bodyPr/>
                  <a:lstStyle/>
                  <a:p>
                    <a:r>
                      <a:rPr lang="en-US"/>
                      <a:t>Spain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1"/>
              <c:tx>
                <c:rich>
                  <a:bodyPr/>
                  <a:lstStyle/>
                  <a:p>
                    <a:r>
                      <a:rPr lang="en-US"/>
                      <a:t>Sri Lanka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2"/>
              <c:tx>
                <c:rich>
                  <a:bodyPr/>
                  <a:lstStyle/>
                  <a:p>
                    <a:r>
                      <a:rPr lang="en-US"/>
                      <a:t>Sudan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3"/>
              <c:tx>
                <c:rich>
                  <a:bodyPr/>
                  <a:lstStyle/>
                  <a:p>
                    <a:r>
                      <a:rPr lang="en-US"/>
                      <a:t>Suriname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4"/>
              <c:tx>
                <c:rich>
                  <a:bodyPr/>
                  <a:lstStyle/>
                  <a:p>
                    <a:r>
                      <a:rPr lang="en-US"/>
                      <a:t>Swaziland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5"/>
              <c:tx>
                <c:rich>
                  <a:bodyPr/>
                  <a:lstStyle/>
                  <a:p>
                    <a:r>
                      <a:rPr lang="en-US"/>
                      <a:t>Sweden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6"/>
              <c:tx>
                <c:rich>
                  <a:bodyPr/>
                  <a:lstStyle/>
                  <a:p>
                    <a:r>
                      <a:rPr lang="en-US"/>
                      <a:t>Switzerland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7"/>
              <c:tx>
                <c:rich>
                  <a:bodyPr/>
                  <a:lstStyle/>
                  <a:p>
                    <a:r>
                      <a:rPr lang="en-US"/>
                      <a:t>Syrian Arab Republic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8"/>
              <c:tx>
                <c:rich>
                  <a:bodyPr/>
                  <a:lstStyle/>
                  <a:p>
                    <a:r>
                      <a:rPr lang="en-US"/>
                      <a:t>Tajikistan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9"/>
              <c:tx>
                <c:rich>
                  <a:bodyPr/>
                  <a:lstStyle/>
                  <a:p>
                    <a:r>
                      <a:rPr lang="en-US"/>
                      <a:t>Tanzania, United Republic of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0"/>
              <c:tx>
                <c:rich>
                  <a:bodyPr/>
                  <a:lstStyle/>
                  <a:p>
                    <a:r>
                      <a:rPr lang="en-US"/>
                      <a:t>Thailand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1"/>
              <c:tx>
                <c:rich>
                  <a:bodyPr/>
                  <a:lstStyle/>
                  <a:p>
                    <a:r>
                      <a:rPr lang="en-US"/>
                      <a:t>Timor-Leste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2"/>
              <c:tx>
                <c:rich>
                  <a:bodyPr/>
                  <a:lstStyle/>
                  <a:p>
                    <a:r>
                      <a:rPr lang="en-US"/>
                      <a:t>Togo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3"/>
              <c:tx>
                <c:rich>
                  <a:bodyPr/>
                  <a:lstStyle/>
                  <a:p>
                    <a:r>
                      <a:rPr lang="en-US"/>
                      <a:t>Tonga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4"/>
              <c:tx>
                <c:rich>
                  <a:bodyPr/>
                  <a:lstStyle/>
                  <a:p>
                    <a:r>
                      <a:rPr lang="en-US"/>
                      <a:t>Trinidad and Tobago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5"/>
              <c:tx>
                <c:rich>
                  <a:bodyPr/>
                  <a:lstStyle/>
                  <a:p>
                    <a:r>
                      <a:rPr lang="en-US"/>
                      <a:t>Tunisia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6"/>
              <c:tx>
                <c:rich>
                  <a:bodyPr/>
                  <a:lstStyle/>
                  <a:p>
                    <a:r>
                      <a:rPr lang="en-US"/>
                      <a:t>Turkey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7"/>
              <c:tx>
                <c:rich>
                  <a:bodyPr/>
                  <a:lstStyle/>
                  <a:p>
                    <a:r>
                      <a:rPr lang="en-US"/>
                      <a:t>Turkmenistan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8"/>
              <c:tx>
                <c:rich>
                  <a:bodyPr/>
                  <a:lstStyle/>
                  <a:p>
                    <a:r>
                      <a:rPr lang="en-US"/>
                      <a:t>Tuvalu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9"/>
              <c:tx>
                <c:rich>
                  <a:bodyPr/>
                  <a:lstStyle/>
                  <a:p>
                    <a:r>
                      <a:rPr lang="en-US"/>
                      <a:t>Uganda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0"/>
              <c:tx>
                <c:rich>
                  <a:bodyPr/>
                  <a:lstStyle/>
                  <a:p>
                    <a:r>
                      <a:rPr lang="en-US"/>
                      <a:t>Ukraine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1"/>
              <c:tx>
                <c:rich>
                  <a:bodyPr/>
                  <a:lstStyle/>
                  <a:p>
                    <a:r>
                      <a:rPr lang="en-US"/>
                      <a:t>U.</a:t>
                    </a:r>
                    <a:r>
                      <a:rPr lang="en-US" baseline="0"/>
                      <a:t> </a:t>
                    </a:r>
                    <a:r>
                      <a:rPr lang="en-US"/>
                      <a:t>A.</a:t>
                    </a:r>
                    <a:r>
                      <a:rPr lang="en-US" baseline="0"/>
                      <a:t> </a:t>
                    </a:r>
                    <a:r>
                      <a:rPr lang="en-US"/>
                      <a:t>E.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2"/>
              <c:tx>
                <c:rich>
                  <a:bodyPr/>
                  <a:lstStyle/>
                  <a:p>
                    <a:r>
                      <a:rPr lang="en-US"/>
                      <a:t>United Kingdom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3"/>
              <c:tx>
                <c:rich>
                  <a:bodyPr/>
                  <a:lstStyle/>
                  <a:p>
                    <a:r>
                      <a:rPr lang="en-US"/>
                      <a:t>United States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4"/>
              <c:tx>
                <c:rich>
                  <a:bodyPr/>
                  <a:lstStyle/>
                  <a:p>
                    <a:r>
                      <a:rPr lang="en-US"/>
                      <a:t>Uruguay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5"/>
              <c:tx>
                <c:rich>
                  <a:bodyPr/>
                  <a:lstStyle/>
                  <a:p>
                    <a:r>
                      <a:rPr lang="en-US"/>
                      <a:t>Uzbekistan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6"/>
              <c:tx>
                <c:rich>
                  <a:bodyPr/>
                  <a:lstStyle/>
                  <a:p>
                    <a:r>
                      <a:rPr lang="en-US"/>
                      <a:t>Vanuatu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7"/>
              <c:tx>
                <c:rich>
                  <a:bodyPr/>
                  <a:lstStyle/>
                  <a:p>
                    <a:r>
                      <a:rPr lang="en-US"/>
                      <a:t>Venezuela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8"/>
              <c:tx>
                <c:rich>
                  <a:bodyPr/>
                  <a:lstStyle/>
                  <a:p>
                    <a:r>
                      <a:rPr lang="en-US"/>
                      <a:t>Viet Nam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9"/>
              <c:tx>
                <c:rich>
                  <a:bodyPr/>
                  <a:lstStyle/>
                  <a:p>
                    <a:r>
                      <a:rPr lang="en-US"/>
                      <a:t>Yemen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0"/>
              <c:tx>
                <c:rich>
                  <a:bodyPr/>
                  <a:lstStyle/>
                  <a:p>
                    <a:r>
                      <a:rPr lang="en-US"/>
                      <a:t>Zambia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1"/>
              <c:tx>
                <c:rich>
                  <a:bodyPr/>
                  <a:lstStyle/>
                  <a:p>
                    <a:r>
                      <a:rPr lang="en-US"/>
                      <a:t>Zimbabwe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-0.567029023641906"/>
                  <c:y val="-0.033936568802505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'Correl with GDP'!$B$13:$B$204</c:f>
              <c:numCache>
                <c:formatCode>#,##0.000</c:formatCode>
                <c:ptCount val="192"/>
                <c:pt idx="0">
                  <c:v>#N/A</c:v>
                </c:pt>
                <c:pt idx="1">
                  <c:v>3.867090361209386</c:v>
                </c:pt>
                <c:pt idx="2">
                  <c:v>3.892782848660225</c:v>
                </c:pt>
                <c:pt idx="3">
                  <c:v>#N/A</c:v>
                </c:pt>
                <c:pt idx="4">
                  <c:v>3.716539819087777</c:v>
                </c:pt>
                <c:pt idx="5">
                  <c:v>#N/A</c:v>
                </c:pt>
                <c:pt idx="6">
                  <c:v>4.12564266215271</c:v>
                </c:pt>
                <c:pt idx="7">
                  <c:v>3.749627627967206</c:v>
                </c:pt>
                <c:pt idx="8">
                  <c:v>4.559863071370923</c:v>
                </c:pt>
                <c:pt idx="9">
                  <c:v>4.57752038489459</c:v>
                </c:pt>
                <c:pt idx="10">
                  <c:v>3.897480655820588</c:v>
                </c:pt>
                <c:pt idx="11">
                  <c:v>#N/A</c:v>
                </c:pt>
                <c:pt idx="12">
                  <c:v>4.519365624947564</c:v>
                </c:pt>
                <c:pt idx="13">
                  <c:v>3.099612333781955</c:v>
                </c:pt>
                <c:pt idx="14">
                  <c:v>#N/A</c:v>
                </c:pt>
                <c:pt idx="15">
                  <c:v>4.047470798273495</c:v>
                </c:pt>
                <c:pt idx="16">
                  <c:v>4.551265782060495</c:v>
                </c:pt>
                <c:pt idx="17">
                  <c:v>3.821355009373252</c:v>
                </c:pt>
                <c:pt idx="18">
                  <c:v>3.154386172632669</c:v>
                </c:pt>
                <c:pt idx="19">
                  <c:v>3.65662632598135</c:v>
                </c:pt>
                <c:pt idx="20">
                  <c:v>3.606913558535829</c:v>
                </c:pt>
                <c:pt idx="21">
                  <c:v>3.896826133794359</c:v>
                </c:pt>
                <c:pt idx="22">
                  <c:v>4.129039253983692</c:v>
                </c:pt>
                <c:pt idx="23">
                  <c:v>3.991415965375328</c:v>
                </c:pt>
                <c:pt idx="24">
                  <c:v>#N/A</c:v>
                </c:pt>
                <c:pt idx="25">
                  <c:v>4.092163013702021</c:v>
                </c:pt>
                <c:pt idx="26">
                  <c:v>3.054472921810938</c:v>
                </c:pt>
                <c:pt idx="27">
                  <c:v>2.571054785395873</c:v>
                </c:pt>
                <c:pt idx="28">
                  <c:v>3.263262696759202</c:v>
                </c:pt>
                <c:pt idx="29">
                  <c:v>3.328624355230187</c:v>
                </c:pt>
                <c:pt idx="30">
                  <c:v>4.583219812021792</c:v>
                </c:pt>
                <c:pt idx="31">
                  <c:v>3.521172991467115</c:v>
                </c:pt>
                <c:pt idx="32">
                  <c:v>2.86273335634401</c:v>
                </c:pt>
                <c:pt idx="33">
                  <c:v>3.132594213384336</c:v>
                </c:pt>
                <c:pt idx="34">
                  <c:v>4.14192596589667</c:v>
                </c:pt>
                <c:pt idx="35">
                  <c:v>3.747754975143576</c:v>
                </c:pt>
                <c:pt idx="36">
                  <c:v>3.936175859654123</c:v>
                </c:pt>
                <c:pt idx="37">
                  <c:v>3.068305789526846</c:v>
                </c:pt>
                <c:pt idx="38">
                  <c:v>3.574312440735098</c:v>
                </c:pt>
                <c:pt idx="39">
                  <c:v>2.476602144227087</c:v>
                </c:pt>
                <c:pt idx="40">
                  <c:v>4.039125588754557</c:v>
                </c:pt>
                <c:pt idx="41">
                  <c:v>3.212644013419541</c:v>
                </c:pt>
                <c:pt idx="42">
                  <c:v>4.272245235909354</c:v>
                </c:pt>
                <c:pt idx="43">
                  <c:v>#N/A</c:v>
                </c:pt>
                <c:pt idx="44">
                  <c:v>4.455333654977974</c:v>
                </c:pt>
                <c:pt idx="45">
                  <c:v>4.390076838881186</c:v>
                </c:pt>
                <c:pt idx="46">
                  <c:v>4.575608395783742</c:v>
                </c:pt>
                <c:pt idx="47">
                  <c:v>3.321662060197014</c:v>
                </c:pt>
                <c:pt idx="48">
                  <c:v>3.928345596407324</c:v>
                </c:pt>
                <c:pt idx="49">
                  <c:v>3.887720619697165</c:v>
                </c:pt>
                <c:pt idx="50">
                  <c:v>3.881217805878441</c:v>
                </c:pt>
                <c:pt idx="51">
                  <c:v>3.706333378455463</c:v>
                </c:pt>
                <c:pt idx="52">
                  <c:v>3.817317604626212</c:v>
                </c:pt>
                <c:pt idx="53">
                  <c:v>4.489067205169213</c:v>
                </c:pt>
                <c:pt idx="54">
                  <c:v>2.805654272735983</c:v>
                </c:pt>
                <c:pt idx="55">
                  <c:v>4.322296176457569</c:v>
                </c:pt>
                <c:pt idx="56">
                  <c:v>2.898916507957849</c:v>
                </c:pt>
                <c:pt idx="57">
                  <c:v>3.660154371122245</c:v>
                </c:pt>
                <c:pt idx="58">
                  <c:v>4.558098605642715</c:v>
                </c:pt>
                <c:pt idx="59">
                  <c:v>4.522169161449717</c:v>
                </c:pt>
                <c:pt idx="60">
                  <c:v>4.155612786793524</c:v>
                </c:pt>
                <c:pt idx="61">
                  <c:v>3.1155060474615</c:v>
                </c:pt>
                <c:pt idx="62">
                  <c:v>3.672919127097312</c:v>
                </c:pt>
                <c:pt idx="63">
                  <c:v>4.55171774568203</c:v>
                </c:pt>
                <c:pt idx="64">
                  <c:v>3.140701287794225</c:v>
                </c:pt>
                <c:pt idx="65">
                  <c:v>4.449809153300694</c:v>
                </c:pt>
                <c:pt idx="66">
                  <c:v>#N/A</c:v>
                </c:pt>
                <c:pt idx="67">
                  <c:v>3.665322085041491</c:v>
                </c:pt>
                <c:pt idx="68">
                  <c:v>3.007259713083286</c:v>
                </c:pt>
                <c:pt idx="69">
                  <c:v>3.008013885698658</c:v>
                </c:pt>
                <c:pt idx="70">
                  <c:v>#N/A</c:v>
                </c:pt>
                <c:pt idx="71">
                  <c:v>#N/A</c:v>
                </c:pt>
                <c:pt idx="72">
                  <c:v>3.579948217879547</c:v>
                </c:pt>
                <c:pt idx="73">
                  <c:v>4.285713688069967</c:v>
                </c:pt>
                <c:pt idx="74">
                  <c:v>4.570060358186715</c:v>
                </c:pt>
                <c:pt idx="75">
                  <c:v>3.457572643584059</c:v>
                </c:pt>
                <c:pt idx="76">
                  <c:v>3.575249579542927</c:v>
                </c:pt>
                <c:pt idx="77">
                  <c:v>4.043286861837264</c:v>
                </c:pt>
                <c:pt idx="78">
                  <c:v>#N/A</c:v>
                </c:pt>
                <c:pt idx="79">
                  <c:v>4.657746220169254</c:v>
                </c:pt>
                <c:pt idx="80">
                  <c:v>4.422000809561654</c:v>
                </c:pt>
                <c:pt idx="81">
                  <c:v>4.503760040934875</c:v>
                </c:pt>
                <c:pt idx="82">
                  <c:v>3.888963755230521</c:v>
                </c:pt>
                <c:pt idx="83">
                  <c:v>4.526044428768175</c:v>
                </c:pt>
                <c:pt idx="84">
                  <c:v>3.713396820044771</c:v>
                </c:pt>
                <c:pt idx="85">
                  <c:v>4.039621727749985</c:v>
                </c:pt>
                <c:pt idx="86">
                  <c:v>3.188386403282932</c:v>
                </c:pt>
                <c:pt idx="87">
                  <c:v>#N/A</c:v>
                </c:pt>
                <c:pt idx="88">
                  <c:v>#N/A</c:v>
                </c:pt>
                <c:pt idx="89">
                  <c:v>4.418148953386165</c:v>
                </c:pt>
                <c:pt idx="90">
                  <c:v>#N/A</c:v>
                </c:pt>
                <c:pt idx="91">
                  <c:v>3.307240787953943</c:v>
                </c:pt>
                <c:pt idx="92">
                  <c:v>3.298352234966601</c:v>
                </c:pt>
                <c:pt idx="93">
                  <c:v>4.234900387468359</c:v>
                </c:pt>
                <c:pt idx="94">
                  <c:v>4.033324406097593</c:v>
                </c:pt>
                <c:pt idx="95">
                  <c:v>3.13804555225253</c:v>
                </c:pt>
                <c:pt idx="96">
                  <c:v>2.572574518897914</c:v>
                </c:pt>
                <c:pt idx="97">
                  <c:v>4.196278923201744</c:v>
                </c:pt>
                <c:pt idx="98">
                  <c:v>#N/A</c:v>
                </c:pt>
                <c:pt idx="99">
                  <c:v>4.259781998251907</c:v>
                </c:pt>
                <c:pt idx="100">
                  <c:v>4.926789043784946</c:v>
                </c:pt>
                <c:pt idx="101">
                  <c:v>2.997861919252153</c:v>
                </c:pt>
                <c:pt idx="102">
                  <c:v>2.843108068329096</c:v>
                </c:pt>
                <c:pt idx="103">
                  <c:v>4.135342591075437</c:v>
                </c:pt>
                <c:pt idx="104">
                  <c:v>3.7243861816295</c:v>
                </c:pt>
                <c:pt idx="105">
                  <c:v>3.042044649177202</c:v>
                </c:pt>
                <c:pt idx="106">
                  <c:v>4.373451275048341</c:v>
                </c:pt>
                <c:pt idx="107">
                  <c:v>#N/A</c:v>
                </c:pt>
                <c:pt idx="108">
                  <c:v>3.281419226279063</c:v>
                </c:pt>
                <c:pt idx="109">
                  <c:v>4.069419460597886</c:v>
                </c:pt>
                <c:pt idx="110">
                  <c:v>4.162233476213955</c:v>
                </c:pt>
                <c:pt idx="111">
                  <c:v>3.497968498110626</c:v>
                </c:pt>
                <c:pt idx="112">
                  <c:v>3.437438673224038</c:v>
                </c:pt>
                <c:pt idx="113">
                  <c:v>#N/A</c:v>
                </c:pt>
                <c:pt idx="114">
                  <c:v>3.966490804054216</c:v>
                </c:pt>
                <c:pt idx="115">
                  <c:v>3.513192632479878</c:v>
                </c:pt>
                <c:pt idx="116">
                  <c:v>#N/A</c:v>
                </c:pt>
                <c:pt idx="117">
                  <c:v>3.605580906422367</c:v>
                </c:pt>
                <c:pt idx="118">
                  <c:v>2.898585518269697</c:v>
                </c:pt>
                <c:pt idx="119">
                  <c:v>#N/A</c:v>
                </c:pt>
                <c:pt idx="120">
                  <c:v>3.79558596723236</c:v>
                </c:pt>
                <c:pt idx="121">
                  <c:v>#N/A</c:v>
                </c:pt>
                <c:pt idx="122">
                  <c:v>3.022435737631788</c:v>
                </c:pt>
                <c:pt idx="123">
                  <c:v>4.607601830682219</c:v>
                </c:pt>
                <c:pt idx="124">
                  <c:v>4.457169638404273</c:v>
                </c:pt>
                <c:pt idx="125">
                  <c:v>3.413567481778422</c:v>
                </c:pt>
                <c:pt idx="126">
                  <c:v>2.815632411535879</c:v>
                </c:pt>
                <c:pt idx="127">
                  <c:v>3.300889262537759</c:v>
                </c:pt>
                <c:pt idx="128">
                  <c:v>4.740404979584532</c:v>
                </c:pt>
                <c:pt idx="129">
                  <c:v>4.353501682938523</c:v>
                </c:pt>
                <c:pt idx="130">
                  <c:v>3.399288877190589</c:v>
                </c:pt>
                <c:pt idx="131">
                  <c:v>#N/A</c:v>
                </c:pt>
                <c:pt idx="132">
                  <c:v>4.062074596690997</c:v>
                </c:pt>
                <c:pt idx="133">
                  <c:v>3.318027896966384</c:v>
                </c:pt>
                <c:pt idx="134">
                  <c:v>3.649946462712324</c:v>
                </c:pt>
                <c:pt idx="135">
                  <c:v>3.888394240170586</c:v>
                </c:pt>
                <c:pt idx="136">
                  <c:v>3.531055352762546</c:v>
                </c:pt>
                <c:pt idx="137">
                  <c:v>4.224279072914483</c:v>
                </c:pt>
                <c:pt idx="138">
                  <c:v>4.382429937597963</c:v>
                </c:pt>
                <c:pt idx="139">
                  <c:v>4.90599193803093</c:v>
                </c:pt>
                <c:pt idx="140">
                  <c:v>4.103329354323031</c:v>
                </c:pt>
                <c:pt idx="141">
                  <c:v>4.225352751393898</c:v>
                </c:pt>
                <c:pt idx="142">
                  <c:v>3.002740376607246</c:v>
                </c:pt>
                <c:pt idx="143">
                  <c:v>#N/A</c:v>
                </c:pt>
                <c:pt idx="144">
                  <c:v>3.99204882956584</c:v>
                </c:pt>
                <c:pt idx="145">
                  <c:v>#N/A</c:v>
                </c:pt>
                <c:pt idx="146">
                  <c:v>3.633958007777848</c:v>
                </c:pt>
                <c:pt idx="147">
                  <c:v>#N/A</c:v>
                </c:pt>
                <c:pt idx="148">
                  <c:v>3.21907436496922</c:v>
                </c:pt>
                <c:pt idx="149">
                  <c:v>4.356949546281381</c:v>
                </c:pt>
                <c:pt idx="150">
                  <c:v>3.244937868992664</c:v>
                </c:pt>
                <c:pt idx="151">
                  <c:v>4.010078403589851</c:v>
                </c:pt>
                <c:pt idx="152">
                  <c:v>#N/A</c:v>
                </c:pt>
                <c:pt idx="153">
                  <c:v>2.875130624988516</c:v>
                </c:pt>
                <c:pt idx="154">
                  <c:v>#N/A</c:v>
                </c:pt>
                <c:pt idx="155">
                  <c:v>4.320373604082858</c:v>
                </c:pt>
                <c:pt idx="156">
                  <c:v>4.435180990101395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4.508170070281038</c:v>
                </c:pt>
                <c:pt idx="161">
                  <c:v>#N/A</c:v>
                </c:pt>
                <c:pt idx="162">
                  <c:v>#N/A</c:v>
                </c:pt>
                <c:pt idx="163">
                  <c:v>3.845544928279073</c:v>
                </c:pt>
                <c:pt idx="164">
                  <c:v>3.682469475193439</c:v>
                </c:pt>
                <c:pt idx="165">
                  <c:v>4.585302429765114</c:v>
                </c:pt>
                <c:pt idx="166">
                  <c:v>4.634856483556135</c:v>
                </c:pt>
                <c:pt idx="167">
                  <c:v>3.643759652859546</c:v>
                </c:pt>
                <c:pt idx="168">
                  <c:v>3.248310573562951</c:v>
                </c:pt>
                <c:pt idx="169">
                  <c:v>3.089520748969496</c:v>
                </c:pt>
                <c:pt idx="170">
                  <c:v>3.893837457592696</c:v>
                </c:pt>
                <c:pt idx="171">
                  <c:v>#N/A</c:v>
                </c:pt>
                <c:pt idx="172">
                  <c:v>2.919159826388358</c:v>
                </c:pt>
                <c:pt idx="173">
                  <c:v>3.63334910141974</c:v>
                </c:pt>
                <c:pt idx="174">
                  <c:v>4.401138125418595</c:v>
                </c:pt>
                <c:pt idx="175">
                  <c:v>3.879900454108592</c:v>
                </c:pt>
                <c:pt idx="176">
                  <c:v>4.126271329863035</c:v>
                </c:pt>
                <c:pt idx="177">
                  <c:v>#N/A</c:v>
                </c:pt>
                <c:pt idx="178">
                  <c:v>#N/A</c:v>
                </c:pt>
                <c:pt idx="179">
                  <c:v>3.034524001254396</c:v>
                </c:pt>
                <c:pt idx="180">
                  <c:v>3.844581283908351</c:v>
                </c:pt>
                <c:pt idx="181">
                  <c:v>4.75235171121213</c:v>
                </c:pt>
                <c:pt idx="182">
                  <c:v>4.55109503289366</c:v>
                </c:pt>
                <c:pt idx="183">
                  <c:v>4.668638379851356</c:v>
                </c:pt>
                <c:pt idx="184">
                  <c:v>4.06179695774264</c:v>
                </c:pt>
                <c:pt idx="185">
                  <c:v>3.388308585592425</c:v>
                </c:pt>
                <c:pt idx="186">
                  <c:v>3.612029290093585</c:v>
                </c:pt>
                <c:pt idx="187">
                  <c:v>4.085603903034952</c:v>
                </c:pt>
                <c:pt idx="188">
                  <c:v>3.418524202216172</c:v>
                </c:pt>
                <c:pt idx="189">
                  <c:v>3.372545302185065</c:v>
                </c:pt>
                <c:pt idx="190">
                  <c:v>3.11190002780824</c:v>
                </c:pt>
                <c:pt idx="191">
                  <c:v>#N/A</c:v>
                </c:pt>
              </c:numCache>
            </c:numRef>
          </c:xVal>
          <c:yVal>
            <c:numRef>
              <c:f>'Correl with GDP'!$C$13:$C$204</c:f>
              <c:numCache>
                <c:formatCode>#,##0.000</c:formatCode>
                <c:ptCount val="192"/>
                <c:pt idx="0">
                  <c:v>#N/A</c:v>
                </c:pt>
                <c:pt idx="1">
                  <c:v>0.613975628949183</c:v>
                </c:pt>
                <c:pt idx="2">
                  <c:v>0.514620236907166</c:v>
                </c:pt>
                <c:pt idx="3">
                  <c:v>#N/A</c:v>
                </c:pt>
                <c:pt idx="4">
                  <c:v>0.391095832487009</c:v>
                </c:pt>
                <c:pt idx="5">
                  <c:v>#N/A</c:v>
                </c:pt>
                <c:pt idx="6">
                  <c:v>0.642841325213738</c:v>
                </c:pt>
                <c:pt idx="7">
                  <c:v>0.667379259637566</c:v>
                </c:pt>
                <c:pt idx="8">
                  <c:v>0.853888875484878</c:v>
                </c:pt>
                <c:pt idx="9">
                  <c:v>0.78057230345448</c:v>
                </c:pt>
                <c:pt idx="10">
                  <c:v>0.544041579553983</c:v>
                </c:pt>
                <c:pt idx="11">
                  <c:v>#N/A</c:v>
                </c:pt>
                <c:pt idx="12">
                  <c:v>0.659128790704299</c:v>
                </c:pt>
                <c:pt idx="13">
                  <c:v>0.40507089604501</c:v>
                </c:pt>
                <c:pt idx="14">
                  <c:v>#N/A</c:v>
                </c:pt>
                <c:pt idx="15">
                  <c:v>0.587807266244348</c:v>
                </c:pt>
                <c:pt idx="16">
                  <c:v>0.778854006298181</c:v>
                </c:pt>
                <c:pt idx="17">
                  <c:v>0.561088381658683</c:v>
                </c:pt>
                <c:pt idx="18">
                  <c:v>0.520179429643478</c:v>
                </c:pt>
                <c:pt idx="19">
                  <c:v>0.496439564001067</c:v>
                </c:pt>
                <c:pt idx="20">
                  <c:v>0.528227016851133</c:v>
                </c:pt>
                <c:pt idx="21">
                  <c:v>0.59004162781476</c:v>
                </c:pt>
                <c:pt idx="22">
                  <c:v>0.648598220879386</c:v>
                </c:pt>
                <c:pt idx="23">
                  <c:v>0.626615352752903</c:v>
                </c:pt>
                <c:pt idx="24">
                  <c:v>#N/A</c:v>
                </c:pt>
                <c:pt idx="25">
                  <c:v>0.699244394611667</c:v>
                </c:pt>
                <c:pt idx="26">
                  <c:v>0.460152185714777</c:v>
                </c:pt>
                <c:pt idx="27">
                  <c:v>0.343085062382709</c:v>
                </c:pt>
                <c:pt idx="28">
                  <c:v>0.451533461437638</c:v>
                </c:pt>
                <c:pt idx="29">
                  <c:v>0.420895139942173</c:v>
                </c:pt>
                <c:pt idx="30">
                  <c:v>0.807653443626717</c:v>
                </c:pt>
                <c:pt idx="31">
                  <c:v>0.633294967356536</c:v>
                </c:pt>
                <c:pt idx="32">
                  <c:v>0.310062764074577</c:v>
                </c:pt>
                <c:pt idx="33">
                  <c:v>0.312597563023325</c:v>
                </c:pt>
                <c:pt idx="34">
                  <c:v>0.784283835844908</c:v>
                </c:pt>
                <c:pt idx="35">
                  <c:v>0.456751134239399</c:v>
                </c:pt>
                <c:pt idx="36">
                  <c:v>0.615336571669797</c:v>
                </c:pt>
                <c:pt idx="37">
                  <c:v>0.347860388147073</c:v>
                </c:pt>
                <c:pt idx="38">
                  <c:v>0.404271649779028</c:v>
                </c:pt>
                <c:pt idx="39">
                  <c:v>0.274215224621508</c:v>
                </c:pt>
                <c:pt idx="40">
                  <c:v>0.616038210339354</c:v>
                </c:pt>
                <c:pt idx="41">
                  <c:v>0.44134704253416</c:v>
                </c:pt>
                <c:pt idx="42">
                  <c:v>0.683320903128977</c:v>
                </c:pt>
                <c:pt idx="43">
                  <c:v>#N/A</c:v>
                </c:pt>
                <c:pt idx="44">
                  <c:v>0.738298810000895</c:v>
                </c:pt>
                <c:pt idx="45">
                  <c:v>0.765392002528285</c:v>
                </c:pt>
                <c:pt idx="46">
                  <c:v>0.844282014116907</c:v>
                </c:pt>
                <c:pt idx="47">
                  <c:v>0.412626373490772</c:v>
                </c:pt>
                <c:pt idx="48">
                  <c:v>0.625758108201804</c:v>
                </c:pt>
                <c:pt idx="49">
                  <c:v>0.616315025473688</c:v>
                </c:pt>
                <c:pt idx="50">
                  <c:v>0.542136251829486</c:v>
                </c:pt>
                <c:pt idx="51">
                  <c:v>0.524079310464709</c:v>
                </c:pt>
                <c:pt idx="52">
                  <c:v>0.647729148767201</c:v>
                </c:pt>
                <c:pt idx="53">
                  <c:v>0.415490968530043</c:v>
                </c:pt>
                <c:pt idx="54">
                  <c:v>0.242879141852853</c:v>
                </c:pt>
                <c:pt idx="55">
                  <c:v>0.792247007087504</c:v>
                </c:pt>
                <c:pt idx="56">
                  <c:v>0.319359685394132</c:v>
                </c:pt>
                <c:pt idx="57">
                  <c:v>0.540667557274642</c:v>
                </c:pt>
                <c:pt idx="58">
                  <c:v>0.82843774079734</c:v>
                </c:pt>
                <c:pt idx="59">
                  <c:v>0.726169028050462</c:v>
                </c:pt>
                <c:pt idx="60">
                  <c:v>0.52677071875562</c:v>
                </c:pt>
                <c:pt idx="61">
                  <c:v>0.521173798219226</c:v>
                </c:pt>
                <c:pt idx="62">
                  <c:v>0.592347967078894</c:v>
                </c:pt>
                <c:pt idx="63">
                  <c:v>0.759958084477427</c:v>
                </c:pt>
                <c:pt idx="64">
                  <c:v>0.550144355898342</c:v>
                </c:pt>
                <c:pt idx="65">
                  <c:v>0.70643411688735</c:v>
                </c:pt>
                <c:pt idx="66">
                  <c:v>#N/A</c:v>
                </c:pt>
                <c:pt idx="67">
                  <c:v>0.570721955241335</c:v>
                </c:pt>
                <c:pt idx="68">
                  <c:v>0.397136156135425</c:v>
                </c:pt>
                <c:pt idx="69">
                  <c:v>0.384553781704473</c:v>
                </c:pt>
                <c:pt idx="70">
                  <c:v>#N/A</c:v>
                </c:pt>
                <c:pt idx="71">
                  <c:v>#N/A</c:v>
                </c:pt>
                <c:pt idx="72">
                  <c:v>0.563613442970008</c:v>
                </c:pt>
                <c:pt idx="73">
                  <c:v>0.749018939747698</c:v>
                </c:pt>
                <c:pt idx="74">
                  <c:v>0.794028580777738</c:v>
                </c:pt>
                <c:pt idx="75">
                  <c:v>0.475375323770128</c:v>
                </c:pt>
                <c:pt idx="76">
                  <c:v>0.532629306085595</c:v>
                </c:pt>
                <c:pt idx="77">
                  <c:v>0.428436682531223</c:v>
                </c:pt>
                <c:pt idx="78">
                  <c:v>#N/A</c:v>
                </c:pt>
                <c:pt idx="79">
                  <c:v>0.817132218042329</c:v>
                </c:pt>
                <c:pt idx="80">
                  <c:v>0.685952553830074</c:v>
                </c:pt>
                <c:pt idx="81">
                  <c:v>0.720585328118976</c:v>
                </c:pt>
                <c:pt idx="82">
                  <c:v>0.635154529690272</c:v>
                </c:pt>
                <c:pt idx="83">
                  <c:v>0.776980781813848</c:v>
                </c:pt>
                <c:pt idx="84">
                  <c:v>0.644705743524464</c:v>
                </c:pt>
                <c:pt idx="85">
                  <c:v>0.628083113762001</c:v>
                </c:pt>
                <c:pt idx="86">
                  <c:v>0.452259136435973</c:v>
                </c:pt>
                <c:pt idx="87">
                  <c:v>#N/A</c:v>
                </c:pt>
                <c:pt idx="88">
                  <c:v>#N/A</c:v>
                </c:pt>
                <c:pt idx="89">
                  <c:v>0.755399726023</c:v>
                </c:pt>
                <c:pt idx="90">
                  <c:v>#N/A</c:v>
                </c:pt>
                <c:pt idx="91">
                  <c:v>0.605263073518741</c:v>
                </c:pt>
                <c:pt idx="92">
                  <c:v>0.435877350643656</c:v>
                </c:pt>
                <c:pt idx="93">
                  <c:v>0.742524493315318</c:v>
                </c:pt>
                <c:pt idx="94">
                  <c:v>0.529374269332485</c:v>
                </c:pt>
                <c:pt idx="95">
                  <c:v>0.425580697231022</c:v>
                </c:pt>
                <c:pt idx="96">
                  <c:v>0.391399433644404</c:v>
                </c:pt>
                <c:pt idx="97">
                  <c:v>0.49576038890687</c:v>
                </c:pt>
                <c:pt idx="98">
                  <c:v>#N/A</c:v>
                </c:pt>
                <c:pt idx="99">
                  <c:v>0.779379005554761</c:v>
                </c:pt>
                <c:pt idx="100">
                  <c:v>0.734758910163393</c:v>
                </c:pt>
                <c:pt idx="101">
                  <c:v>0.452784395371282</c:v>
                </c:pt>
                <c:pt idx="102">
                  <c:v>0.426144305883391</c:v>
                </c:pt>
                <c:pt idx="103">
                  <c:v>0.640553823897354</c:v>
                </c:pt>
                <c:pt idx="104">
                  <c:v>0.491163072042358</c:v>
                </c:pt>
                <c:pt idx="105">
                  <c:v>0.461576835991024</c:v>
                </c:pt>
                <c:pt idx="106">
                  <c:v>0.702903036096679</c:v>
                </c:pt>
                <c:pt idx="107">
                  <c:v>#N/A</c:v>
                </c:pt>
                <c:pt idx="108">
                  <c:v>0.434030600761144</c:v>
                </c:pt>
                <c:pt idx="109">
                  <c:v>0.714801829786867</c:v>
                </c:pt>
                <c:pt idx="110">
                  <c:v>0.61412234392056</c:v>
                </c:pt>
                <c:pt idx="111">
                  <c:v>0.517977466464786</c:v>
                </c:pt>
                <c:pt idx="112">
                  <c:v>0.565060542782928</c:v>
                </c:pt>
                <c:pt idx="113">
                  <c:v>#N/A</c:v>
                </c:pt>
                <c:pt idx="114">
                  <c:v>0.657131908108668</c:v>
                </c:pt>
                <c:pt idx="115">
                  <c:v>0.64744783510498</c:v>
                </c:pt>
                <c:pt idx="116">
                  <c:v>#N/A</c:v>
                </c:pt>
                <c:pt idx="117">
                  <c:v>0.530101032374991</c:v>
                </c:pt>
                <c:pt idx="118">
                  <c:v>0.464883503165348</c:v>
                </c:pt>
                <c:pt idx="119">
                  <c:v>#N/A</c:v>
                </c:pt>
                <c:pt idx="120">
                  <c:v>0.567698360064075</c:v>
                </c:pt>
                <c:pt idx="121">
                  <c:v>#N/A</c:v>
                </c:pt>
                <c:pt idx="122">
                  <c:v>0.367195543028715</c:v>
                </c:pt>
                <c:pt idx="123">
                  <c:v>0.805506759703576</c:v>
                </c:pt>
                <c:pt idx="124">
                  <c:v>0.859629459670587</c:v>
                </c:pt>
                <c:pt idx="125">
                  <c:v>0.509252803217936</c:v>
                </c:pt>
                <c:pt idx="126">
                  <c:v>0.380893571579032</c:v>
                </c:pt>
                <c:pt idx="127">
                  <c:v>0.426615008559349</c:v>
                </c:pt>
                <c:pt idx="128">
                  <c:v>0.806749817316593</c:v>
                </c:pt>
                <c:pt idx="129">
                  <c:v>0.643532467161596</c:v>
                </c:pt>
                <c:pt idx="130">
                  <c:v>0.412968209871598</c:v>
                </c:pt>
                <c:pt idx="131">
                  <c:v>#N/A</c:v>
                </c:pt>
                <c:pt idx="132">
                  <c:v>0.681426700987596</c:v>
                </c:pt>
                <c:pt idx="133">
                  <c:v>0.404987248360524</c:v>
                </c:pt>
                <c:pt idx="134">
                  <c:v>0.585909509340124</c:v>
                </c:pt>
                <c:pt idx="135">
                  <c:v>0.632108379088106</c:v>
                </c:pt>
                <c:pt idx="136">
                  <c:v>0.537907350114007</c:v>
                </c:pt>
                <c:pt idx="137">
                  <c:v>0.752664052123649</c:v>
                </c:pt>
                <c:pt idx="138">
                  <c:v>0.737816053565439</c:v>
                </c:pt>
                <c:pt idx="139">
                  <c:v>0.631008907486058</c:v>
                </c:pt>
                <c:pt idx="140">
                  <c:v>0.720345877881443</c:v>
                </c:pt>
                <c:pt idx="141">
                  <c:v>0.590103595515284</c:v>
                </c:pt>
                <c:pt idx="142">
                  <c:v>0.44384271646681</c:v>
                </c:pt>
                <c:pt idx="143">
                  <c:v>#N/A</c:v>
                </c:pt>
                <c:pt idx="144">
                  <c:v>0.693527656853912</c:v>
                </c:pt>
                <c:pt idx="145">
                  <c:v>#N/A</c:v>
                </c:pt>
                <c:pt idx="146">
                  <c:v>0.607533345395917</c:v>
                </c:pt>
                <c:pt idx="147">
                  <c:v>#N/A</c:v>
                </c:pt>
                <c:pt idx="148">
                  <c:v>0.451575392613205</c:v>
                </c:pt>
                <c:pt idx="149">
                  <c:v>0.587951867953881</c:v>
                </c:pt>
                <c:pt idx="150">
                  <c:v>0.488878983790194</c:v>
                </c:pt>
                <c:pt idx="151">
                  <c:v>0.632299679586693</c:v>
                </c:pt>
                <c:pt idx="152">
                  <c:v>#N/A</c:v>
                </c:pt>
                <c:pt idx="153">
                  <c:v>0.39467104451641</c:v>
                </c:pt>
                <c:pt idx="154">
                  <c:v>#N/A</c:v>
                </c:pt>
                <c:pt idx="155">
                  <c:v>0.746650927143845</c:v>
                </c:pt>
                <c:pt idx="156">
                  <c:v>0.754106647923717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0.76142410061044</c:v>
                </c:pt>
                <c:pt idx="161">
                  <c:v>#N/A</c:v>
                </c:pt>
                <c:pt idx="162">
                  <c:v>#N/A</c:v>
                </c:pt>
                <c:pt idx="163">
                  <c:v>0.560360745525552</c:v>
                </c:pt>
                <c:pt idx="164">
                  <c:v>0.479000907343863</c:v>
                </c:pt>
                <c:pt idx="165">
                  <c:v>0.812157413062909</c:v>
                </c:pt>
                <c:pt idx="166">
                  <c:v>0.828228994526218</c:v>
                </c:pt>
                <c:pt idx="167">
                  <c:v>0.416329626577477</c:v>
                </c:pt>
                <c:pt idx="168">
                  <c:v>0.470802621962218</c:v>
                </c:pt>
                <c:pt idx="169">
                  <c:v>0.473087517199349</c:v>
                </c:pt>
                <c:pt idx="170">
                  <c:v>0.621140424265212</c:v>
                </c:pt>
                <c:pt idx="171">
                  <c:v>#N/A</c:v>
                </c:pt>
                <c:pt idx="172">
                  <c:v>0.398758665123195</c:v>
                </c:pt>
                <c:pt idx="173">
                  <c:v>0.496640364995326</c:v>
                </c:pt>
                <c:pt idx="174">
                  <c:v>0.624454709178789</c:v>
                </c:pt>
                <c:pt idx="175">
                  <c:v>0.580131125341133</c:v>
                </c:pt>
                <c:pt idx="176">
                  <c:v>0.612706252359257</c:v>
                </c:pt>
                <c:pt idx="177">
                  <c:v>#N/A</c:v>
                </c:pt>
                <c:pt idx="178">
                  <c:v>#N/A</c:v>
                </c:pt>
                <c:pt idx="179">
                  <c:v>0.447591001901225</c:v>
                </c:pt>
                <c:pt idx="180">
                  <c:v>0.602444994807955</c:v>
                </c:pt>
                <c:pt idx="181">
                  <c:v>0.648778866877736</c:v>
                </c:pt>
                <c:pt idx="182">
                  <c:v>0.775736543360676</c:v>
                </c:pt>
                <c:pt idx="183">
                  <c:v>0.812166584067977</c:v>
                </c:pt>
                <c:pt idx="184">
                  <c:v>0.775359555135603</c:v>
                </c:pt>
                <c:pt idx="185">
                  <c:v>0.384176577453333</c:v>
                </c:pt>
                <c:pt idx="186">
                  <c:v>0.545079259408675</c:v>
                </c:pt>
                <c:pt idx="187">
                  <c:v>0.512675800780896</c:v>
                </c:pt>
                <c:pt idx="188">
                  <c:v>0.494669513067493</c:v>
                </c:pt>
                <c:pt idx="189">
                  <c:v>0.350868066540102</c:v>
                </c:pt>
                <c:pt idx="190">
                  <c:v>0.487310739272553</c:v>
                </c:pt>
                <c:pt idx="191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76232"/>
        <c:axId val="420981624"/>
      </c:scatterChart>
      <c:valAx>
        <c:axId val="420976232"/>
        <c:scaling>
          <c:orientation val="minMax"/>
          <c:min val="2.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s-ES_tradnl" sz="1400"/>
                </a:pPr>
                <a:r>
                  <a:rPr lang="en-US" sz="1400"/>
                  <a:t>Log GDP                       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420981624"/>
        <c:crosses val="autoZero"/>
        <c:crossBetween val="midCat"/>
      </c:valAx>
      <c:valAx>
        <c:axId val="420981624"/>
        <c:scaling>
          <c:orientation val="minMax"/>
          <c:max val="0.9"/>
          <c:min val="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ES_tradnl" sz="1400"/>
                </a:pPr>
                <a:r>
                  <a:rPr lang="en-US" sz="1400"/>
                  <a:t>Readiness                     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42097623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noFill/>
    </a:ln>
    <a:effectLst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1042895</xdr:colOff>
      <xdr:row>20</xdr:row>
      <xdr:rowOff>32872</xdr:rowOff>
    </xdr:from>
    <xdr:to>
      <xdr:col>13</xdr:col>
      <xdr:colOff>654423</xdr:colOff>
      <xdr:row>45</xdr:row>
      <xdr:rowOff>134472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167341</xdr:rowOff>
    </xdr:from>
    <xdr:to>
      <xdr:col>4</xdr:col>
      <xdr:colOff>14942</xdr:colOff>
      <xdr:row>24</xdr:row>
      <xdr:rowOff>119530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717177</xdr:colOff>
      <xdr:row>2</xdr:row>
      <xdr:rowOff>328706</xdr:rowOff>
    </xdr:from>
    <xdr:to>
      <xdr:col>4</xdr:col>
      <xdr:colOff>29882</xdr:colOff>
      <xdr:row>9</xdr:row>
      <xdr:rowOff>14942</xdr:rowOff>
    </xdr:to>
    <xdr:sp macro="" textlink="">
      <xdr:nvSpPr>
        <xdr:cNvPr id="6" name="TextBox 5"/>
        <xdr:cNvSpPr txBox="1"/>
      </xdr:nvSpPr>
      <xdr:spPr>
        <a:xfrm>
          <a:off x="3371477" y="836706"/>
          <a:ext cx="1497105" cy="215003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400"/>
        </a:p>
        <a:p>
          <a:pPr algn="ctr"/>
          <a:r>
            <a:rPr lang="en-US" sz="1400"/>
            <a:t>To</a:t>
          </a:r>
          <a:r>
            <a:rPr lang="en-US" sz="1400" baseline="0"/>
            <a:t> change the countries to be displayed, click on a country name and select a new one from the pop-up list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2</xdr:row>
      <xdr:rowOff>114300</xdr:rowOff>
    </xdr:from>
    <xdr:to>
      <xdr:col>19</xdr:col>
      <xdr:colOff>571500</xdr:colOff>
      <xdr:row>38</xdr:row>
      <xdr:rowOff>88900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workbookViewId="0">
      <selection activeCell="D33" sqref="D33"/>
    </sheetView>
  </sheetViews>
  <sheetFormatPr baseColWidth="10" defaultRowHeight="15" x14ac:dyDescent="0"/>
  <cols>
    <col min="1" max="1" width="4.1640625" customWidth="1"/>
    <col min="2" max="2" width="30.1640625" customWidth="1"/>
    <col min="3" max="3" width="6.1640625" customWidth="1"/>
    <col min="4" max="4" width="17.83203125" customWidth="1"/>
    <col min="5" max="5" width="6" customWidth="1"/>
    <col min="6" max="6" width="15.83203125" customWidth="1"/>
    <col min="7" max="7" width="13.1640625" customWidth="1"/>
    <col min="10" max="10" width="13.6640625" customWidth="1"/>
    <col min="11" max="11" width="14.1640625" customWidth="1"/>
    <col min="12" max="12" width="16.6640625" customWidth="1"/>
    <col min="20" max="20" width="14.1640625" customWidth="1"/>
  </cols>
  <sheetData>
    <row r="1" spans="1:39" ht="16" thickBot="1">
      <c r="AL1" s="17" t="str">
        <f>IF(AM1=1,"st",IF(AM1=2,"nd",IF(AM1=3,"rd","th")))</f>
        <v>th</v>
      </c>
      <c r="AM1" s="17">
        <f>MOD(G4,10)</f>
        <v>0</v>
      </c>
    </row>
    <row r="2" spans="1:39" ht="24" thickBot="1">
      <c r="A2" s="18"/>
      <c r="B2" s="19"/>
      <c r="C2" s="19"/>
      <c r="D2" s="19"/>
      <c r="E2" s="20"/>
      <c r="J2" s="21" t="s">
        <v>394</v>
      </c>
      <c r="K2" s="21" t="s">
        <v>424</v>
      </c>
      <c r="L2" s="22" t="s">
        <v>395</v>
      </c>
      <c r="M2" s="22"/>
      <c r="N2" s="23"/>
      <c r="O2" s="24" t="s">
        <v>396</v>
      </c>
      <c r="P2" s="24"/>
      <c r="Q2" s="25"/>
    </row>
    <row r="3" spans="1:39" ht="69">
      <c r="A3" s="26">
        <v>1</v>
      </c>
      <c r="B3" s="27" t="s">
        <v>410</v>
      </c>
      <c r="C3" s="28"/>
      <c r="D3" s="28"/>
      <c r="E3" s="29"/>
      <c r="G3" s="13"/>
      <c r="H3" s="30" t="s">
        <v>411</v>
      </c>
      <c r="I3" s="31" t="s">
        <v>414</v>
      </c>
      <c r="J3" s="32" t="s">
        <v>409</v>
      </c>
      <c r="K3" s="32" t="s">
        <v>388</v>
      </c>
      <c r="L3" s="33" t="s">
        <v>409</v>
      </c>
      <c r="M3" s="33" t="s">
        <v>415</v>
      </c>
      <c r="N3" s="33" t="s">
        <v>416</v>
      </c>
      <c r="O3" s="34" t="s">
        <v>409</v>
      </c>
      <c r="P3" s="34" t="s">
        <v>391</v>
      </c>
      <c r="Q3" s="34" t="s">
        <v>417</v>
      </c>
    </row>
    <row r="4" spans="1:39" ht="25">
      <c r="A4" s="35">
        <v>44</v>
      </c>
      <c r="B4" s="36" t="s">
        <v>454</v>
      </c>
      <c r="C4" s="28" t="s">
        <v>418</v>
      </c>
      <c r="D4" s="28"/>
      <c r="E4" s="29"/>
      <c r="G4" s="6"/>
      <c r="H4" s="54" t="str">
        <f>$B$4</f>
        <v>mexico</v>
      </c>
      <c r="I4" s="37">
        <f>VLOOKUP($H4,Scores!$B:$J,8,FALSE)</f>
        <v>0.61412234392056031</v>
      </c>
      <c r="J4" s="70">
        <f>K4*Scores!$C$1</f>
        <v>0.33899999999999997</v>
      </c>
      <c r="K4" s="37">
        <f>VLOOKUP($H4,Scores!$B:$J,Scores!C$200,FALSE)</f>
        <v>0.67799999999999994</v>
      </c>
      <c r="L4" s="70">
        <f>(M4*Scores!$D$1)+(N4*Scores!$E$1)</f>
        <v>0.11858311060254555</v>
      </c>
      <c r="M4" s="37">
        <f>VLOOKUP($H4,Scores!$B:$J,Scores!D$200,FALSE)</f>
        <v>0.58466488482036438</v>
      </c>
      <c r="N4" s="37">
        <f>VLOOKUP($H4,Scores!$B:$J,Scores!E$200,FALSE)</f>
        <v>0.36399999999999999</v>
      </c>
      <c r="O4" s="70">
        <f>(P4*Scores!$F$1)+(Q4*Scores!$G$1)</f>
        <v>0.15653923331801486</v>
      </c>
      <c r="P4" s="37">
        <f>VLOOKUP($H4,Scores!$B:$J,Scores!F$200,FALSE)</f>
        <v>0.86388986654411892</v>
      </c>
      <c r="Q4" s="37">
        <f>VLOOKUP($H4,Scores!$B:$J,Scores!G$200,FALSE)</f>
        <v>0.38842399999999999</v>
      </c>
    </row>
    <row r="5" spans="1:39" ht="20">
      <c r="A5" s="35"/>
      <c r="B5" s="38" t="s">
        <v>412</v>
      </c>
      <c r="C5" s="28"/>
      <c r="D5" s="28"/>
      <c r="E5" s="29"/>
      <c r="G5" s="6"/>
      <c r="H5" s="55" t="str">
        <f>B6</f>
        <v>chile</v>
      </c>
      <c r="I5" s="37">
        <f>VLOOKUP($H5,Scores!$B:$J,8,FALSE)</f>
        <v>0.78428383584490835</v>
      </c>
      <c r="J5" s="70">
        <f>K5*Scores!$C$1</f>
        <v>0.38700000000000001</v>
      </c>
      <c r="K5" s="37">
        <f>VLOOKUP($H5,Scores!$B:$J,Scores!C$200,FALSE)</f>
        <v>0.77400000000000002</v>
      </c>
      <c r="L5" s="70">
        <f>(M5*Scores!$D$1)+(N5*Scores!$E$1)</f>
        <v>0.17443672870205112</v>
      </c>
      <c r="M5" s="37">
        <f>VLOOKUP($H5,Scores!$B:$J,Scores!D$200,FALSE)</f>
        <v>0.76949382961640889</v>
      </c>
      <c r="N5" s="37">
        <f>VLOOKUP($H5,Scores!$B:$J,Scores!E$200,FALSE)</f>
        <v>0.626</v>
      </c>
      <c r="O5" s="70">
        <f>(P5*Scores!$F$1)+(Q5*Scores!$G$1)</f>
        <v>0.22284710714285713</v>
      </c>
      <c r="P5" s="37">
        <f>VLOOKUP($H5,Scores!$B:$J,Scores!F$200,FALSE)</f>
        <v>1</v>
      </c>
      <c r="Q5" s="37">
        <f>VLOOKUP($H5,Scores!$B:$J,Scores!G$200,FALSE)</f>
        <v>0.78277685714285705</v>
      </c>
    </row>
    <row r="6" spans="1:39" ht="20">
      <c r="A6" s="35">
        <v>14</v>
      </c>
      <c r="B6" s="53" t="s">
        <v>455</v>
      </c>
      <c r="C6" s="28" t="s">
        <v>418</v>
      </c>
      <c r="D6" s="28"/>
      <c r="E6" s="29"/>
      <c r="G6" s="6"/>
      <c r="H6" s="55" t="str">
        <f>B7</f>
        <v>Bhutan</v>
      </c>
      <c r="I6" s="37">
        <f>VLOOKUP($H6,Scores!$B:$J,8,FALSE)</f>
        <v>0.49643956400106687</v>
      </c>
      <c r="J6" s="70">
        <f>K6*Scores!$C$1</f>
        <v>0.28800000000000003</v>
      </c>
      <c r="K6" s="37">
        <f>VLOOKUP($H6,Scores!$B:$J,Scores!C$200,FALSE)</f>
        <v>0.57600000000000007</v>
      </c>
      <c r="L6" s="70">
        <f>(M6*Scores!$D$1)+(N6*Scores!$E$1)</f>
        <v>0.13157215681775528</v>
      </c>
      <c r="M6" s="37">
        <f>VLOOKUP($H6,Scores!$B:$J,Scores!D$200,FALSE)</f>
        <v>0.41457725454204225</v>
      </c>
      <c r="N6" s="37">
        <f>VLOOKUP($H6,Scores!$B:$J,Scores!E$200,FALSE)</f>
        <v>0.63800000000000001</v>
      </c>
      <c r="O6" s="70">
        <f>(P6*Scores!$F$1)+(Q6*Scores!$G$1)</f>
        <v>7.6867407183311601E-2</v>
      </c>
      <c r="P6" s="37">
        <f>VLOOKUP($H6,Scores!$B:$J,Scores!F$200,FALSE)</f>
        <v>0.52111411460934998</v>
      </c>
      <c r="Q6" s="37">
        <f>VLOOKUP($H6,Scores!$B:$J,Scores!G$200,FALSE)</f>
        <v>9.3825142857142857E-2</v>
      </c>
    </row>
    <row r="7" spans="1:39" ht="20">
      <c r="A7" s="35">
        <v>20</v>
      </c>
      <c r="B7" s="53" t="s">
        <v>41</v>
      </c>
      <c r="C7" s="28" t="s">
        <v>418</v>
      </c>
      <c r="D7" s="28"/>
      <c r="E7" s="29"/>
      <c r="G7" s="6"/>
      <c r="H7" s="55" t="str">
        <f>B8</f>
        <v>Congo, the Democratic Republic of the</v>
      </c>
      <c r="I7" s="37">
        <f>VLOOKUP($H7,Scores!$B:$J,8,FALSE)</f>
        <v>0.27421522462150794</v>
      </c>
      <c r="J7" s="70">
        <f>K7*Scores!$C$1</f>
        <v>0.20350000000000001</v>
      </c>
      <c r="K7" s="37">
        <f>VLOOKUP($H7,Scores!$B:$J,Scores!C$200,FALSE)</f>
        <v>0.40700000000000003</v>
      </c>
      <c r="L7" s="70">
        <f>(M7*Scores!$D$1)+(N7*Scores!$E$1)</f>
        <v>3.8553464635675001E-2</v>
      </c>
      <c r="M7" s="37">
        <f>VLOOKUP($H7,Scores!$B:$J,Scores!D$200,FALSE)</f>
        <v>0.2344277170854</v>
      </c>
      <c r="N7" s="37">
        <f>VLOOKUP($H7,Scores!$B:$J,Scores!E$200,FALSE)</f>
        <v>7.4000000000000024E-2</v>
      </c>
      <c r="O7" s="70">
        <f>(P7*Scores!$F$1)+(Q7*Scores!$G$1)</f>
        <v>3.2161759985832913E-2</v>
      </c>
      <c r="P7" s="37">
        <f>VLOOKUP($H7,Scores!$B:$J,Scores!F$200,FALSE)</f>
        <v>0.17104807988666335</v>
      </c>
      <c r="Q7" s="37">
        <f>VLOOKUP($H7,Scores!$B:$J,Scores!G$200,FALSE)</f>
        <v>8.6245999999999989E-2</v>
      </c>
    </row>
    <row r="8" spans="1:39" ht="20">
      <c r="A8" s="35">
        <v>40</v>
      </c>
      <c r="B8" s="53" t="s">
        <v>81</v>
      </c>
      <c r="C8" s="28" t="s">
        <v>418</v>
      </c>
      <c r="D8" s="28"/>
      <c r="E8" s="29"/>
      <c r="G8" s="6"/>
      <c r="H8" s="55" t="str">
        <f>B9</f>
        <v>Denmark</v>
      </c>
      <c r="I8" s="37">
        <f>VLOOKUP($H8,Scores!$B:$J,8,FALSE)</f>
        <v>0.84428201411690718</v>
      </c>
      <c r="J8" s="70">
        <f>K8*Scores!$C$1</f>
        <v>0.39299999999999996</v>
      </c>
      <c r="K8" s="37">
        <f>VLOOKUP($H8,Scores!$B:$J,Scores!C$200,FALSE)</f>
        <v>0.78599999999999992</v>
      </c>
      <c r="L8" s="70">
        <f>(M8*Scores!$D$1)+(N8*Scores!$E$1)</f>
        <v>0.20128201411690722</v>
      </c>
      <c r="M8" s="37">
        <f>VLOOKUP($H8,Scores!$B:$J,Scores!D$200,FALSE)</f>
        <v>0.90225611293525765</v>
      </c>
      <c r="N8" s="37">
        <f>VLOOKUP($H8,Scores!$B:$J,Scores!E$200,FALSE)</f>
        <v>0.70799999999999996</v>
      </c>
      <c r="O8" s="70">
        <f>(P8*Scores!$F$1)+(Q8*Scores!$G$1)</f>
        <v>0.25</v>
      </c>
      <c r="P8" s="37">
        <f>VLOOKUP($H8,Scores!$B:$J,Scores!F$200,FALSE)</f>
        <v>1</v>
      </c>
      <c r="Q8" s="37">
        <f>VLOOKUP($H8,Scores!$B:$J,Scores!G$200,FALSE)</f>
        <v>1</v>
      </c>
    </row>
    <row r="9" spans="1:39" ht="20">
      <c r="A9" s="35">
        <v>47</v>
      </c>
      <c r="B9" s="53" t="s">
        <v>95</v>
      </c>
      <c r="C9" s="28" t="s">
        <v>418</v>
      </c>
      <c r="D9" s="28"/>
      <c r="E9" s="29"/>
      <c r="G9" s="39" t="s">
        <v>406</v>
      </c>
      <c r="H9" s="40" t="s">
        <v>413</v>
      </c>
      <c r="I9" s="37">
        <f>VLOOKUP($G9,Scores!$B:$J,8,FALSE)</f>
        <v>0.57589418621423316</v>
      </c>
      <c r="J9" s="70">
        <f>K9*Scores!$C$1</f>
        <v>0.29736206896551726</v>
      </c>
      <c r="K9" s="37">
        <f>VLOOKUP($G9,Scores!$B:$J,Scores!C$200,FALSE)</f>
        <v>0.59472413793103451</v>
      </c>
      <c r="L9" s="70">
        <f>(M9*Scores!$D$1)+(N9*Scores!$E$1)</f>
        <v>0.12894521374853168</v>
      </c>
      <c r="M9" s="37">
        <f>VLOOKUP($G9,Scores!$B:$J,Scores!D$200,FALSE)</f>
        <v>0.54162420998825334</v>
      </c>
      <c r="N9" s="37">
        <f>VLOOKUP($G9,Scores!$B:$J,Scores!E$200,FALSE)</f>
        <v>0.48993750000000008</v>
      </c>
      <c r="O9" s="70">
        <f>(P9*Scores!$F$1)+(Q9*Scores!$G$1)</f>
        <v>0.14487968644030816</v>
      </c>
      <c r="P9" s="37">
        <f>VLOOKUP($G9,Scores!$B:$J,Scores!F$200,FALSE)</f>
        <v>0.74175751397124845</v>
      </c>
      <c r="Q9" s="37">
        <f>VLOOKUP($G9,Scores!$B:$J,Scores!G$200,FALSE)</f>
        <v>0.41727997755121676</v>
      </c>
    </row>
    <row r="10" spans="1:39" ht="21" thickBot="1">
      <c r="A10" s="35">
        <v>3</v>
      </c>
      <c r="B10" s="41" t="s">
        <v>419</v>
      </c>
      <c r="C10" s="28" t="s">
        <v>418</v>
      </c>
      <c r="D10" s="28"/>
      <c r="E10" s="29"/>
      <c r="K10" s="2"/>
      <c r="L10" s="2"/>
      <c r="M10" s="2"/>
      <c r="T10" t="s">
        <v>423</v>
      </c>
      <c r="U10">
        <f>Scores!I206</f>
        <v>159</v>
      </c>
      <c r="V10">
        <f>Scores!C206</f>
        <v>174</v>
      </c>
      <c r="W10">
        <f>Scores!D206</f>
        <v>192</v>
      </c>
      <c r="X10">
        <f>Scores!E206</f>
        <v>192</v>
      </c>
      <c r="Y10">
        <f>Scores!F206</f>
        <v>185</v>
      </c>
      <c r="Z10">
        <f>Scores!G206</f>
        <v>174</v>
      </c>
    </row>
    <row r="11" spans="1:39" ht="23">
      <c r="A11" s="42"/>
      <c r="B11" s="43"/>
      <c r="C11" s="28"/>
      <c r="D11" s="28"/>
      <c r="E11" s="29"/>
      <c r="J11" s="21" t="s">
        <v>394</v>
      </c>
      <c r="K11" s="22" t="s">
        <v>395</v>
      </c>
      <c r="L11" s="23"/>
      <c r="M11" s="24" t="s">
        <v>396</v>
      </c>
      <c r="N11" s="25"/>
      <c r="V11" s="21" t="s">
        <v>394</v>
      </c>
      <c r="W11" s="22" t="s">
        <v>395</v>
      </c>
      <c r="X11" s="23"/>
      <c r="Y11" s="24" t="s">
        <v>396</v>
      </c>
      <c r="Z11" s="25"/>
    </row>
    <row r="12" spans="1:39" s="45" customFormat="1" ht="69">
      <c r="A12" s="44"/>
      <c r="B12" s="118" t="str">
        <f>CONCATENATE(B4," is the ",I13,AL1," most ready country out of ",Scores!I5," in this study")</f>
        <v>mexico is the  th most ready country out of 159 in this study</v>
      </c>
      <c r="C12" s="118"/>
      <c r="D12" s="118"/>
      <c r="E12" s="119"/>
      <c r="H12" s="30" t="s">
        <v>420</v>
      </c>
      <c r="I12" s="31" t="s">
        <v>425</v>
      </c>
      <c r="J12" s="32" t="s">
        <v>388</v>
      </c>
      <c r="K12" s="33" t="s">
        <v>415</v>
      </c>
      <c r="L12" s="33" t="s">
        <v>416</v>
      </c>
      <c r="M12" s="34" t="s">
        <v>391</v>
      </c>
      <c r="N12" s="34" t="s">
        <v>417</v>
      </c>
      <c r="O12"/>
      <c r="P12"/>
      <c r="Q12"/>
      <c r="R12"/>
      <c r="S12"/>
      <c r="T12" s="68" t="s">
        <v>421</v>
      </c>
      <c r="U12" s="31" t="s">
        <v>414</v>
      </c>
      <c r="V12" s="32" t="s">
        <v>388</v>
      </c>
      <c r="W12" s="33" t="s">
        <v>415</v>
      </c>
      <c r="X12" s="33" t="s">
        <v>416</v>
      </c>
      <c r="Y12" s="34" t="s">
        <v>391</v>
      </c>
      <c r="Z12" s="34" t="s">
        <v>417</v>
      </c>
      <c r="AA12" s="60"/>
      <c r="AB12" s="60"/>
      <c r="AC12" s="60"/>
      <c r="AD12" s="60"/>
      <c r="AE12" s="60"/>
      <c r="AF12" s="60"/>
      <c r="AG12" s="60"/>
      <c r="AH12" s="60"/>
      <c r="AI12" s="46"/>
    </row>
    <row r="13" spans="1:39" ht="20">
      <c r="A13" s="42"/>
      <c r="B13" s="43"/>
      <c r="C13" s="28"/>
      <c r="D13" s="28"/>
      <c r="E13" s="29"/>
      <c r="H13" s="54" t="str">
        <f>H4</f>
        <v>mexico</v>
      </c>
      <c r="I13" s="58" t="str">
        <f>VLOOKUP($H13,Scores!$B:$J,9,FALSE)</f>
        <v> </v>
      </c>
      <c r="J13" s="58">
        <f>VLOOKUP($H13,Scores!$B:$S,Scores!M$200,FALSE)</f>
        <v>43</v>
      </c>
      <c r="K13" s="58">
        <f>VLOOKUP($H13,Scores!$B:$S,Scores!N$200,FALSE)</f>
        <v>83</v>
      </c>
      <c r="L13" s="58">
        <f>VLOOKUP($H13,Scores!$B:$S,Scores!O$200,FALSE)</f>
        <v>145</v>
      </c>
      <c r="M13" s="58">
        <f>VLOOKUP($H13,Scores!$B:$S,Scores!P$200,FALSE)</f>
        <v>101</v>
      </c>
      <c r="N13" s="58">
        <f>VLOOKUP($H13,Scores!$B:$S,Scores!Q$200,FALSE)</f>
        <v>78</v>
      </c>
      <c r="T13" s="54" t="str">
        <f>H13</f>
        <v>mexico</v>
      </c>
      <c r="U13" s="69" t="e">
        <f>Scores!$I$5-I13</f>
        <v>#VALUE!</v>
      </c>
      <c r="V13" s="69">
        <f>Scores!C$206-J13</f>
        <v>131</v>
      </c>
      <c r="W13" s="69">
        <f>Scores!D$206-K13</f>
        <v>109</v>
      </c>
      <c r="X13" s="69">
        <f>Scores!E$206-L13</f>
        <v>47</v>
      </c>
      <c r="Y13" s="69">
        <f>Scores!F$206-M13</f>
        <v>84</v>
      </c>
      <c r="Z13" s="69">
        <f>Scores!G$206-N13</f>
        <v>96</v>
      </c>
      <c r="AA13" s="46"/>
      <c r="AB13" s="46"/>
      <c r="AC13" s="62"/>
      <c r="AD13" s="63"/>
      <c r="AE13" s="46"/>
      <c r="AF13" s="64"/>
      <c r="AG13" s="64"/>
      <c r="AH13" s="64"/>
      <c r="AI13" s="60"/>
    </row>
    <row r="14" spans="1:39">
      <c r="A14" s="42"/>
      <c r="B14" s="28"/>
      <c r="C14" s="28"/>
      <c r="D14" s="28"/>
      <c r="E14" s="29"/>
      <c r="H14" s="54" t="str">
        <f>H5</f>
        <v>chile</v>
      </c>
      <c r="I14" s="58">
        <f>VLOOKUP($H14,Scores!$B:$J,9,FALSE)</f>
        <v>14</v>
      </c>
      <c r="J14" s="58">
        <f>VLOOKUP($H14,Scores!$B:$S,Scores!M$200,FALSE)</f>
        <v>10</v>
      </c>
      <c r="K14" s="58">
        <f>VLOOKUP($H14,Scores!$B:$S,Scores!N$200,FALSE)</f>
        <v>45</v>
      </c>
      <c r="L14" s="58">
        <f>VLOOKUP($H14,Scores!$B:$S,Scores!O$200,FALSE)</f>
        <v>56</v>
      </c>
      <c r="M14" s="58">
        <f>VLOOKUP($H14,Scores!$B:$S,Scores!P$200,FALSE)</f>
        <v>1</v>
      </c>
      <c r="N14" s="58">
        <f>VLOOKUP($H14,Scores!$B:$S,Scores!Q$200,FALSE)</f>
        <v>37</v>
      </c>
      <c r="T14" s="54" t="str">
        <f t="shared" ref="T14:T17" si="0">H14</f>
        <v>chile</v>
      </c>
      <c r="U14" s="69">
        <f>Scores!$I$5-I14</f>
        <v>145</v>
      </c>
      <c r="V14" s="69">
        <f>Scores!C$206-J14</f>
        <v>164</v>
      </c>
      <c r="W14" s="69">
        <f>Scores!D$206-K14</f>
        <v>147</v>
      </c>
      <c r="X14" s="69">
        <f>Scores!E$206-L14</f>
        <v>136</v>
      </c>
      <c r="Y14" s="69">
        <f>Scores!F$206-M14</f>
        <v>184</v>
      </c>
      <c r="Z14" s="69">
        <f>Scores!G$206-N14</f>
        <v>137</v>
      </c>
      <c r="AA14" s="67"/>
      <c r="AB14" s="67"/>
      <c r="AC14" s="67"/>
      <c r="AD14" s="65"/>
      <c r="AE14" s="66"/>
      <c r="AF14" s="67"/>
      <c r="AG14" s="67"/>
      <c r="AH14" s="67"/>
      <c r="AI14" s="60"/>
    </row>
    <row r="15" spans="1:39">
      <c r="A15" s="42"/>
      <c r="B15" s="28"/>
      <c r="C15" s="28"/>
      <c r="D15" s="28"/>
      <c r="E15" s="29"/>
      <c r="H15" s="54" t="str">
        <f t="shared" ref="H15:H17" si="1">H6</f>
        <v>Bhutan</v>
      </c>
      <c r="I15" s="58">
        <f>VLOOKUP($H15,Scores!$B:$J,9,FALSE)</f>
        <v>106</v>
      </c>
      <c r="J15" s="58">
        <f>VLOOKUP($H15,Scores!$B:$S,Scores!M$200,FALSE)</f>
        <v>99</v>
      </c>
      <c r="K15" s="58">
        <f>VLOOKUP($H15,Scores!$B:$S,Scores!N$200,FALSE)</f>
        <v>131</v>
      </c>
      <c r="L15" s="58">
        <f>VLOOKUP($H15,Scores!$B:$S,Scores!O$200,FALSE)</f>
        <v>52</v>
      </c>
      <c r="M15" s="58">
        <f>VLOOKUP($H15,Scores!$B:$S,Scores!P$200,FALSE)</f>
        <v>137</v>
      </c>
      <c r="N15" s="58">
        <f>VLOOKUP($H15,Scores!$B:$S,Scores!Q$200,FALSE)</f>
        <v>133</v>
      </c>
      <c r="T15" s="54" t="str">
        <f t="shared" si="0"/>
        <v>Bhutan</v>
      </c>
      <c r="U15" s="69">
        <f>Scores!$I$5-I15</f>
        <v>53</v>
      </c>
      <c r="V15" s="69">
        <f>Scores!C$206-J15</f>
        <v>75</v>
      </c>
      <c r="W15" s="69">
        <f>Scores!D$206-K15</f>
        <v>61</v>
      </c>
      <c r="X15" s="69">
        <f>Scores!E$206-L15</f>
        <v>140</v>
      </c>
      <c r="Y15" s="69">
        <f>Scores!F$206-M15</f>
        <v>48</v>
      </c>
      <c r="Z15" s="69">
        <f>Scores!G$206-N15</f>
        <v>41</v>
      </c>
      <c r="AA15" s="67"/>
      <c r="AB15" s="67"/>
      <c r="AC15" s="60"/>
      <c r="AD15" s="65"/>
      <c r="AE15" s="66"/>
      <c r="AF15" s="67"/>
      <c r="AG15" s="67"/>
      <c r="AH15" s="67"/>
      <c r="AI15" s="60"/>
    </row>
    <row r="16" spans="1:39">
      <c r="A16" s="42"/>
      <c r="B16" s="28"/>
      <c r="C16" s="28"/>
      <c r="D16" s="28"/>
      <c r="E16" s="29"/>
      <c r="H16" s="54" t="str">
        <f t="shared" si="1"/>
        <v>Congo, the Democratic Republic of the</v>
      </c>
      <c r="I16" s="58">
        <f>VLOOKUP($H16,Scores!$B:$J,9,FALSE)</f>
        <v>157</v>
      </c>
      <c r="J16" s="58">
        <f>VLOOKUP($H16,Scores!$B:$S,Scores!M$200,FALSE)</f>
        <v>168</v>
      </c>
      <c r="K16" s="58">
        <f>VLOOKUP($H16,Scores!$B:$S,Scores!N$200,FALSE)</f>
        <v>174</v>
      </c>
      <c r="L16" s="58">
        <f>VLOOKUP($H16,Scores!$B:$S,Scores!O$200,FALSE)</f>
        <v>186</v>
      </c>
      <c r="M16" s="58">
        <f>VLOOKUP($H16,Scores!$B:$S,Scores!P$200,FALSE)</f>
        <v>171</v>
      </c>
      <c r="N16" s="58">
        <f>VLOOKUP($H16,Scores!$B:$S,Scores!Q$200,FALSE)</f>
        <v>137</v>
      </c>
      <c r="T16" s="54" t="str">
        <f t="shared" si="0"/>
        <v>Congo, the Democratic Republic of the</v>
      </c>
      <c r="U16" s="69">
        <f>Scores!$I$5-I16</f>
        <v>2</v>
      </c>
      <c r="V16" s="69">
        <f>Scores!C$206-J16</f>
        <v>6</v>
      </c>
      <c r="W16" s="69">
        <f>Scores!D$206-K16</f>
        <v>18</v>
      </c>
      <c r="X16" s="69">
        <f>Scores!E$206-L16</f>
        <v>6</v>
      </c>
      <c r="Y16" s="69">
        <f>Scores!F$206-M16</f>
        <v>14</v>
      </c>
      <c r="Z16" s="69">
        <f>Scores!G$206-N16</f>
        <v>37</v>
      </c>
      <c r="AA16" s="67"/>
      <c r="AB16" s="67"/>
      <c r="AC16" s="60"/>
      <c r="AD16" s="65"/>
      <c r="AE16" s="66"/>
      <c r="AF16" s="67"/>
      <c r="AG16" s="67"/>
      <c r="AH16" s="67"/>
      <c r="AI16" s="60"/>
    </row>
    <row r="17" spans="1:35">
      <c r="A17" s="42"/>
      <c r="B17" s="28"/>
      <c r="C17" s="28"/>
      <c r="D17" s="28"/>
      <c r="E17" s="29"/>
      <c r="H17" s="54" t="str">
        <f t="shared" si="1"/>
        <v>Denmark</v>
      </c>
      <c r="I17" s="58">
        <f>VLOOKUP($H17,Scores!$B:$J,9,FALSE)</f>
        <v>3</v>
      </c>
      <c r="J17" s="58">
        <f>VLOOKUP($H17,Scores!$B:$S,Scores!M$200,FALSE)</f>
        <v>7</v>
      </c>
      <c r="K17" s="58">
        <f>VLOOKUP($H17,Scores!$B:$S,Scores!N$200,FALSE)</f>
        <v>2</v>
      </c>
      <c r="L17" s="58">
        <f>VLOOKUP($H17,Scores!$B:$S,Scores!O$200,FALSE)</f>
        <v>26</v>
      </c>
      <c r="M17" s="58">
        <f>VLOOKUP($H17,Scores!$B:$S,Scores!P$200,FALSE)</f>
        <v>1</v>
      </c>
      <c r="N17" s="58">
        <f>VLOOKUP($H17,Scores!$B:$S,Scores!Q$200,FALSE)</f>
        <v>1</v>
      </c>
      <c r="T17" s="54" t="str">
        <f t="shared" si="0"/>
        <v>Denmark</v>
      </c>
      <c r="U17" s="69">
        <f>Scores!$I$5-I17</f>
        <v>156</v>
      </c>
      <c r="V17" s="69">
        <f>Scores!C$206-J17</f>
        <v>167</v>
      </c>
      <c r="W17" s="69">
        <f>Scores!D$206-K17</f>
        <v>190</v>
      </c>
      <c r="X17" s="69">
        <f>Scores!E$206-L17</f>
        <v>166</v>
      </c>
      <c r="Y17" s="69">
        <f>Scores!F$206-M17</f>
        <v>184</v>
      </c>
      <c r="Z17" s="69">
        <f>Scores!G$206-N17</f>
        <v>173</v>
      </c>
      <c r="AA17" s="67"/>
      <c r="AB17" s="67"/>
      <c r="AC17" s="60"/>
      <c r="AD17" s="65"/>
      <c r="AE17" s="66"/>
      <c r="AF17" s="67"/>
      <c r="AG17" s="67"/>
      <c r="AH17" s="67"/>
      <c r="AI17" s="60"/>
    </row>
    <row r="18" spans="1:35">
      <c r="A18" s="42"/>
      <c r="B18" s="28"/>
      <c r="C18" s="28"/>
      <c r="D18" s="28"/>
      <c r="E18" s="29"/>
      <c r="G18" s="57"/>
      <c r="H18" t="s">
        <v>427</v>
      </c>
      <c r="I18">
        <v>105</v>
      </c>
      <c r="J18">
        <v>174</v>
      </c>
      <c r="K18">
        <v>192</v>
      </c>
      <c r="L18">
        <v>192</v>
      </c>
      <c r="M18">
        <v>185</v>
      </c>
      <c r="N18">
        <v>109</v>
      </c>
      <c r="V18" s="60"/>
      <c r="W18" s="60"/>
      <c r="X18" s="65"/>
      <c r="Y18" s="66"/>
      <c r="Z18" s="67"/>
      <c r="AA18" s="67"/>
      <c r="AB18" s="67"/>
      <c r="AC18" s="60"/>
      <c r="AD18" s="65"/>
      <c r="AE18" s="66"/>
      <c r="AF18" s="67"/>
      <c r="AG18" s="67"/>
      <c r="AH18" s="67"/>
      <c r="AI18" s="60"/>
    </row>
    <row r="19" spans="1:35">
      <c r="A19" s="47"/>
      <c r="B19" s="28"/>
      <c r="C19" s="28"/>
      <c r="D19" s="28"/>
      <c r="E19" s="29"/>
      <c r="J19" s="121" t="s">
        <v>426</v>
      </c>
      <c r="K19" s="121"/>
      <c r="L19" s="121"/>
      <c r="M19" s="121"/>
      <c r="N19" s="121"/>
      <c r="V19" s="60"/>
      <c r="W19" s="60"/>
      <c r="X19" s="59"/>
      <c r="Y19" s="66"/>
      <c r="Z19" s="67"/>
      <c r="AA19" s="67"/>
      <c r="AB19" s="67"/>
      <c r="AC19" s="60"/>
      <c r="AD19" s="59"/>
      <c r="AE19" s="66"/>
      <c r="AF19" s="67"/>
      <c r="AG19" s="67"/>
      <c r="AH19" s="67"/>
      <c r="AI19" s="60"/>
    </row>
    <row r="20" spans="1:35" s="51" customFormat="1">
      <c r="A20" s="48"/>
      <c r="B20" s="49"/>
      <c r="C20" s="49"/>
      <c r="D20" s="49"/>
      <c r="E20" s="50"/>
      <c r="I20"/>
      <c r="J20"/>
      <c r="K20"/>
      <c r="L20"/>
      <c r="M20"/>
      <c r="N20"/>
      <c r="O20"/>
      <c r="P20"/>
      <c r="Q20"/>
      <c r="R20"/>
      <c r="S20"/>
      <c r="T20"/>
      <c r="U20"/>
      <c r="V20" s="60"/>
      <c r="W20" s="60"/>
      <c r="X20" s="59"/>
      <c r="Y20" s="66"/>
      <c r="Z20" s="67"/>
      <c r="AA20" s="67"/>
      <c r="AB20" s="67"/>
      <c r="AC20" s="60"/>
      <c r="AD20" s="59"/>
      <c r="AE20" s="66"/>
      <c r="AF20" s="67"/>
      <c r="AG20" s="67"/>
      <c r="AH20" s="67"/>
      <c r="AI20" s="61"/>
    </row>
    <row r="21" spans="1:35">
      <c r="A21" s="47"/>
      <c r="B21" s="28"/>
      <c r="C21" s="28"/>
      <c r="D21" s="28"/>
      <c r="E21" s="52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35">
      <c r="A22" s="47"/>
      <c r="B22" s="28"/>
      <c r="C22" s="28"/>
      <c r="D22" s="28"/>
      <c r="E22" s="52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35">
      <c r="A23" s="47"/>
      <c r="B23" s="28"/>
      <c r="C23" s="28"/>
      <c r="D23" s="28"/>
      <c r="E23" s="52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35">
      <c r="A24" s="47"/>
      <c r="B24" s="28"/>
      <c r="C24" s="28"/>
      <c r="D24" s="28"/>
      <c r="E24" s="52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35">
      <c r="A25" s="47"/>
      <c r="B25" s="28"/>
      <c r="C25" s="28"/>
      <c r="D25" s="28"/>
      <c r="E25" s="52"/>
    </row>
    <row r="26" spans="1:35">
      <c r="A26" s="47"/>
      <c r="B26" s="28"/>
      <c r="C26" s="28"/>
      <c r="D26" s="28"/>
      <c r="E26" s="52"/>
    </row>
    <row r="27" spans="1:35">
      <c r="A27" s="71"/>
      <c r="B27" s="71"/>
      <c r="C27" s="71"/>
      <c r="D27" s="71"/>
      <c r="E27" s="71"/>
    </row>
    <row r="28" spans="1:35">
      <c r="A28" s="71"/>
      <c r="B28" s="71"/>
      <c r="C28" s="71"/>
      <c r="D28" s="71"/>
      <c r="E28" s="71"/>
    </row>
    <row r="29" spans="1:35">
      <c r="A29" s="71"/>
      <c r="B29" s="71"/>
      <c r="C29" s="71"/>
      <c r="D29" s="71"/>
      <c r="E29" s="71"/>
    </row>
    <row r="30" spans="1:35">
      <c r="A30" s="71"/>
      <c r="B30" s="71"/>
      <c r="C30" s="71"/>
      <c r="D30" s="71"/>
      <c r="E30" s="71"/>
    </row>
    <row r="31" spans="1:35">
      <c r="A31" s="71"/>
      <c r="B31" s="71"/>
      <c r="C31" s="71"/>
      <c r="D31" s="71"/>
      <c r="E31" s="71"/>
    </row>
    <row r="32" spans="1:35">
      <c r="A32" s="71"/>
      <c r="B32" s="71"/>
      <c r="C32" s="71"/>
      <c r="D32" s="71"/>
      <c r="E32" s="71"/>
    </row>
    <row r="33" spans="1:31">
      <c r="A33" s="71"/>
      <c r="B33" s="71"/>
      <c r="C33" s="71"/>
      <c r="D33" s="71"/>
      <c r="E33" s="71"/>
    </row>
    <row r="34" spans="1:31">
      <c r="A34" s="71"/>
      <c r="B34" s="71"/>
      <c r="C34" s="71"/>
      <c r="D34" s="71"/>
      <c r="E34" s="71"/>
    </row>
    <row r="35" spans="1:31">
      <c r="A35" s="71"/>
      <c r="B35" s="71"/>
      <c r="C35" s="71"/>
      <c r="D35" s="71"/>
      <c r="E35" s="71"/>
      <c r="AE35" s="10"/>
    </row>
    <row r="36" spans="1:31">
      <c r="A36" s="71"/>
      <c r="B36" s="71"/>
      <c r="C36" s="71"/>
      <c r="D36" s="71"/>
      <c r="E36" s="71"/>
    </row>
    <row r="37" spans="1:31">
      <c r="A37" s="71"/>
      <c r="B37" s="71"/>
      <c r="C37" s="71"/>
      <c r="D37" s="71"/>
      <c r="E37" s="71"/>
    </row>
    <row r="38" spans="1:31">
      <c r="A38" s="71"/>
      <c r="B38" s="71"/>
      <c r="C38" s="71"/>
      <c r="D38" s="71"/>
      <c r="E38" s="71"/>
    </row>
    <row r="39" spans="1:31" ht="35" customHeight="1">
      <c r="A39" s="71"/>
      <c r="B39" s="120"/>
      <c r="C39" s="120"/>
      <c r="D39" s="120"/>
      <c r="E39" s="71"/>
    </row>
    <row r="40" spans="1:31">
      <c r="A40" s="71"/>
      <c r="B40" s="71"/>
      <c r="C40" s="71"/>
      <c r="D40" s="71"/>
      <c r="E40" s="71"/>
    </row>
    <row r="41" spans="1:31">
      <c r="A41" s="71"/>
      <c r="B41" s="71"/>
      <c r="C41" s="71"/>
      <c r="D41" s="71"/>
      <c r="E41" s="71"/>
    </row>
    <row r="42" spans="1:31">
      <c r="A42" s="71"/>
      <c r="B42" s="71"/>
      <c r="C42" s="71"/>
      <c r="D42" s="71"/>
      <c r="E42" s="71"/>
    </row>
    <row r="43" spans="1:31">
      <c r="A43" s="71"/>
      <c r="B43" s="71"/>
      <c r="C43" s="71"/>
      <c r="D43" s="71"/>
      <c r="E43" s="71"/>
    </row>
    <row r="44" spans="1:31">
      <c r="A44" s="71"/>
      <c r="B44" s="71"/>
      <c r="C44" s="71"/>
      <c r="D44" s="71"/>
      <c r="E44" s="71"/>
    </row>
    <row r="45" spans="1:31">
      <c r="A45" s="71"/>
      <c r="B45" s="71"/>
      <c r="C45" s="71"/>
      <c r="D45" s="71"/>
      <c r="E45" s="71"/>
    </row>
    <row r="46" spans="1:31">
      <c r="A46" s="71"/>
      <c r="B46" s="71"/>
      <c r="C46" s="71"/>
      <c r="D46" s="71"/>
      <c r="E46" s="71"/>
    </row>
    <row r="47" spans="1:31">
      <c r="A47" s="71"/>
      <c r="B47" s="71"/>
      <c r="C47" s="71"/>
      <c r="D47" s="71"/>
      <c r="E47" s="71"/>
    </row>
    <row r="48" spans="1:31">
      <c r="A48" s="71"/>
      <c r="B48" s="71"/>
      <c r="C48" s="71"/>
      <c r="D48" s="71"/>
      <c r="E48" s="71"/>
    </row>
    <row r="49" spans="1:5">
      <c r="A49" s="71"/>
      <c r="B49" s="71"/>
      <c r="C49" s="71"/>
      <c r="D49" s="71"/>
      <c r="E49" s="71"/>
    </row>
    <row r="50" spans="1:5">
      <c r="A50" s="71"/>
      <c r="B50" s="71"/>
      <c r="C50" s="71"/>
      <c r="D50" s="71"/>
      <c r="E50" s="71"/>
    </row>
    <row r="51" spans="1:5">
      <c r="A51" s="71"/>
      <c r="B51" s="71"/>
      <c r="C51" s="71"/>
      <c r="D51" s="71"/>
      <c r="E51" s="71"/>
    </row>
    <row r="52" spans="1:5">
      <c r="A52" s="71"/>
      <c r="B52" s="71"/>
      <c r="C52" s="71"/>
      <c r="D52" s="71"/>
      <c r="E52" s="71"/>
    </row>
  </sheetData>
  <mergeCells count="3">
    <mergeCell ref="B12:E12"/>
    <mergeCell ref="B39:D39"/>
    <mergeCell ref="J19:N19"/>
  </mergeCells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Scores!$S$13:$S$199</xm:f>
          </x14:formula1>
          <xm:sqref>B6:B9 B4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workbookViewId="0">
      <selection activeCell="K16" sqref="K16"/>
    </sheetView>
  </sheetViews>
  <sheetFormatPr baseColWidth="10" defaultRowHeight="15" x14ac:dyDescent="0"/>
  <cols>
    <col min="2" max="2" width="31" bestFit="1" customWidth="1"/>
  </cols>
  <sheetData>
    <row r="1" spans="1:9">
      <c r="B1" s="8"/>
      <c r="D1" s="2"/>
      <c r="E1" s="2"/>
      <c r="F1" s="2"/>
      <c r="G1" s="2"/>
      <c r="H1" s="7"/>
      <c r="I1" s="7"/>
    </row>
    <row r="2" spans="1:9">
      <c r="B2" s="8"/>
      <c r="D2" s="2"/>
      <c r="E2" s="2"/>
    </row>
    <row r="3" spans="1:9">
      <c r="B3" s="8"/>
      <c r="D3" s="2"/>
      <c r="E3" s="2"/>
    </row>
    <row r="4" spans="1:9">
      <c r="B4" s="8" t="s">
        <v>398</v>
      </c>
      <c r="C4" s="9">
        <v>0</v>
      </c>
      <c r="D4" s="9">
        <v>0</v>
      </c>
      <c r="E4" s="9">
        <v>0</v>
      </c>
      <c r="F4" s="9">
        <v>0.4</v>
      </c>
      <c r="G4" s="9">
        <v>2.5</v>
      </c>
    </row>
    <row r="5" spans="1:9">
      <c r="B5" s="8" t="s">
        <v>397</v>
      </c>
      <c r="C5" s="2">
        <v>2009</v>
      </c>
      <c r="D5" s="2">
        <v>2009</v>
      </c>
      <c r="E5" s="2">
        <v>2009</v>
      </c>
      <c r="F5" s="2">
        <v>2008.94</v>
      </c>
      <c r="G5" s="2">
        <v>2007.53</v>
      </c>
    </row>
    <row r="6" spans="1:9">
      <c r="C6" s="72" t="s">
        <v>394</v>
      </c>
      <c r="D6" s="122" t="s">
        <v>395</v>
      </c>
      <c r="E6" s="122"/>
      <c r="F6" s="122" t="s">
        <v>396</v>
      </c>
      <c r="G6" s="122"/>
    </row>
    <row r="7" spans="1:9">
      <c r="A7" s="76" t="s">
        <v>0</v>
      </c>
      <c r="B7" s="77" t="s">
        <v>1</v>
      </c>
      <c r="C7" s="72" t="s">
        <v>388</v>
      </c>
      <c r="D7" s="72" t="s">
        <v>389</v>
      </c>
      <c r="E7" s="72" t="s">
        <v>390</v>
      </c>
      <c r="F7" s="72" t="s">
        <v>391</v>
      </c>
      <c r="G7" s="72" t="s">
        <v>392</v>
      </c>
    </row>
    <row r="8" spans="1:9">
      <c r="A8" s="78" t="s">
        <v>2</v>
      </c>
      <c r="B8" s="79" t="s">
        <v>3</v>
      </c>
      <c r="C8" s="4" t="e">
        <f>NA()</f>
        <v>#N/A</v>
      </c>
      <c r="D8" s="1">
        <v>-1.3859320965445201</v>
      </c>
      <c r="E8" s="3">
        <v>-2.75</v>
      </c>
      <c r="F8" s="1">
        <v>40.264775450172998</v>
      </c>
      <c r="G8" s="2">
        <v>3.6015899999999998</v>
      </c>
    </row>
    <row r="9" spans="1:9">
      <c r="A9" s="78" t="s">
        <v>4</v>
      </c>
      <c r="B9" s="79" t="s">
        <v>5</v>
      </c>
      <c r="C9" s="4">
        <v>64</v>
      </c>
      <c r="D9" s="1">
        <v>0.15758185645632</v>
      </c>
      <c r="E9" s="3">
        <v>-7.0000000000000007E-2</v>
      </c>
      <c r="F9" s="1">
        <v>131.89405917906899</v>
      </c>
      <c r="G9" s="2">
        <v>19.266190000000002</v>
      </c>
    </row>
    <row r="10" spans="1:9">
      <c r="A10" s="78" t="s">
        <v>6</v>
      </c>
      <c r="B10" s="79" t="s">
        <v>7</v>
      </c>
      <c r="C10" s="4">
        <v>52.4</v>
      </c>
      <c r="D10" s="1">
        <v>-1.0439161856277299</v>
      </c>
      <c r="E10" s="3">
        <v>-1.2</v>
      </c>
      <c r="F10" s="1">
        <v>93.793905054151693</v>
      </c>
      <c r="G10" s="2">
        <v>30.617139999999999</v>
      </c>
    </row>
    <row r="11" spans="1:9">
      <c r="A11" s="78" t="s">
        <v>8</v>
      </c>
      <c r="B11" s="79" t="s">
        <v>9</v>
      </c>
      <c r="C11" s="5" t="e">
        <f>NA()</f>
        <v>#N/A</v>
      </c>
      <c r="D11" s="1">
        <v>1.37186626069172</v>
      </c>
      <c r="E11" s="3">
        <v>1.33</v>
      </c>
      <c r="F11" s="1" t="e">
        <f>NA()</f>
        <v>#N/A</v>
      </c>
      <c r="G11" s="2">
        <v>10.33784</v>
      </c>
    </row>
    <row r="12" spans="1:9">
      <c r="A12" s="78" t="s">
        <v>10</v>
      </c>
      <c r="B12" s="79" t="s">
        <v>11</v>
      </c>
      <c r="C12" s="4">
        <v>46.2</v>
      </c>
      <c r="D12" s="1">
        <v>-1.1417965139189501</v>
      </c>
      <c r="E12" s="3">
        <v>-0.24</v>
      </c>
      <c r="F12" s="1">
        <v>43.840319669025703</v>
      </c>
      <c r="G12" s="2">
        <v>2.78803</v>
      </c>
    </row>
    <row r="13" spans="1:9">
      <c r="A13" s="78" t="s">
        <v>12</v>
      </c>
      <c r="B13" s="79" t="s">
        <v>13</v>
      </c>
      <c r="C13" s="5" t="e">
        <f>NA()</f>
        <v>#N/A</v>
      </c>
      <c r="D13" s="1">
        <v>0.50772638730710995</v>
      </c>
      <c r="E13" s="3">
        <v>0.75</v>
      </c>
      <c r="F13" s="1">
        <v>154.02397260274</v>
      </c>
      <c r="G13" s="2">
        <v>14.71757</v>
      </c>
    </row>
    <row r="14" spans="1:9">
      <c r="A14" s="78" t="s">
        <v>14</v>
      </c>
      <c r="B14" s="79" t="s">
        <v>15</v>
      </c>
      <c r="C14" s="4">
        <v>51.7</v>
      </c>
      <c r="D14" s="1">
        <v>0.24999127912314001</v>
      </c>
      <c r="E14" s="3">
        <v>-0.02</v>
      </c>
      <c r="F14" s="1">
        <v>128.83731148006001</v>
      </c>
      <c r="G14" s="2">
        <v>67.733500000000006</v>
      </c>
    </row>
    <row r="15" spans="1:9">
      <c r="A15" s="78" t="s">
        <v>16</v>
      </c>
      <c r="B15" s="79" t="s">
        <v>17</v>
      </c>
      <c r="C15" s="4">
        <v>69.7</v>
      </c>
      <c r="D15" s="1">
        <v>-0.82428298517831999</v>
      </c>
      <c r="E15" s="3">
        <v>0.09</v>
      </c>
      <c r="F15" s="1">
        <v>84.983510928328101</v>
      </c>
      <c r="G15" s="2">
        <v>50.147390000000001</v>
      </c>
    </row>
    <row r="16" spans="1:9">
      <c r="A16" s="78" t="s">
        <v>18</v>
      </c>
      <c r="B16" s="79" t="s">
        <v>19</v>
      </c>
      <c r="C16" s="4">
        <v>82.5</v>
      </c>
      <c r="D16" s="1">
        <v>1.39299951745562</v>
      </c>
      <c r="E16" s="3">
        <v>0.83</v>
      </c>
      <c r="F16" s="1">
        <v>110.720506150885</v>
      </c>
      <c r="G16" s="2">
        <v>76.996420000000001</v>
      </c>
    </row>
    <row r="17" spans="1:7">
      <c r="A17" s="78" t="s">
        <v>20</v>
      </c>
      <c r="B17" s="79" t="s">
        <v>21</v>
      </c>
      <c r="C17" s="4">
        <v>71.900000000000006</v>
      </c>
      <c r="D17" s="1">
        <v>1.374230638647</v>
      </c>
      <c r="E17" s="3">
        <v>1.1299999999999999</v>
      </c>
      <c r="F17" s="1">
        <v>140.75641178155001</v>
      </c>
      <c r="G17" s="2">
        <v>54.714680000000001</v>
      </c>
    </row>
    <row r="18" spans="1:7">
      <c r="A18" s="78" t="s">
        <v>22</v>
      </c>
      <c r="B18" s="79" t="s">
        <v>23</v>
      </c>
      <c r="C18" s="4">
        <v>59.7</v>
      </c>
      <c r="D18" s="1">
        <v>-1.20158256600845</v>
      </c>
      <c r="E18" s="3">
        <v>-0.39</v>
      </c>
      <c r="F18" s="1">
        <v>88.3388185990366</v>
      </c>
      <c r="G18" s="2">
        <v>19.05771</v>
      </c>
    </row>
    <row r="19" spans="1:7">
      <c r="A19" s="78" t="s">
        <v>24</v>
      </c>
      <c r="B19" s="79" t="s">
        <v>25</v>
      </c>
      <c r="C19" s="5" t="e">
        <f>NA()</f>
        <v>#N/A</v>
      </c>
      <c r="D19" s="1">
        <v>0.99217248066800001</v>
      </c>
      <c r="E19" s="3">
        <v>0.88</v>
      </c>
      <c r="F19" s="1">
        <v>105.003906787275</v>
      </c>
      <c r="G19" s="5">
        <v>14.968249999999999</v>
      </c>
    </row>
    <row r="20" spans="1:7">
      <c r="A20" s="78" t="s">
        <v>26</v>
      </c>
      <c r="B20" s="79" t="s">
        <v>27</v>
      </c>
      <c r="C20" s="4">
        <v>77.7</v>
      </c>
      <c r="D20" s="1">
        <v>-0.82555303464524998</v>
      </c>
      <c r="E20" s="3">
        <v>-0.09</v>
      </c>
      <c r="F20" s="1">
        <v>199.37508923235501</v>
      </c>
      <c r="G20" s="2">
        <v>21.765170000000001</v>
      </c>
    </row>
    <row r="21" spans="1:7">
      <c r="A21" s="78" t="s">
        <v>28</v>
      </c>
      <c r="B21" s="79" t="s">
        <v>29</v>
      </c>
      <c r="C21" s="4">
        <v>53</v>
      </c>
      <c r="D21" s="1">
        <v>-0.37113224013252</v>
      </c>
      <c r="E21" s="3">
        <v>-1.55</v>
      </c>
      <c r="F21" s="1">
        <v>31.068772812200201</v>
      </c>
      <c r="G21" s="2">
        <v>7.8593799999999998</v>
      </c>
    </row>
    <row r="22" spans="1:7">
      <c r="A22" s="78" t="s">
        <v>30</v>
      </c>
      <c r="B22" s="79" t="s">
        <v>31</v>
      </c>
      <c r="C22" s="4">
        <v>68.5</v>
      </c>
      <c r="D22" s="1">
        <v>1.13487440856021</v>
      </c>
      <c r="E22" s="3">
        <v>1.0900000000000001</v>
      </c>
      <c r="F22" s="1">
        <v>131.73031828414199</v>
      </c>
      <c r="G22" s="5" t="e">
        <v>#N/A</v>
      </c>
    </row>
    <row r="23" spans="1:7">
      <c r="A23" s="78" t="s">
        <v>32</v>
      </c>
      <c r="B23" s="79" t="s">
        <v>33</v>
      </c>
      <c r="C23" s="4">
        <v>47.9</v>
      </c>
      <c r="D23" s="1">
        <v>-1.5439384152034901</v>
      </c>
      <c r="E23" s="3">
        <v>0.37</v>
      </c>
      <c r="F23" s="1">
        <v>100.24009106902599</v>
      </c>
      <c r="G23" s="2">
        <v>76.953280000000007</v>
      </c>
    </row>
    <row r="24" spans="1:7">
      <c r="A24" s="78" t="s">
        <v>34</v>
      </c>
      <c r="B24" s="79" t="s">
        <v>35</v>
      </c>
      <c r="C24" s="4">
        <v>70.2</v>
      </c>
      <c r="D24" s="1">
        <v>1.39362458387739</v>
      </c>
      <c r="E24" s="3">
        <v>0.79</v>
      </c>
      <c r="F24" s="1">
        <v>115.11054097041701</v>
      </c>
      <c r="G24" s="2">
        <v>62.970750000000002</v>
      </c>
    </row>
    <row r="25" spans="1:7">
      <c r="A25" s="78" t="s">
        <v>36</v>
      </c>
      <c r="B25" s="79" t="s">
        <v>37</v>
      </c>
      <c r="C25" s="4">
        <v>63.8</v>
      </c>
      <c r="D25" s="1">
        <v>0.74437858184945005</v>
      </c>
      <c r="E25" s="3">
        <v>0.08</v>
      </c>
      <c r="F25" s="1">
        <v>48.554321728691498</v>
      </c>
      <c r="G25" s="2">
        <v>11.21691</v>
      </c>
    </row>
    <row r="26" spans="1:7">
      <c r="A26" s="78" t="s">
        <v>38</v>
      </c>
      <c r="B26" s="79" t="s">
        <v>39</v>
      </c>
      <c r="C26" s="4">
        <v>56</v>
      </c>
      <c r="D26" s="1">
        <v>0.30793128476087001</v>
      </c>
      <c r="E26" s="3">
        <v>0.44</v>
      </c>
      <c r="F26" s="1">
        <v>56.333043648086701</v>
      </c>
      <c r="G26" s="2">
        <v>5.8469600000000002</v>
      </c>
    </row>
    <row r="27" spans="1:7">
      <c r="A27" s="78" t="s">
        <v>40</v>
      </c>
      <c r="B27" s="79" t="s">
        <v>41</v>
      </c>
      <c r="C27" s="4">
        <v>57.6</v>
      </c>
      <c r="D27" s="1">
        <v>-0.63440235456080996</v>
      </c>
      <c r="E27" s="3">
        <v>0.69</v>
      </c>
      <c r="F27" s="1">
        <v>46.900270314841499</v>
      </c>
      <c r="G27" s="2">
        <v>6.5677599999999998</v>
      </c>
    </row>
    <row r="28" spans="1:7">
      <c r="A28" s="78" t="s">
        <v>42</v>
      </c>
      <c r="B28" s="79" t="s">
        <v>43</v>
      </c>
      <c r="C28" s="4">
        <v>50</v>
      </c>
      <c r="D28" s="1">
        <v>-8.3406103867124007E-2</v>
      </c>
      <c r="E28" s="3">
        <v>-0.82</v>
      </c>
      <c r="F28" s="1">
        <v>72.477962781586697</v>
      </c>
      <c r="G28" s="2">
        <v>38.323920000000001</v>
      </c>
    </row>
    <row r="29" spans="1:7">
      <c r="A29" s="78" t="s">
        <v>44</v>
      </c>
      <c r="B29" s="79" t="s">
        <v>45</v>
      </c>
      <c r="C29" s="4">
        <v>57.5</v>
      </c>
      <c r="D29" s="1">
        <v>-4.8148403639969001E-2</v>
      </c>
      <c r="E29" s="3">
        <v>-0.56999999999999995</v>
      </c>
      <c r="F29" s="1">
        <v>86.477384385140994</v>
      </c>
      <c r="G29" s="2">
        <v>37.003210000000003</v>
      </c>
    </row>
    <row r="30" spans="1:7">
      <c r="A30" s="78" t="s">
        <v>46</v>
      </c>
      <c r="B30" s="79" t="s">
        <v>47</v>
      </c>
      <c r="C30" s="4">
        <v>68.8</v>
      </c>
      <c r="D30" s="1">
        <v>0.40937816594359999</v>
      </c>
      <c r="E30" s="3">
        <v>0.91</v>
      </c>
      <c r="F30" s="1">
        <v>96.118587738103798</v>
      </c>
      <c r="G30" s="2">
        <v>7.5780099999999999</v>
      </c>
    </row>
    <row r="31" spans="1:7">
      <c r="A31" s="78" t="s">
        <v>48</v>
      </c>
      <c r="B31" s="79" t="s">
        <v>49</v>
      </c>
      <c r="C31" s="4">
        <v>56.3</v>
      </c>
      <c r="D31" s="1">
        <v>0.50836527401300002</v>
      </c>
      <c r="E31" s="3">
        <v>0.28999999999999998</v>
      </c>
      <c r="F31" s="1">
        <v>89.792986298544406</v>
      </c>
      <c r="G31" s="2">
        <v>37.568815047000001</v>
      </c>
    </row>
    <row r="32" spans="1:7">
      <c r="A32" s="78" t="s">
        <v>50</v>
      </c>
      <c r="B32" s="79" t="s">
        <v>51</v>
      </c>
      <c r="C32" s="5" t="e">
        <f>NA()</f>
        <v>#N/A</v>
      </c>
      <c r="D32" s="1">
        <v>-0.79065178704353001</v>
      </c>
      <c r="E32" s="3">
        <v>1.35</v>
      </c>
      <c r="F32" s="1">
        <v>106.66421474804</v>
      </c>
      <c r="G32" s="2">
        <v>17.147269999999999</v>
      </c>
    </row>
    <row r="33" spans="1:7">
      <c r="A33" s="78" t="s">
        <v>52</v>
      </c>
      <c r="B33" s="79" t="s">
        <v>53</v>
      </c>
      <c r="C33" s="4">
        <v>64.900000000000006</v>
      </c>
      <c r="D33" s="1">
        <v>0.53739913459144995</v>
      </c>
      <c r="E33" s="3">
        <v>0.47</v>
      </c>
      <c r="F33" s="1">
        <v>139.973165921591</v>
      </c>
      <c r="G33" s="2">
        <v>51.02843</v>
      </c>
    </row>
    <row r="34" spans="1:7">
      <c r="A34" s="78" t="s">
        <v>54</v>
      </c>
      <c r="B34" s="79" t="s">
        <v>55</v>
      </c>
      <c r="C34" s="4">
        <v>60.6</v>
      </c>
      <c r="D34" s="1">
        <v>-0.25034406227881001</v>
      </c>
      <c r="E34" s="3">
        <v>-0.12</v>
      </c>
      <c r="F34" s="1">
        <v>20.936823531644201</v>
      </c>
      <c r="G34" s="2">
        <v>3.40638</v>
      </c>
    </row>
    <row r="35" spans="1:7">
      <c r="A35" s="78" t="s">
        <v>56</v>
      </c>
      <c r="B35" s="79" t="s">
        <v>57</v>
      </c>
      <c r="C35" s="4">
        <v>49.6</v>
      </c>
      <c r="D35" s="1">
        <v>-0.72614165991513002</v>
      </c>
      <c r="E35" s="3">
        <v>-1.42</v>
      </c>
      <c r="F35" s="1">
        <v>10.0973223995674</v>
      </c>
      <c r="G35" s="2">
        <v>2.6808100000000001</v>
      </c>
    </row>
    <row r="36" spans="1:7">
      <c r="A36" s="78" t="s">
        <v>58</v>
      </c>
      <c r="B36" s="79" t="s">
        <v>59</v>
      </c>
      <c r="C36" s="4">
        <v>57.9</v>
      </c>
      <c r="D36" s="1">
        <v>-0.88149574583564005</v>
      </c>
      <c r="E36" s="3">
        <v>-0.63</v>
      </c>
      <c r="F36" s="1">
        <v>37.776864294669501</v>
      </c>
      <c r="G36" s="2">
        <v>10</v>
      </c>
    </row>
    <row r="37" spans="1:7">
      <c r="A37" s="78" t="s">
        <v>60</v>
      </c>
      <c r="B37" s="79" t="s">
        <v>61</v>
      </c>
      <c r="C37" s="4">
        <v>51.8</v>
      </c>
      <c r="D37" s="1">
        <v>-1.02754895849606</v>
      </c>
      <c r="E37" s="3">
        <v>-0.41</v>
      </c>
      <c r="F37" s="1">
        <v>37.892088499713999</v>
      </c>
      <c r="G37" s="2">
        <v>9.0248600000000003</v>
      </c>
    </row>
    <row r="38" spans="1:7">
      <c r="A38" s="78" t="s">
        <v>62</v>
      </c>
      <c r="B38" s="79" t="s">
        <v>63</v>
      </c>
      <c r="C38" s="4">
        <v>80.8</v>
      </c>
      <c r="D38" s="1">
        <v>1.4400813246489499</v>
      </c>
      <c r="E38" s="3">
        <v>1.02</v>
      </c>
      <c r="F38" s="1">
        <v>68.408620061114604</v>
      </c>
      <c r="G38" s="2">
        <v>62.269069999999999</v>
      </c>
    </row>
    <row r="39" spans="1:7">
      <c r="A39" s="78" t="s">
        <v>64</v>
      </c>
      <c r="B39" s="79" t="s">
        <v>65</v>
      </c>
      <c r="C39" s="4">
        <v>64.599999999999994</v>
      </c>
      <c r="D39" s="1">
        <v>0.84732990669663</v>
      </c>
      <c r="E39" s="3">
        <v>0.82</v>
      </c>
      <c r="F39" s="1">
        <v>77.530725505630897</v>
      </c>
      <c r="G39" s="2">
        <v>14.913930000000001</v>
      </c>
    </row>
    <row r="40" spans="1:7">
      <c r="A40" s="78" t="s">
        <v>66</v>
      </c>
      <c r="B40" s="79" t="s">
        <v>67</v>
      </c>
      <c r="C40" s="4">
        <v>49.3</v>
      </c>
      <c r="D40" s="1">
        <v>-0.98271373504520998</v>
      </c>
      <c r="E40" s="3">
        <v>-2.0299999999999998</v>
      </c>
      <c r="F40" s="1">
        <v>3.7988448345998802</v>
      </c>
      <c r="G40" s="2">
        <v>2.4582600000000001</v>
      </c>
    </row>
    <row r="41" spans="1:7">
      <c r="A41" s="78" t="s">
        <v>68</v>
      </c>
      <c r="B41" s="79" t="s">
        <v>69</v>
      </c>
      <c r="C41" s="4">
        <v>45.3</v>
      </c>
      <c r="D41" s="1">
        <v>-1.4025877260408599</v>
      </c>
      <c r="E41" s="3">
        <v>-1.75</v>
      </c>
      <c r="F41" s="1">
        <v>23.968977040468499</v>
      </c>
      <c r="G41" s="2">
        <v>2.0012400000000001</v>
      </c>
    </row>
    <row r="42" spans="1:7">
      <c r="A42" s="78" t="s">
        <v>70</v>
      </c>
      <c r="B42" s="79" t="s">
        <v>71</v>
      </c>
      <c r="C42" s="4">
        <v>77.400000000000006</v>
      </c>
      <c r="D42" s="1">
        <v>0.96272223327383999</v>
      </c>
      <c r="E42" s="3">
        <v>0.63</v>
      </c>
      <c r="F42" s="1">
        <v>96.935569362057706</v>
      </c>
      <c r="G42" s="2">
        <v>54.794379999999997</v>
      </c>
    </row>
    <row r="43" spans="1:7">
      <c r="A43" s="78" t="s">
        <v>72</v>
      </c>
      <c r="B43" s="79" t="s">
        <v>73</v>
      </c>
      <c r="C43" s="4">
        <v>52</v>
      </c>
      <c r="D43" s="1">
        <v>-1.6532243182922399</v>
      </c>
      <c r="E43" s="3">
        <v>-0.44</v>
      </c>
      <c r="F43" s="1">
        <v>56.1038258753549</v>
      </c>
      <c r="G43" s="2">
        <v>24.532260000000001</v>
      </c>
    </row>
    <row r="44" spans="1:7">
      <c r="A44" s="78" t="s">
        <v>74</v>
      </c>
      <c r="B44" s="79" t="s">
        <v>75</v>
      </c>
      <c r="C44" s="4">
        <v>68</v>
      </c>
      <c r="D44" s="1">
        <v>-0.21228806274445</v>
      </c>
      <c r="E44" s="3">
        <v>-1.67</v>
      </c>
      <c r="F44" s="1">
        <v>92.334386099569798</v>
      </c>
      <c r="G44" s="2">
        <v>36.981850000000001</v>
      </c>
    </row>
    <row r="45" spans="1:7">
      <c r="A45" s="78" t="s">
        <v>76</v>
      </c>
      <c r="B45" s="79" t="s">
        <v>77</v>
      </c>
      <c r="C45" s="4">
        <v>43.8</v>
      </c>
      <c r="D45" s="1">
        <v>-0.29387986513502001</v>
      </c>
      <c r="E45" s="3">
        <v>-1.01</v>
      </c>
      <c r="F45" s="1">
        <v>15.172242482878501</v>
      </c>
      <c r="G45" s="2">
        <v>5.1837600000000004</v>
      </c>
    </row>
    <row r="46" spans="1:7">
      <c r="A46" s="78" t="s">
        <v>78</v>
      </c>
      <c r="B46" s="79" t="s">
        <v>79</v>
      </c>
      <c r="C46" s="4">
        <v>43.6</v>
      </c>
      <c r="D46" s="1">
        <v>-1.03669623352395</v>
      </c>
      <c r="E46" s="3">
        <v>-0.41</v>
      </c>
      <c r="F46" s="1">
        <v>58.943598225664701</v>
      </c>
      <c r="G46" s="2">
        <v>6.4446000000000003</v>
      </c>
    </row>
    <row r="47" spans="1:7">
      <c r="A47" s="78" t="s">
        <v>80</v>
      </c>
      <c r="B47" s="79" t="s">
        <v>81</v>
      </c>
      <c r="C47" s="4">
        <v>40.700000000000003</v>
      </c>
      <c r="D47" s="1">
        <v>-1.4450752731156999</v>
      </c>
      <c r="E47" s="3">
        <v>-2.13</v>
      </c>
      <c r="F47" s="1">
        <v>15.3943271897997</v>
      </c>
      <c r="G47" s="2">
        <v>6.0372199999999996</v>
      </c>
    </row>
    <row r="48" spans="1:7">
      <c r="A48" s="78" t="s">
        <v>82</v>
      </c>
      <c r="B48" s="79" t="s">
        <v>83</v>
      </c>
      <c r="C48" s="4">
        <v>67.3</v>
      </c>
      <c r="D48" s="1">
        <v>0.96986281303366995</v>
      </c>
      <c r="E48" s="3">
        <v>0.65</v>
      </c>
      <c r="F48" s="1">
        <v>42.5931737550899</v>
      </c>
      <c r="G48" s="2">
        <v>25.337730000000001</v>
      </c>
    </row>
    <row r="49" spans="1:7">
      <c r="A49" s="78" t="s">
        <v>84</v>
      </c>
      <c r="B49" s="79" t="s">
        <v>85</v>
      </c>
      <c r="C49" s="4">
        <v>55.4</v>
      </c>
      <c r="D49" s="1">
        <v>-1.1609768067480299</v>
      </c>
      <c r="E49" s="3">
        <v>-1.53</v>
      </c>
      <c r="F49" s="1">
        <v>63.325663902413297</v>
      </c>
      <c r="G49" s="2">
        <v>8.3718000000000004</v>
      </c>
    </row>
    <row r="50" spans="1:7">
      <c r="A50" s="78" t="s">
        <v>86</v>
      </c>
      <c r="B50" s="79" t="s">
        <v>87</v>
      </c>
      <c r="C50" s="4">
        <v>61.1</v>
      </c>
      <c r="D50" s="1">
        <v>0.55881969031530998</v>
      </c>
      <c r="E50" s="3">
        <v>0.6</v>
      </c>
      <c r="F50" s="1">
        <v>136.17032428100501</v>
      </c>
      <c r="G50" s="2">
        <v>50.598066125099997</v>
      </c>
    </row>
    <row r="51" spans="1:7">
      <c r="A51" s="78" t="s">
        <v>88</v>
      </c>
      <c r="B51" s="79" t="s">
        <v>89</v>
      </c>
      <c r="C51" s="4">
        <v>27.7</v>
      </c>
      <c r="D51" s="1">
        <v>-1.7139486135313799</v>
      </c>
      <c r="E51" s="3">
        <v>0.03</v>
      </c>
      <c r="F51" s="1">
        <v>3.95388149779814</v>
      </c>
      <c r="G51" s="2">
        <v>117.79104</v>
      </c>
    </row>
    <row r="52" spans="1:7">
      <c r="A52" s="78" t="s">
        <v>90</v>
      </c>
      <c r="B52" s="79" t="s">
        <v>91</v>
      </c>
      <c r="C52" s="4">
        <v>73.3</v>
      </c>
      <c r="D52" s="1">
        <v>1.06202858860366</v>
      </c>
      <c r="E52" s="3">
        <v>0.37</v>
      </c>
      <c r="F52" s="1">
        <v>112.225097470139</v>
      </c>
      <c r="G52" s="2">
        <v>42.618000000000002</v>
      </c>
    </row>
    <row r="53" spans="1:7">
      <c r="A53" s="78" t="s">
        <v>92</v>
      </c>
      <c r="B53" s="79" t="s">
        <v>93</v>
      </c>
      <c r="C53" s="4">
        <v>70.400000000000006</v>
      </c>
      <c r="D53" s="1">
        <v>1.0583217338753901</v>
      </c>
      <c r="E53" s="3">
        <v>0.92</v>
      </c>
      <c r="F53" s="1">
        <v>135.9241637488</v>
      </c>
      <c r="G53" s="2">
        <v>58.267850000000003</v>
      </c>
    </row>
    <row r="54" spans="1:7">
      <c r="A54" s="78" t="s">
        <v>94</v>
      </c>
      <c r="B54" s="79" t="s">
        <v>95</v>
      </c>
      <c r="C54" s="4">
        <v>78.599999999999994</v>
      </c>
      <c r="D54" s="1">
        <v>1.56015250820866</v>
      </c>
      <c r="E54" s="3">
        <v>1.04</v>
      </c>
      <c r="F54" s="1">
        <v>133.941731910361</v>
      </c>
      <c r="G54" s="2">
        <v>78.051249999999996</v>
      </c>
    </row>
    <row r="55" spans="1:7">
      <c r="A55" s="78" t="s">
        <v>96</v>
      </c>
      <c r="B55" s="79" t="s">
        <v>97</v>
      </c>
      <c r="C55" s="4">
        <v>54.5</v>
      </c>
      <c r="D55" s="1">
        <v>-1.1054629156073701</v>
      </c>
      <c r="E55" s="3">
        <v>0.48</v>
      </c>
      <c r="F55" s="1">
        <v>14.901145796931701</v>
      </c>
      <c r="G55" s="2">
        <v>3.4681899999999999</v>
      </c>
    </row>
    <row r="56" spans="1:7">
      <c r="A56" s="78" t="s">
        <v>98</v>
      </c>
      <c r="B56" s="79" t="s">
        <v>99</v>
      </c>
      <c r="C56" s="4">
        <v>63.3</v>
      </c>
      <c r="D56" s="1">
        <v>0.98564475240782001</v>
      </c>
      <c r="E56" s="3">
        <v>0.75</v>
      </c>
      <c r="F56" s="1">
        <v>144.030341426782</v>
      </c>
      <c r="G56" s="2">
        <v>3.4634</v>
      </c>
    </row>
    <row r="57" spans="1:7">
      <c r="A57" s="78" t="s">
        <v>100</v>
      </c>
      <c r="B57" s="79" t="s">
        <v>101</v>
      </c>
      <c r="C57" s="4">
        <v>60</v>
      </c>
      <c r="D57" s="1">
        <v>0.11538297726799999</v>
      </c>
      <c r="E57" s="3">
        <v>0.12</v>
      </c>
      <c r="F57" s="1">
        <v>85.527114509981104</v>
      </c>
      <c r="G57" s="2">
        <v>33.25159</v>
      </c>
    </row>
    <row r="58" spans="1:7">
      <c r="A58" s="78" t="s">
        <v>102</v>
      </c>
      <c r="B58" s="79" t="s">
        <v>103</v>
      </c>
      <c r="C58" s="4">
        <v>47.1</v>
      </c>
      <c r="D58" s="1">
        <v>-0.26254014842423001</v>
      </c>
      <c r="E58" s="3">
        <v>-0.75</v>
      </c>
      <c r="F58" s="1">
        <v>100.071184960605</v>
      </c>
      <c r="G58" s="2">
        <v>42.411369999999998</v>
      </c>
    </row>
    <row r="59" spans="1:7">
      <c r="A59" s="78" t="s">
        <v>104</v>
      </c>
      <c r="B59" s="79" t="s">
        <v>105</v>
      </c>
      <c r="C59" s="4">
        <v>59.1</v>
      </c>
      <c r="D59" s="1">
        <v>-1.1177418736565701</v>
      </c>
      <c r="E59" s="3">
        <v>-0.63</v>
      </c>
      <c r="F59" s="1">
        <v>66.689923864864895</v>
      </c>
      <c r="G59" s="2">
        <v>28.452680000000001</v>
      </c>
    </row>
    <row r="60" spans="1:7">
      <c r="A60" s="78" t="s">
        <v>106</v>
      </c>
      <c r="B60" s="79" t="s">
        <v>107</v>
      </c>
      <c r="C60" s="4">
        <v>68.8</v>
      </c>
      <c r="D60" s="1">
        <v>7.8175569904957998E-2</v>
      </c>
      <c r="E60" s="3">
        <v>0.03</v>
      </c>
      <c r="F60" s="1">
        <v>122.767866559577</v>
      </c>
      <c r="G60" s="2">
        <v>24.563369999999999</v>
      </c>
    </row>
    <row r="61" spans="1:7">
      <c r="A61" s="78" t="s">
        <v>108</v>
      </c>
      <c r="B61" s="79" t="s">
        <v>109</v>
      </c>
      <c r="C61" s="4">
        <v>47.5</v>
      </c>
      <c r="D61" s="1">
        <v>-1.8239192033499501</v>
      </c>
      <c r="E61" s="3">
        <v>-0.02</v>
      </c>
      <c r="F61" s="1">
        <v>65.801828551487404</v>
      </c>
      <c r="G61" s="2">
        <v>3.2589299999999999</v>
      </c>
    </row>
    <row r="62" spans="1:7">
      <c r="A62" s="78" t="s">
        <v>110</v>
      </c>
      <c r="B62" s="79" t="s">
        <v>111</v>
      </c>
      <c r="C62" s="4">
        <v>36.700000000000003</v>
      </c>
      <c r="D62" s="1">
        <v>-2.1594956817655202</v>
      </c>
      <c r="E62" s="3">
        <v>-0.8</v>
      </c>
      <c r="F62" s="1">
        <v>2.78183005507878</v>
      </c>
      <c r="G62" s="2">
        <v>1.99194</v>
      </c>
    </row>
    <row r="63" spans="1:7">
      <c r="A63" s="78" t="s">
        <v>112</v>
      </c>
      <c r="B63" s="79" t="s">
        <v>113</v>
      </c>
      <c r="C63" s="4">
        <v>75.2</v>
      </c>
      <c r="D63" s="1">
        <v>1.10846604086444</v>
      </c>
      <c r="E63" s="3">
        <v>0.59</v>
      </c>
      <c r="F63" s="1">
        <v>202.97296591549201</v>
      </c>
      <c r="G63" s="2">
        <v>63.706629999999997</v>
      </c>
    </row>
    <row r="64" spans="1:7">
      <c r="A64" s="78" t="s">
        <v>114</v>
      </c>
      <c r="B64" s="79" t="s">
        <v>115</v>
      </c>
      <c r="C64" s="4">
        <v>50.5</v>
      </c>
      <c r="D64" s="1">
        <v>-1.26195467904777</v>
      </c>
      <c r="E64" s="3">
        <v>-1.73</v>
      </c>
      <c r="F64" s="1">
        <v>4.8918999218735797</v>
      </c>
      <c r="G64" s="2">
        <v>3.5981299999999998</v>
      </c>
    </row>
    <row r="65" spans="1:7">
      <c r="A65" s="78" t="s">
        <v>116</v>
      </c>
      <c r="B65" s="79" t="s">
        <v>117</v>
      </c>
      <c r="C65" s="4">
        <v>60.4</v>
      </c>
      <c r="D65" s="1">
        <v>-0.71891968211601998</v>
      </c>
      <c r="E65" s="3">
        <v>-0.22</v>
      </c>
      <c r="F65" s="1">
        <v>75.363452022919901</v>
      </c>
      <c r="G65" s="2">
        <v>15.41212</v>
      </c>
    </row>
    <row r="66" spans="1:7">
      <c r="A66" s="78" t="s">
        <v>118</v>
      </c>
      <c r="B66" s="79" t="s">
        <v>119</v>
      </c>
      <c r="C66" s="4">
        <v>74</v>
      </c>
      <c r="D66" s="1">
        <v>1.5297586687042499</v>
      </c>
      <c r="E66" s="3">
        <v>1.36</v>
      </c>
      <c r="F66" s="1">
        <v>144.238109019658</v>
      </c>
      <c r="G66" s="2">
        <v>94.441730000000007</v>
      </c>
    </row>
    <row r="67" spans="1:7">
      <c r="A67" s="78" t="s">
        <v>120</v>
      </c>
      <c r="B67" s="79" t="s">
        <v>121</v>
      </c>
      <c r="C67" s="4">
        <v>64.599999999999994</v>
      </c>
      <c r="D67" s="1">
        <v>1.2604742241023399</v>
      </c>
      <c r="E67" s="3">
        <v>0.55000000000000004</v>
      </c>
      <c r="F67" s="1">
        <v>95.091567575620005</v>
      </c>
      <c r="G67" s="2">
        <v>54.578389999999999</v>
      </c>
    </row>
    <row r="68" spans="1:7">
      <c r="A68" s="78" t="s">
        <v>122</v>
      </c>
      <c r="B68" s="79" t="s">
        <v>123</v>
      </c>
      <c r="C68" s="4">
        <v>56.7</v>
      </c>
      <c r="D68" s="1">
        <v>-1.0538406247976799</v>
      </c>
      <c r="E68" s="3">
        <v>0.12</v>
      </c>
      <c r="F68" s="1">
        <v>93.110879935113999</v>
      </c>
      <c r="G68" s="2">
        <v>7.05579</v>
      </c>
    </row>
    <row r="69" spans="1:7">
      <c r="A69" s="78" t="s">
        <v>124</v>
      </c>
      <c r="B69" s="79" t="s">
        <v>125</v>
      </c>
      <c r="C69" s="4">
        <v>57.4</v>
      </c>
      <c r="D69" s="1">
        <v>-1.0514746353939299</v>
      </c>
      <c r="E69" s="3">
        <v>0.26</v>
      </c>
      <c r="F69" s="1">
        <v>84.036471711435297</v>
      </c>
      <c r="G69" s="2">
        <v>4.6030100000000003</v>
      </c>
    </row>
    <row r="70" spans="1:7">
      <c r="A70" s="78" t="s">
        <v>126</v>
      </c>
      <c r="B70" s="79" t="s">
        <v>127</v>
      </c>
      <c r="C70" s="4">
        <v>70.400000000000006</v>
      </c>
      <c r="D70" s="1">
        <v>-0.17530376679731</v>
      </c>
      <c r="E70" s="3">
        <v>-0.99</v>
      </c>
      <c r="F70" s="1">
        <v>66.591038775607402</v>
      </c>
      <c r="G70" s="2">
        <v>25.499890000000001</v>
      </c>
    </row>
    <row r="71" spans="1:7">
      <c r="A71" s="78" t="s">
        <v>128</v>
      </c>
      <c r="B71" s="79" t="s">
        <v>129</v>
      </c>
      <c r="C71" s="4">
        <v>71.8</v>
      </c>
      <c r="D71" s="1">
        <v>1.3872643983302499</v>
      </c>
      <c r="E71" s="3">
        <v>0.85</v>
      </c>
      <c r="F71" s="1">
        <v>128.23648116359999</v>
      </c>
      <c r="G71" s="83">
        <v>47.167969999999997</v>
      </c>
    </row>
    <row r="72" spans="1:7">
      <c r="A72" s="78" t="s">
        <v>130</v>
      </c>
      <c r="B72" s="79" t="s">
        <v>131</v>
      </c>
      <c r="C72" s="4">
        <v>59.4</v>
      </c>
      <c r="D72" s="1">
        <v>0.49526542706032001</v>
      </c>
      <c r="E72" s="3">
        <v>0.16</v>
      </c>
      <c r="F72" s="1">
        <v>63.383607705600099</v>
      </c>
      <c r="G72" s="2">
        <v>8.6294599999999999</v>
      </c>
    </row>
    <row r="73" spans="1:7">
      <c r="A73" s="78" t="s">
        <v>132</v>
      </c>
      <c r="B73" s="79" t="s">
        <v>133</v>
      </c>
      <c r="C73" s="4">
        <v>60.3</v>
      </c>
      <c r="D73" s="1">
        <v>0.88162820794458996</v>
      </c>
      <c r="E73" s="3">
        <v>-0.06</v>
      </c>
      <c r="F73" s="1">
        <v>117.829901253118</v>
      </c>
      <c r="G73" s="2">
        <v>90.830439999999996</v>
      </c>
    </row>
    <row r="74" spans="1:7">
      <c r="A74" s="78" t="s">
        <v>134</v>
      </c>
      <c r="B74" s="79" t="s">
        <v>135</v>
      </c>
      <c r="C74" s="5" t="e">
        <f>NA()</f>
        <v>#N/A</v>
      </c>
      <c r="D74" s="1">
        <v>0.87087769254435998</v>
      </c>
      <c r="E74" s="3">
        <v>0.46</v>
      </c>
      <c r="F74" s="1">
        <v>61.5799095545078</v>
      </c>
      <c r="G74" s="2">
        <v>53.494880000000002</v>
      </c>
    </row>
    <row r="75" spans="1:7">
      <c r="A75" s="78" t="s">
        <v>136</v>
      </c>
      <c r="B75" s="79" t="s">
        <v>137</v>
      </c>
      <c r="C75" s="4">
        <v>61.9</v>
      </c>
      <c r="D75" s="1">
        <v>-0.32770632559766999</v>
      </c>
      <c r="E75" s="3">
        <v>-0.73</v>
      </c>
      <c r="F75" s="1">
        <v>123.387220326704</v>
      </c>
      <c r="G75" s="2">
        <v>17.713059999999999</v>
      </c>
    </row>
    <row r="76" spans="1:7">
      <c r="A76" s="78" t="s">
        <v>138</v>
      </c>
      <c r="B76" s="79" t="s">
        <v>139</v>
      </c>
      <c r="C76" s="4">
        <v>51.7</v>
      </c>
      <c r="D76" s="1">
        <v>-1.42605782522749</v>
      </c>
      <c r="E76" s="3">
        <v>-1.9</v>
      </c>
      <c r="F76" s="1">
        <v>55.6872946363412</v>
      </c>
      <c r="G76" s="2">
        <v>9.21814</v>
      </c>
    </row>
    <row r="77" spans="1:7">
      <c r="A77" s="78" t="s">
        <v>140</v>
      </c>
      <c r="B77" s="79" t="s">
        <v>141</v>
      </c>
      <c r="C77" s="4">
        <v>46.5</v>
      </c>
      <c r="D77" s="1">
        <v>-0.75771712301982996</v>
      </c>
      <c r="E77" s="3">
        <v>-0.49</v>
      </c>
      <c r="F77" s="1">
        <v>34.787918144760297</v>
      </c>
      <c r="G77" s="2">
        <v>2.85067</v>
      </c>
    </row>
    <row r="78" spans="1:7">
      <c r="A78" s="78" t="s">
        <v>142</v>
      </c>
      <c r="B78" s="79" t="s">
        <v>143</v>
      </c>
      <c r="C78" s="4">
        <v>49.4</v>
      </c>
      <c r="D78" s="1">
        <v>0.10992142676301001</v>
      </c>
      <c r="E78" s="3">
        <v>-0.53</v>
      </c>
      <c r="F78" s="1" t="e">
        <f>NA()</f>
        <v>#N/A</v>
      </c>
      <c r="G78" s="2">
        <v>11.217309999999999</v>
      </c>
    </row>
    <row r="79" spans="1:7">
      <c r="A79" s="78" t="s">
        <v>144</v>
      </c>
      <c r="B79" s="79" t="s">
        <v>145</v>
      </c>
      <c r="C79" s="4">
        <v>52.1</v>
      </c>
      <c r="D79" s="1">
        <v>-0.59785582301467999</v>
      </c>
      <c r="E79" s="3">
        <v>-0.87</v>
      </c>
      <c r="F79" s="1">
        <v>36.361392772914002</v>
      </c>
      <c r="G79" s="5" t="e">
        <v>#N/A</v>
      </c>
    </row>
    <row r="80" spans="1:7">
      <c r="A80" s="78" t="s">
        <v>146</v>
      </c>
      <c r="B80" s="79" t="s">
        <v>147</v>
      </c>
      <c r="C80" s="4">
        <v>58.6</v>
      </c>
      <c r="D80" s="1">
        <v>-0.46405612450827999</v>
      </c>
      <c r="E80" s="3">
        <v>-0.27</v>
      </c>
      <c r="F80" s="1">
        <v>103.32175283197201</v>
      </c>
      <c r="G80" s="2">
        <v>18.653289999999998</v>
      </c>
    </row>
    <row r="81" spans="1:7">
      <c r="A81" s="78" t="s">
        <v>148</v>
      </c>
      <c r="B81" s="79" t="s">
        <v>149</v>
      </c>
      <c r="C81" s="4">
        <v>66.599999999999994</v>
      </c>
      <c r="D81" s="1">
        <v>1.00700340234569</v>
      </c>
      <c r="E81" s="3">
        <v>0.6</v>
      </c>
      <c r="F81" s="1">
        <v>117.662339450557</v>
      </c>
      <c r="G81" s="2">
        <v>65.017219999999995</v>
      </c>
    </row>
    <row r="82" spans="1:7">
      <c r="A82" s="78" t="s">
        <v>150</v>
      </c>
      <c r="B82" s="79" t="s">
        <v>151</v>
      </c>
      <c r="C82" s="4">
        <v>68.2</v>
      </c>
      <c r="D82" s="1">
        <v>1.47002890799856</v>
      </c>
      <c r="E82" s="3">
        <v>1.21</v>
      </c>
      <c r="F82" s="1">
        <v>109.378114598417</v>
      </c>
      <c r="G82" s="2">
        <v>74.601889999999997</v>
      </c>
    </row>
    <row r="83" spans="1:7">
      <c r="A83" s="78" t="s">
        <v>152</v>
      </c>
      <c r="B83" s="79" t="s">
        <v>153</v>
      </c>
      <c r="C83" s="4">
        <v>54.6</v>
      </c>
      <c r="D83" s="1">
        <v>0.46746696087189998</v>
      </c>
      <c r="E83" s="3">
        <v>-1.19</v>
      </c>
      <c r="F83" s="1">
        <v>45.4486553256259</v>
      </c>
      <c r="G83" s="2">
        <v>13.48063</v>
      </c>
    </row>
    <row r="84" spans="1:7">
      <c r="A84" s="78" t="s">
        <v>154</v>
      </c>
      <c r="B84" s="79" t="s">
        <v>155</v>
      </c>
      <c r="C84" s="4">
        <v>56</v>
      </c>
      <c r="D84" s="1">
        <v>-5.2526229682291002E-2</v>
      </c>
      <c r="E84" s="3">
        <v>-0.64</v>
      </c>
      <c r="F84" s="1">
        <v>69.248722118131099</v>
      </c>
      <c r="G84" s="2">
        <v>23.50048</v>
      </c>
    </row>
    <row r="85" spans="1:7">
      <c r="A85" s="78" t="s">
        <v>156</v>
      </c>
      <c r="B85" s="79" t="s">
        <v>157</v>
      </c>
      <c r="C85" s="4">
        <v>42.1</v>
      </c>
      <c r="D85" s="1">
        <v>-1.48624738232417</v>
      </c>
      <c r="E85" s="3">
        <v>-1.52</v>
      </c>
      <c r="F85" s="1">
        <v>72.088029068964005</v>
      </c>
      <c r="G85" s="2">
        <v>36.48659</v>
      </c>
    </row>
    <row r="86" spans="1:7">
      <c r="A86" s="78" t="s">
        <v>158</v>
      </c>
      <c r="B86" s="79" t="s">
        <v>159</v>
      </c>
      <c r="C86" s="4" t="e">
        <f>NA()</f>
        <v>#N/A</v>
      </c>
      <c r="D86" s="1">
        <v>-1.1709031204545901</v>
      </c>
      <c r="E86" s="3">
        <v>-2.33</v>
      </c>
      <c r="F86" s="1">
        <v>62.620881694389603</v>
      </c>
      <c r="G86" s="2">
        <v>15.524330000000001</v>
      </c>
    </row>
    <row r="87" spans="1:7">
      <c r="A87" s="78" t="s">
        <v>160</v>
      </c>
      <c r="B87" s="79" t="s">
        <v>161</v>
      </c>
      <c r="C87" s="4">
        <v>78.7</v>
      </c>
      <c r="D87" s="1">
        <v>1.3703903495238601</v>
      </c>
      <c r="E87" s="3">
        <v>0.98</v>
      </c>
      <c r="F87" s="1">
        <v>109.451906617899</v>
      </c>
      <c r="G87" s="2">
        <v>58.307969999999997</v>
      </c>
    </row>
    <row r="88" spans="1:7">
      <c r="A88" s="78" t="s">
        <v>162</v>
      </c>
      <c r="B88" s="79" t="s">
        <v>163</v>
      </c>
      <c r="C88" s="4">
        <v>68.5</v>
      </c>
      <c r="D88" s="1">
        <v>0.57952679502552995</v>
      </c>
      <c r="E88" s="3">
        <v>-1.45</v>
      </c>
      <c r="F88" s="1">
        <v>121.235739145625</v>
      </c>
      <c r="G88" s="2">
        <v>59.729680000000002</v>
      </c>
    </row>
    <row r="89" spans="1:7">
      <c r="A89" s="78" t="s">
        <v>164</v>
      </c>
      <c r="B89" s="79" t="s">
        <v>165</v>
      </c>
      <c r="C89" s="4">
        <v>60.3</v>
      </c>
      <c r="D89" s="1">
        <v>1.0402627408545599</v>
      </c>
      <c r="E89" s="3">
        <v>0.53</v>
      </c>
      <c r="F89" s="1">
        <v>150.46691771110301</v>
      </c>
      <c r="G89" s="2">
        <v>67.197029999999998</v>
      </c>
    </row>
    <row r="90" spans="1:7">
      <c r="A90" s="78" t="s">
        <v>166</v>
      </c>
      <c r="B90" s="79" t="s">
        <v>167</v>
      </c>
      <c r="C90" s="4">
        <v>65.7</v>
      </c>
      <c r="D90" s="1">
        <v>0.53069771170694002</v>
      </c>
      <c r="E90" s="3">
        <v>-0.33</v>
      </c>
      <c r="F90" s="1">
        <v>110.062073656324</v>
      </c>
      <c r="G90" s="2">
        <v>24.202349999999999</v>
      </c>
    </row>
    <row r="91" spans="1:7">
      <c r="A91" s="78" t="s">
        <v>168</v>
      </c>
      <c r="B91" s="79" t="s">
        <v>169</v>
      </c>
      <c r="C91" s="4">
        <v>72.8</v>
      </c>
      <c r="D91" s="1">
        <v>1.0317753595842301</v>
      </c>
      <c r="E91" s="3">
        <v>0.95</v>
      </c>
      <c r="F91" s="1">
        <v>90.088585763562193</v>
      </c>
      <c r="G91" s="2">
        <v>58.03051</v>
      </c>
    </row>
    <row r="92" spans="1:7">
      <c r="A92" s="78" t="s">
        <v>170</v>
      </c>
      <c r="B92" s="79" t="s">
        <v>171</v>
      </c>
      <c r="C92" s="4">
        <v>68.900000000000006</v>
      </c>
      <c r="D92" s="1">
        <v>-0.84908780454787003</v>
      </c>
      <c r="E92" s="3">
        <v>-0.23</v>
      </c>
      <c r="F92" s="1">
        <v>101.064795832633</v>
      </c>
      <c r="G92" s="2">
        <v>40.654359999999997</v>
      </c>
    </row>
    <row r="93" spans="1:7">
      <c r="A93" s="78" t="s">
        <v>172</v>
      </c>
      <c r="B93" s="79" t="s">
        <v>173</v>
      </c>
      <c r="C93" s="4">
        <v>62.1</v>
      </c>
      <c r="D93" s="1">
        <v>-1.0363284759965301</v>
      </c>
      <c r="E93" s="3">
        <v>0.64</v>
      </c>
      <c r="F93" s="1">
        <v>94.381451409869101</v>
      </c>
      <c r="G93" s="2">
        <v>41.118319999999997</v>
      </c>
    </row>
    <row r="94" spans="1:7">
      <c r="A94" s="78" t="s">
        <v>174</v>
      </c>
      <c r="B94" s="79" t="s">
        <v>175</v>
      </c>
      <c r="C94" s="4">
        <v>57.4</v>
      </c>
      <c r="D94" s="1">
        <v>-0.32377116952807</v>
      </c>
      <c r="E94" s="3">
        <v>-1.3</v>
      </c>
      <c r="F94" s="1">
        <v>48.652210195890802</v>
      </c>
      <c r="G94" s="2">
        <v>4.05206</v>
      </c>
    </row>
    <row r="95" spans="1:7">
      <c r="A95" s="78" t="s">
        <v>176</v>
      </c>
      <c r="B95" s="79" t="s">
        <v>177</v>
      </c>
      <c r="C95" s="4">
        <v>44.8</v>
      </c>
      <c r="D95" s="1">
        <v>0.73290971969019003</v>
      </c>
      <c r="E95" s="3">
        <v>1.45</v>
      </c>
      <c r="F95" s="1">
        <v>1.01993982355041</v>
      </c>
      <c r="G95" s="5" t="e">
        <v>#N/A</v>
      </c>
    </row>
    <row r="96" spans="1:7">
      <c r="A96" s="78" t="s">
        <v>178</v>
      </c>
      <c r="B96" s="79" t="s">
        <v>179</v>
      </c>
      <c r="C96" s="4">
        <v>1</v>
      </c>
      <c r="D96" s="1">
        <v>-2.24005836558936</v>
      </c>
      <c r="E96" s="3">
        <v>-0.24</v>
      </c>
      <c r="F96" s="1">
        <v>0.28972139711797001</v>
      </c>
      <c r="G96" s="5" t="e">
        <v>#N/A</v>
      </c>
    </row>
    <row r="97" spans="1:7">
      <c r="A97" s="78" t="s">
        <v>180</v>
      </c>
      <c r="B97" s="79" t="s">
        <v>181</v>
      </c>
      <c r="C97" s="4">
        <v>69.8</v>
      </c>
      <c r="D97" s="1">
        <v>0.69139013682799999</v>
      </c>
      <c r="E97" s="3">
        <v>0.21</v>
      </c>
      <c r="F97" s="1">
        <v>98.353178657148106</v>
      </c>
      <c r="G97" s="2">
        <v>98.091710000000006</v>
      </c>
    </row>
    <row r="98" spans="1:7">
      <c r="A98" s="78" t="s">
        <v>182</v>
      </c>
      <c r="B98" s="79" t="s">
        <v>183</v>
      </c>
      <c r="C98" s="4">
        <v>64.900000000000006</v>
      </c>
      <c r="D98" s="1">
        <v>-0.54293447174049003</v>
      </c>
      <c r="E98" s="3">
        <v>0.42</v>
      </c>
      <c r="F98" s="1" t="e">
        <f>NA()</f>
        <v>#N/A</v>
      </c>
      <c r="G98" s="2">
        <v>18.90409</v>
      </c>
    </row>
    <row r="99" spans="1:7">
      <c r="A99" s="78" t="s">
        <v>184</v>
      </c>
      <c r="B99" s="79" t="s">
        <v>185</v>
      </c>
      <c r="C99" s="4">
        <v>61.1</v>
      </c>
      <c r="D99" s="1">
        <v>-0.95579540969091004</v>
      </c>
      <c r="E99" s="3">
        <v>-0.54</v>
      </c>
      <c r="F99" s="1">
        <v>84.3229425558835</v>
      </c>
      <c r="G99" s="2">
        <v>50.821849999999998</v>
      </c>
    </row>
    <row r="100" spans="1:7">
      <c r="A100" s="78" t="s">
        <v>186</v>
      </c>
      <c r="B100" s="79" t="s">
        <v>187</v>
      </c>
      <c r="C100" s="4">
        <v>51.3</v>
      </c>
      <c r="D100" s="1">
        <v>-1.7104788959921999</v>
      </c>
      <c r="E100" s="3">
        <v>0</v>
      </c>
      <c r="F100" s="1">
        <v>51.177570383276198</v>
      </c>
      <c r="G100" s="2">
        <v>13.3651</v>
      </c>
    </row>
    <row r="101" spans="1:7">
      <c r="A101" s="78" t="s">
        <v>188</v>
      </c>
      <c r="B101" s="79" t="s">
        <v>189</v>
      </c>
      <c r="C101" s="4">
        <v>65.8</v>
      </c>
      <c r="D101" s="1">
        <v>0.79211104506573005</v>
      </c>
      <c r="E101" s="3">
        <v>0.44</v>
      </c>
      <c r="F101" s="1">
        <v>99.462203475811606</v>
      </c>
      <c r="G101" s="2">
        <v>69.203100000000006</v>
      </c>
    </row>
    <row r="102" spans="1:7">
      <c r="A102" s="78" t="s">
        <v>190</v>
      </c>
      <c r="B102" s="79" t="s">
        <v>191</v>
      </c>
      <c r="C102" s="4">
        <v>60.1</v>
      </c>
      <c r="D102" s="1">
        <v>-0.33426174703453998</v>
      </c>
      <c r="E102" s="3">
        <v>-1.51</v>
      </c>
      <c r="F102" s="1">
        <v>36.130717431508501</v>
      </c>
      <c r="G102" s="2">
        <v>52.518659999999997</v>
      </c>
    </row>
    <row r="103" spans="1:7">
      <c r="A103" s="78" t="s">
        <v>192</v>
      </c>
      <c r="B103" s="79" t="s">
        <v>193</v>
      </c>
      <c r="C103" s="4">
        <v>47.5</v>
      </c>
      <c r="D103" s="1">
        <v>-0.13556285839113999</v>
      </c>
      <c r="E103" s="3">
        <v>0.36</v>
      </c>
      <c r="F103" s="1">
        <v>31.979966317015801</v>
      </c>
      <c r="G103" s="2">
        <v>3.6317499999999998</v>
      </c>
    </row>
    <row r="104" spans="1:7">
      <c r="A104" s="78" t="s">
        <v>194</v>
      </c>
      <c r="B104" s="79" t="s">
        <v>195</v>
      </c>
      <c r="C104" s="4">
        <v>46.5</v>
      </c>
      <c r="D104" s="1">
        <v>-0.32090781714557998</v>
      </c>
      <c r="E104" s="3">
        <v>-0.99</v>
      </c>
      <c r="F104" s="1">
        <v>21.289619995453801</v>
      </c>
      <c r="G104" s="2">
        <v>17.388100000000001</v>
      </c>
    </row>
    <row r="105" spans="1:7">
      <c r="A105" s="78" t="s">
        <v>196</v>
      </c>
      <c r="B105" s="79" t="s">
        <v>197</v>
      </c>
      <c r="C105" s="4">
        <v>38.6</v>
      </c>
      <c r="D105" s="1">
        <v>-1.8893431467033801</v>
      </c>
      <c r="E105" s="3">
        <v>0.62</v>
      </c>
      <c r="F105" s="1">
        <v>77.944835804156597</v>
      </c>
      <c r="G105" s="2">
        <v>55.74295</v>
      </c>
    </row>
    <row r="106" spans="1:7">
      <c r="A106" s="78" t="s">
        <v>198</v>
      </c>
      <c r="B106" s="79" t="s">
        <v>199</v>
      </c>
      <c r="C106" s="4" t="e">
        <f>NA()</f>
        <v>#N/A</v>
      </c>
      <c r="D106" s="1">
        <v>1.4583858515031101</v>
      </c>
      <c r="E106" s="3">
        <v>1.6</v>
      </c>
      <c r="F106" s="1">
        <v>97.4631728439754</v>
      </c>
      <c r="G106" s="2">
        <v>36.815460000000002</v>
      </c>
    </row>
    <row r="107" spans="1:7">
      <c r="A107" s="78" t="s">
        <v>200</v>
      </c>
      <c r="B107" s="79" t="s">
        <v>201</v>
      </c>
      <c r="C107" s="4">
        <v>71.3</v>
      </c>
      <c r="D107" s="1">
        <v>0.87964419997139998</v>
      </c>
      <c r="E107" s="3">
        <v>0.66</v>
      </c>
      <c r="F107" s="1">
        <v>148.567890883502</v>
      </c>
      <c r="G107" s="2">
        <v>77.30265</v>
      </c>
    </row>
    <row r="108" spans="1:7">
      <c r="A108" s="78" t="s">
        <v>202</v>
      </c>
      <c r="B108" s="79" t="s">
        <v>203</v>
      </c>
      <c r="C108" s="4">
        <v>76.2</v>
      </c>
      <c r="D108" s="1">
        <v>1.54943490873928</v>
      </c>
      <c r="E108" s="3">
        <v>1.44</v>
      </c>
      <c r="F108" s="1">
        <v>144.41984999618401</v>
      </c>
      <c r="G108" s="2">
        <v>9.9537800000000001</v>
      </c>
    </row>
    <row r="109" spans="1:7">
      <c r="A109" s="78" t="s">
        <v>204</v>
      </c>
      <c r="B109" s="79" t="s">
        <v>205</v>
      </c>
      <c r="C109" s="4">
        <v>61.2</v>
      </c>
      <c r="D109" s="1">
        <v>-0.62108053137317998</v>
      </c>
      <c r="E109" s="3">
        <v>-0.67</v>
      </c>
      <c r="F109" s="1">
        <v>30.5601367233579</v>
      </c>
      <c r="G109" s="2">
        <v>3.58263</v>
      </c>
    </row>
    <row r="110" spans="1:7">
      <c r="A110" s="78" t="s">
        <v>206</v>
      </c>
      <c r="B110" s="79" t="s">
        <v>207</v>
      </c>
      <c r="C110" s="4">
        <v>55.8</v>
      </c>
      <c r="D110" s="1">
        <v>-0.21670360986496001</v>
      </c>
      <c r="E110" s="3">
        <v>-0.06</v>
      </c>
      <c r="F110" s="1">
        <v>15.7238710047691</v>
      </c>
      <c r="G110" s="5">
        <v>0.49319000000000002</v>
      </c>
    </row>
    <row r="111" spans="1:7">
      <c r="A111" s="78" t="s">
        <v>208</v>
      </c>
      <c r="B111" s="79" t="s">
        <v>209</v>
      </c>
      <c r="C111" s="4">
        <v>66.3</v>
      </c>
      <c r="D111" s="1">
        <v>-0.5306719825524</v>
      </c>
      <c r="E111" s="3">
        <v>7.0000000000000007E-2</v>
      </c>
      <c r="F111" s="1">
        <v>110.598442826059</v>
      </c>
      <c r="G111" s="2">
        <v>36.456150000000001</v>
      </c>
    </row>
    <row r="112" spans="1:7">
      <c r="A112" s="78" t="s">
        <v>210</v>
      </c>
      <c r="B112" s="79" t="s">
        <v>211</v>
      </c>
      <c r="C112" s="4">
        <v>48.3</v>
      </c>
      <c r="D112" s="1">
        <v>-0.14030669218937999</v>
      </c>
      <c r="E112" s="3">
        <v>-0.15</v>
      </c>
      <c r="F112" s="1">
        <v>147.93976020424699</v>
      </c>
      <c r="G112" s="82">
        <v>0.20498</v>
      </c>
    </row>
    <row r="113" spans="1:7">
      <c r="A113" s="78" t="s">
        <v>212</v>
      </c>
      <c r="B113" s="79" t="s">
        <v>213</v>
      </c>
      <c r="C113" s="4">
        <v>56.3</v>
      </c>
      <c r="D113" s="1">
        <v>0.15153960712271</v>
      </c>
      <c r="E113" s="3">
        <v>-0.27</v>
      </c>
      <c r="F113" s="1">
        <v>28.762028342511599</v>
      </c>
      <c r="G113" s="2">
        <v>6.0063899999999997</v>
      </c>
    </row>
    <row r="114" spans="1:7">
      <c r="A114" s="78" t="s">
        <v>214</v>
      </c>
      <c r="B114" s="79" t="s">
        <v>215</v>
      </c>
      <c r="C114" s="4">
        <v>65.7</v>
      </c>
      <c r="D114" s="1">
        <v>1.2051322280518599</v>
      </c>
      <c r="E114" s="3">
        <v>1.06</v>
      </c>
      <c r="F114" s="1">
        <v>101.7138547031</v>
      </c>
      <c r="G114" s="2">
        <v>32.190309999999997</v>
      </c>
    </row>
    <row r="115" spans="1:7">
      <c r="A115" s="78" t="s">
        <v>216</v>
      </c>
      <c r="B115" s="79" t="s">
        <v>217</v>
      </c>
      <c r="C115" s="5" t="e">
        <f>NA()</f>
        <v>#N/A</v>
      </c>
      <c r="D115" s="1">
        <v>1.1129127716030001</v>
      </c>
      <c r="E115" s="3">
        <v>1.46</v>
      </c>
      <c r="F115" s="1">
        <v>1.6386572514278801</v>
      </c>
      <c r="G115" s="2">
        <v>15.87494</v>
      </c>
    </row>
    <row r="116" spans="1:7">
      <c r="A116" s="78" t="s">
        <v>218</v>
      </c>
      <c r="B116" s="79" t="s">
        <v>219</v>
      </c>
      <c r="C116" s="4">
        <v>52.1</v>
      </c>
      <c r="D116" s="1">
        <v>-1.0107171211332899</v>
      </c>
      <c r="E116" s="3">
        <v>-1.17</v>
      </c>
      <c r="F116" s="1">
        <v>66.3170578278324</v>
      </c>
      <c r="G116" s="2">
        <v>3.8105799999999999</v>
      </c>
    </row>
    <row r="117" spans="1:7">
      <c r="A117" s="78" t="s">
        <v>220</v>
      </c>
      <c r="B117" s="79" t="s">
        <v>221</v>
      </c>
      <c r="C117" s="4">
        <v>76.2</v>
      </c>
      <c r="D117" s="1">
        <v>0.79192288121320997</v>
      </c>
      <c r="E117" s="3">
        <v>0.61</v>
      </c>
      <c r="F117" s="1">
        <v>85.213549822280299</v>
      </c>
      <c r="G117" s="2">
        <v>25.904129999999999</v>
      </c>
    </row>
    <row r="118" spans="1:7">
      <c r="A118" s="78" t="s">
        <v>222</v>
      </c>
      <c r="B118" s="79" t="s">
        <v>223</v>
      </c>
      <c r="C118" s="4">
        <v>67.8</v>
      </c>
      <c r="D118" s="1">
        <v>0.13099198169164</v>
      </c>
      <c r="E118" s="3">
        <v>-0.68</v>
      </c>
      <c r="F118" s="1">
        <v>77.750087988970705</v>
      </c>
      <c r="G118" s="2">
        <v>27.189679999999999</v>
      </c>
    </row>
    <row r="119" spans="1:7">
      <c r="A119" s="78" t="s">
        <v>224</v>
      </c>
      <c r="B119" s="79" t="s">
        <v>225</v>
      </c>
      <c r="C119" s="4">
        <v>50.3</v>
      </c>
      <c r="D119" s="1">
        <v>1.05110152699488</v>
      </c>
      <c r="E119" s="3">
        <v>1.3</v>
      </c>
      <c r="F119" s="1">
        <v>34.318329600462398</v>
      </c>
      <c r="G119" s="2">
        <v>14.09599</v>
      </c>
    </row>
    <row r="120" spans="1:7">
      <c r="A120" s="78" t="s">
        <v>226</v>
      </c>
      <c r="B120" s="79" t="s">
        <v>227</v>
      </c>
      <c r="C120" s="4">
        <v>55.7</v>
      </c>
      <c r="D120" s="1">
        <v>-0.30956337499703002</v>
      </c>
      <c r="E120" s="3">
        <v>-0.5</v>
      </c>
      <c r="F120" s="1">
        <v>77.281181160791803</v>
      </c>
      <c r="G120" s="2">
        <v>38.292859999999997</v>
      </c>
    </row>
    <row r="121" spans="1:7">
      <c r="A121" s="78" t="s">
        <v>228</v>
      </c>
      <c r="B121" s="79" t="s">
        <v>229</v>
      </c>
      <c r="C121" s="5" t="e">
        <f>NA()</f>
        <v>#N/A</v>
      </c>
      <c r="D121" s="1">
        <v>0.91103867598406996</v>
      </c>
      <c r="E121" s="3">
        <v>1.0900000000000001</v>
      </c>
      <c r="F121" s="1" t="e">
        <f>NA()</f>
        <v>#N/A</v>
      </c>
      <c r="G121" s="82" t="e">
        <v>#N/A</v>
      </c>
    </row>
    <row r="122" spans="1:7">
      <c r="A122" s="78" t="s">
        <v>230</v>
      </c>
      <c r="B122" s="79" t="s">
        <v>231</v>
      </c>
      <c r="C122" s="4">
        <v>66</v>
      </c>
      <c r="D122" s="1">
        <v>0.12878097762633001</v>
      </c>
      <c r="E122" s="3">
        <v>-0.22</v>
      </c>
      <c r="F122" s="1">
        <v>95.139839528730704</v>
      </c>
      <c r="G122" s="2">
        <v>40.381720000000001</v>
      </c>
    </row>
    <row r="123" spans="1:7">
      <c r="A123" s="78" t="s">
        <v>232</v>
      </c>
      <c r="B123" s="79" t="s">
        <v>233</v>
      </c>
      <c r="C123" s="4">
        <v>59.5</v>
      </c>
      <c r="D123" s="1">
        <v>-4.9576992861965E-2</v>
      </c>
      <c r="E123" s="3">
        <v>0.33</v>
      </c>
      <c r="F123" s="1">
        <v>84.202606847110701</v>
      </c>
      <c r="G123" s="2">
        <v>52.742179999999998</v>
      </c>
    </row>
    <row r="124" spans="1:7">
      <c r="A124" s="78" t="s">
        <v>234</v>
      </c>
      <c r="B124" s="79" t="s">
        <v>235</v>
      </c>
      <c r="C124" s="4">
        <v>62.5</v>
      </c>
      <c r="D124" s="1">
        <v>0.29913378497941001</v>
      </c>
      <c r="E124" s="3">
        <v>0.55000000000000004</v>
      </c>
      <c r="F124" s="1">
        <v>120.471697962074</v>
      </c>
      <c r="G124" s="82" t="e">
        <v>#N/A</v>
      </c>
    </row>
    <row r="125" spans="1:7">
      <c r="A125" s="78" t="s">
        <v>236</v>
      </c>
      <c r="B125" s="79" t="s">
        <v>237</v>
      </c>
      <c r="C125" s="4">
        <v>59.6</v>
      </c>
      <c r="D125" s="1">
        <v>-0.79127833414324</v>
      </c>
      <c r="E125" s="3">
        <v>-0.43</v>
      </c>
      <c r="F125" s="1">
        <v>79.114439992858294</v>
      </c>
      <c r="G125" s="2">
        <v>12.883010000000001</v>
      </c>
    </row>
    <row r="126" spans="1:7">
      <c r="A126" s="78" t="s">
        <v>238</v>
      </c>
      <c r="B126" s="79" t="s">
        <v>239</v>
      </c>
      <c r="C126" s="4">
        <v>56.8</v>
      </c>
      <c r="D126" s="1">
        <v>-6.7670918013848003E-2</v>
      </c>
      <c r="E126" s="3">
        <v>0.48</v>
      </c>
      <c r="F126" s="1">
        <v>26.0797777821845</v>
      </c>
      <c r="G126" s="2">
        <v>1.4542600000000001</v>
      </c>
    </row>
    <row r="127" spans="1:7">
      <c r="A127" s="78" t="s">
        <v>240</v>
      </c>
      <c r="B127" s="79" t="s">
        <v>241</v>
      </c>
      <c r="C127" s="5" t="e">
        <f>NA()</f>
        <v>#N/A</v>
      </c>
      <c r="D127" s="1">
        <v>-2.16963373081163</v>
      </c>
      <c r="E127" s="3">
        <v>-1.72</v>
      </c>
      <c r="F127" s="1">
        <v>0.89564577209714002</v>
      </c>
      <c r="G127" s="2">
        <v>10.737019999999999</v>
      </c>
    </row>
    <row r="128" spans="1:7">
      <c r="A128" s="78" t="s">
        <v>242</v>
      </c>
      <c r="B128" s="79" t="s">
        <v>243</v>
      </c>
      <c r="C128" s="4">
        <v>62.7</v>
      </c>
      <c r="D128" s="1">
        <v>0.30404664017913002</v>
      </c>
      <c r="E128" s="3">
        <v>0.8</v>
      </c>
      <c r="F128" s="1">
        <v>56.0535792996941</v>
      </c>
      <c r="G128" s="2">
        <v>8.9353499999999997</v>
      </c>
    </row>
    <row r="129" spans="1:7">
      <c r="A129" s="78" t="s">
        <v>244</v>
      </c>
      <c r="B129" s="79" t="s">
        <v>245</v>
      </c>
      <c r="C129" s="5" t="e">
        <f>NA()</f>
        <v>#N/A</v>
      </c>
      <c r="D129" s="1">
        <v>1.0608784355305201</v>
      </c>
      <c r="E129" s="3">
        <v>1.46</v>
      </c>
      <c r="F129" s="1" t="e">
        <f>NA()</f>
        <v>#N/A</v>
      </c>
      <c r="G129" s="82" t="e">
        <v>#N/A</v>
      </c>
    </row>
    <row r="130" spans="1:7">
      <c r="A130" s="78" t="s">
        <v>246</v>
      </c>
      <c r="B130" s="79" t="s">
        <v>247</v>
      </c>
      <c r="C130" s="4">
        <v>50.1</v>
      </c>
      <c r="D130" s="1">
        <v>-0.57542415852422002</v>
      </c>
      <c r="E130" s="3">
        <v>-1.81</v>
      </c>
      <c r="F130" s="1">
        <v>25.972171294016199</v>
      </c>
      <c r="G130" s="2">
        <v>5.5510799999999998</v>
      </c>
    </row>
    <row r="131" spans="1:7">
      <c r="A131" s="78" t="s">
        <v>248</v>
      </c>
      <c r="B131" s="79" t="s">
        <v>249</v>
      </c>
      <c r="C131" s="4">
        <v>74.7</v>
      </c>
      <c r="D131" s="1">
        <v>1.5514139921858701</v>
      </c>
      <c r="E131" s="3">
        <v>0.95</v>
      </c>
      <c r="F131" s="1">
        <v>128.13274024404899</v>
      </c>
      <c r="G131" s="2">
        <v>60.601790000000001</v>
      </c>
    </row>
    <row r="132" spans="1:7">
      <c r="A132" s="78" t="s">
        <v>250</v>
      </c>
      <c r="B132" s="79" t="s">
        <v>251</v>
      </c>
      <c r="C132" s="4">
        <v>82.3</v>
      </c>
      <c r="D132" s="1">
        <v>1.49166054814112</v>
      </c>
      <c r="E132" s="3">
        <v>0.99</v>
      </c>
      <c r="F132" s="1">
        <v>108.902173409333</v>
      </c>
      <c r="G132" s="2">
        <v>78.452430000000007</v>
      </c>
    </row>
    <row r="133" spans="1:7">
      <c r="A133" s="78" t="s">
        <v>252</v>
      </c>
      <c r="B133" s="79" t="s">
        <v>253</v>
      </c>
      <c r="C133" s="4">
        <v>58.8</v>
      </c>
      <c r="D133" s="1">
        <v>-0.49198153908918002</v>
      </c>
      <c r="E133" s="3">
        <v>-0.51</v>
      </c>
      <c r="F133" s="1">
        <v>55.797990527268901</v>
      </c>
      <c r="G133" s="2">
        <v>18.04729</v>
      </c>
    </row>
    <row r="134" spans="1:7">
      <c r="A134" s="78" t="s">
        <v>254</v>
      </c>
      <c r="B134" s="79" t="s">
        <v>255</v>
      </c>
      <c r="C134" s="4">
        <v>54.3</v>
      </c>
      <c r="D134" s="1">
        <v>-0.69809379299594998</v>
      </c>
      <c r="E134" s="3">
        <v>-1.17</v>
      </c>
      <c r="F134" s="1">
        <v>16.9979245396793</v>
      </c>
      <c r="G134" s="2">
        <v>1.3901399999999999</v>
      </c>
    </row>
    <row r="135" spans="1:7">
      <c r="A135" s="78" t="s">
        <v>256</v>
      </c>
      <c r="B135" s="79" t="s">
        <v>257</v>
      </c>
      <c r="C135" s="4">
        <v>56.7</v>
      </c>
      <c r="D135" s="1">
        <v>-0.85256629768026004</v>
      </c>
      <c r="E135" s="3">
        <v>-1.95</v>
      </c>
      <c r="F135" s="1">
        <v>47.243479259193599</v>
      </c>
      <c r="G135" s="2">
        <v>10.07273</v>
      </c>
    </row>
    <row r="136" spans="1:7">
      <c r="A136" s="78" t="s">
        <v>258</v>
      </c>
      <c r="B136" s="79" t="s">
        <v>259</v>
      </c>
      <c r="C136" s="4">
        <v>70.3</v>
      </c>
      <c r="D136" s="1">
        <v>1.5679934233973301</v>
      </c>
      <c r="E136" s="3">
        <v>1.19</v>
      </c>
      <c r="F136" s="1">
        <v>110.54398163014299</v>
      </c>
      <c r="G136" s="2">
        <v>73.192819999999998</v>
      </c>
    </row>
    <row r="137" spans="1:7">
      <c r="A137" s="78" t="s">
        <v>260</v>
      </c>
      <c r="B137" s="79" t="s">
        <v>261</v>
      </c>
      <c r="C137" s="4">
        <v>69.8</v>
      </c>
      <c r="D137" s="1">
        <v>-1.0753301107539599</v>
      </c>
      <c r="E137" s="3">
        <v>0.81</v>
      </c>
      <c r="F137" s="1">
        <v>139.54249204421799</v>
      </c>
      <c r="G137" s="2">
        <v>26.43665</v>
      </c>
    </row>
    <row r="138" spans="1:7">
      <c r="A138" s="78" t="s">
        <v>262</v>
      </c>
      <c r="B138" s="79" t="s">
        <v>263</v>
      </c>
      <c r="C138" s="4">
        <v>55.1</v>
      </c>
      <c r="D138" s="1">
        <v>-0.99731803679108999</v>
      </c>
      <c r="E138" s="3">
        <v>-2.76</v>
      </c>
      <c r="F138" s="1">
        <v>60.680590414800697</v>
      </c>
      <c r="G138" s="2">
        <v>6.41113</v>
      </c>
    </row>
    <row r="139" spans="1:7">
      <c r="A139" s="78" t="s">
        <v>264</v>
      </c>
      <c r="B139" s="79" t="s">
        <v>265</v>
      </c>
      <c r="C139" s="5" t="e">
        <f>NA()</f>
        <v>#N/A</v>
      </c>
      <c r="D139" s="1">
        <v>1.2706535128155301</v>
      </c>
      <c r="E139" s="3">
        <v>1.46</v>
      </c>
      <c r="F139" s="1">
        <v>64.497585764497899</v>
      </c>
      <c r="G139" s="2">
        <v>37.871670000000002</v>
      </c>
    </row>
    <row r="140" spans="1:7">
      <c r="A140" s="78" t="s">
        <v>266</v>
      </c>
      <c r="B140" s="79" t="s">
        <v>267</v>
      </c>
      <c r="C140" s="4">
        <v>64.900000000000006</v>
      </c>
      <c r="D140" s="1">
        <v>0.56464159269630998</v>
      </c>
      <c r="E140" s="3">
        <v>0.15</v>
      </c>
      <c r="F140" s="1">
        <v>164.36811393967</v>
      </c>
      <c r="G140" s="2">
        <v>45.106749999999998</v>
      </c>
    </row>
    <row r="141" spans="1:7">
      <c r="A141" s="78" t="s">
        <v>268</v>
      </c>
      <c r="B141" s="79" t="s">
        <v>269</v>
      </c>
      <c r="C141" s="4">
        <v>52.6</v>
      </c>
      <c r="D141" s="1">
        <v>0.11219831625230001</v>
      </c>
      <c r="E141" s="3">
        <v>-0.61</v>
      </c>
      <c r="F141" s="1">
        <v>13.3686682088168</v>
      </c>
      <c r="G141" s="2">
        <v>2.02081</v>
      </c>
    </row>
    <row r="142" spans="1:7">
      <c r="A142" s="78" t="s">
        <v>270</v>
      </c>
      <c r="B142" s="79" t="s">
        <v>271</v>
      </c>
      <c r="C142" s="4">
        <v>62.3</v>
      </c>
      <c r="D142" s="1">
        <v>-0.24061102909320001</v>
      </c>
      <c r="E142" s="3">
        <v>-0.99</v>
      </c>
      <c r="F142" s="1">
        <v>88.497597306753306</v>
      </c>
      <c r="G142" s="2">
        <v>28.55181</v>
      </c>
    </row>
    <row r="143" spans="1:7">
      <c r="A143" s="78" t="s">
        <v>272</v>
      </c>
      <c r="B143" s="79" t="s">
        <v>273</v>
      </c>
      <c r="C143" s="4">
        <v>68.599999999999994</v>
      </c>
      <c r="D143" s="1">
        <v>4.4033039985451002E-2</v>
      </c>
      <c r="E143" s="3">
        <v>-0.93</v>
      </c>
      <c r="F143" s="1">
        <v>84.692127858013393</v>
      </c>
      <c r="G143" s="2">
        <v>34.475189999999998</v>
      </c>
    </row>
    <row r="144" spans="1:7">
      <c r="A144" s="78" t="s">
        <v>274</v>
      </c>
      <c r="B144" s="79" t="s">
        <v>275</v>
      </c>
      <c r="C144" s="4">
        <v>56.2</v>
      </c>
      <c r="D144" s="1">
        <v>-0.11687231978374001</v>
      </c>
      <c r="E144" s="3">
        <v>-1.42</v>
      </c>
      <c r="F144" s="1">
        <v>80.981178477759997</v>
      </c>
      <c r="G144" s="2">
        <v>28.691880000000001</v>
      </c>
    </row>
    <row r="145" spans="1:7">
      <c r="A145" s="78" t="s">
        <v>276</v>
      </c>
      <c r="B145" s="79" t="s">
        <v>277</v>
      </c>
      <c r="C145" s="4">
        <v>64.099999999999994</v>
      </c>
      <c r="D145" s="1">
        <v>1.02558151930852</v>
      </c>
      <c r="E145" s="3">
        <v>0.91</v>
      </c>
      <c r="F145" s="1">
        <v>116.78445382510399</v>
      </c>
      <c r="G145" s="2">
        <v>69.429490000000001</v>
      </c>
    </row>
    <row r="146" spans="1:7">
      <c r="A146" s="78" t="s">
        <v>278</v>
      </c>
      <c r="B146" s="79" t="s">
        <v>279</v>
      </c>
      <c r="C146" s="4">
        <v>64</v>
      </c>
      <c r="D146" s="1">
        <v>1.2111197854986699</v>
      </c>
      <c r="E146" s="3">
        <v>0.79</v>
      </c>
      <c r="F146" s="1">
        <v>142.756786096855</v>
      </c>
      <c r="G146" s="2">
        <v>60.188459999999999</v>
      </c>
    </row>
    <row r="147" spans="1:7">
      <c r="A147" s="78" t="s">
        <v>280</v>
      </c>
      <c r="B147" s="79" t="s">
        <v>281</v>
      </c>
      <c r="C147" s="4">
        <v>70.5</v>
      </c>
      <c r="D147" s="1">
        <v>-0.88991361621618004</v>
      </c>
      <c r="E147" s="3">
        <v>1.1200000000000001</v>
      </c>
      <c r="F147" s="1">
        <v>175.4001460172</v>
      </c>
      <c r="G147" s="2">
        <v>10.2392</v>
      </c>
    </row>
    <row r="148" spans="1:7">
      <c r="A148" s="78" t="s">
        <v>282</v>
      </c>
      <c r="B148" s="79" t="s">
        <v>283</v>
      </c>
      <c r="C148" s="4">
        <v>64.7</v>
      </c>
      <c r="D148" s="1">
        <v>0.46209167516053001</v>
      </c>
      <c r="E148" s="3">
        <v>0.4</v>
      </c>
      <c r="F148" s="1">
        <v>118.129286795071</v>
      </c>
      <c r="G148" s="2">
        <v>65.556709999999995</v>
      </c>
    </row>
    <row r="149" spans="1:7">
      <c r="A149" s="78" t="s">
        <v>284</v>
      </c>
      <c r="B149" s="79" t="s">
        <v>285</v>
      </c>
      <c r="C149" s="4">
        <v>50.5</v>
      </c>
      <c r="D149" s="1">
        <v>-0.94827056144976996</v>
      </c>
      <c r="E149" s="3">
        <v>-0.72</v>
      </c>
      <c r="F149" s="1">
        <v>162.49559393725801</v>
      </c>
      <c r="G149" s="2">
        <v>77.193790000000007</v>
      </c>
    </row>
    <row r="150" spans="1:7">
      <c r="A150" s="78" t="s">
        <v>286</v>
      </c>
      <c r="B150" s="79" t="s">
        <v>287</v>
      </c>
      <c r="C150" s="4">
        <v>62.7</v>
      </c>
      <c r="D150" s="1">
        <v>-1.2853375146949799</v>
      </c>
      <c r="E150" s="3">
        <v>-0.33</v>
      </c>
      <c r="F150" s="1">
        <v>24.298317578574199</v>
      </c>
      <c r="G150" s="2">
        <v>4.8184800000000001</v>
      </c>
    </row>
    <row r="151" spans="1:7">
      <c r="A151" s="78" t="s">
        <v>288</v>
      </c>
      <c r="B151" s="79" t="s">
        <v>289</v>
      </c>
      <c r="C151" s="5" t="e">
        <f>NA()</f>
        <v>#N/A</v>
      </c>
      <c r="D151" s="1">
        <v>1.02532729549406</v>
      </c>
      <c r="E151" s="3">
        <v>1.17</v>
      </c>
      <c r="F151" s="1">
        <v>167.36126609090101</v>
      </c>
      <c r="G151" s="2">
        <v>18.409770000000002</v>
      </c>
    </row>
    <row r="152" spans="1:7">
      <c r="A152" s="78" t="s">
        <v>290</v>
      </c>
      <c r="B152" s="79" t="s">
        <v>291</v>
      </c>
      <c r="C152" s="4">
        <v>70.8</v>
      </c>
      <c r="D152" s="1">
        <v>1.2668277181694101</v>
      </c>
      <c r="E152" s="3">
        <v>0.75</v>
      </c>
      <c r="F152" s="1">
        <v>102.27098715573401</v>
      </c>
      <c r="G152" s="2">
        <v>16.040389999999999</v>
      </c>
    </row>
    <row r="153" spans="1:7">
      <c r="A153" s="78" t="s">
        <v>292</v>
      </c>
      <c r="B153" s="79" t="s">
        <v>293</v>
      </c>
      <c r="C153" s="4">
        <v>66.900000000000006</v>
      </c>
      <c r="D153" s="1">
        <v>1.0935584150040201</v>
      </c>
      <c r="E153" s="3">
        <v>0.9</v>
      </c>
      <c r="F153" s="1">
        <v>110.90111620837099</v>
      </c>
      <c r="G153" s="82" t="e">
        <v>#N/A</v>
      </c>
    </row>
    <row r="154" spans="1:7">
      <c r="A154" s="78" t="s">
        <v>294</v>
      </c>
      <c r="B154" s="79" t="s">
        <v>295</v>
      </c>
      <c r="C154" s="4">
        <v>60.6</v>
      </c>
      <c r="D154" s="1">
        <v>0.54089914078904999</v>
      </c>
      <c r="E154" s="3">
        <v>1.08</v>
      </c>
      <c r="F154" s="1">
        <v>84.430180154993707</v>
      </c>
      <c r="G154" s="2">
        <v>7.4478799999999996</v>
      </c>
    </row>
    <row r="155" spans="1:7">
      <c r="A155" s="78" t="s">
        <v>296</v>
      </c>
      <c r="B155" s="79" t="s">
        <v>297</v>
      </c>
      <c r="C155" s="5" t="e">
        <f>NA()</f>
        <v>#N/A</v>
      </c>
      <c r="D155" s="1">
        <v>1.22570171054017</v>
      </c>
      <c r="E155" s="3">
        <v>1.46</v>
      </c>
      <c r="F155" s="1">
        <v>76.309179358367004</v>
      </c>
      <c r="G155" s="82" t="e">
        <v>#N/A</v>
      </c>
    </row>
    <row r="156" spans="1:7">
      <c r="A156" s="78" t="s">
        <v>298</v>
      </c>
      <c r="B156" s="79" t="s">
        <v>299</v>
      </c>
      <c r="C156" s="4">
        <v>49.5</v>
      </c>
      <c r="D156" s="1">
        <v>0.17089112932680001</v>
      </c>
      <c r="E156" s="3">
        <v>0.22</v>
      </c>
      <c r="F156" s="1">
        <v>39.322908666400402</v>
      </c>
      <c r="G156" s="2">
        <v>4.0705400000000003</v>
      </c>
    </row>
    <row r="157" spans="1:7">
      <c r="A157" s="78" t="s">
        <v>300</v>
      </c>
      <c r="B157" s="79" t="s">
        <v>301</v>
      </c>
      <c r="C157" s="4">
        <v>66.2</v>
      </c>
      <c r="D157" s="1">
        <v>-1.7737439679459901</v>
      </c>
      <c r="E157" s="3">
        <v>-0.37</v>
      </c>
      <c r="F157" s="1">
        <v>176.69323503117201</v>
      </c>
      <c r="G157" s="2">
        <v>32.775730000000003</v>
      </c>
    </row>
    <row r="158" spans="1:7">
      <c r="A158" s="78" t="s">
        <v>302</v>
      </c>
      <c r="B158" s="79" t="s">
        <v>303</v>
      </c>
      <c r="C158" s="4">
        <v>55.7</v>
      </c>
      <c r="D158" s="1">
        <v>-0.31164742071604001</v>
      </c>
      <c r="E158" s="3">
        <v>-0.15</v>
      </c>
      <c r="F158" s="1">
        <v>55.061165314688701</v>
      </c>
      <c r="G158" s="2">
        <v>8.0458400000000001</v>
      </c>
    </row>
    <row r="159" spans="1:7">
      <c r="A159" s="78" t="s">
        <v>304</v>
      </c>
      <c r="B159" s="79" t="s">
        <v>305</v>
      </c>
      <c r="C159" s="4">
        <v>58</v>
      </c>
      <c r="D159" s="1">
        <v>0.31816682226380999</v>
      </c>
      <c r="E159" s="3">
        <v>-0.5</v>
      </c>
      <c r="F159" s="1">
        <v>135.41978692452099</v>
      </c>
      <c r="G159" s="2">
        <v>49.849670000000003</v>
      </c>
    </row>
    <row r="160" spans="1:7">
      <c r="A160" s="78" t="s">
        <v>306</v>
      </c>
      <c r="B160" s="79" t="s">
        <v>307</v>
      </c>
      <c r="C160" s="4">
        <v>51.2</v>
      </c>
      <c r="D160" s="1">
        <v>3.8639991687271003E-2</v>
      </c>
      <c r="E160" s="3">
        <v>0.71</v>
      </c>
      <c r="F160" s="1">
        <v>104.924218061883</v>
      </c>
      <c r="G160" s="82" t="e">
        <v>#N/A</v>
      </c>
    </row>
    <row r="161" spans="1:7">
      <c r="A161" s="78" t="s">
        <v>308</v>
      </c>
      <c r="B161" s="79" t="s">
        <v>309</v>
      </c>
      <c r="C161" s="4">
        <v>49.6</v>
      </c>
      <c r="D161" s="1">
        <v>-0.25979977480563998</v>
      </c>
      <c r="E161" s="3">
        <v>-0.4</v>
      </c>
      <c r="F161" s="1">
        <v>20.363484690784901</v>
      </c>
      <c r="G161" s="2">
        <v>2.04996</v>
      </c>
    </row>
    <row r="162" spans="1:7">
      <c r="A162" s="78" t="s">
        <v>310</v>
      </c>
      <c r="B162" s="79" t="s">
        <v>311</v>
      </c>
      <c r="C162" s="4">
        <v>87.2</v>
      </c>
      <c r="D162" s="1">
        <v>-0.40499531681984002</v>
      </c>
      <c r="E162" s="3">
        <v>1.1499999999999999</v>
      </c>
      <c r="F162" s="1">
        <v>133.37075948351901</v>
      </c>
      <c r="G162" s="82" t="e">
        <v>#N/A</v>
      </c>
    </row>
    <row r="163" spans="1:7">
      <c r="A163" s="78" t="s">
        <v>312</v>
      </c>
      <c r="B163" s="79" t="s">
        <v>313</v>
      </c>
      <c r="C163" s="4">
        <v>69.5</v>
      </c>
      <c r="D163" s="1">
        <v>0.87151373432126999</v>
      </c>
      <c r="E163" s="3">
        <v>0.89</v>
      </c>
      <c r="F163" s="1">
        <v>101.468451628192</v>
      </c>
      <c r="G163" s="2">
        <v>53.618749999999999</v>
      </c>
    </row>
    <row r="164" spans="1:7">
      <c r="A164" s="78" t="s">
        <v>314</v>
      </c>
      <c r="B164" s="79" t="s">
        <v>315</v>
      </c>
      <c r="C164" s="4">
        <v>64.599999999999994</v>
      </c>
      <c r="D164" s="1">
        <v>0.98683932525382001</v>
      </c>
      <c r="E164" s="3">
        <v>0.87</v>
      </c>
      <c r="F164" s="1">
        <v>102.799180321851</v>
      </c>
      <c r="G164" s="2">
        <v>86.712739999999997</v>
      </c>
    </row>
    <row r="165" spans="1:7">
      <c r="A165" s="78" t="s">
        <v>316</v>
      </c>
      <c r="B165" s="79" t="s">
        <v>317</v>
      </c>
      <c r="C165" s="4">
        <v>45.9</v>
      </c>
      <c r="D165" s="1">
        <v>0.18657069103671001</v>
      </c>
      <c r="E165" s="3">
        <v>0.35</v>
      </c>
      <c r="F165" s="1">
        <v>5.7342737542290303</v>
      </c>
      <c r="G165" s="82" t="e">
        <v>#N/A</v>
      </c>
    </row>
    <row r="166" spans="1:7">
      <c r="A166" s="78" t="s">
        <v>318</v>
      </c>
      <c r="B166" s="79" t="s">
        <v>319</v>
      </c>
      <c r="C166" s="5" t="e">
        <f>NA()</f>
        <v>#N/A</v>
      </c>
      <c r="D166" s="1">
        <v>-1.9923707261949399</v>
      </c>
      <c r="E166" s="3">
        <v>-3.31</v>
      </c>
      <c r="F166" s="1">
        <v>7.0184090350683999</v>
      </c>
      <c r="G166" s="82" t="e">
        <v>#N/A</v>
      </c>
    </row>
    <row r="167" spans="1:7">
      <c r="A167" s="78" t="s">
        <v>320</v>
      </c>
      <c r="B167" s="79" t="s">
        <v>321</v>
      </c>
      <c r="C167" s="4">
        <v>62.7</v>
      </c>
      <c r="D167" s="1">
        <v>0.56474314969132999</v>
      </c>
      <c r="E167" s="3">
        <v>0.02</v>
      </c>
      <c r="F167" s="1">
        <v>94.152187290590206</v>
      </c>
      <c r="G167" s="82" t="e">
        <v>#N/A</v>
      </c>
    </row>
    <row r="168" spans="1:7">
      <c r="A168" s="78" t="s">
        <v>322</v>
      </c>
      <c r="B168" s="79" t="s">
        <v>323</v>
      </c>
      <c r="C168" s="4">
        <v>70.2</v>
      </c>
      <c r="D168" s="1">
        <v>1.18726762197584</v>
      </c>
      <c r="E168" s="3">
        <v>-0.18</v>
      </c>
      <c r="F168" s="1">
        <v>110.952219489103</v>
      </c>
      <c r="G168" s="2">
        <v>70.581670000000003</v>
      </c>
    </row>
    <row r="169" spans="1:7">
      <c r="A169" s="78" t="s">
        <v>324</v>
      </c>
      <c r="B169" s="79" t="s">
        <v>325</v>
      </c>
      <c r="C169" s="4">
        <v>57.1</v>
      </c>
      <c r="D169" s="1">
        <v>-0.50086185359100999</v>
      </c>
      <c r="E169" s="3">
        <v>-1.33</v>
      </c>
      <c r="F169" s="1">
        <v>69.423311339078893</v>
      </c>
      <c r="G169" s="82" t="e">
        <v>#N/A</v>
      </c>
    </row>
    <row r="170" spans="1:7">
      <c r="A170" s="78" t="s">
        <v>326</v>
      </c>
      <c r="B170" s="79" t="s">
        <v>327</v>
      </c>
      <c r="C170" s="4" t="e">
        <f>NA()</f>
        <v>#N/A</v>
      </c>
      <c r="D170" s="1">
        <v>-1.58593000728639</v>
      </c>
      <c r="E170" s="3">
        <v>-2.65</v>
      </c>
      <c r="F170" s="1">
        <v>36.288174551572403</v>
      </c>
      <c r="G170" s="2">
        <v>5.9290700000000003</v>
      </c>
    </row>
    <row r="171" spans="1:7">
      <c r="A171" s="78" t="s">
        <v>328</v>
      </c>
      <c r="B171" s="79" t="s">
        <v>329</v>
      </c>
      <c r="C171" s="4">
        <v>53.1</v>
      </c>
      <c r="D171" s="1">
        <v>0.41115333891986</v>
      </c>
      <c r="E171" s="3">
        <v>0.18</v>
      </c>
      <c r="F171" s="1">
        <v>146.979643667988</v>
      </c>
      <c r="G171" s="2">
        <v>12.317410000000001</v>
      </c>
    </row>
    <row r="172" spans="1:7">
      <c r="A172" s="78" t="s">
        <v>330</v>
      </c>
      <c r="B172" s="79" t="s">
        <v>331</v>
      </c>
      <c r="C172" s="4">
        <v>59.1</v>
      </c>
      <c r="D172" s="1">
        <v>-1.2120816820020299</v>
      </c>
      <c r="E172" s="3">
        <v>0.02</v>
      </c>
      <c r="F172" s="1">
        <v>55.361639784764797</v>
      </c>
      <c r="G172" s="2">
        <v>4.3871700000000002</v>
      </c>
    </row>
    <row r="173" spans="1:7">
      <c r="A173" s="78" t="s">
        <v>332</v>
      </c>
      <c r="B173" s="79" t="s">
        <v>333</v>
      </c>
      <c r="C173" s="4">
        <v>71.900000000000006</v>
      </c>
      <c r="D173" s="1">
        <v>1.5556668702647301</v>
      </c>
      <c r="E173" s="3">
        <v>1.1000000000000001</v>
      </c>
      <c r="F173" s="1">
        <v>122.832174977691</v>
      </c>
      <c r="G173" s="2">
        <v>71.053319999999999</v>
      </c>
    </row>
    <row r="174" spans="1:7">
      <c r="A174" s="78" t="s">
        <v>334</v>
      </c>
      <c r="B174" s="79" t="s">
        <v>335</v>
      </c>
      <c r="C174" s="4">
        <v>81.900000000000006</v>
      </c>
      <c r="D174" s="1">
        <v>1.5596921600867</v>
      </c>
      <c r="E174" s="3">
        <v>1.21</v>
      </c>
      <c r="F174" s="1">
        <v>119.71025849008301</v>
      </c>
      <c r="G174" s="2">
        <v>49.397469999999998</v>
      </c>
    </row>
    <row r="175" spans="1:7">
      <c r="A175" s="78" t="s">
        <v>336</v>
      </c>
      <c r="B175" s="79" t="s">
        <v>337</v>
      </c>
      <c r="C175" s="4">
        <v>51.3</v>
      </c>
      <c r="D175" s="1">
        <v>-1.6325221850188101</v>
      </c>
      <c r="E175" s="3">
        <v>-0.68</v>
      </c>
      <c r="F175" s="1">
        <v>45.974496264731002</v>
      </c>
      <c r="G175" s="82">
        <v>14.772550000000001</v>
      </c>
    </row>
    <row r="176" spans="1:7">
      <c r="A176" s="78" t="s">
        <v>338</v>
      </c>
      <c r="B176" s="79" t="s">
        <v>339</v>
      </c>
      <c r="C176" s="4">
        <v>53.5</v>
      </c>
      <c r="D176" s="1">
        <v>-1.3250184185371101</v>
      </c>
      <c r="E176" s="3">
        <v>-1</v>
      </c>
      <c r="F176" s="1">
        <v>70.481053326396506</v>
      </c>
      <c r="G176" s="2">
        <v>19.75338</v>
      </c>
    </row>
    <row r="177" spans="1:7">
      <c r="A177" s="78" t="s">
        <v>340</v>
      </c>
      <c r="B177" s="79" t="s">
        <v>341</v>
      </c>
      <c r="C177" s="4">
        <v>57</v>
      </c>
      <c r="D177" s="1">
        <v>-0.14092505886834999</v>
      </c>
      <c r="E177" s="3">
        <v>0.08</v>
      </c>
      <c r="F177" s="1">
        <v>39.9402492751843</v>
      </c>
      <c r="G177" s="2">
        <v>1.4476500000000001</v>
      </c>
    </row>
    <row r="178" spans="1:7">
      <c r="A178" s="78" t="s">
        <v>342</v>
      </c>
      <c r="B178" s="79" t="s">
        <v>343</v>
      </c>
      <c r="C178" s="4">
        <v>64.7</v>
      </c>
      <c r="D178" s="1">
        <v>-0.40332736930951002</v>
      </c>
      <c r="E178" s="3">
        <v>-1.1100000000000001</v>
      </c>
      <c r="F178" s="1">
        <v>122.567970533867</v>
      </c>
      <c r="G178" s="2">
        <v>44.603729999999999</v>
      </c>
    </row>
    <row r="179" spans="1:7">
      <c r="A179" s="78" t="s">
        <v>344</v>
      </c>
      <c r="B179" s="79" t="s">
        <v>345</v>
      </c>
      <c r="C179" s="4">
        <v>42.8</v>
      </c>
      <c r="D179" s="1">
        <v>8.8410065788199002E-2</v>
      </c>
      <c r="E179" s="3">
        <v>-0.48</v>
      </c>
      <c r="F179" s="1" t="e">
        <f>NA()</f>
        <v>#N/A</v>
      </c>
      <c r="G179" s="2" t="e">
        <v>#N/A</v>
      </c>
    </row>
    <row r="180" spans="1:7">
      <c r="A180" s="78" t="s">
        <v>346</v>
      </c>
      <c r="B180" s="79" t="s">
        <v>347</v>
      </c>
      <c r="C180" s="4">
        <v>49.1</v>
      </c>
      <c r="D180" s="1">
        <v>-1.03644964641468</v>
      </c>
      <c r="E180" s="3">
        <v>-0.21</v>
      </c>
      <c r="F180" s="1">
        <v>33.048223245565197</v>
      </c>
      <c r="G180" s="2">
        <v>5.29434</v>
      </c>
    </row>
    <row r="181" spans="1:7">
      <c r="A181" s="78" t="s">
        <v>348</v>
      </c>
      <c r="B181" s="79" t="s">
        <v>349</v>
      </c>
      <c r="C181" s="4">
        <v>55.8</v>
      </c>
      <c r="D181" s="1">
        <v>-5.3967707143057E-2</v>
      </c>
      <c r="E181" s="3">
        <v>0.2</v>
      </c>
      <c r="F181" s="1">
        <v>50.977714082353003</v>
      </c>
      <c r="G181" s="2">
        <v>6.37988</v>
      </c>
    </row>
    <row r="182" spans="1:7">
      <c r="A182" s="78" t="s">
        <v>350</v>
      </c>
      <c r="B182" s="79" t="s">
        <v>351</v>
      </c>
      <c r="C182" s="4">
        <v>66.5</v>
      </c>
      <c r="D182" s="1">
        <v>0.49838388757926</v>
      </c>
      <c r="E182" s="3">
        <v>0.02</v>
      </c>
      <c r="F182" s="1">
        <v>147.17033285148099</v>
      </c>
      <c r="G182" s="2">
        <v>11.57311</v>
      </c>
    </row>
    <row r="183" spans="1:7">
      <c r="A183" s="78" t="s">
        <v>352</v>
      </c>
      <c r="B183" s="79" t="s">
        <v>353</v>
      </c>
      <c r="C183" s="4">
        <v>58.5</v>
      </c>
      <c r="D183" s="1">
        <v>-1.2687009877191999</v>
      </c>
      <c r="E183" s="3">
        <v>0.23</v>
      </c>
      <c r="F183" s="1">
        <v>93.495576323987507</v>
      </c>
      <c r="G183" s="2">
        <v>33.699890000000003</v>
      </c>
    </row>
    <row r="184" spans="1:7">
      <c r="A184" s="78" t="s">
        <v>354</v>
      </c>
      <c r="B184" s="79" t="s">
        <v>355</v>
      </c>
      <c r="C184" s="4">
        <v>64.2</v>
      </c>
      <c r="D184" s="1">
        <v>-0.11855080580076</v>
      </c>
      <c r="E184" s="3">
        <v>-0.88</v>
      </c>
      <c r="F184" s="1">
        <v>83.912266386108797</v>
      </c>
      <c r="G184" s="2">
        <v>38.365639999999999</v>
      </c>
    </row>
    <row r="185" spans="1:7">
      <c r="A185" s="78" t="s">
        <v>356</v>
      </c>
      <c r="B185" s="79" t="s">
        <v>357</v>
      </c>
      <c r="C185" s="4">
        <v>43.6</v>
      </c>
      <c r="D185" s="1">
        <v>-2.0582494420164998</v>
      </c>
      <c r="E185" s="3">
        <v>0.18</v>
      </c>
      <c r="F185" s="1">
        <v>29.354891043450898</v>
      </c>
      <c r="G185" s="82" t="e">
        <v>#N/A</v>
      </c>
    </row>
    <row r="186" spans="1:7">
      <c r="A186" s="78" t="s">
        <v>358</v>
      </c>
      <c r="B186" s="79" t="s">
        <v>359</v>
      </c>
      <c r="C186" s="5" t="e">
        <f>NA()</f>
        <v>#N/A</v>
      </c>
      <c r="D186" s="1">
        <v>0.80873107121098997</v>
      </c>
      <c r="E186" s="3">
        <v>1.45</v>
      </c>
      <c r="F186" s="1" t="e">
        <f>NA()</f>
        <v>#N/A</v>
      </c>
      <c r="G186" s="82" t="e">
        <v>#N/A</v>
      </c>
    </row>
    <row r="187" spans="1:7">
      <c r="A187" s="78" t="s">
        <v>360</v>
      </c>
      <c r="B187" s="79" t="s">
        <v>361</v>
      </c>
      <c r="C187" s="4">
        <v>61.7</v>
      </c>
      <c r="D187" s="1">
        <v>-0.48640791481827</v>
      </c>
      <c r="E187" s="3">
        <v>-1.06</v>
      </c>
      <c r="F187" s="1">
        <v>28.687779665247799</v>
      </c>
      <c r="G187" s="2">
        <v>4.0956999999999999</v>
      </c>
    </row>
    <row r="188" spans="1:7">
      <c r="A188" s="78" t="s">
        <v>362</v>
      </c>
      <c r="B188" s="79" t="s">
        <v>363</v>
      </c>
      <c r="C188" s="4">
        <v>45.8</v>
      </c>
      <c r="D188" s="1">
        <v>-6.2980186913627001E-2</v>
      </c>
      <c r="E188" s="3">
        <v>-0.27</v>
      </c>
      <c r="F188" s="1">
        <v>120.267622399263</v>
      </c>
      <c r="G188" s="2">
        <v>79.444659999999999</v>
      </c>
    </row>
    <row r="189" spans="1:7">
      <c r="A189" s="78" t="s">
        <v>364</v>
      </c>
      <c r="B189" s="79" t="s">
        <v>365</v>
      </c>
      <c r="C189" s="4">
        <v>67.8</v>
      </c>
      <c r="D189" s="1">
        <v>-0.87144450668720996</v>
      </c>
      <c r="E189" s="3">
        <v>0.91</v>
      </c>
      <c r="F189" s="1">
        <v>232.06797721045501</v>
      </c>
      <c r="G189" s="2">
        <v>30.403079999999999</v>
      </c>
    </row>
    <row r="190" spans="1:7">
      <c r="A190" s="78" t="s">
        <v>366</v>
      </c>
      <c r="B190" s="79" t="s">
        <v>367</v>
      </c>
      <c r="C190" s="4">
        <v>74.5</v>
      </c>
      <c r="D190" s="1">
        <v>1.30553906098433</v>
      </c>
      <c r="E190" s="3">
        <v>0.3</v>
      </c>
      <c r="F190" s="1">
        <v>129.97698475927999</v>
      </c>
      <c r="G190" s="2">
        <v>57.415190000000003</v>
      </c>
    </row>
    <row r="191" spans="1:7">
      <c r="A191" s="78" t="s">
        <v>368</v>
      </c>
      <c r="B191" s="79" t="s">
        <v>369</v>
      </c>
      <c r="C191" s="4">
        <v>77.8</v>
      </c>
      <c r="D191" s="1">
        <v>1.11499702644716</v>
      </c>
      <c r="E191" s="3">
        <v>0.41</v>
      </c>
      <c r="F191" s="1">
        <v>97.197783763888097</v>
      </c>
      <c r="G191" s="2">
        <v>82.915199999999999</v>
      </c>
    </row>
    <row r="192" spans="1:7">
      <c r="A192" s="78" t="s">
        <v>370</v>
      </c>
      <c r="B192" s="79" t="s">
        <v>371</v>
      </c>
      <c r="C192" s="4">
        <v>70</v>
      </c>
      <c r="D192" s="1">
        <v>1.0980483420245699</v>
      </c>
      <c r="E192" s="3">
        <v>0.88</v>
      </c>
      <c r="F192" s="1">
        <v>113.66428914377499</v>
      </c>
      <c r="G192" s="2">
        <v>64.911709999999999</v>
      </c>
    </row>
    <row r="193" spans="1:7">
      <c r="A193" s="78" t="s">
        <v>372</v>
      </c>
      <c r="B193" s="79" t="s">
        <v>373</v>
      </c>
      <c r="C193" s="4">
        <v>45.8</v>
      </c>
      <c r="D193" s="1">
        <v>-1.9294317282558799</v>
      </c>
      <c r="E193" s="3">
        <v>-0.91</v>
      </c>
      <c r="F193" s="1">
        <v>59.127218902946296</v>
      </c>
      <c r="G193" s="2">
        <v>9.7755399999999995</v>
      </c>
    </row>
    <row r="194" spans="1:7">
      <c r="A194" s="78" t="s">
        <v>374</v>
      </c>
      <c r="B194" s="79" t="s">
        <v>375</v>
      </c>
      <c r="C194" s="4">
        <v>56.7</v>
      </c>
      <c r="D194" s="1">
        <v>0.58069483231020003</v>
      </c>
      <c r="E194" s="3">
        <v>1.27</v>
      </c>
      <c r="F194" s="1">
        <v>52.734915842327403</v>
      </c>
      <c r="G194" s="2">
        <v>4.7664200000000001</v>
      </c>
    </row>
    <row r="195" spans="1:7">
      <c r="A195" s="78" t="s">
        <v>376</v>
      </c>
      <c r="B195" s="79" t="s">
        <v>377</v>
      </c>
      <c r="C195" s="4">
        <v>37.6</v>
      </c>
      <c r="D195" s="1">
        <v>-0.79267117188776004</v>
      </c>
      <c r="E195" s="3">
        <v>-1.41</v>
      </c>
      <c r="F195" s="1">
        <v>99.082476042840995</v>
      </c>
      <c r="G195" s="2">
        <v>78.644400000000005</v>
      </c>
    </row>
    <row r="196" spans="1:7">
      <c r="A196" s="78" t="s">
        <v>378</v>
      </c>
      <c r="B196" s="79" t="s">
        <v>379</v>
      </c>
      <c r="C196" s="4">
        <v>51.6</v>
      </c>
      <c r="D196" s="1">
        <v>-1.5234217438559501</v>
      </c>
      <c r="E196" s="3">
        <v>0.19</v>
      </c>
      <c r="F196" s="1">
        <v>101.473704385381</v>
      </c>
      <c r="G196" s="2">
        <v>9.6837099999999996</v>
      </c>
    </row>
    <row r="197" spans="1:7">
      <c r="A197" s="78" t="s">
        <v>380</v>
      </c>
      <c r="B197" s="79" t="s">
        <v>381</v>
      </c>
      <c r="C197" s="4">
        <v>54.2</v>
      </c>
      <c r="D197" s="1">
        <v>-1.2678403844217501</v>
      </c>
      <c r="E197" s="3">
        <v>-2.31</v>
      </c>
      <c r="F197" s="1">
        <v>16.293317025880199</v>
      </c>
      <c r="G197" s="2">
        <v>10.226610000000001</v>
      </c>
    </row>
    <row r="198" spans="1:7">
      <c r="A198" s="78" t="s">
        <v>382</v>
      </c>
      <c r="B198" s="79" t="s">
        <v>383</v>
      </c>
      <c r="C198" s="4">
        <v>59.7</v>
      </c>
      <c r="D198" s="1">
        <v>-0.26969602029460998</v>
      </c>
      <c r="E198" s="3">
        <v>0.51</v>
      </c>
      <c r="F198" s="1">
        <v>34.066924110701798</v>
      </c>
      <c r="G198" s="2">
        <v>2.4039000000000001</v>
      </c>
    </row>
    <row r="199" spans="1:7">
      <c r="A199" s="78" t="s">
        <v>384</v>
      </c>
      <c r="B199" s="79" t="s">
        <v>385</v>
      </c>
      <c r="C199" s="4">
        <v>22.1</v>
      </c>
      <c r="D199" s="1">
        <v>-1.5536636493844</v>
      </c>
      <c r="E199" s="3">
        <v>-1.44</v>
      </c>
      <c r="F199" s="1">
        <v>23.884465307394901</v>
      </c>
      <c r="G199" s="2">
        <v>3.2066954017234601</v>
      </c>
    </row>
    <row r="201" spans="1:7">
      <c r="B201" s="8"/>
      <c r="C201" s="2"/>
      <c r="D201" s="2"/>
      <c r="E201" s="2"/>
      <c r="F201" s="2"/>
      <c r="G201" s="2"/>
    </row>
    <row r="202" spans="1:7">
      <c r="B202" s="8"/>
      <c r="C202" s="2"/>
      <c r="D202" s="2"/>
      <c r="E202" s="2"/>
      <c r="F202" s="2"/>
      <c r="G202" s="2"/>
    </row>
    <row r="203" spans="1:7">
      <c r="B203" s="8"/>
      <c r="C203" s="2"/>
      <c r="D203" s="2"/>
      <c r="E203" s="2"/>
      <c r="F203" s="2"/>
      <c r="G203" s="2"/>
    </row>
    <row r="204" spans="1:7">
      <c r="B204" s="8"/>
      <c r="C204" s="2"/>
      <c r="D204" s="2"/>
      <c r="E204" s="2"/>
      <c r="F204" s="2"/>
      <c r="G204" s="2"/>
    </row>
    <row r="205" spans="1:7">
      <c r="B205" s="8"/>
      <c r="C205" s="2"/>
      <c r="D205" s="2"/>
      <c r="E205" s="2"/>
      <c r="F205" s="2"/>
      <c r="G205" s="2"/>
    </row>
  </sheetData>
  <mergeCells count="2">
    <mergeCell ref="F6:G6"/>
    <mergeCell ref="D6:E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6"/>
  <sheetViews>
    <sheetView topLeftCell="B1" workbookViewId="0">
      <pane xSplit="1" ySplit="7" topLeftCell="C8" activePane="bottomRight" state="frozen"/>
      <selection activeCell="B1" sqref="B1"/>
      <selection pane="topRight" activeCell="C1" sqref="C1"/>
      <selection pane="bottomLeft" activeCell="B8" sqref="B8"/>
      <selection pane="bottomRight" activeCell="D41" sqref="D41"/>
    </sheetView>
  </sheetViews>
  <sheetFormatPr baseColWidth="10" defaultRowHeight="15" x14ac:dyDescent="0"/>
  <cols>
    <col min="2" max="2" width="31" style="8" bestFit="1" customWidth="1"/>
    <col min="19" max="19" width="13.5" customWidth="1"/>
  </cols>
  <sheetData>
    <row r="1" spans="1:25">
      <c r="B1" s="80" t="s">
        <v>439</v>
      </c>
      <c r="C1" s="81">
        <v>0.5</v>
      </c>
      <c r="D1" s="81">
        <f>1/4/2</f>
        <v>0.125</v>
      </c>
      <c r="E1" s="81">
        <f>1/4/2</f>
        <v>0.125</v>
      </c>
      <c r="F1" s="81">
        <f>1/4/2</f>
        <v>0.125</v>
      </c>
      <c r="G1" s="81">
        <f>1/4/2</f>
        <v>0.125</v>
      </c>
      <c r="H1" s="16">
        <f>SUM(C1:G1)</f>
        <v>1</v>
      </c>
      <c r="I1" s="16" t="s">
        <v>408</v>
      </c>
      <c r="J1" s="16"/>
    </row>
    <row r="2" spans="1:25">
      <c r="B2" s="8" t="s">
        <v>387</v>
      </c>
      <c r="C2">
        <v>0</v>
      </c>
      <c r="D2" s="2">
        <v>-2.5</v>
      </c>
      <c r="E2" s="2">
        <v>-2.5</v>
      </c>
      <c r="F2">
        <v>0</v>
      </c>
      <c r="G2">
        <v>0</v>
      </c>
    </row>
    <row r="3" spans="1:25">
      <c r="B3" s="8" t="s">
        <v>386</v>
      </c>
      <c r="C3">
        <v>100</v>
      </c>
      <c r="D3" s="2">
        <v>2</v>
      </c>
      <c r="E3" s="2">
        <v>2.5</v>
      </c>
      <c r="F3">
        <v>90</v>
      </c>
      <c r="G3">
        <v>70</v>
      </c>
    </row>
    <row r="4" spans="1:25">
      <c r="B4" s="8" t="s">
        <v>437</v>
      </c>
      <c r="C4" s="9">
        <v>0</v>
      </c>
      <c r="D4" s="9">
        <v>0</v>
      </c>
      <c r="E4" s="9">
        <v>0</v>
      </c>
      <c r="F4" s="9">
        <v>0.4</v>
      </c>
      <c r="G4" s="9">
        <v>2.9</v>
      </c>
    </row>
    <row r="5" spans="1:25">
      <c r="B5" s="8" t="s">
        <v>438</v>
      </c>
      <c r="C5" s="2">
        <v>2009</v>
      </c>
      <c r="D5" s="2">
        <v>2009</v>
      </c>
      <c r="E5" s="2">
        <v>2009</v>
      </c>
      <c r="F5" s="2">
        <v>2008.94</v>
      </c>
      <c r="G5" s="2">
        <v>2007.02</v>
      </c>
      <c r="I5" s="15">
        <f>COUNT(I8:I199)</f>
        <v>159</v>
      </c>
      <c r="J5" s="15" t="s">
        <v>407</v>
      </c>
      <c r="K5" s="16"/>
    </row>
    <row r="6" spans="1:25">
      <c r="C6" t="s">
        <v>394</v>
      </c>
      <c r="D6" s="123" t="s">
        <v>395</v>
      </c>
      <c r="E6" s="123"/>
      <c r="F6" s="123" t="s">
        <v>396</v>
      </c>
      <c r="G6" s="123"/>
      <c r="J6" s="14"/>
      <c r="M6" s="14" t="s">
        <v>400</v>
      </c>
      <c r="N6" s="14"/>
      <c r="O6" s="14"/>
      <c r="P6" s="14"/>
      <c r="Q6" s="14"/>
    </row>
    <row r="7" spans="1:25">
      <c r="A7" s="76" t="s">
        <v>0</v>
      </c>
      <c r="B7" s="77" t="s">
        <v>1</v>
      </c>
      <c r="C7" s="13" t="s">
        <v>432</v>
      </c>
      <c r="D7" s="13" t="s">
        <v>433</v>
      </c>
      <c r="E7" s="13" t="s">
        <v>434</v>
      </c>
      <c r="F7" s="13" t="s">
        <v>435</v>
      </c>
      <c r="G7" s="13" t="s">
        <v>436</v>
      </c>
      <c r="I7" s="13" t="s">
        <v>393</v>
      </c>
      <c r="J7" s="13" t="s">
        <v>399</v>
      </c>
      <c r="M7" t="s">
        <v>388</v>
      </c>
      <c r="N7" t="s">
        <v>389</v>
      </c>
      <c r="O7" t="s">
        <v>390</v>
      </c>
      <c r="P7" t="s">
        <v>391</v>
      </c>
      <c r="Q7" t="s">
        <v>392</v>
      </c>
      <c r="R7" t="s">
        <v>393</v>
      </c>
      <c r="S7" t="s">
        <v>401</v>
      </c>
      <c r="T7" t="s">
        <v>409</v>
      </c>
      <c r="U7" t="s">
        <v>430</v>
      </c>
      <c r="V7" t="s">
        <v>431</v>
      </c>
      <c r="X7" t="s">
        <v>457</v>
      </c>
      <c r="Y7" t="s">
        <v>396</v>
      </c>
    </row>
    <row r="8" spans="1:25">
      <c r="A8" s="78" t="s">
        <v>2</v>
      </c>
      <c r="B8" s="79" t="s">
        <v>3</v>
      </c>
      <c r="C8" s="12" t="str">
        <f>IFERROR(MAX(0,MIN(1,((Data!C8-C$2)/(C$3-C$2)))),"")</f>
        <v/>
      </c>
      <c r="D8" s="12">
        <f>IFERROR(MAX(0,MIN(1,((Data!D8-D$2)/(D$3-D$2)))),"")</f>
        <v>0.24757064521232885</v>
      </c>
      <c r="E8" s="12">
        <f>IFERROR(MAX(0,MIN(1,((Data!E8-E$2)/(E$3-E$2)))),"")</f>
        <v>0</v>
      </c>
      <c r="F8" s="12">
        <f>IFERROR(MAX(0,MIN(1,((Data!F8-F$2)/(F$3-F$2)))),"")</f>
        <v>0.44738639389081108</v>
      </c>
      <c r="G8" s="12">
        <f>IFERROR(MAX(0,MIN(1,((Data!G8-G$2)/(G$3-G$2)))),"")</f>
        <v>5.1451285714285713E-2</v>
      </c>
      <c r="I8" t="str">
        <f>IFERROR((C8*C$1)+(D8*D$1)+(E8*E$1)+(F8*F$1)+(G8*G$1),"")</f>
        <v/>
      </c>
      <c r="J8" t="str">
        <f>IFERROR(RANK(I8,I$8:I$199,0),"")</f>
        <v/>
      </c>
      <c r="M8" t="str">
        <f>IF(ISNUMBER(I8),IFERROR(RANK(C8,C$8:C$199),""),"")</f>
        <v/>
      </c>
      <c r="N8" t="str">
        <f t="shared" ref="N8:Q8" si="0">IF(ISNUMBER(J8),IFERROR(RANK(D8,D$8:D$199),""),"")</f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>J8</f>
        <v/>
      </c>
      <c r="S8" t="str">
        <f>IF(ISNUMBER(R8),B8,"")</f>
        <v/>
      </c>
      <c r="T8" t="str">
        <f>I8</f>
        <v/>
      </c>
      <c r="U8" t="str">
        <f>IF(ISNUMBER(R8),"",B8)</f>
        <v>Afghanistan</v>
      </c>
      <c r="V8" t="str">
        <f>CONCATENATE(IF(ISNUMBER(C8),"",C$7),IF(ISNUMBER(D8),"",D$7),IF(ISNUMBER(E8),"",E$7),IF(ISNUMBER(F8),"",F$7),IF(ISNUMBER(G8),"",G$7))</f>
        <v xml:space="preserve">IEF </v>
      </c>
      <c r="X8">
        <f>(D8*D$1)+(E8*E$1)</f>
        <v>3.0946330651541107E-2</v>
      </c>
      <c r="Y8">
        <f>(F8*F$1)+(G8*G$1)</f>
        <v>6.2354709950637098E-2</v>
      </c>
    </row>
    <row r="9" spans="1:25">
      <c r="A9" s="78" t="s">
        <v>4</v>
      </c>
      <c r="B9" s="79" t="s">
        <v>5</v>
      </c>
      <c r="C9" s="12">
        <f>IFERROR(MAX(0,MIN(1,((Data!C9-C$2)/(C$3-C$2)))),"")</f>
        <v>0.64</v>
      </c>
      <c r="D9" s="12">
        <f>IFERROR(MAX(0,MIN(1,((Data!D9-D$2)/(D$3-D$2)))),"")</f>
        <v>0.59057374587918221</v>
      </c>
      <c r="E9" s="12">
        <f>IFERROR(MAX(0,MIN(1,((Data!E9-E$2)/(E$3-E$2)))),"")</f>
        <v>0.48600000000000004</v>
      </c>
      <c r="F9" s="12">
        <f>IFERROR(MAX(0,MIN(1,((Data!F9-F$2)/(F$3-F$2)))),"")</f>
        <v>1</v>
      </c>
      <c r="G9" s="12">
        <f>IFERROR(MAX(0,MIN(1,((Data!G9-G$2)/(G$3-G$2)))),"")</f>
        <v>0.27523128571428573</v>
      </c>
      <c r="I9">
        <f t="shared" ref="I9:I72" si="1">IFERROR((C9*C$1)+(D9*D$1)+(E9*E$1)+(F9*F$1)+(G9*G$1),"")</f>
        <v>0.61397562894918356</v>
      </c>
      <c r="J9">
        <f t="shared" ref="J9:J72" si="2">IFERROR(RANK(I9,I$8:I$199,0),"")</f>
        <v>69</v>
      </c>
      <c r="M9">
        <f t="shared" ref="M9:M72" si="3">IFERROR(RANK(C9,C$8:C$199),"")</f>
        <v>65</v>
      </c>
      <c r="N9">
        <f t="shared" ref="N9:N72" si="4">IFERROR(RANK(D9,D$8:D$199),"")</f>
        <v>81</v>
      </c>
      <c r="O9">
        <f t="shared" ref="O9:O72" si="5">IFERROR(RANK(E9,E$8:E$199),"")</f>
        <v>108</v>
      </c>
      <c r="P9">
        <f t="shared" ref="P9:P72" si="6">IFERROR(RANK(F9,F$8:F$199),"")</f>
        <v>1</v>
      </c>
      <c r="Q9">
        <f t="shared" ref="Q9:Q72" si="7">IFERROR(RANK(G9,G$8:G$199),"")</f>
        <v>89</v>
      </c>
      <c r="R9">
        <f t="shared" ref="R9:R72" si="8">J9</f>
        <v>69</v>
      </c>
      <c r="S9" t="str">
        <f t="shared" ref="S9:S72" si="9">IF(ISNUMBER(R9),B9,"")</f>
        <v>Albania</v>
      </c>
      <c r="T9">
        <f t="shared" ref="T9:T72" si="10">I9</f>
        <v>0.61397562894918356</v>
      </c>
      <c r="U9" t="str">
        <f t="shared" ref="U9:U72" si="11">IF(ISNUMBER(R9),"",B9)</f>
        <v/>
      </c>
      <c r="V9" t="str">
        <f t="shared" ref="V9:V72" si="12">CONCATENATE(IF(ISNUMBER(C9),"",C$7),IF(ISNUMBER(D9),"",D$7),IF(ISNUMBER(E9),"",E$7),IF(ISNUMBER(F9),"",F$7),IF(ISNUMBER(G9),"",G$7))</f>
        <v/>
      </c>
      <c r="X9">
        <f t="shared" ref="X9:X72" si="13">(D9*D$1)+(E9*E$1)</f>
        <v>0.13457171823489777</v>
      </c>
      <c r="Y9">
        <f t="shared" ref="Y9:Y72" si="14">(F9*F$1)+(G9*G$1)</f>
        <v>0.15940391071428572</v>
      </c>
    </row>
    <row r="10" spans="1:25">
      <c r="A10" s="78" t="s">
        <v>6</v>
      </c>
      <c r="B10" s="79" t="s">
        <v>7</v>
      </c>
      <c r="C10" s="12">
        <f>IFERROR(MAX(0,MIN(1,((Data!C10-C$2)/(C$3-C$2)))),"")</f>
        <v>0.52400000000000002</v>
      </c>
      <c r="D10" s="12">
        <f>IFERROR(MAX(0,MIN(1,((Data!D10-D$2)/(D$3-D$2)))),"")</f>
        <v>0.32357418097161555</v>
      </c>
      <c r="E10" s="12">
        <f>IFERROR(MAX(0,MIN(1,((Data!E10-E$2)/(E$3-E$2)))),"")</f>
        <v>0.26</v>
      </c>
      <c r="F10" s="12">
        <f>IFERROR(MAX(0,MIN(1,((Data!F10-F$2)/(F$3-F$2)))),"")</f>
        <v>1</v>
      </c>
      <c r="G10" s="12">
        <f>IFERROR(MAX(0,MIN(1,((Data!G10-G$2)/(G$3-G$2)))),"")</f>
        <v>0.43738771428571427</v>
      </c>
      <c r="I10">
        <f t="shared" si="1"/>
        <v>0.5146202369071663</v>
      </c>
      <c r="J10">
        <f t="shared" si="2"/>
        <v>102</v>
      </c>
      <c r="M10">
        <f t="shared" si="3"/>
        <v>128</v>
      </c>
      <c r="N10">
        <f t="shared" si="4"/>
        <v>155</v>
      </c>
      <c r="O10">
        <f t="shared" si="5"/>
        <v>166</v>
      </c>
      <c r="P10">
        <f t="shared" si="6"/>
        <v>1</v>
      </c>
      <c r="Q10">
        <f t="shared" si="7"/>
        <v>73</v>
      </c>
      <c r="R10">
        <f t="shared" si="8"/>
        <v>102</v>
      </c>
      <c r="S10" t="str">
        <f t="shared" si="9"/>
        <v>Algeria</v>
      </c>
      <c r="T10">
        <f t="shared" si="10"/>
        <v>0.5146202369071663</v>
      </c>
      <c r="U10" t="str">
        <f t="shared" si="11"/>
        <v/>
      </c>
      <c r="V10" t="str">
        <f t="shared" si="12"/>
        <v/>
      </c>
      <c r="X10">
        <f t="shared" si="13"/>
        <v>7.2946772621451939E-2</v>
      </c>
      <c r="Y10">
        <f t="shared" si="14"/>
        <v>0.17967346428571429</v>
      </c>
    </row>
    <row r="11" spans="1:25">
      <c r="A11" s="78" t="s">
        <v>8</v>
      </c>
      <c r="B11" s="79" t="s">
        <v>9</v>
      </c>
      <c r="C11" s="12" t="str">
        <f>IFERROR(MAX(0,MIN(1,((Data!C11-C$2)/(C$3-C$2)))),"")</f>
        <v/>
      </c>
      <c r="D11" s="12">
        <f>IFERROR(MAX(0,MIN(1,((Data!D11-D$2)/(D$3-D$2)))),"")</f>
        <v>0.86041472459816004</v>
      </c>
      <c r="E11" s="12">
        <f>IFERROR(MAX(0,MIN(1,((Data!E11-E$2)/(E$3-E$2)))),"")</f>
        <v>0.76600000000000001</v>
      </c>
      <c r="F11" s="12" t="str">
        <f>IFERROR(MAX(0,MIN(1,((Data!F11-F$2)/(F$3-F$2)))),"")</f>
        <v/>
      </c>
      <c r="G11" s="12">
        <f>IFERROR(MAX(0,MIN(1,((Data!G11-G$2)/(G$3-G$2)))),"")</f>
        <v>0.14768342857142858</v>
      </c>
      <c r="I11" t="str">
        <f t="shared" si="1"/>
        <v/>
      </c>
      <c r="J11" t="str">
        <f t="shared" si="2"/>
        <v/>
      </c>
      <c r="M11" t="str">
        <f t="shared" si="3"/>
        <v/>
      </c>
      <c r="N11">
        <f t="shared" si="4"/>
        <v>16</v>
      </c>
      <c r="O11">
        <f t="shared" si="5"/>
        <v>11</v>
      </c>
      <c r="P11" t="str">
        <f t="shared" si="6"/>
        <v/>
      </c>
      <c r="Q11">
        <f t="shared" si="7"/>
        <v>115</v>
      </c>
      <c r="R11" t="str">
        <f t="shared" si="8"/>
        <v/>
      </c>
      <c r="S11" t="str">
        <f t="shared" si="9"/>
        <v/>
      </c>
      <c r="T11" t="str">
        <f t="shared" si="10"/>
        <v/>
      </c>
      <c r="U11" t="str">
        <f t="shared" si="11"/>
        <v>Andorra</v>
      </c>
      <c r="V11" t="str">
        <f t="shared" si="12"/>
        <v xml:space="preserve">IEF Mobiles </v>
      </c>
      <c r="X11">
        <f t="shared" si="13"/>
        <v>0.20330184057477002</v>
      </c>
      <c r="Y11" t="e">
        <f t="shared" si="14"/>
        <v>#VALUE!</v>
      </c>
    </row>
    <row r="12" spans="1:25">
      <c r="A12" s="78" t="s">
        <v>10</v>
      </c>
      <c r="B12" s="79" t="s">
        <v>11</v>
      </c>
      <c r="C12" s="12">
        <f>IFERROR(MAX(0,MIN(1,((Data!C12-C$2)/(C$3-C$2)))),"")</f>
        <v>0.46200000000000002</v>
      </c>
      <c r="D12" s="12">
        <f>IFERROR(MAX(0,MIN(1,((Data!D12-D$2)/(D$3-D$2)))),"")</f>
        <v>0.30182299690689995</v>
      </c>
      <c r="E12" s="12">
        <f>IFERROR(MAX(0,MIN(1,((Data!E12-E$2)/(E$3-E$2)))),"")</f>
        <v>0.45199999999999996</v>
      </c>
      <c r="F12" s="12">
        <f>IFERROR(MAX(0,MIN(1,((Data!F12-F$2)/(F$3-F$2)))),"")</f>
        <v>0.4871146629891745</v>
      </c>
      <c r="G12" s="12">
        <f>IFERROR(MAX(0,MIN(1,((Data!G12-G$2)/(G$3-G$2)))),"")</f>
        <v>3.9829000000000003E-2</v>
      </c>
      <c r="I12">
        <f t="shared" si="1"/>
        <v>0.3910958324870093</v>
      </c>
      <c r="J12">
        <f t="shared" si="2"/>
        <v>145</v>
      </c>
      <c r="M12">
        <f t="shared" si="3"/>
        <v>157</v>
      </c>
      <c r="N12">
        <f t="shared" si="4"/>
        <v>161</v>
      </c>
      <c r="O12">
        <f t="shared" si="5"/>
        <v>118</v>
      </c>
      <c r="P12">
        <f t="shared" si="6"/>
        <v>140</v>
      </c>
      <c r="Q12">
        <f t="shared" si="7"/>
        <v>162</v>
      </c>
      <c r="R12">
        <f t="shared" si="8"/>
        <v>145</v>
      </c>
      <c r="S12" t="str">
        <f t="shared" si="9"/>
        <v>Angola</v>
      </c>
      <c r="T12">
        <f t="shared" si="10"/>
        <v>0.3910958324870093</v>
      </c>
      <c r="U12" t="str">
        <f t="shared" si="11"/>
        <v/>
      </c>
      <c r="V12" t="str">
        <f t="shared" si="12"/>
        <v/>
      </c>
      <c r="X12">
        <f t="shared" si="13"/>
        <v>9.4227874613362489E-2</v>
      </c>
      <c r="Y12">
        <f t="shared" si="14"/>
        <v>6.5867957873646812E-2</v>
      </c>
    </row>
    <row r="13" spans="1:25">
      <c r="A13" s="78" t="s">
        <v>12</v>
      </c>
      <c r="B13" s="79" t="s">
        <v>13</v>
      </c>
      <c r="C13" s="12" t="str">
        <f>IFERROR(MAX(0,MIN(1,((Data!C13-C$2)/(C$3-C$2)))),"")</f>
        <v/>
      </c>
      <c r="D13" s="12">
        <f>IFERROR(MAX(0,MIN(1,((Data!D13-D$2)/(D$3-D$2)))),"")</f>
        <v>0.66838364162380215</v>
      </c>
      <c r="E13" s="12">
        <f>IFERROR(MAX(0,MIN(1,((Data!E13-E$2)/(E$3-E$2)))),"")</f>
        <v>0.65</v>
      </c>
      <c r="F13" s="12">
        <f>IFERROR(MAX(0,MIN(1,((Data!F13-F$2)/(F$3-F$2)))),"")</f>
        <v>1</v>
      </c>
      <c r="G13" s="12">
        <f>IFERROR(MAX(0,MIN(1,((Data!G13-G$2)/(G$3-G$2)))),"")</f>
        <v>0.21025099999999999</v>
      </c>
      <c r="I13" t="str">
        <f t="shared" si="1"/>
        <v/>
      </c>
      <c r="J13" t="str">
        <f t="shared" si="2"/>
        <v/>
      </c>
      <c r="M13" t="str">
        <f t="shared" si="3"/>
        <v/>
      </c>
      <c r="N13">
        <f t="shared" si="4"/>
        <v>67</v>
      </c>
      <c r="O13">
        <f t="shared" si="5"/>
        <v>48</v>
      </c>
      <c r="P13">
        <f t="shared" si="6"/>
        <v>1</v>
      </c>
      <c r="Q13">
        <f t="shared" si="7"/>
        <v>105</v>
      </c>
      <c r="R13" t="str">
        <f t="shared" si="8"/>
        <v/>
      </c>
      <c r="S13" t="str">
        <f t="shared" si="9"/>
        <v/>
      </c>
      <c r="T13" t="str">
        <f t="shared" si="10"/>
        <v/>
      </c>
      <c r="U13" t="str">
        <f t="shared" si="11"/>
        <v>Antigua and Barbuda</v>
      </c>
      <c r="V13" t="str">
        <f t="shared" si="12"/>
        <v xml:space="preserve">IEF </v>
      </c>
      <c r="X13">
        <f t="shared" si="13"/>
        <v>0.16479795520297527</v>
      </c>
      <c r="Y13">
        <f t="shared" si="14"/>
        <v>0.151281375</v>
      </c>
    </row>
    <row r="14" spans="1:25">
      <c r="A14" s="78" t="s">
        <v>14</v>
      </c>
      <c r="B14" s="79" t="s">
        <v>15</v>
      </c>
      <c r="C14" s="12">
        <f>IFERROR(MAX(0,MIN(1,((Data!C14-C$2)/(C$3-C$2)))),"")</f>
        <v>0.51700000000000002</v>
      </c>
      <c r="D14" s="12">
        <f>IFERROR(MAX(0,MIN(1,((Data!D14-D$2)/(D$3-D$2)))),"")</f>
        <v>0.61110917313847557</v>
      </c>
      <c r="E14" s="12">
        <f>IFERROR(MAX(0,MIN(1,((Data!E14-E$2)/(E$3-E$2)))),"")</f>
        <v>0.496</v>
      </c>
      <c r="F14" s="12">
        <f>IFERROR(MAX(0,MIN(1,((Data!F14-F$2)/(F$3-F$2)))),"")</f>
        <v>1</v>
      </c>
      <c r="G14" s="12">
        <f>IFERROR(MAX(0,MIN(1,((Data!G14-G$2)/(G$3-G$2)))),"")</f>
        <v>0.96762142857142863</v>
      </c>
      <c r="I14">
        <f t="shared" si="1"/>
        <v>0.64284132521373794</v>
      </c>
      <c r="J14">
        <f t="shared" si="2"/>
        <v>53</v>
      </c>
      <c r="M14">
        <f t="shared" si="3"/>
        <v>133</v>
      </c>
      <c r="N14">
        <f t="shared" si="4"/>
        <v>78</v>
      </c>
      <c r="O14">
        <f t="shared" si="5"/>
        <v>104</v>
      </c>
      <c r="P14">
        <f t="shared" si="6"/>
        <v>1</v>
      </c>
      <c r="Q14">
        <f t="shared" si="7"/>
        <v>21</v>
      </c>
      <c r="R14">
        <f t="shared" si="8"/>
        <v>53</v>
      </c>
      <c r="S14" t="str">
        <f t="shared" si="9"/>
        <v>Argentina</v>
      </c>
      <c r="T14">
        <f t="shared" si="10"/>
        <v>0.64284132521373794</v>
      </c>
      <c r="U14" t="str">
        <f t="shared" si="11"/>
        <v/>
      </c>
      <c r="V14" t="str">
        <f t="shared" si="12"/>
        <v/>
      </c>
      <c r="X14">
        <f t="shared" si="13"/>
        <v>0.13838864664230943</v>
      </c>
      <c r="Y14">
        <f t="shared" si="14"/>
        <v>0.24595267857142858</v>
      </c>
    </row>
    <row r="15" spans="1:25">
      <c r="A15" s="78" t="s">
        <v>16</v>
      </c>
      <c r="B15" s="79" t="s">
        <v>17</v>
      </c>
      <c r="C15" s="12">
        <f>IFERROR(MAX(0,MIN(1,((Data!C15-C$2)/(C$3-C$2)))),"")</f>
        <v>0.69700000000000006</v>
      </c>
      <c r="D15" s="12">
        <f>IFERROR(MAX(0,MIN(1,((Data!D15-D$2)/(D$3-D$2)))),"")</f>
        <v>0.37238155884926222</v>
      </c>
      <c r="E15" s="12">
        <f>IFERROR(MAX(0,MIN(1,((Data!E15-E$2)/(E$3-E$2)))),"")</f>
        <v>0.51800000000000002</v>
      </c>
      <c r="F15" s="12">
        <f>IFERROR(MAX(0,MIN(1,((Data!F15-F$2)/(F$3-F$2)))),"")</f>
        <v>0.94426123253697891</v>
      </c>
      <c r="G15" s="12">
        <f>IFERROR(MAX(0,MIN(1,((Data!G15-G$2)/(G$3-G$2)))),"")</f>
        <v>0.71639128571428579</v>
      </c>
      <c r="I15">
        <f t="shared" si="1"/>
        <v>0.66737925963756595</v>
      </c>
      <c r="J15">
        <f t="shared" si="2"/>
        <v>44</v>
      </c>
      <c r="M15">
        <f t="shared" si="3"/>
        <v>33</v>
      </c>
      <c r="N15">
        <f t="shared" si="4"/>
        <v>139</v>
      </c>
      <c r="O15">
        <f t="shared" si="5"/>
        <v>94</v>
      </c>
      <c r="P15">
        <f t="shared" si="6"/>
        <v>91</v>
      </c>
      <c r="Q15">
        <f t="shared" si="7"/>
        <v>47</v>
      </c>
      <c r="R15">
        <f t="shared" si="8"/>
        <v>44</v>
      </c>
      <c r="S15" t="str">
        <f t="shared" si="9"/>
        <v>Armenia</v>
      </c>
      <c r="T15">
        <f t="shared" si="10"/>
        <v>0.66737925963756595</v>
      </c>
      <c r="U15" t="str">
        <f t="shared" si="11"/>
        <v/>
      </c>
      <c r="V15" t="str">
        <f t="shared" si="12"/>
        <v/>
      </c>
      <c r="X15">
        <f t="shared" si="13"/>
        <v>0.11129769485615779</v>
      </c>
      <c r="Y15">
        <f t="shared" si="14"/>
        <v>0.2075815647814081</v>
      </c>
    </row>
    <row r="16" spans="1:25">
      <c r="A16" s="78" t="s">
        <v>18</v>
      </c>
      <c r="B16" s="79" t="s">
        <v>19</v>
      </c>
      <c r="C16" s="12">
        <f>IFERROR(MAX(0,MIN(1,((Data!C16-C$2)/(C$3-C$2)))),"")</f>
        <v>0.82499999999999996</v>
      </c>
      <c r="D16" s="12">
        <f>IFERROR(MAX(0,MIN(1,((Data!D16-D$2)/(D$3-D$2)))),"")</f>
        <v>0.86511100387902673</v>
      </c>
      <c r="E16" s="12">
        <f>IFERROR(MAX(0,MIN(1,((Data!E16-E$2)/(E$3-E$2)))),"")</f>
        <v>0.66600000000000004</v>
      </c>
      <c r="F16" s="12">
        <f>IFERROR(MAX(0,MIN(1,((Data!F16-F$2)/(F$3-F$2)))),"")</f>
        <v>1</v>
      </c>
      <c r="G16" s="12">
        <f>IFERROR(MAX(0,MIN(1,((Data!G16-G$2)/(G$3-G$2)))),"")</f>
        <v>1</v>
      </c>
      <c r="I16">
        <f t="shared" si="1"/>
        <v>0.85388887548487835</v>
      </c>
      <c r="J16">
        <f t="shared" si="2"/>
        <v>2</v>
      </c>
      <c r="M16">
        <f t="shared" si="3"/>
        <v>2</v>
      </c>
      <c r="N16">
        <f t="shared" si="4"/>
        <v>13</v>
      </c>
      <c r="O16">
        <f t="shared" si="5"/>
        <v>42</v>
      </c>
      <c r="P16">
        <f t="shared" si="6"/>
        <v>1</v>
      </c>
      <c r="Q16">
        <f t="shared" si="7"/>
        <v>1</v>
      </c>
      <c r="R16">
        <f t="shared" si="8"/>
        <v>2</v>
      </c>
      <c r="S16" t="str">
        <f t="shared" si="9"/>
        <v>Australia</v>
      </c>
      <c r="T16">
        <f t="shared" si="10"/>
        <v>0.85388887548487835</v>
      </c>
      <c r="U16" t="str">
        <f t="shared" si="11"/>
        <v/>
      </c>
      <c r="V16" t="str">
        <f t="shared" si="12"/>
        <v/>
      </c>
      <c r="X16">
        <f t="shared" si="13"/>
        <v>0.19138887548487835</v>
      </c>
      <c r="Y16">
        <f t="shared" si="14"/>
        <v>0.25</v>
      </c>
    </row>
    <row r="17" spans="1:25">
      <c r="A17" s="78" t="s">
        <v>20</v>
      </c>
      <c r="B17" s="79" t="s">
        <v>21</v>
      </c>
      <c r="C17" s="12">
        <f>IFERROR(MAX(0,MIN(1,((Data!C17-C$2)/(C$3-C$2)))),"")</f>
        <v>0.71900000000000008</v>
      </c>
      <c r="D17" s="12">
        <f>IFERROR(MAX(0,MIN(1,((Data!D17-D$2)/(D$3-D$2)))),"")</f>
        <v>0.86094014192155555</v>
      </c>
      <c r="E17" s="12">
        <f>IFERROR(MAX(0,MIN(1,((Data!E17-E$2)/(E$3-E$2)))),"")</f>
        <v>0.72599999999999998</v>
      </c>
      <c r="F17" s="12">
        <f>IFERROR(MAX(0,MIN(1,((Data!F17-F$2)/(F$3-F$2)))),"")</f>
        <v>1</v>
      </c>
      <c r="G17" s="12">
        <f>IFERROR(MAX(0,MIN(1,((Data!G17-G$2)/(G$3-G$2)))),"")</f>
        <v>0.78163828571428573</v>
      </c>
      <c r="I17">
        <f t="shared" si="1"/>
        <v>0.78057230345448025</v>
      </c>
      <c r="J17">
        <f t="shared" si="2"/>
        <v>15</v>
      </c>
      <c r="M17">
        <f t="shared" si="3"/>
        <v>19</v>
      </c>
      <c r="N17">
        <f t="shared" si="4"/>
        <v>15</v>
      </c>
      <c r="O17">
        <f t="shared" si="5"/>
        <v>19</v>
      </c>
      <c r="P17">
        <f t="shared" si="6"/>
        <v>1</v>
      </c>
      <c r="Q17">
        <f t="shared" si="7"/>
        <v>38</v>
      </c>
      <c r="R17">
        <f t="shared" si="8"/>
        <v>15</v>
      </c>
      <c r="S17" t="str">
        <f t="shared" si="9"/>
        <v>Austria</v>
      </c>
      <c r="T17">
        <f t="shared" si="10"/>
        <v>0.78057230345448025</v>
      </c>
      <c r="U17" t="str">
        <f t="shared" si="11"/>
        <v/>
      </c>
      <c r="V17" t="str">
        <f t="shared" si="12"/>
        <v/>
      </c>
      <c r="X17">
        <f t="shared" si="13"/>
        <v>0.19836751774019445</v>
      </c>
      <c r="Y17">
        <f t="shared" si="14"/>
        <v>0.2227047857142857</v>
      </c>
    </row>
    <row r="18" spans="1:25">
      <c r="A18" s="78" t="s">
        <v>22</v>
      </c>
      <c r="B18" s="79" t="s">
        <v>23</v>
      </c>
      <c r="C18" s="12">
        <f>IFERROR(MAX(0,MIN(1,((Data!C18-C$2)/(C$3-C$2)))),"")</f>
        <v>0.59699999999999998</v>
      </c>
      <c r="D18" s="12">
        <f>IFERROR(MAX(0,MIN(1,((Data!D18-D$2)/(D$3-D$2)))),"")</f>
        <v>0.28853720755367779</v>
      </c>
      <c r="E18" s="12">
        <f>IFERROR(MAX(0,MIN(1,((Data!E18-E$2)/(E$3-E$2)))),"")</f>
        <v>0.42199999999999999</v>
      </c>
      <c r="F18" s="12">
        <f>IFERROR(MAX(0,MIN(1,((Data!F18-F$2)/(F$3-F$2)))),"")</f>
        <v>0.98154242887818444</v>
      </c>
      <c r="G18" s="12">
        <f>IFERROR(MAX(0,MIN(1,((Data!G18-G$2)/(G$3-G$2)))),"")</f>
        <v>0.27225300000000002</v>
      </c>
      <c r="I18">
        <f t="shared" si="1"/>
        <v>0.5440415795539828</v>
      </c>
      <c r="J18">
        <f t="shared" si="2"/>
        <v>89</v>
      </c>
      <c r="M18">
        <f t="shared" si="3"/>
        <v>87</v>
      </c>
      <c r="N18">
        <f t="shared" si="4"/>
        <v>164</v>
      </c>
      <c r="O18">
        <f t="shared" si="5"/>
        <v>126</v>
      </c>
      <c r="P18">
        <f t="shared" si="6"/>
        <v>87</v>
      </c>
      <c r="Q18">
        <f t="shared" si="7"/>
        <v>90</v>
      </c>
      <c r="R18">
        <f t="shared" si="8"/>
        <v>89</v>
      </c>
      <c r="S18" t="str">
        <f t="shared" si="9"/>
        <v>Azerbaijan</v>
      </c>
      <c r="T18">
        <f t="shared" si="10"/>
        <v>0.5440415795539828</v>
      </c>
      <c r="U18" t="str">
        <f t="shared" si="11"/>
        <v/>
      </c>
      <c r="V18" t="str">
        <f t="shared" si="12"/>
        <v/>
      </c>
      <c r="X18">
        <f t="shared" si="13"/>
        <v>8.8817150944209722E-2</v>
      </c>
      <c r="Y18">
        <f t="shared" si="14"/>
        <v>0.15672442860977306</v>
      </c>
    </row>
    <row r="19" spans="1:25">
      <c r="A19" s="78" t="s">
        <v>24</v>
      </c>
      <c r="B19" s="79" t="s">
        <v>25</v>
      </c>
      <c r="C19" s="12" t="str">
        <f>IFERROR(MAX(0,MIN(1,((Data!C19-C$2)/(C$3-C$2)))),"")</f>
        <v/>
      </c>
      <c r="D19" s="12">
        <f>IFERROR(MAX(0,MIN(1,((Data!D19-D$2)/(D$3-D$2)))),"")</f>
        <v>0.77603832903733339</v>
      </c>
      <c r="E19" s="12">
        <f>IFERROR(MAX(0,MIN(1,((Data!E19-E$2)/(E$3-E$2)))),"")</f>
        <v>0.67599999999999993</v>
      </c>
      <c r="F19" s="12">
        <f>IFERROR(MAX(0,MIN(1,((Data!F19-F$2)/(F$3-F$2)))),"")</f>
        <v>1</v>
      </c>
      <c r="G19" s="12">
        <f>IFERROR(MAX(0,MIN(1,((Data!G19-G$2)/(G$3-G$2)))),"")</f>
        <v>0.21383214285714286</v>
      </c>
      <c r="I19" t="str">
        <f t="shared" si="1"/>
        <v/>
      </c>
      <c r="J19" t="str">
        <f t="shared" si="2"/>
        <v/>
      </c>
      <c r="M19" t="str">
        <f t="shared" si="3"/>
        <v/>
      </c>
      <c r="N19">
        <f t="shared" si="4"/>
        <v>41</v>
      </c>
      <c r="O19">
        <f t="shared" si="5"/>
        <v>38</v>
      </c>
      <c r="P19">
        <f t="shared" si="6"/>
        <v>1</v>
      </c>
      <c r="Q19">
        <f t="shared" si="7"/>
        <v>102</v>
      </c>
      <c r="R19" t="str">
        <f t="shared" si="8"/>
        <v/>
      </c>
      <c r="S19" t="str">
        <f t="shared" si="9"/>
        <v/>
      </c>
      <c r="T19" t="str">
        <f t="shared" si="10"/>
        <v/>
      </c>
      <c r="U19" t="str">
        <f t="shared" si="11"/>
        <v>Bahamas</v>
      </c>
      <c r="V19" t="str">
        <f t="shared" si="12"/>
        <v xml:space="preserve">IEF </v>
      </c>
      <c r="X19">
        <f t="shared" si="13"/>
        <v>0.18150479112966666</v>
      </c>
      <c r="Y19">
        <f t="shared" si="14"/>
        <v>0.15172901785714285</v>
      </c>
    </row>
    <row r="20" spans="1:25">
      <c r="A20" s="78" t="s">
        <v>26</v>
      </c>
      <c r="B20" s="79" t="s">
        <v>27</v>
      </c>
      <c r="C20" s="12">
        <f>IFERROR(MAX(0,MIN(1,((Data!C20-C$2)/(C$3-C$2)))),"")</f>
        <v>0.77700000000000002</v>
      </c>
      <c r="D20" s="12">
        <f>IFERROR(MAX(0,MIN(1,((Data!D20-D$2)/(D$3-D$2)))),"")</f>
        <v>0.37209932563438891</v>
      </c>
      <c r="E20" s="12">
        <f>IFERROR(MAX(0,MIN(1,((Data!E20-E$2)/(E$3-E$2)))),"")</f>
        <v>0.48200000000000004</v>
      </c>
      <c r="F20" s="12">
        <f>IFERROR(MAX(0,MIN(1,((Data!F20-F$2)/(F$3-F$2)))),"")</f>
        <v>1</v>
      </c>
      <c r="G20" s="12">
        <f>IFERROR(MAX(0,MIN(1,((Data!G20-G$2)/(G$3-G$2)))),"")</f>
        <v>0.31093100000000001</v>
      </c>
      <c r="I20">
        <f t="shared" si="1"/>
        <v>0.65912879070429864</v>
      </c>
      <c r="J20">
        <f t="shared" si="2"/>
        <v>45</v>
      </c>
      <c r="M20">
        <f t="shared" si="3"/>
        <v>9</v>
      </c>
      <c r="N20">
        <f t="shared" si="4"/>
        <v>140</v>
      </c>
      <c r="O20">
        <f t="shared" si="5"/>
        <v>109</v>
      </c>
      <c r="P20">
        <f t="shared" si="6"/>
        <v>1</v>
      </c>
      <c r="Q20">
        <f t="shared" si="7"/>
        <v>87</v>
      </c>
      <c r="R20">
        <f t="shared" si="8"/>
        <v>45</v>
      </c>
      <c r="S20" t="str">
        <f t="shared" si="9"/>
        <v>Bahrain</v>
      </c>
      <c r="T20">
        <f t="shared" si="10"/>
        <v>0.65912879070429864</v>
      </c>
      <c r="U20" t="str">
        <f t="shared" si="11"/>
        <v/>
      </c>
      <c r="V20" t="str">
        <f t="shared" si="12"/>
        <v/>
      </c>
      <c r="X20">
        <f t="shared" si="13"/>
        <v>0.10676241570429862</v>
      </c>
      <c r="Y20">
        <f t="shared" si="14"/>
        <v>0.16386637500000001</v>
      </c>
    </row>
    <row r="21" spans="1:25">
      <c r="A21" s="78" t="s">
        <v>28</v>
      </c>
      <c r="B21" s="79" t="s">
        <v>29</v>
      </c>
      <c r="C21" s="12">
        <f>IFERROR(MAX(0,MIN(1,((Data!C21-C$2)/(C$3-C$2)))),"")</f>
        <v>0.53</v>
      </c>
      <c r="D21" s="12">
        <f>IFERROR(MAX(0,MIN(1,((Data!D21-D$2)/(D$3-D$2)))),"")</f>
        <v>0.47308172441499557</v>
      </c>
      <c r="E21" s="12">
        <f>IFERROR(MAX(0,MIN(1,((Data!E21-E$2)/(E$3-E$2)))),"")</f>
        <v>0.19</v>
      </c>
      <c r="F21" s="12">
        <f>IFERROR(MAX(0,MIN(1,((Data!F21-F$2)/(F$3-F$2)))),"")</f>
        <v>0.34520858680222444</v>
      </c>
      <c r="G21" s="12">
        <f>IFERROR(MAX(0,MIN(1,((Data!G21-G$2)/(G$3-G$2)))),"")</f>
        <v>0.11227685714285714</v>
      </c>
      <c r="I21">
        <f t="shared" si="1"/>
        <v>0.40507089604500968</v>
      </c>
      <c r="J21">
        <f t="shared" si="2"/>
        <v>138</v>
      </c>
      <c r="M21">
        <f t="shared" si="3"/>
        <v>126</v>
      </c>
      <c r="N21">
        <f t="shared" si="4"/>
        <v>119</v>
      </c>
      <c r="O21">
        <f t="shared" si="5"/>
        <v>177</v>
      </c>
      <c r="P21">
        <f t="shared" si="6"/>
        <v>155</v>
      </c>
      <c r="Q21">
        <f t="shared" si="7"/>
        <v>129</v>
      </c>
      <c r="R21">
        <f t="shared" si="8"/>
        <v>138</v>
      </c>
      <c r="S21" t="str">
        <f t="shared" si="9"/>
        <v>Bangladesh</v>
      </c>
      <c r="T21">
        <f t="shared" si="10"/>
        <v>0.40507089604500968</v>
      </c>
      <c r="U21" t="str">
        <f t="shared" si="11"/>
        <v/>
      </c>
      <c r="V21" t="str">
        <f t="shared" si="12"/>
        <v/>
      </c>
      <c r="X21">
        <f t="shared" si="13"/>
        <v>8.2885215551874447E-2</v>
      </c>
      <c r="Y21">
        <f t="shared" si="14"/>
        <v>5.7185680493135195E-2</v>
      </c>
    </row>
    <row r="22" spans="1:25">
      <c r="A22" s="78" t="s">
        <v>30</v>
      </c>
      <c r="B22" s="79" t="s">
        <v>31</v>
      </c>
      <c r="C22" s="12">
        <f>IFERROR(MAX(0,MIN(1,((Data!C22-C$2)/(C$3-C$2)))),"")</f>
        <v>0.68500000000000005</v>
      </c>
      <c r="D22" s="12">
        <f>IFERROR(MAX(0,MIN(1,((Data!D22-D$2)/(D$3-D$2)))),"")</f>
        <v>0.8077498685689356</v>
      </c>
      <c r="E22" s="12">
        <f>IFERROR(MAX(0,MIN(1,((Data!E22-E$2)/(E$3-E$2)))),"")</f>
        <v>0.71799999999999997</v>
      </c>
      <c r="F22" s="12">
        <f>IFERROR(MAX(0,MIN(1,((Data!F22-F$2)/(F$3-F$2)))),"")</f>
        <v>1</v>
      </c>
      <c r="G22" s="12" t="str">
        <f>IFERROR(MAX(0,MIN(1,((Data!G22-G$2)/(G$3-G$2)))),"")</f>
        <v/>
      </c>
      <c r="I22" t="str">
        <f t="shared" si="1"/>
        <v/>
      </c>
      <c r="J22" t="str">
        <f t="shared" si="2"/>
        <v/>
      </c>
      <c r="M22">
        <f t="shared" si="3"/>
        <v>39</v>
      </c>
      <c r="N22">
        <f t="shared" si="4"/>
        <v>26</v>
      </c>
      <c r="O22">
        <f t="shared" si="5"/>
        <v>22</v>
      </c>
      <c r="P22">
        <f t="shared" si="6"/>
        <v>1</v>
      </c>
      <c r="Q22" t="str">
        <f t="shared" si="7"/>
        <v/>
      </c>
      <c r="R22" t="str">
        <f t="shared" si="8"/>
        <v/>
      </c>
      <c r="S22" t="str">
        <f t="shared" si="9"/>
        <v/>
      </c>
      <c r="T22" t="str">
        <f t="shared" si="10"/>
        <v/>
      </c>
      <c r="U22" t="str">
        <f t="shared" si="11"/>
        <v>Barbados</v>
      </c>
      <c r="V22" t="str">
        <f t="shared" si="12"/>
        <v xml:space="preserve">Enroll 3e </v>
      </c>
      <c r="X22">
        <f t="shared" si="13"/>
        <v>0.19071873357111696</v>
      </c>
      <c r="Y22" t="e">
        <f t="shared" si="14"/>
        <v>#VALUE!</v>
      </c>
    </row>
    <row r="23" spans="1:25">
      <c r="A23" s="78" t="s">
        <v>32</v>
      </c>
      <c r="B23" s="79" t="s">
        <v>33</v>
      </c>
      <c r="C23" s="12">
        <f>IFERROR(MAX(0,MIN(1,((Data!C23-C$2)/(C$3-C$2)))),"")</f>
        <v>0.47899999999999998</v>
      </c>
      <c r="D23" s="12">
        <f>IFERROR(MAX(0,MIN(1,((Data!D23-D$2)/(D$3-D$2)))),"")</f>
        <v>0.21245812995477997</v>
      </c>
      <c r="E23" s="12">
        <f>IFERROR(MAX(0,MIN(1,((Data!E23-E$2)/(E$3-E$2)))),"")</f>
        <v>0.57400000000000007</v>
      </c>
      <c r="F23" s="12">
        <f>IFERROR(MAX(0,MIN(1,((Data!F23-F$2)/(F$3-F$2)))),"")</f>
        <v>1</v>
      </c>
      <c r="G23" s="12">
        <f>IFERROR(MAX(0,MIN(1,((Data!G23-G$2)/(G$3-G$2)))),"")</f>
        <v>1</v>
      </c>
      <c r="I23">
        <f t="shared" si="1"/>
        <v>0.58780726624434754</v>
      </c>
      <c r="J23">
        <f t="shared" si="2"/>
        <v>78</v>
      </c>
      <c r="M23">
        <f t="shared" si="3"/>
        <v>151</v>
      </c>
      <c r="N23">
        <f t="shared" si="4"/>
        <v>177</v>
      </c>
      <c r="O23">
        <f t="shared" si="5"/>
        <v>75</v>
      </c>
      <c r="P23">
        <f t="shared" si="6"/>
        <v>1</v>
      </c>
      <c r="Q23">
        <f t="shared" si="7"/>
        <v>1</v>
      </c>
      <c r="R23">
        <f t="shared" si="8"/>
        <v>78</v>
      </c>
      <c r="S23" t="str">
        <f t="shared" si="9"/>
        <v>Belarus</v>
      </c>
      <c r="T23">
        <f t="shared" si="10"/>
        <v>0.58780726624434754</v>
      </c>
      <c r="U23" t="str">
        <f t="shared" si="11"/>
        <v/>
      </c>
      <c r="V23" t="str">
        <f t="shared" si="12"/>
        <v/>
      </c>
      <c r="X23">
        <f t="shared" si="13"/>
        <v>9.8307266244347505E-2</v>
      </c>
      <c r="Y23">
        <f t="shared" si="14"/>
        <v>0.25</v>
      </c>
    </row>
    <row r="24" spans="1:25">
      <c r="A24" s="78" t="s">
        <v>34</v>
      </c>
      <c r="B24" s="79" t="s">
        <v>35</v>
      </c>
      <c r="C24" s="12">
        <f>IFERROR(MAX(0,MIN(1,((Data!C24-C$2)/(C$3-C$2)))),"")</f>
        <v>0.70200000000000007</v>
      </c>
      <c r="D24" s="12">
        <f>IFERROR(MAX(0,MIN(1,((Data!D24-D$2)/(D$3-D$2)))),"")</f>
        <v>0.86524990752830888</v>
      </c>
      <c r="E24" s="12">
        <f>IFERROR(MAX(0,MIN(1,((Data!E24-E$2)/(E$3-E$2)))),"")</f>
        <v>0.65800000000000003</v>
      </c>
      <c r="F24" s="12">
        <f>IFERROR(MAX(0,MIN(1,((Data!F24-F$2)/(F$3-F$2)))),"")</f>
        <v>1</v>
      </c>
      <c r="G24" s="12">
        <f>IFERROR(MAX(0,MIN(1,((Data!G24-G$2)/(G$3-G$2)))),"")</f>
        <v>0.89958214285714289</v>
      </c>
      <c r="I24">
        <f t="shared" si="1"/>
        <v>0.77885400629818147</v>
      </c>
      <c r="J24">
        <f t="shared" si="2"/>
        <v>17</v>
      </c>
      <c r="M24">
        <f t="shared" si="3"/>
        <v>28</v>
      </c>
      <c r="N24">
        <f t="shared" si="4"/>
        <v>12</v>
      </c>
      <c r="O24">
        <f t="shared" si="5"/>
        <v>46</v>
      </c>
      <c r="P24">
        <f t="shared" si="6"/>
        <v>1</v>
      </c>
      <c r="Q24">
        <f t="shared" si="7"/>
        <v>27</v>
      </c>
      <c r="R24">
        <f t="shared" si="8"/>
        <v>17</v>
      </c>
      <c r="S24" t="str">
        <f t="shared" si="9"/>
        <v>Belgium</v>
      </c>
      <c r="T24">
        <f t="shared" si="10"/>
        <v>0.77885400629818147</v>
      </c>
      <c r="U24" t="str">
        <f t="shared" si="11"/>
        <v/>
      </c>
      <c r="V24" t="str">
        <f t="shared" si="12"/>
        <v/>
      </c>
      <c r="X24">
        <f t="shared" si="13"/>
        <v>0.1904062384410386</v>
      </c>
      <c r="Y24">
        <f t="shared" si="14"/>
        <v>0.23744776785714286</v>
      </c>
    </row>
    <row r="25" spans="1:25">
      <c r="A25" s="78" t="s">
        <v>36</v>
      </c>
      <c r="B25" s="79" t="s">
        <v>37</v>
      </c>
      <c r="C25" s="12">
        <f>IFERROR(MAX(0,MIN(1,((Data!C25-C$2)/(C$3-C$2)))),"")</f>
        <v>0.63800000000000001</v>
      </c>
      <c r="D25" s="12">
        <f>IFERROR(MAX(0,MIN(1,((Data!D25-D$2)/(D$3-D$2)))),"")</f>
        <v>0.72097301818876669</v>
      </c>
      <c r="E25" s="12">
        <f>IFERROR(MAX(0,MIN(1,((Data!E25-E$2)/(E$3-E$2)))),"")</f>
        <v>0.51600000000000001</v>
      </c>
      <c r="F25" s="12">
        <f>IFERROR(MAX(0,MIN(1,((Data!F25-F$2)/(F$3-F$2)))),"")</f>
        <v>0.53949246365212777</v>
      </c>
      <c r="G25" s="12">
        <f>IFERROR(MAX(0,MIN(1,((Data!G25-G$2)/(G$3-G$2)))),"")</f>
        <v>0.16024157142857143</v>
      </c>
      <c r="I25">
        <f t="shared" si="1"/>
        <v>0.56108838165868324</v>
      </c>
      <c r="J25">
        <f t="shared" si="2"/>
        <v>85</v>
      </c>
      <c r="M25">
        <f t="shared" si="3"/>
        <v>67</v>
      </c>
      <c r="N25">
        <f t="shared" si="4"/>
        <v>55</v>
      </c>
      <c r="O25">
        <f t="shared" si="5"/>
        <v>95</v>
      </c>
      <c r="P25">
        <f t="shared" si="6"/>
        <v>135</v>
      </c>
      <c r="Q25">
        <f t="shared" si="7"/>
        <v>113</v>
      </c>
      <c r="R25">
        <f t="shared" si="8"/>
        <v>85</v>
      </c>
      <c r="S25" t="str">
        <f t="shared" si="9"/>
        <v>Belize</v>
      </c>
      <c r="T25">
        <f t="shared" si="10"/>
        <v>0.56108838165868324</v>
      </c>
      <c r="U25" t="str">
        <f t="shared" si="11"/>
        <v/>
      </c>
      <c r="V25" t="str">
        <f t="shared" si="12"/>
        <v/>
      </c>
      <c r="X25">
        <f t="shared" si="13"/>
        <v>0.15462162727359585</v>
      </c>
      <c r="Y25">
        <f t="shared" si="14"/>
        <v>8.74667543850874E-2</v>
      </c>
    </row>
    <row r="26" spans="1:25">
      <c r="A26" s="78" t="s">
        <v>38</v>
      </c>
      <c r="B26" s="79" t="s">
        <v>39</v>
      </c>
      <c r="C26" s="12">
        <f>IFERROR(MAX(0,MIN(1,((Data!C26-C$2)/(C$3-C$2)))),"")</f>
        <v>0.56000000000000005</v>
      </c>
      <c r="D26" s="12">
        <f>IFERROR(MAX(0,MIN(1,((Data!D26-D$2)/(D$3-D$2)))),"")</f>
        <v>0.62398472994685994</v>
      </c>
      <c r="E26" s="12">
        <f>IFERROR(MAX(0,MIN(1,((Data!E26-E$2)/(E$3-E$2)))),"")</f>
        <v>0.58799999999999997</v>
      </c>
      <c r="F26" s="12">
        <f>IFERROR(MAX(0,MIN(1,((Data!F26-F$2)/(F$3-F$2)))),"")</f>
        <v>0.62592270720096332</v>
      </c>
      <c r="G26" s="12">
        <f>IFERROR(MAX(0,MIN(1,((Data!G26-G$2)/(G$3-G$2)))),"")</f>
        <v>8.3528000000000005E-2</v>
      </c>
      <c r="I26">
        <f t="shared" si="1"/>
        <v>0.52017942964347796</v>
      </c>
      <c r="J26">
        <f t="shared" si="2"/>
        <v>100</v>
      </c>
      <c r="M26">
        <f t="shared" si="3"/>
        <v>112</v>
      </c>
      <c r="N26">
        <f t="shared" si="4"/>
        <v>75</v>
      </c>
      <c r="O26">
        <f t="shared" si="5"/>
        <v>70</v>
      </c>
      <c r="P26">
        <f t="shared" si="6"/>
        <v>124</v>
      </c>
      <c r="Q26">
        <f t="shared" si="7"/>
        <v>140</v>
      </c>
      <c r="R26">
        <f t="shared" si="8"/>
        <v>100</v>
      </c>
      <c r="S26" t="str">
        <f t="shared" si="9"/>
        <v>Benin</v>
      </c>
      <c r="T26">
        <f t="shared" si="10"/>
        <v>0.52017942964347796</v>
      </c>
      <c r="U26" t="str">
        <f t="shared" si="11"/>
        <v/>
      </c>
      <c r="V26" t="str">
        <f t="shared" si="12"/>
        <v/>
      </c>
      <c r="X26">
        <f t="shared" si="13"/>
        <v>0.1514980912433575</v>
      </c>
      <c r="Y26">
        <f t="shared" si="14"/>
        <v>8.8681338400120421E-2</v>
      </c>
    </row>
    <row r="27" spans="1:25">
      <c r="A27" s="78" t="s">
        <v>40</v>
      </c>
      <c r="B27" s="79" t="s">
        <v>41</v>
      </c>
      <c r="C27" s="12">
        <f>IFERROR(MAX(0,MIN(1,((Data!C27-C$2)/(C$3-C$2)))),"")</f>
        <v>0.57600000000000007</v>
      </c>
      <c r="D27" s="12">
        <f>IFERROR(MAX(0,MIN(1,((Data!D27-D$2)/(D$3-D$2)))),"")</f>
        <v>0.41457725454204225</v>
      </c>
      <c r="E27" s="12">
        <f>IFERROR(MAX(0,MIN(1,((Data!E27-E$2)/(E$3-E$2)))),"")</f>
        <v>0.63800000000000001</v>
      </c>
      <c r="F27" s="12">
        <f>IFERROR(MAX(0,MIN(1,((Data!F27-F$2)/(F$3-F$2)))),"")</f>
        <v>0.52111411460934998</v>
      </c>
      <c r="G27" s="12">
        <f>IFERROR(MAX(0,MIN(1,((Data!G27-G$2)/(G$3-G$2)))),"")</f>
        <v>9.3825142857142857E-2</v>
      </c>
      <c r="I27">
        <f t="shared" si="1"/>
        <v>0.49643956400106687</v>
      </c>
      <c r="J27">
        <f t="shared" si="2"/>
        <v>106</v>
      </c>
      <c r="M27">
        <f t="shared" si="3"/>
        <v>99</v>
      </c>
      <c r="N27">
        <f t="shared" si="4"/>
        <v>131</v>
      </c>
      <c r="O27">
        <f t="shared" si="5"/>
        <v>52</v>
      </c>
      <c r="P27">
        <f t="shared" si="6"/>
        <v>137</v>
      </c>
      <c r="Q27">
        <f t="shared" si="7"/>
        <v>133</v>
      </c>
      <c r="R27">
        <f t="shared" si="8"/>
        <v>106</v>
      </c>
      <c r="S27" t="str">
        <f t="shared" si="9"/>
        <v>Bhutan</v>
      </c>
      <c r="T27">
        <f t="shared" si="10"/>
        <v>0.49643956400106687</v>
      </c>
      <c r="U27" t="str">
        <f t="shared" si="11"/>
        <v/>
      </c>
      <c r="V27" t="str">
        <f t="shared" si="12"/>
        <v/>
      </c>
      <c r="X27">
        <f t="shared" si="13"/>
        <v>0.13157215681775528</v>
      </c>
      <c r="Y27">
        <f t="shared" si="14"/>
        <v>7.6867407183311601E-2</v>
      </c>
    </row>
    <row r="28" spans="1:25">
      <c r="A28" s="78" t="s">
        <v>42</v>
      </c>
      <c r="B28" s="79" t="s">
        <v>43</v>
      </c>
      <c r="C28" s="12">
        <f>IFERROR(MAX(0,MIN(1,((Data!C28-C$2)/(C$3-C$2)))),"")</f>
        <v>0.5</v>
      </c>
      <c r="D28" s="12">
        <f>IFERROR(MAX(0,MIN(1,((Data!D28-D$2)/(D$3-D$2)))),"")</f>
        <v>0.53702086580730579</v>
      </c>
      <c r="E28" s="12">
        <f>IFERROR(MAX(0,MIN(1,((Data!E28-E$2)/(E$3-E$2)))),"")</f>
        <v>0.33600000000000002</v>
      </c>
      <c r="F28" s="12">
        <f>IFERROR(MAX(0,MIN(1,((Data!F28-F$2)/(F$3-F$2)))),"")</f>
        <v>0.80531069757318552</v>
      </c>
      <c r="G28" s="12">
        <f>IFERROR(MAX(0,MIN(1,((Data!G28-G$2)/(G$3-G$2)))),"")</f>
        <v>0.54748457142857143</v>
      </c>
      <c r="I28">
        <f t="shared" si="1"/>
        <v>0.52822701685113282</v>
      </c>
      <c r="J28">
        <f t="shared" si="2"/>
        <v>96</v>
      </c>
      <c r="M28">
        <f t="shared" si="3"/>
        <v>143</v>
      </c>
      <c r="N28">
        <f t="shared" si="4"/>
        <v>98</v>
      </c>
      <c r="O28">
        <f t="shared" si="5"/>
        <v>151</v>
      </c>
      <c r="P28">
        <f t="shared" si="6"/>
        <v>106</v>
      </c>
      <c r="Q28">
        <f t="shared" si="7"/>
        <v>59</v>
      </c>
      <c r="R28">
        <f t="shared" si="8"/>
        <v>96</v>
      </c>
      <c r="S28" t="str">
        <f t="shared" si="9"/>
        <v>Bolivia, Plurinational State of</v>
      </c>
      <c r="T28">
        <f t="shared" si="10"/>
        <v>0.52822701685113282</v>
      </c>
      <c r="U28" t="str">
        <f t="shared" si="11"/>
        <v/>
      </c>
      <c r="V28" t="str">
        <f t="shared" si="12"/>
        <v/>
      </c>
      <c r="X28">
        <f t="shared" si="13"/>
        <v>0.10912760822591322</v>
      </c>
      <c r="Y28">
        <f t="shared" si="14"/>
        <v>0.1690994086252196</v>
      </c>
    </row>
    <row r="29" spans="1:25">
      <c r="A29" s="78" t="s">
        <v>44</v>
      </c>
      <c r="B29" s="79" t="s">
        <v>45</v>
      </c>
      <c r="C29" s="12">
        <f>IFERROR(MAX(0,MIN(1,((Data!C29-C$2)/(C$3-C$2)))),"")</f>
        <v>0.57499999999999996</v>
      </c>
      <c r="D29" s="12">
        <f>IFERROR(MAX(0,MIN(1,((Data!D29-D$2)/(D$3-D$2)))),"")</f>
        <v>0.54485591030222913</v>
      </c>
      <c r="E29" s="12">
        <f>IFERROR(MAX(0,MIN(1,((Data!E29-E$2)/(E$3-E$2)))),"")</f>
        <v>0.38600000000000001</v>
      </c>
      <c r="F29" s="12">
        <f>IFERROR(MAX(0,MIN(1,((Data!F29-F$2)/(F$3-F$2)))),"")</f>
        <v>0.96085982650156665</v>
      </c>
      <c r="G29" s="12">
        <f>IFERROR(MAX(0,MIN(1,((Data!G29-G$2)/(G$3-G$2)))),"")</f>
        <v>0.52861728571428579</v>
      </c>
      <c r="I29">
        <f t="shared" si="1"/>
        <v>0.59004162781476022</v>
      </c>
      <c r="J29">
        <f t="shared" si="2"/>
        <v>76</v>
      </c>
      <c r="M29">
        <f t="shared" si="3"/>
        <v>100</v>
      </c>
      <c r="N29">
        <f t="shared" si="4"/>
        <v>92</v>
      </c>
      <c r="O29">
        <f t="shared" si="5"/>
        <v>139</v>
      </c>
      <c r="P29">
        <f t="shared" si="6"/>
        <v>88</v>
      </c>
      <c r="Q29">
        <f t="shared" si="7"/>
        <v>63</v>
      </c>
      <c r="R29">
        <f t="shared" si="8"/>
        <v>76</v>
      </c>
      <c r="S29" t="str">
        <f t="shared" si="9"/>
        <v>Bosnia and Herzegovina</v>
      </c>
      <c r="T29">
        <f t="shared" si="10"/>
        <v>0.59004162781476022</v>
      </c>
      <c r="U29" t="str">
        <f t="shared" si="11"/>
        <v/>
      </c>
      <c r="V29" t="str">
        <f t="shared" si="12"/>
        <v/>
      </c>
      <c r="X29">
        <f t="shared" si="13"/>
        <v>0.11635698878777864</v>
      </c>
      <c r="Y29">
        <f t="shared" si="14"/>
        <v>0.18618463902698157</v>
      </c>
    </row>
    <row r="30" spans="1:25">
      <c r="A30" s="78" t="s">
        <v>46</v>
      </c>
      <c r="B30" s="79" t="s">
        <v>47</v>
      </c>
      <c r="C30" s="12">
        <f>IFERROR(MAX(0,MIN(1,((Data!C30-C$2)/(C$3-C$2)))),"")</f>
        <v>0.68799999999999994</v>
      </c>
      <c r="D30" s="12">
        <f>IFERROR(MAX(0,MIN(1,((Data!D30-D$2)/(D$3-D$2)))),"")</f>
        <v>0.64652848132079999</v>
      </c>
      <c r="E30" s="12">
        <f>IFERROR(MAX(0,MIN(1,((Data!E30-E$2)/(E$3-E$2)))),"")</f>
        <v>0.68200000000000005</v>
      </c>
      <c r="F30" s="12">
        <f>IFERROR(MAX(0,MIN(1,((Data!F30-F$2)/(F$3-F$2)))),"")</f>
        <v>1</v>
      </c>
      <c r="G30" s="12">
        <f>IFERROR(MAX(0,MIN(1,((Data!G30-G$2)/(G$3-G$2)))),"")</f>
        <v>0.10825728571428571</v>
      </c>
      <c r="I30">
        <f t="shared" si="1"/>
        <v>0.64859822087938579</v>
      </c>
      <c r="J30">
        <f t="shared" si="2"/>
        <v>48</v>
      </c>
      <c r="M30">
        <f t="shared" si="3"/>
        <v>36</v>
      </c>
      <c r="N30">
        <f t="shared" si="4"/>
        <v>73</v>
      </c>
      <c r="O30">
        <f t="shared" si="5"/>
        <v>33</v>
      </c>
      <c r="P30">
        <f t="shared" si="6"/>
        <v>1</v>
      </c>
      <c r="Q30">
        <f t="shared" si="7"/>
        <v>130</v>
      </c>
      <c r="R30">
        <f t="shared" si="8"/>
        <v>48</v>
      </c>
      <c r="S30" t="str">
        <f t="shared" si="9"/>
        <v>Botswana</v>
      </c>
      <c r="T30">
        <f t="shared" si="10"/>
        <v>0.64859822087938579</v>
      </c>
      <c r="U30" t="str">
        <f t="shared" si="11"/>
        <v/>
      </c>
      <c r="V30" t="str">
        <f t="shared" si="12"/>
        <v/>
      </c>
      <c r="X30">
        <f t="shared" si="13"/>
        <v>0.1660660601651</v>
      </c>
      <c r="Y30">
        <f t="shared" si="14"/>
        <v>0.1385321607142857</v>
      </c>
    </row>
    <row r="31" spans="1:25">
      <c r="A31" s="78" t="s">
        <v>48</v>
      </c>
      <c r="B31" s="79" t="s">
        <v>49</v>
      </c>
      <c r="C31" s="12">
        <f>IFERROR(MAX(0,MIN(1,((Data!C31-C$2)/(C$3-C$2)))),"")</f>
        <v>0.56299999999999994</v>
      </c>
      <c r="D31" s="12">
        <f>IFERROR(MAX(0,MIN(1,((Data!D31-D$2)/(D$3-D$2)))),"")</f>
        <v>0.66852561644733344</v>
      </c>
      <c r="E31" s="12">
        <f>IFERROR(MAX(0,MIN(1,((Data!E31-E$2)/(E$3-E$2)))),"")</f>
        <v>0.55800000000000005</v>
      </c>
      <c r="F31" s="12">
        <f>IFERROR(MAX(0,MIN(1,((Data!F31-F$2)/(F$3-F$2)))),"")</f>
        <v>0.99769984776160447</v>
      </c>
      <c r="G31" s="12">
        <f>IFERROR(MAX(0,MIN(1,((Data!G31-G$2)/(G$3-G$2)))),"")</f>
        <v>0.53669735781428574</v>
      </c>
      <c r="I31">
        <f t="shared" si="1"/>
        <v>0.62661535275290303</v>
      </c>
      <c r="J31">
        <f t="shared" si="2"/>
        <v>61</v>
      </c>
      <c r="M31">
        <f t="shared" si="3"/>
        <v>109</v>
      </c>
      <c r="N31">
        <f t="shared" si="4"/>
        <v>66</v>
      </c>
      <c r="O31">
        <f t="shared" si="5"/>
        <v>81</v>
      </c>
      <c r="P31">
        <f t="shared" si="6"/>
        <v>85</v>
      </c>
      <c r="Q31">
        <f t="shared" si="7"/>
        <v>62</v>
      </c>
      <c r="R31">
        <f t="shared" si="8"/>
        <v>61</v>
      </c>
      <c r="S31" t="str">
        <f t="shared" si="9"/>
        <v>Brazil</v>
      </c>
      <c r="T31">
        <f t="shared" si="10"/>
        <v>0.62661535275290303</v>
      </c>
      <c r="U31" t="str">
        <f t="shared" si="11"/>
        <v/>
      </c>
      <c r="V31" t="str">
        <f t="shared" si="12"/>
        <v/>
      </c>
      <c r="X31">
        <f t="shared" si="13"/>
        <v>0.15331570205591669</v>
      </c>
      <c r="Y31">
        <f t="shared" si="14"/>
        <v>0.19179965069698629</v>
      </c>
    </row>
    <row r="32" spans="1:25">
      <c r="A32" s="78" t="s">
        <v>50</v>
      </c>
      <c r="B32" s="79" t="s">
        <v>51</v>
      </c>
      <c r="C32" s="12" t="str">
        <f>IFERROR(MAX(0,MIN(1,((Data!C32-C$2)/(C$3-C$2)))),"")</f>
        <v/>
      </c>
      <c r="D32" s="12">
        <f>IFERROR(MAX(0,MIN(1,((Data!D32-D$2)/(D$3-D$2)))),"")</f>
        <v>0.37985515843477113</v>
      </c>
      <c r="E32" s="12">
        <f>IFERROR(MAX(0,MIN(1,((Data!E32-E$2)/(E$3-E$2)))),"")</f>
        <v>0.77</v>
      </c>
      <c r="F32" s="12">
        <f>IFERROR(MAX(0,MIN(1,((Data!F32-F$2)/(F$3-F$2)))),"")</f>
        <v>1</v>
      </c>
      <c r="G32" s="12">
        <f>IFERROR(MAX(0,MIN(1,((Data!G32-G$2)/(G$3-G$2)))),"")</f>
        <v>0.24496099999999998</v>
      </c>
      <c r="I32" t="str">
        <f t="shared" si="1"/>
        <v/>
      </c>
      <c r="J32" t="str">
        <f t="shared" si="2"/>
        <v/>
      </c>
      <c r="M32" t="str">
        <f t="shared" si="3"/>
        <v/>
      </c>
      <c r="N32">
        <f t="shared" si="4"/>
        <v>136</v>
      </c>
      <c r="O32">
        <f t="shared" si="5"/>
        <v>10</v>
      </c>
      <c r="P32">
        <f t="shared" si="6"/>
        <v>1</v>
      </c>
      <c r="Q32">
        <f t="shared" si="7"/>
        <v>97</v>
      </c>
      <c r="R32" t="str">
        <f t="shared" si="8"/>
        <v/>
      </c>
      <c r="S32" t="str">
        <f t="shared" si="9"/>
        <v/>
      </c>
      <c r="T32" t="str">
        <f t="shared" si="10"/>
        <v/>
      </c>
      <c r="U32" t="str">
        <f t="shared" si="11"/>
        <v>Brunei Darussalam</v>
      </c>
      <c r="V32" t="str">
        <f t="shared" si="12"/>
        <v xml:space="preserve">IEF </v>
      </c>
      <c r="X32">
        <f t="shared" si="13"/>
        <v>0.14373189480434639</v>
      </c>
      <c r="Y32">
        <f t="shared" si="14"/>
        <v>0.155620125</v>
      </c>
    </row>
    <row r="33" spans="1:25">
      <c r="A33" s="78" t="s">
        <v>52</v>
      </c>
      <c r="B33" s="79" t="s">
        <v>53</v>
      </c>
      <c r="C33" s="12">
        <f>IFERROR(MAX(0,MIN(1,((Data!C33-C$2)/(C$3-C$2)))),"")</f>
        <v>0.64900000000000002</v>
      </c>
      <c r="D33" s="12">
        <f>IFERROR(MAX(0,MIN(1,((Data!D33-D$2)/(D$3-D$2)))),"")</f>
        <v>0.67497758546476661</v>
      </c>
      <c r="E33" s="12">
        <f>IFERROR(MAX(0,MIN(1,((Data!E33-E$2)/(E$3-E$2)))),"")</f>
        <v>0.59399999999999997</v>
      </c>
      <c r="F33" s="12">
        <f>IFERROR(MAX(0,MIN(1,((Data!F33-F$2)/(F$3-F$2)))),"")</f>
        <v>1</v>
      </c>
      <c r="G33" s="12">
        <f>IFERROR(MAX(0,MIN(1,((Data!G33-G$2)/(G$3-G$2)))),"")</f>
        <v>0.72897757142857145</v>
      </c>
      <c r="I33">
        <f t="shared" si="1"/>
        <v>0.69924439461166721</v>
      </c>
      <c r="J33">
        <f t="shared" si="2"/>
        <v>39</v>
      </c>
      <c r="M33">
        <f t="shared" si="3"/>
        <v>55</v>
      </c>
      <c r="N33">
        <f t="shared" si="4"/>
        <v>64</v>
      </c>
      <c r="O33">
        <f t="shared" si="5"/>
        <v>68</v>
      </c>
      <c r="P33">
        <f t="shared" si="6"/>
        <v>1</v>
      </c>
      <c r="Q33">
        <f t="shared" si="7"/>
        <v>44</v>
      </c>
      <c r="R33">
        <f t="shared" si="8"/>
        <v>39</v>
      </c>
      <c r="S33" t="str">
        <f t="shared" si="9"/>
        <v>Bulgaria</v>
      </c>
      <c r="T33">
        <f t="shared" si="10"/>
        <v>0.69924439461166721</v>
      </c>
      <c r="U33" t="str">
        <f t="shared" si="11"/>
        <v/>
      </c>
      <c r="V33" t="str">
        <f t="shared" si="12"/>
        <v/>
      </c>
      <c r="X33">
        <f t="shared" si="13"/>
        <v>0.15862219818309581</v>
      </c>
      <c r="Y33">
        <f t="shared" si="14"/>
        <v>0.21612219642857144</v>
      </c>
    </row>
    <row r="34" spans="1:25">
      <c r="A34" s="78" t="s">
        <v>54</v>
      </c>
      <c r="B34" s="79" t="s">
        <v>55</v>
      </c>
      <c r="C34" s="12">
        <f>IFERROR(MAX(0,MIN(1,((Data!C34-C$2)/(C$3-C$2)))),"")</f>
        <v>0.60599999999999998</v>
      </c>
      <c r="D34" s="12">
        <f>IFERROR(MAX(0,MIN(1,((Data!D34-D$2)/(D$3-D$2)))),"")</f>
        <v>0.49992354171582004</v>
      </c>
      <c r="E34" s="12">
        <f>IFERROR(MAX(0,MIN(1,((Data!E34-E$2)/(E$3-E$2)))),"")</f>
        <v>0.47599999999999998</v>
      </c>
      <c r="F34" s="12">
        <f>IFERROR(MAX(0,MIN(1,((Data!F34-F$2)/(F$3-F$2)))),"")</f>
        <v>0.23263137257382446</v>
      </c>
      <c r="G34" s="12">
        <f>IFERROR(MAX(0,MIN(1,((Data!G34-G$2)/(G$3-G$2)))),"")</f>
        <v>4.866257142857143E-2</v>
      </c>
      <c r="I34">
        <f t="shared" si="1"/>
        <v>0.46015218571477695</v>
      </c>
      <c r="J34">
        <f t="shared" si="2"/>
        <v>118</v>
      </c>
      <c r="M34">
        <f t="shared" si="3"/>
        <v>80</v>
      </c>
      <c r="N34">
        <f t="shared" si="4"/>
        <v>108</v>
      </c>
      <c r="O34">
        <f t="shared" si="5"/>
        <v>110</v>
      </c>
      <c r="P34">
        <f t="shared" si="6"/>
        <v>166</v>
      </c>
      <c r="Q34">
        <f t="shared" si="7"/>
        <v>158</v>
      </c>
      <c r="R34">
        <f t="shared" si="8"/>
        <v>118</v>
      </c>
      <c r="S34" t="str">
        <f t="shared" si="9"/>
        <v>Burkina Faso</v>
      </c>
      <c r="T34">
        <f t="shared" si="10"/>
        <v>0.46015218571477695</v>
      </c>
      <c r="U34" t="str">
        <f t="shared" si="11"/>
        <v/>
      </c>
      <c r="V34" t="str">
        <f t="shared" si="12"/>
        <v/>
      </c>
      <c r="X34">
        <f t="shared" si="13"/>
        <v>0.12199044271447751</v>
      </c>
      <c r="Y34">
        <f t="shared" si="14"/>
        <v>3.5161743000299485E-2</v>
      </c>
    </row>
    <row r="35" spans="1:25">
      <c r="A35" s="78" t="s">
        <v>56</v>
      </c>
      <c r="B35" s="79" t="s">
        <v>57</v>
      </c>
      <c r="C35" s="12">
        <f>IFERROR(MAX(0,MIN(1,((Data!C35-C$2)/(C$3-C$2)))),"")</f>
        <v>0.496</v>
      </c>
      <c r="D35" s="12">
        <f>IFERROR(MAX(0,MIN(1,((Data!D35-D$2)/(D$3-D$2)))),"")</f>
        <v>0.39419074224108219</v>
      </c>
      <c r="E35" s="12">
        <f>IFERROR(MAX(0,MIN(1,((Data!E35-E$2)/(E$3-E$2)))),"")</f>
        <v>0.21600000000000003</v>
      </c>
      <c r="F35" s="12">
        <f>IFERROR(MAX(0,MIN(1,((Data!F35-F$2)/(F$3-F$2)))),"")</f>
        <v>0.11219247110630444</v>
      </c>
      <c r="G35" s="12">
        <f>IFERROR(MAX(0,MIN(1,((Data!G35-G$2)/(G$3-G$2)))),"")</f>
        <v>3.8297285714285714E-2</v>
      </c>
      <c r="I35">
        <f t="shared" si="1"/>
        <v>0.34308506238270903</v>
      </c>
      <c r="J35">
        <f t="shared" si="2"/>
        <v>153</v>
      </c>
      <c r="M35">
        <f t="shared" si="3"/>
        <v>144</v>
      </c>
      <c r="N35">
        <f t="shared" si="4"/>
        <v>134</v>
      </c>
      <c r="O35">
        <f t="shared" si="5"/>
        <v>170</v>
      </c>
      <c r="P35">
        <f t="shared" si="6"/>
        <v>175</v>
      </c>
      <c r="Q35">
        <f t="shared" si="7"/>
        <v>163</v>
      </c>
      <c r="R35">
        <f t="shared" si="8"/>
        <v>153</v>
      </c>
      <c r="S35" t="str">
        <f t="shared" si="9"/>
        <v>Burundi</v>
      </c>
      <c r="T35">
        <f t="shared" si="10"/>
        <v>0.34308506238270903</v>
      </c>
      <c r="U35" t="str">
        <f t="shared" si="11"/>
        <v/>
      </c>
      <c r="V35" t="str">
        <f t="shared" si="12"/>
        <v/>
      </c>
      <c r="X35">
        <f t="shared" si="13"/>
        <v>7.627384278013527E-2</v>
      </c>
      <c r="Y35">
        <f t="shared" si="14"/>
        <v>1.8811219602573769E-2</v>
      </c>
    </row>
    <row r="36" spans="1:25">
      <c r="A36" s="78" t="s">
        <v>58</v>
      </c>
      <c r="B36" s="79" t="s">
        <v>59</v>
      </c>
      <c r="C36" s="12">
        <f>IFERROR(MAX(0,MIN(1,((Data!C36-C$2)/(C$3-C$2)))),"")</f>
        <v>0.57899999999999996</v>
      </c>
      <c r="D36" s="12">
        <f>IFERROR(MAX(0,MIN(1,((Data!D36-D$2)/(D$3-D$2)))),"")</f>
        <v>0.35966761203652442</v>
      </c>
      <c r="E36" s="12">
        <f>IFERROR(MAX(0,MIN(1,((Data!E36-E$2)/(E$3-E$2)))),"")</f>
        <v>0.374</v>
      </c>
      <c r="F36" s="12">
        <f>IFERROR(MAX(0,MIN(1,((Data!F36-F$2)/(F$3-F$2)))),"")</f>
        <v>0.41974293660743889</v>
      </c>
      <c r="G36" s="12">
        <f>IFERROR(MAX(0,MIN(1,((Data!G36-G$2)/(G$3-G$2)))),"")</f>
        <v>0.14285714285714285</v>
      </c>
      <c r="I36">
        <f t="shared" si="1"/>
        <v>0.45153346143763828</v>
      </c>
      <c r="J36">
        <f t="shared" si="2"/>
        <v>123</v>
      </c>
      <c r="M36">
        <f t="shared" si="3"/>
        <v>98</v>
      </c>
      <c r="N36">
        <f t="shared" si="4"/>
        <v>144</v>
      </c>
      <c r="O36">
        <f t="shared" si="5"/>
        <v>141</v>
      </c>
      <c r="P36">
        <f t="shared" si="6"/>
        <v>146</v>
      </c>
      <c r="Q36">
        <f t="shared" si="7"/>
        <v>119</v>
      </c>
      <c r="R36">
        <f t="shared" si="8"/>
        <v>123</v>
      </c>
      <c r="S36" t="str">
        <f t="shared" si="9"/>
        <v>Cambodia</v>
      </c>
      <c r="T36">
        <f t="shared" si="10"/>
        <v>0.45153346143763828</v>
      </c>
      <c r="U36" t="str">
        <f t="shared" si="11"/>
        <v/>
      </c>
      <c r="V36" t="str">
        <f t="shared" si="12"/>
        <v/>
      </c>
      <c r="X36">
        <f t="shared" si="13"/>
        <v>9.1708451504565552E-2</v>
      </c>
      <c r="Y36">
        <f t="shared" si="14"/>
        <v>7.0325009933072724E-2</v>
      </c>
    </row>
    <row r="37" spans="1:25">
      <c r="A37" s="78" t="s">
        <v>60</v>
      </c>
      <c r="B37" s="79" t="s">
        <v>61</v>
      </c>
      <c r="C37" s="12">
        <f>IFERROR(MAX(0,MIN(1,((Data!C37-C$2)/(C$3-C$2)))),"")</f>
        <v>0.51800000000000002</v>
      </c>
      <c r="D37" s="12">
        <f>IFERROR(MAX(0,MIN(1,((Data!D37-D$2)/(D$3-D$2)))),"")</f>
        <v>0.32721134255643114</v>
      </c>
      <c r="E37" s="12">
        <f>IFERROR(MAX(0,MIN(1,((Data!E37-E$2)/(E$3-E$2)))),"")</f>
        <v>0.41799999999999998</v>
      </c>
      <c r="F37" s="12">
        <f>IFERROR(MAX(0,MIN(1,((Data!F37-F$2)/(F$3-F$2)))),"")</f>
        <v>0.42102320555237777</v>
      </c>
      <c r="G37" s="12">
        <f>IFERROR(MAX(0,MIN(1,((Data!G37-G$2)/(G$3-G$2)))),"")</f>
        <v>0.12892657142857145</v>
      </c>
      <c r="I37">
        <f t="shared" si="1"/>
        <v>0.42089513994217259</v>
      </c>
      <c r="J37">
        <f t="shared" si="2"/>
        <v>133</v>
      </c>
      <c r="M37">
        <f t="shared" si="3"/>
        <v>132</v>
      </c>
      <c r="N37">
        <f t="shared" si="4"/>
        <v>151</v>
      </c>
      <c r="O37">
        <f t="shared" si="5"/>
        <v>128</v>
      </c>
      <c r="P37">
        <f t="shared" si="6"/>
        <v>145</v>
      </c>
      <c r="Q37">
        <f t="shared" si="7"/>
        <v>124</v>
      </c>
      <c r="R37">
        <f t="shared" si="8"/>
        <v>133</v>
      </c>
      <c r="S37" t="str">
        <f t="shared" si="9"/>
        <v>Cameroon</v>
      </c>
      <c r="T37">
        <f t="shared" si="10"/>
        <v>0.42089513994217259</v>
      </c>
      <c r="U37" t="str">
        <f t="shared" si="11"/>
        <v/>
      </c>
      <c r="V37" t="str">
        <f t="shared" si="12"/>
        <v/>
      </c>
      <c r="X37">
        <f t="shared" si="13"/>
        <v>9.3151417819553883E-2</v>
      </c>
      <c r="Y37">
        <f t="shared" si="14"/>
        <v>6.8743722122618645E-2</v>
      </c>
    </row>
    <row r="38" spans="1:25">
      <c r="A38" s="78" t="s">
        <v>62</v>
      </c>
      <c r="B38" s="79" t="s">
        <v>63</v>
      </c>
      <c r="C38" s="12">
        <f>IFERROR(MAX(0,MIN(1,((Data!C38-C$2)/(C$3-C$2)))),"")</f>
        <v>0.80799999999999994</v>
      </c>
      <c r="D38" s="12">
        <f>IFERROR(MAX(0,MIN(1,((Data!D38-D$2)/(D$3-D$2)))),"")</f>
        <v>0.87557362769976654</v>
      </c>
      <c r="E38" s="12">
        <f>IFERROR(MAX(0,MIN(1,((Data!E38-E$2)/(E$3-E$2)))),"")</f>
        <v>0.70399999999999996</v>
      </c>
      <c r="F38" s="12">
        <f>IFERROR(MAX(0,MIN(1,((Data!F38-F$2)/(F$3-F$2)))),"")</f>
        <v>0.76009577845682896</v>
      </c>
      <c r="G38" s="12">
        <f>IFERROR(MAX(0,MIN(1,((Data!G38-G$2)/(G$3-G$2)))),"")</f>
        <v>0.88955814285714285</v>
      </c>
      <c r="I38">
        <f t="shared" si="1"/>
        <v>0.8076534436267172</v>
      </c>
      <c r="J38">
        <f t="shared" si="2"/>
        <v>9</v>
      </c>
      <c r="M38">
        <f t="shared" si="3"/>
        <v>5</v>
      </c>
      <c r="N38">
        <f t="shared" si="4"/>
        <v>11</v>
      </c>
      <c r="O38">
        <f t="shared" si="5"/>
        <v>27</v>
      </c>
      <c r="P38">
        <f t="shared" si="6"/>
        <v>111</v>
      </c>
      <c r="Q38">
        <f t="shared" si="7"/>
        <v>28</v>
      </c>
      <c r="R38">
        <f t="shared" si="8"/>
        <v>9</v>
      </c>
      <c r="S38" t="str">
        <f t="shared" si="9"/>
        <v>Canada</v>
      </c>
      <c r="T38">
        <f t="shared" si="10"/>
        <v>0.8076534436267172</v>
      </c>
      <c r="U38" t="str">
        <f t="shared" si="11"/>
        <v/>
      </c>
      <c r="V38" t="str">
        <f t="shared" si="12"/>
        <v/>
      </c>
      <c r="X38">
        <f t="shared" si="13"/>
        <v>0.19744670346247081</v>
      </c>
      <c r="Y38">
        <f t="shared" si="14"/>
        <v>0.20620674016424648</v>
      </c>
    </row>
    <row r="39" spans="1:25">
      <c r="A39" s="78" t="s">
        <v>64</v>
      </c>
      <c r="B39" s="79" t="s">
        <v>65</v>
      </c>
      <c r="C39" s="12">
        <f>IFERROR(MAX(0,MIN(1,((Data!C39-C$2)/(C$3-C$2)))),"")</f>
        <v>0.64599999999999991</v>
      </c>
      <c r="D39" s="12">
        <f>IFERROR(MAX(0,MIN(1,((Data!D39-D$2)/(D$3-D$2)))),"")</f>
        <v>0.7438510903770289</v>
      </c>
      <c r="E39" s="12">
        <f>IFERROR(MAX(0,MIN(1,((Data!E39-E$2)/(E$3-E$2)))),"")</f>
        <v>0.66399999999999992</v>
      </c>
      <c r="F39" s="12">
        <f>IFERROR(MAX(0,MIN(1,((Data!F39-F$2)/(F$3-F$2)))),"")</f>
        <v>0.86145250561812103</v>
      </c>
      <c r="G39" s="12">
        <f>IFERROR(MAX(0,MIN(1,((Data!G39-G$2)/(G$3-G$2)))),"")</f>
        <v>0.21305614285714286</v>
      </c>
      <c r="I39">
        <f t="shared" si="1"/>
        <v>0.63329496735653645</v>
      </c>
      <c r="J39">
        <f t="shared" si="2"/>
        <v>56</v>
      </c>
      <c r="M39">
        <f t="shared" si="3"/>
        <v>60</v>
      </c>
      <c r="N39">
        <f t="shared" si="4"/>
        <v>51</v>
      </c>
      <c r="O39">
        <f t="shared" si="5"/>
        <v>43</v>
      </c>
      <c r="P39">
        <f t="shared" si="6"/>
        <v>102</v>
      </c>
      <c r="Q39">
        <f t="shared" si="7"/>
        <v>103</v>
      </c>
      <c r="R39">
        <f t="shared" si="8"/>
        <v>56</v>
      </c>
      <c r="S39" t="str">
        <f t="shared" si="9"/>
        <v>Cape Verde</v>
      </c>
      <c r="T39">
        <f t="shared" si="10"/>
        <v>0.63329496735653645</v>
      </c>
      <c r="U39" t="str">
        <f t="shared" si="11"/>
        <v/>
      </c>
      <c r="V39" t="str">
        <f t="shared" si="12"/>
        <v/>
      </c>
      <c r="X39">
        <f t="shared" si="13"/>
        <v>0.17598138629712862</v>
      </c>
      <c r="Y39">
        <f t="shared" si="14"/>
        <v>0.13431358105940799</v>
      </c>
    </row>
    <row r="40" spans="1:25">
      <c r="A40" s="78" t="s">
        <v>66</v>
      </c>
      <c r="B40" s="79" t="s">
        <v>67</v>
      </c>
      <c r="C40" s="12">
        <f>IFERROR(MAX(0,MIN(1,((Data!C40-C$2)/(C$3-C$2)))),"")</f>
        <v>0.49299999999999999</v>
      </c>
      <c r="D40" s="12">
        <f>IFERROR(MAX(0,MIN(1,((Data!D40-D$2)/(D$3-D$2)))),"")</f>
        <v>0.33717472554550887</v>
      </c>
      <c r="E40" s="12">
        <f>IFERROR(MAX(0,MIN(1,((Data!E40-E$2)/(E$3-E$2)))),"")</f>
        <v>9.4000000000000042E-2</v>
      </c>
      <c r="F40" s="12">
        <f>IFERROR(MAX(0,MIN(1,((Data!F40-F$2)/(F$3-F$2)))),"")</f>
        <v>4.2209387051109777E-2</v>
      </c>
      <c r="G40" s="12">
        <f>IFERROR(MAX(0,MIN(1,((Data!G40-G$2)/(G$3-G$2)))),"")</f>
        <v>3.5118000000000003E-2</v>
      </c>
      <c r="I40">
        <f t="shared" si="1"/>
        <v>0.31006276407457734</v>
      </c>
      <c r="J40">
        <f t="shared" si="2"/>
        <v>156</v>
      </c>
      <c r="M40">
        <f t="shared" si="3"/>
        <v>148</v>
      </c>
      <c r="N40">
        <f t="shared" si="4"/>
        <v>148</v>
      </c>
      <c r="O40">
        <f t="shared" si="5"/>
        <v>185</v>
      </c>
      <c r="P40">
        <f t="shared" si="6"/>
        <v>180</v>
      </c>
      <c r="Q40">
        <f t="shared" si="7"/>
        <v>164</v>
      </c>
      <c r="R40">
        <f t="shared" si="8"/>
        <v>156</v>
      </c>
      <c r="S40" t="str">
        <f t="shared" si="9"/>
        <v>Central African Republic</v>
      </c>
      <c r="T40">
        <f t="shared" si="10"/>
        <v>0.31006276407457734</v>
      </c>
      <c r="U40" t="str">
        <f t="shared" si="11"/>
        <v/>
      </c>
      <c r="V40" t="str">
        <f t="shared" si="12"/>
        <v/>
      </c>
      <c r="X40">
        <f t="shared" si="13"/>
        <v>5.3896840693188612E-2</v>
      </c>
      <c r="Y40">
        <f t="shared" si="14"/>
        <v>9.6659233813887226E-3</v>
      </c>
    </row>
    <row r="41" spans="1:25">
      <c r="A41" s="78" t="s">
        <v>68</v>
      </c>
      <c r="B41" s="79" t="s">
        <v>69</v>
      </c>
      <c r="C41" s="12">
        <f>IFERROR(MAX(0,MIN(1,((Data!C41-C$2)/(C$3-C$2)))),"")</f>
        <v>0.45299999999999996</v>
      </c>
      <c r="D41" s="12">
        <f>IFERROR(MAX(0,MIN(1,((Data!D41-D$2)/(D$3-D$2)))),"")</f>
        <v>0.24386939421314224</v>
      </c>
      <c r="E41" s="12">
        <f>IFERROR(MAX(0,MIN(1,((Data!E41-E$2)/(E$3-E$2)))),"")</f>
        <v>0.15</v>
      </c>
      <c r="F41" s="12">
        <f>IFERROR(MAX(0,MIN(1,((Data!F41-F$2)/(F$3-F$2)))),"")</f>
        <v>0.26632196711631667</v>
      </c>
      <c r="G41" s="12">
        <f>IFERROR(MAX(0,MIN(1,((Data!G41-G$2)/(G$3-G$2)))),"")</f>
        <v>2.8589142857142858E-2</v>
      </c>
      <c r="I41">
        <f t="shared" si="1"/>
        <v>0.3125975630233252</v>
      </c>
      <c r="J41">
        <f t="shared" si="2"/>
        <v>155</v>
      </c>
      <c r="M41">
        <f t="shared" si="3"/>
        <v>161</v>
      </c>
      <c r="N41">
        <f t="shared" si="4"/>
        <v>172</v>
      </c>
      <c r="O41">
        <f t="shared" si="5"/>
        <v>181</v>
      </c>
      <c r="P41">
        <f t="shared" si="6"/>
        <v>163</v>
      </c>
      <c r="Q41">
        <f t="shared" si="7"/>
        <v>168</v>
      </c>
      <c r="R41">
        <f t="shared" si="8"/>
        <v>155</v>
      </c>
      <c r="S41" t="str">
        <f t="shared" si="9"/>
        <v>Chad</v>
      </c>
      <c r="T41">
        <f t="shared" si="10"/>
        <v>0.3125975630233252</v>
      </c>
      <c r="U41" t="str">
        <f t="shared" si="11"/>
        <v/>
      </c>
      <c r="V41" t="str">
        <f t="shared" si="12"/>
        <v/>
      </c>
      <c r="X41">
        <f t="shared" si="13"/>
        <v>4.9233674276642783E-2</v>
      </c>
      <c r="Y41">
        <f t="shared" si="14"/>
        <v>3.6863888746682442E-2</v>
      </c>
    </row>
    <row r="42" spans="1:25">
      <c r="A42" s="78" t="s">
        <v>70</v>
      </c>
      <c r="B42" s="79" t="s">
        <v>71</v>
      </c>
      <c r="C42" s="12">
        <f>IFERROR(MAX(0,MIN(1,((Data!C42-C$2)/(C$3-C$2)))),"")</f>
        <v>0.77400000000000002</v>
      </c>
      <c r="D42" s="12">
        <f>IFERROR(MAX(0,MIN(1,((Data!D42-D$2)/(D$3-D$2)))),"")</f>
        <v>0.76949382961640889</v>
      </c>
      <c r="E42" s="12">
        <f>IFERROR(MAX(0,MIN(1,((Data!E42-E$2)/(E$3-E$2)))),"")</f>
        <v>0.626</v>
      </c>
      <c r="F42" s="12">
        <f>IFERROR(MAX(0,MIN(1,((Data!F42-F$2)/(F$3-F$2)))),"")</f>
        <v>1</v>
      </c>
      <c r="G42" s="12">
        <f>IFERROR(MAX(0,MIN(1,((Data!G42-G$2)/(G$3-G$2)))),"")</f>
        <v>0.78277685714285705</v>
      </c>
      <c r="I42">
        <f t="shared" si="1"/>
        <v>0.78428383584490835</v>
      </c>
      <c r="J42">
        <f t="shared" si="2"/>
        <v>14</v>
      </c>
      <c r="M42">
        <f t="shared" si="3"/>
        <v>10</v>
      </c>
      <c r="N42">
        <f t="shared" si="4"/>
        <v>45</v>
      </c>
      <c r="O42">
        <f t="shared" si="5"/>
        <v>56</v>
      </c>
      <c r="P42">
        <f t="shared" si="6"/>
        <v>1</v>
      </c>
      <c r="Q42">
        <f t="shared" si="7"/>
        <v>37</v>
      </c>
      <c r="R42">
        <f t="shared" si="8"/>
        <v>14</v>
      </c>
      <c r="S42" t="str">
        <f t="shared" si="9"/>
        <v>Chile</v>
      </c>
      <c r="T42">
        <f t="shared" si="10"/>
        <v>0.78428383584490835</v>
      </c>
      <c r="U42" t="str">
        <f t="shared" si="11"/>
        <v/>
      </c>
      <c r="V42" t="str">
        <f t="shared" si="12"/>
        <v/>
      </c>
      <c r="X42">
        <f t="shared" si="13"/>
        <v>0.17443672870205112</v>
      </c>
      <c r="Y42">
        <f t="shared" si="14"/>
        <v>0.22284710714285713</v>
      </c>
    </row>
    <row r="43" spans="1:25">
      <c r="A43" s="78" t="s">
        <v>72</v>
      </c>
      <c r="B43" s="79" t="s">
        <v>73</v>
      </c>
      <c r="C43" s="12">
        <f>IFERROR(MAX(0,MIN(1,((Data!C43-C$2)/(C$3-C$2)))),"")</f>
        <v>0.52</v>
      </c>
      <c r="D43" s="12">
        <f>IFERROR(MAX(0,MIN(1,((Data!D43-D$2)/(D$3-D$2)))),"")</f>
        <v>0.18817237371283557</v>
      </c>
      <c r="E43" s="12">
        <f>IFERROR(MAX(0,MIN(1,((Data!E43-E$2)/(E$3-E$2)))),"")</f>
        <v>0.41200000000000003</v>
      </c>
      <c r="F43" s="12">
        <f>IFERROR(MAX(0,MIN(1,((Data!F43-F$2)/(F$3-F$2)))),"")</f>
        <v>0.62337584305949889</v>
      </c>
      <c r="G43" s="12">
        <f>IFERROR(MAX(0,MIN(1,((Data!G43-G$2)/(G$3-G$2)))),"")</f>
        <v>0.35046085714285713</v>
      </c>
      <c r="I43">
        <f t="shared" si="1"/>
        <v>0.45675113423939895</v>
      </c>
      <c r="J43">
        <f t="shared" si="2"/>
        <v>119</v>
      </c>
      <c r="M43">
        <f t="shared" si="3"/>
        <v>131</v>
      </c>
      <c r="N43">
        <f t="shared" si="4"/>
        <v>181</v>
      </c>
      <c r="O43">
        <f t="shared" si="5"/>
        <v>131</v>
      </c>
      <c r="P43">
        <f t="shared" si="6"/>
        <v>125</v>
      </c>
      <c r="Q43">
        <f t="shared" si="7"/>
        <v>84</v>
      </c>
      <c r="R43">
        <f t="shared" si="8"/>
        <v>119</v>
      </c>
      <c r="S43" t="str">
        <f t="shared" si="9"/>
        <v>China</v>
      </c>
      <c r="T43">
        <f t="shared" si="10"/>
        <v>0.45675113423939895</v>
      </c>
      <c r="U43" t="str">
        <f t="shared" si="11"/>
        <v/>
      </c>
      <c r="V43" t="str">
        <f t="shared" si="12"/>
        <v/>
      </c>
      <c r="X43">
        <f t="shared" si="13"/>
        <v>7.5021546714104451E-2</v>
      </c>
      <c r="Y43">
        <f t="shared" si="14"/>
        <v>0.1217295875252945</v>
      </c>
    </row>
    <row r="44" spans="1:25">
      <c r="A44" s="78" t="s">
        <v>74</v>
      </c>
      <c r="B44" s="79" t="s">
        <v>75</v>
      </c>
      <c r="C44" s="12">
        <f>IFERROR(MAX(0,MIN(1,((Data!C44-C$2)/(C$3-C$2)))),"")</f>
        <v>0.68</v>
      </c>
      <c r="D44" s="12">
        <f>IFERROR(MAX(0,MIN(1,((Data!D44-D$2)/(D$3-D$2)))),"")</f>
        <v>0.50838043050123327</v>
      </c>
      <c r="E44" s="12">
        <f>IFERROR(MAX(0,MIN(1,((Data!E44-E$2)/(E$3-E$2)))),"")</f>
        <v>0.16600000000000001</v>
      </c>
      <c r="F44" s="12">
        <f>IFERROR(MAX(0,MIN(1,((Data!F44-F$2)/(F$3-F$2)))),"")</f>
        <v>1</v>
      </c>
      <c r="G44" s="12">
        <f>IFERROR(MAX(0,MIN(1,((Data!G44-G$2)/(G$3-G$2)))),"")</f>
        <v>0.5283121428571429</v>
      </c>
      <c r="I44">
        <f t="shared" si="1"/>
        <v>0.61533657166979694</v>
      </c>
      <c r="J44">
        <f t="shared" si="2"/>
        <v>67</v>
      </c>
      <c r="M44">
        <f t="shared" si="3"/>
        <v>42</v>
      </c>
      <c r="N44">
        <f t="shared" si="4"/>
        <v>105</v>
      </c>
      <c r="O44">
        <f t="shared" si="5"/>
        <v>178</v>
      </c>
      <c r="P44">
        <f t="shared" si="6"/>
        <v>1</v>
      </c>
      <c r="Q44">
        <f t="shared" si="7"/>
        <v>64</v>
      </c>
      <c r="R44">
        <f t="shared" si="8"/>
        <v>67</v>
      </c>
      <c r="S44" t="str">
        <f t="shared" si="9"/>
        <v>Colombia</v>
      </c>
      <c r="T44">
        <f t="shared" si="10"/>
        <v>0.61533657166979694</v>
      </c>
      <c r="U44" t="str">
        <f t="shared" si="11"/>
        <v/>
      </c>
      <c r="V44" t="str">
        <f t="shared" si="12"/>
        <v/>
      </c>
      <c r="X44">
        <f t="shared" si="13"/>
        <v>8.4297553812654163E-2</v>
      </c>
      <c r="Y44">
        <f t="shared" si="14"/>
        <v>0.19103901785714286</v>
      </c>
    </row>
    <row r="45" spans="1:25">
      <c r="A45" s="78" t="s">
        <v>76</v>
      </c>
      <c r="B45" s="79" t="s">
        <v>77</v>
      </c>
      <c r="C45" s="12">
        <f>IFERROR(MAX(0,MIN(1,((Data!C45-C$2)/(C$3-C$2)))),"")</f>
        <v>0.43799999999999994</v>
      </c>
      <c r="D45" s="12">
        <f>IFERROR(MAX(0,MIN(1,((Data!D45-D$2)/(D$3-D$2)))),"")</f>
        <v>0.49024891885888444</v>
      </c>
      <c r="E45" s="12">
        <f>IFERROR(MAX(0,MIN(1,((Data!E45-E$2)/(E$3-E$2)))),"")</f>
        <v>0.29799999999999999</v>
      </c>
      <c r="F45" s="12">
        <f>IFERROR(MAX(0,MIN(1,((Data!F45-F$2)/(F$3-F$2)))),"")</f>
        <v>0.16858047203198334</v>
      </c>
      <c r="G45" s="12">
        <f>IFERROR(MAX(0,MIN(1,((Data!G45-G$2)/(G$3-G$2)))),"")</f>
        <v>7.4053714285714292E-2</v>
      </c>
      <c r="I45">
        <f t="shared" si="1"/>
        <v>0.34786038814707271</v>
      </c>
      <c r="J45">
        <f t="shared" si="2"/>
        <v>152</v>
      </c>
      <c r="M45">
        <f t="shared" si="3"/>
        <v>163</v>
      </c>
      <c r="N45">
        <f t="shared" si="4"/>
        <v>112</v>
      </c>
      <c r="O45">
        <f t="shared" si="5"/>
        <v>160</v>
      </c>
      <c r="P45">
        <f t="shared" si="6"/>
        <v>172</v>
      </c>
      <c r="Q45">
        <f t="shared" si="7"/>
        <v>143</v>
      </c>
      <c r="R45">
        <f t="shared" si="8"/>
        <v>152</v>
      </c>
      <c r="S45" t="str">
        <f t="shared" si="9"/>
        <v>Comoros</v>
      </c>
      <c r="T45">
        <f t="shared" si="10"/>
        <v>0.34786038814707271</v>
      </c>
      <c r="U45" t="str">
        <f t="shared" si="11"/>
        <v/>
      </c>
      <c r="V45" t="str">
        <f t="shared" si="12"/>
        <v/>
      </c>
      <c r="X45">
        <f t="shared" si="13"/>
        <v>9.8531114857360547E-2</v>
      </c>
      <c r="Y45">
        <f t="shared" si="14"/>
        <v>3.0329273289712202E-2</v>
      </c>
    </row>
    <row r="46" spans="1:25">
      <c r="A46" s="78" t="s">
        <v>78</v>
      </c>
      <c r="B46" s="79" t="s">
        <v>79</v>
      </c>
      <c r="C46" s="12">
        <f>IFERROR(MAX(0,MIN(1,((Data!C46-C$2)/(C$3-C$2)))),"")</f>
        <v>0.436</v>
      </c>
      <c r="D46" s="12">
        <f>IFERROR(MAX(0,MIN(1,((Data!D46-D$2)/(D$3-D$2)))),"")</f>
        <v>0.32517861477245558</v>
      </c>
      <c r="E46" s="12">
        <f>IFERROR(MAX(0,MIN(1,((Data!E46-E$2)/(E$3-E$2)))),"")</f>
        <v>0.41799999999999998</v>
      </c>
      <c r="F46" s="12">
        <f>IFERROR(MAX(0,MIN(1,((Data!F46-F$2)/(F$3-F$2)))),"")</f>
        <v>0.65492886917405224</v>
      </c>
      <c r="G46" s="12">
        <f>IFERROR(MAX(0,MIN(1,((Data!G46-G$2)/(G$3-G$2)))),"")</f>
        <v>9.2065714285714292E-2</v>
      </c>
      <c r="I46">
        <f t="shared" si="1"/>
        <v>0.4042716497790278</v>
      </c>
      <c r="J46">
        <f t="shared" si="2"/>
        <v>140</v>
      </c>
      <c r="M46">
        <f t="shared" si="3"/>
        <v>164</v>
      </c>
      <c r="N46">
        <f t="shared" si="4"/>
        <v>154</v>
      </c>
      <c r="O46">
        <f t="shared" si="5"/>
        <v>128</v>
      </c>
      <c r="P46">
        <f t="shared" si="6"/>
        <v>123</v>
      </c>
      <c r="Q46">
        <f t="shared" si="7"/>
        <v>134</v>
      </c>
      <c r="R46">
        <f t="shared" si="8"/>
        <v>140</v>
      </c>
      <c r="S46" t="str">
        <f t="shared" si="9"/>
        <v>Congo</v>
      </c>
      <c r="T46">
        <f t="shared" si="10"/>
        <v>0.4042716497790278</v>
      </c>
      <c r="U46" t="str">
        <f t="shared" si="11"/>
        <v/>
      </c>
      <c r="V46" t="str">
        <f t="shared" si="12"/>
        <v/>
      </c>
      <c r="X46">
        <f t="shared" si="13"/>
        <v>9.2897326846556938E-2</v>
      </c>
      <c r="Y46">
        <f t="shared" si="14"/>
        <v>9.3374322932470818E-2</v>
      </c>
    </row>
    <row r="47" spans="1:25">
      <c r="A47" s="78" t="s">
        <v>80</v>
      </c>
      <c r="B47" s="79" t="s">
        <v>81</v>
      </c>
      <c r="C47" s="12">
        <f>IFERROR(MAX(0,MIN(1,((Data!C47-C$2)/(C$3-C$2)))),"")</f>
        <v>0.40700000000000003</v>
      </c>
      <c r="D47" s="12">
        <f>IFERROR(MAX(0,MIN(1,((Data!D47-D$2)/(D$3-D$2)))),"")</f>
        <v>0.2344277170854</v>
      </c>
      <c r="E47" s="12">
        <f>IFERROR(MAX(0,MIN(1,((Data!E47-E$2)/(E$3-E$2)))),"")</f>
        <v>7.4000000000000024E-2</v>
      </c>
      <c r="F47" s="12">
        <f>IFERROR(MAX(0,MIN(1,((Data!F47-F$2)/(F$3-F$2)))),"")</f>
        <v>0.17104807988666335</v>
      </c>
      <c r="G47" s="12">
        <f>IFERROR(MAX(0,MIN(1,((Data!G47-G$2)/(G$3-G$2)))),"")</f>
        <v>8.6245999999999989E-2</v>
      </c>
      <c r="I47">
        <f t="shared" si="1"/>
        <v>0.27421522462150794</v>
      </c>
      <c r="J47">
        <f t="shared" si="2"/>
        <v>157</v>
      </c>
      <c r="M47">
        <f t="shared" si="3"/>
        <v>168</v>
      </c>
      <c r="N47">
        <f t="shared" si="4"/>
        <v>174</v>
      </c>
      <c r="O47">
        <f t="shared" si="5"/>
        <v>186</v>
      </c>
      <c r="P47">
        <f t="shared" si="6"/>
        <v>171</v>
      </c>
      <c r="Q47">
        <f t="shared" si="7"/>
        <v>137</v>
      </c>
      <c r="R47">
        <f t="shared" si="8"/>
        <v>157</v>
      </c>
      <c r="S47" t="str">
        <f t="shared" si="9"/>
        <v>Congo, the Democratic Republic of the</v>
      </c>
      <c r="T47">
        <f t="shared" si="10"/>
        <v>0.27421522462150794</v>
      </c>
      <c r="U47" t="str">
        <f t="shared" si="11"/>
        <v/>
      </c>
      <c r="V47" t="str">
        <f t="shared" si="12"/>
        <v/>
      </c>
      <c r="X47">
        <f t="shared" si="13"/>
        <v>3.8553464635675001E-2</v>
      </c>
      <c r="Y47">
        <f t="shared" si="14"/>
        <v>3.2161759985832913E-2</v>
      </c>
    </row>
    <row r="48" spans="1:25">
      <c r="A48" s="78" t="s">
        <v>82</v>
      </c>
      <c r="B48" s="79" t="s">
        <v>83</v>
      </c>
      <c r="C48" s="12">
        <f>IFERROR(MAX(0,MIN(1,((Data!C48-C$2)/(C$3-C$2)))),"")</f>
        <v>0.67299999999999993</v>
      </c>
      <c r="D48" s="12">
        <f>IFERROR(MAX(0,MIN(1,((Data!D48-D$2)/(D$3-D$2)))),"")</f>
        <v>0.77108062511859332</v>
      </c>
      <c r="E48" s="12">
        <f>IFERROR(MAX(0,MIN(1,((Data!E48-E$2)/(E$3-E$2)))),"")</f>
        <v>0.63</v>
      </c>
      <c r="F48" s="12">
        <f>IFERROR(MAX(0,MIN(1,((Data!F48-F$2)/(F$3-F$2)))),"")</f>
        <v>0.47325748616766555</v>
      </c>
      <c r="G48" s="12">
        <f>IFERROR(MAX(0,MIN(1,((Data!G48-G$2)/(G$3-G$2)))),"")</f>
        <v>0.36196757142857144</v>
      </c>
      <c r="I48">
        <f t="shared" si="1"/>
        <v>0.61603821033935369</v>
      </c>
      <c r="J48">
        <f t="shared" si="2"/>
        <v>66</v>
      </c>
      <c r="M48">
        <f t="shared" si="3"/>
        <v>45</v>
      </c>
      <c r="N48">
        <f t="shared" si="4"/>
        <v>44</v>
      </c>
      <c r="O48">
        <f t="shared" si="5"/>
        <v>54</v>
      </c>
      <c r="P48">
        <f t="shared" si="6"/>
        <v>141</v>
      </c>
      <c r="Q48">
        <f t="shared" si="7"/>
        <v>82</v>
      </c>
      <c r="R48">
        <f t="shared" si="8"/>
        <v>66</v>
      </c>
      <c r="S48" t="str">
        <f t="shared" si="9"/>
        <v>Costa Rica</v>
      </c>
      <c r="T48">
        <f t="shared" si="10"/>
        <v>0.61603821033935369</v>
      </c>
      <c r="U48" t="str">
        <f t="shared" si="11"/>
        <v/>
      </c>
      <c r="V48" t="str">
        <f t="shared" si="12"/>
        <v/>
      </c>
      <c r="X48">
        <f t="shared" si="13"/>
        <v>0.17513507813982415</v>
      </c>
      <c r="Y48">
        <f t="shared" si="14"/>
        <v>0.10440313219952962</v>
      </c>
    </row>
    <row r="49" spans="1:25">
      <c r="A49" s="78" t="s">
        <v>84</v>
      </c>
      <c r="B49" s="79" t="s">
        <v>85</v>
      </c>
      <c r="C49" s="12">
        <f>IFERROR(MAX(0,MIN(1,((Data!C49-C$2)/(C$3-C$2)))),"")</f>
        <v>0.55399999999999994</v>
      </c>
      <c r="D49" s="12">
        <f>IFERROR(MAX(0,MIN(1,((Data!D49-D$2)/(D$3-D$2)))),"")</f>
        <v>0.2975607096115489</v>
      </c>
      <c r="E49" s="12">
        <f>IFERROR(MAX(0,MIN(1,((Data!E49-E$2)/(E$3-E$2)))),"")</f>
        <v>0.19400000000000001</v>
      </c>
      <c r="F49" s="12">
        <f>IFERROR(MAX(0,MIN(1,((Data!F49-F$2)/(F$3-F$2)))),"")</f>
        <v>0.70361848780459213</v>
      </c>
      <c r="G49" s="12">
        <f>IFERROR(MAX(0,MIN(1,((Data!G49-G$2)/(G$3-G$2)))),"")</f>
        <v>0.11959714285714286</v>
      </c>
      <c r="I49">
        <f t="shared" si="1"/>
        <v>0.44134704253416046</v>
      </c>
      <c r="J49">
        <f t="shared" si="2"/>
        <v>126</v>
      </c>
      <c r="M49">
        <f t="shared" si="3"/>
        <v>118</v>
      </c>
      <c r="N49">
        <f t="shared" si="4"/>
        <v>162</v>
      </c>
      <c r="O49">
        <f t="shared" si="5"/>
        <v>176</v>
      </c>
      <c r="P49">
        <f t="shared" si="6"/>
        <v>118</v>
      </c>
      <c r="Q49">
        <f t="shared" si="7"/>
        <v>127</v>
      </c>
      <c r="R49">
        <f t="shared" si="8"/>
        <v>126</v>
      </c>
      <c r="S49" t="str">
        <f t="shared" si="9"/>
        <v>Côte d'Ivoire</v>
      </c>
      <c r="T49">
        <f t="shared" si="10"/>
        <v>0.44134704253416046</v>
      </c>
      <c r="U49" t="str">
        <f t="shared" si="11"/>
        <v/>
      </c>
      <c r="V49" t="str">
        <f t="shared" si="12"/>
        <v/>
      </c>
      <c r="X49">
        <f t="shared" si="13"/>
        <v>6.1445088701443613E-2</v>
      </c>
      <c r="Y49">
        <f t="shared" si="14"/>
        <v>0.10290195383271687</v>
      </c>
    </row>
    <row r="50" spans="1:25">
      <c r="A50" s="78" t="s">
        <v>86</v>
      </c>
      <c r="B50" s="79" t="s">
        <v>87</v>
      </c>
      <c r="C50" s="12">
        <f>IFERROR(MAX(0,MIN(1,((Data!C50-C$2)/(C$3-C$2)))),"")</f>
        <v>0.61099999999999999</v>
      </c>
      <c r="D50" s="12">
        <f>IFERROR(MAX(0,MIN(1,((Data!D50-D$2)/(D$3-D$2)))),"")</f>
        <v>0.6797377089589578</v>
      </c>
      <c r="E50" s="12">
        <f>IFERROR(MAX(0,MIN(1,((Data!E50-E$2)/(E$3-E$2)))),"")</f>
        <v>0.62</v>
      </c>
      <c r="F50" s="12">
        <f>IFERROR(MAX(0,MIN(1,((Data!F50-F$2)/(F$3-F$2)))),"")</f>
        <v>1</v>
      </c>
      <c r="G50" s="12">
        <f>IFERROR(MAX(0,MIN(1,((Data!G50-G$2)/(G$3-G$2)))),"")</f>
        <v>0.72282951607285706</v>
      </c>
      <c r="I50">
        <f t="shared" si="1"/>
        <v>0.68332090312897686</v>
      </c>
      <c r="J50">
        <f t="shared" si="2"/>
        <v>42</v>
      </c>
      <c r="M50">
        <f t="shared" si="3"/>
        <v>78</v>
      </c>
      <c r="N50">
        <f t="shared" si="4"/>
        <v>62</v>
      </c>
      <c r="O50">
        <f t="shared" si="5"/>
        <v>59</v>
      </c>
      <c r="P50">
        <f t="shared" si="6"/>
        <v>1</v>
      </c>
      <c r="Q50">
        <f t="shared" si="7"/>
        <v>46</v>
      </c>
      <c r="R50">
        <f t="shared" si="8"/>
        <v>42</v>
      </c>
      <c r="S50" t="str">
        <f t="shared" si="9"/>
        <v>Croatia</v>
      </c>
      <c r="T50">
        <f t="shared" si="10"/>
        <v>0.68332090312897686</v>
      </c>
      <c r="U50" t="str">
        <f t="shared" si="11"/>
        <v/>
      </c>
      <c r="V50" t="str">
        <f t="shared" si="12"/>
        <v/>
      </c>
      <c r="X50">
        <f t="shared" si="13"/>
        <v>0.16246721361986971</v>
      </c>
      <c r="Y50">
        <f t="shared" si="14"/>
        <v>0.21535368950910713</v>
      </c>
    </row>
    <row r="51" spans="1:25">
      <c r="A51" s="78" t="s">
        <v>88</v>
      </c>
      <c r="B51" s="79" t="s">
        <v>89</v>
      </c>
      <c r="C51" s="12">
        <f>IFERROR(MAX(0,MIN(1,((Data!C51-C$2)/(C$3-C$2)))),"")</f>
        <v>0.27699999999999997</v>
      </c>
      <c r="D51" s="12">
        <f>IFERROR(MAX(0,MIN(1,((Data!D51-D$2)/(D$3-D$2)))),"")</f>
        <v>0.17467808588191558</v>
      </c>
      <c r="E51" s="12">
        <f>IFERROR(MAX(0,MIN(1,((Data!E51-E$2)/(E$3-E$2)))),"")</f>
        <v>0.50600000000000001</v>
      </c>
      <c r="F51" s="12">
        <f>IFERROR(MAX(0,MIN(1,((Data!F51-F$2)/(F$3-F$2)))),"")</f>
        <v>4.3932016642201553E-2</v>
      </c>
      <c r="G51" s="12">
        <f>IFERROR(MAX(0,MIN(1,((Data!G51-G$2)/(G$3-G$2)))),"")</f>
        <v>1</v>
      </c>
      <c r="I51">
        <f t="shared" si="1"/>
        <v>0.35407626281551463</v>
      </c>
      <c r="J51">
        <f t="shared" si="2"/>
        <v>150</v>
      </c>
      <c r="M51">
        <f t="shared" si="3"/>
        <v>172</v>
      </c>
      <c r="N51">
        <f t="shared" si="4"/>
        <v>183</v>
      </c>
      <c r="O51">
        <f t="shared" si="5"/>
        <v>98</v>
      </c>
      <c r="P51">
        <f t="shared" si="6"/>
        <v>179</v>
      </c>
      <c r="Q51">
        <f t="shared" si="7"/>
        <v>1</v>
      </c>
      <c r="R51">
        <f t="shared" si="8"/>
        <v>150</v>
      </c>
      <c r="S51" t="str">
        <f t="shared" si="9"/>
        <v>Cuba</v>
      </c>
      <c r="T51">
        <f t="shared" si="10"/>
        <v>0.35407626281551463</v>
      </c>
      <c r="U51" t="str">
        <f t="shared" si="11"/>
        <v/>
      </c>
      <c r="V51" t="str">
        <f t="shared" si="12"/>
        <v/>
      </c>
      <c r="X51">
        <f t="shared" si="13"/>
        <v>8.5084760735239448E-2</v>
      </c>
      <c r="Y51">
        <f t="shared" si="14"/>
        <v>0.13049150208027518</v>
      </c>
    </row>
    <row r="52" spans="1:25">
      <c r="A52" s="78" t="s">
        <v>90</v>
      </c>
      <c r="B52" s="79" t="s">
        <v>91</v>
      </c>
      <c r="C52" s="12">
        <f>IFERROR(MAX(0,MIN(1,((Data!C52-C$2)/(C$3-C$2)))),"")</f>
        <v>0.73299999999999998</v>
      </c>
      <c r="D52" s="12">
        <f>IFERROR(MAX(0,MIN(1,((Data!D52-D$2)/(D$3-D$2)))),"")</f>
        <v>0.7915619085785911</v>
      </c>
      <c r="E52" s="12">
        <f>IFERROR(MAX(0,MIN(1,((Data!E52-E$2)/(E$3-E$2)))),"")</f>
        <v>0.57400000000000007</v>
      </c>
      <c r="F52" s="12">
        <f>IFERROR(MAX(0,MIN(1,((Data!F52-F$2)/(F$3-F$2)))),"")</f>
        <v>1</v>
      </c>
      <c r="G52" s="12">
        <f>IFERROR(MAX(0,MIN(1,((Data!G52-G$2)/(G$3-G$2)))),"")</f>
        <v>0.6088285714285715</v>
      </c>
      <c r="I52">
        <f t="shared" si="1"/>
        <v>0.73829881000089537</v>
      </c>
      <c r="J52">
        <f t="shared" si="2"/>
        <v>30</v>
      </c>
      <c r="M52">
        <f t="shared" si="3"/>
        <v>17</v>
      </c>
      <c r="N52">
        <f t="shared" si="4"/>
        <v>32</v>
      </c>
      <c r="O52">
        <f t="shared" si="5"/>
        <v>75</v>
      </c>
      <c r="P52">
        <f t="shared" si="6"/>
        <v>1</v>
      </c>
      <c r="Q52">
        <f t="shared" si="7"/>
        <v>53</v>
      </c>
      <c r="R52">
        <f t="shared" si="8"/>
        <v>30</v>
      </c>
      <c r="S52" t="str">
        <f t="shared" si="9"/>
        <v>Cyprus</v>
      </c>
      <c r="T52">
        <f t="shared" si="10"/>
        <v>0.73829881000089537</v>
      </c>
      <c r="U52" t="str">
        <f t="shared" si="11"/>
        <v/>
      </c>
      <c r="V52" t="str">
        <f t="shared" si="12"/>
        <v/>
      </c>
      <c r="X52">
        <f t="shared" si="13"/>
        <v>0.17069523857232388</v>
      </c>
      <c r="Y52">
        <f t="shared" si="14"/>
        <v>0.20110357142857144</v>
      </c>
    </row>
    <row r="53" spans="1:25">
      <c r="A53" s="78" t="s">
        <v>92</v>
      </c>
      <c r="B53" s="79" t="s">
        <v>93</v>
      </c>
      <c r="C53" s="12">
        <f>IFERROR(MAX(0,MIN(1,((Data!C53-C$2)/(C$3-C$2)))),"")</f>
        <v>0.70400000000000007</v>
      </c>
      <c r="D53" s="12">
        <f>IFERROR(MAX(0,MIN(1,((Data!D53-D$2)/(D$3-D$2)))),"")</f>
        <v>0.79073816308342004</v>
      </c>
      <c r="E53" s="12">
        <f>IFERROR(MAX(0,MIN(1,((Data!E53-E$2)/(E$3-E$2)))),"")</f>
        <v>0.68399999999999994</v>
      </c>
      <c r="F53" s="12">
        <f>IFERROR(MAX(0,MIN(1,((Data!F53-F$2)/(F$3-F$2)))),"")</f>
        <v>1</v>
      </c>
      <c r="G53" s="12">
        <f>IFERROR(MAX(0,MIN(1,((Data!G53-G$2)/(G$3-G$2)))),"")</f>
        <v>0.83239785714285719</v>
      </c>
      <c r="I53">
        <f t="shared" si="1"/>
        <v>0.76539200252828477</v>
      </c>
      <c r="J53">
        <f t="shared" si="2"/>
        <v>21</v>
      </c>
      <c r="M53">
        <f t="shared" si="3"/>
        <v>25</v>
      </c>
      <c r="N53">
        <f t="shared" si="4"/>
        <v>34</v>
      </c>
      <c r="O53">
        <f t="shared" si="5"/>
        <v>32</v>
      </c>
      <c r="P53">
        <f t="shared" si="6"/>
        <v>1</v>
      </c>
      <c r="Q53">
        <f t="shared" si="7"/>
        <v>33</v>
      </c>
      <c r="R53">
        <f t="shared" si="8"/>
        <v>21</v>
      </c>
      <c r="S53" t="str">
        <f t="shared" si="9"/>
        <v>Czech Republic</v>
      </c>
      <c r="T53">
        <f t="shared" si="10"/>
        <v>0.76539200252828477</v>
      </c>
      <c r="U53" t="str">
        <f t="shared" si="11"/>
        <v/>
      </c>
      <c r="V53" t="str">
        <f t="shared" si="12"/>
        <v/>
      </c>
      <c r="X53">
        <f t="shared" si="13"/>
        <v>0.1843422703854275</v>
      </c>
      <c r="Y53">
        <f t="shared" si="14"/>
        <v>0.22904973214285715</v>
      </c>
    </row>
    <row r="54" spans="1:25">
      <c r="A54" s="78" t="s">
        <v>94</v>
      </c>
      <c r="B54" s="79" t="s">
        <v>95</v>
      </c>
      <c r="C54" s="12">
        <f>IFERROR(MAX(0,MIN(1,((Data!C54-C$2)/(C$3-C$2)))),"")</f>
        <v>0.78599999999999992</v>
      </c>
      <c r="D54" s="12">
        <f>IFERROR(MAX(0,MIN(1,((Data!D54-D$2)/(D$3-D$2)))),"")</f>
        <v>0.90225611293525765</v>
      </c>
      <c r="E54" s="12">
        <f>IFERROR(MAX(0,MIN(1,((Data!E54-E$2)/(E$3-E$2)))),"")</f>
        <v>0.70799999999999996</v>
      </c>
      <c r="F54" s="12">
        <f>IFERROR(MAX(0,MIN(1,((Data!F54-F$2)/(F$3-F$2)))),"")</f>
        <v>1</v>
      </c>
      <c r="G54" s="12">
        <f>IFERROR(MAX(0,MIN(1,((Data!G54-G$2)/(G$3-G$2)))),"")</f>
        <v>1</v>
      </c>
      <c r="I54">
        <f t="shared" si="1"/>
        <v>0.84428201411690718</v>
      </c>
      <c r="J54">
        <f t="shared" si="2"/>
        <v>3</v>
      </c>
      <c r="M54">
        <f t="shared" si="3"/>
        <v>7</v>
      </c>
      <c r="N54">
        <f t="shared" si="4"/>
        <v>2</v>
      </c>
      <c r="O54">
        <f t="shared" si="5"/>
        <v>26</v>
      </c>
      <c r="P54">
        <f t="shared" si="6"/>
        <v>1</v>
      </c>
      <c r="Q54">
        <f t="shared" si="7"/>
        <v>1</v>
      </c>
      <c r="R54">
        <f t="shared" si="8"/>
        <v>3</v>
      </c>
      <c r="S54" t="str">
        <f t="shared" si="9"/>
        <v>Denmark</v>
      </c>
      <c r="T54">
        <f t="shared" si="10"/>
        <v>0.84428201411690718</v>
      </c>
      <c r="U54" t="str">
        <f t="shared" si="11"/>
        <v/>
      </c>
      <c r="V54" t="str">
        <f t="shared" si="12"/>
        <v/>
      </c>
      <c r="X54">
        <f t="shared" si="13"/>
        <v>0.20128201411690722</v>
      </c>
      <c r="Y54">
        <f t="shared" si="14"/>
        <v>0.25</v>
      </c>
    </row>
    <row r="55" spans="1:25">
      <c r="A55" s="78" t="s">
        <v>96</v>
      </c>
      <c r="B55" s="79" t="s">
        <v>97</v>
      </c>
      <c r="C55" s="12">
        <f>IFERROR(MAX(0,MIN(1,((Data!C55-C$2)/(C$3-C$2)))),"")</f>
        <v>0.54500000000000004</v>
      </c>
      <c r="D55" s="12">
        <f>IFERROR(MAX(0,MIN(1,((Data!D55-D$2)/(D$3-D$2)))),"")</f>
        <v>0.30989712986502888</v>
      </c>
      <c r="E55" s="12">
        <f>IFERROR(MAX(0,MIN(1,((Data!E55-E$2)/(E$3-E$2)))),"")</f>
        <v>0.59599999999999997</v>
      </c>
      <c r="F55" s="12">
        <f>IFERROR(MAX(0,MIN(1,((Data!F55-F$2)/(F$3-F$2)))),"")</f>
        <v>0.16556828663257445</v>
      </c>
      <c r="G55" s="12">
        <f>IFERROR(MAX(0,MIN(1,((Data!G55-G$2)/(G$3-G$2)))),"")</f>
        <v>4.9545571428571425E-2</v>
      </c>
      <c r="I55">
        <f t="shared" si="1"/>
        <v>0.41262637349077186</v>
      </c>
      <c r="J55">
        <f t="shared" si="2"/>
        <v>137</v>
      </c>
      <c r="M55">
        <f t="shared" si="3"/>
        <v>121</v>
      </c>
      <c r="N55">
        <f t="shared" si="4"/>
        <v>159</v>
      </c>
      <c r="O55">
        <f t="shared" si="5"/>
        <v>66</v>
      </c>
      <c r="P55">
        <f t="shared" si="6"/>
        <v>173</v>
      </c>
      <c r="Q55">
        <f t="shared" si="7"/>
        <v>156</v>
      </c>
      <c r="R55">
        <f t="shared" si="8"/>
        <v>137</v>
      </c>
      <c r="S55" t="str">
        <f t="shared" si="9"/>
        <v>Djibouti</v>
      </c>
      <c r="T55">
        <f t="shared" si="10"/>
        <v>0.41262637349077186</v>
      </c>
      <c r="U55" t="str">
        <f t="shared" si="11"/>
        <v/>
      </c>
      <c r="V55" t="str">
        <f t="shared" si="12"/>
        <v/>
      </c>
      <c r="X55">
        <f t="shared" si="13"/>
        <v>0.11323714123312861</v>
      </c>
      <c r="Y55">
        <f t="shared" si="14"/>
        <v>2.6889232257643232E-2</v>
      </c>
    </row>
    <row r="56" spans="1:25">
      <c r="A56" s="78" t="s">
        <v>98</v>
      </c>
      <c r="B56" s="79" t="s">
        <v>99</v>
      </c>
      <c r="C56" s="12">
        <f>IFERROR(MAX(0,MIN(1,((Data!C56-C$2)/(C$3-C$2)))),"")</f>
        <v>0.63300000000000001</v>
      </c>
      <c r="D56" s="12">
        <f>IFERROR(MAX(0,MIN(1,((Data!D56-D$2)/(D$3-D$2)))),"")</f>
        <v>0.77458772275729337</v>
      </c>
      <c r="E56" s="12">
        <f>IFERROR(MAX(0,MIN(1,((Data!E56-E$2)/(E$3-E$2)))),"")</f>
        <v>0.65</v>
      </c>
      <c r="F56" s="12">
        <f>IFERROR(MAX(0,MIN(1,((Data!F56-F$2)/(F$3-F$2)))),"")</f>
        <v>1</v>
      </c>
      <c r="G56" s="12">
        <f>IFERROR(MAX(0,MIN(1,((Data!G56-G$2)/(G$3-G$2)))),"")</f>
        <v>4.9477142857142858E-2</v>
      </c>
      <c r="I56">
        <f t="shared" si="1"/>
        <v>0.62575810820180444</v>
      </c>
      <c r="J56">
        <f t="shared" si="2"/>
        <v>62</v>
      </c>
      <c r="M56">
        <f t="shared" si="3"/>
        <v>68</v>
      </c>
      <c r="N56">
        <f t="shared" si="4"/>
        <v>43</v>
      </c>
      <c r="O56">
        <f t="shared" si="5"/>
        <v>48</v>
      </c>
      <c r="P56">
        <f t="shared" si="6"/>
        <v>1</v>
      </c>
      <c r="Q56">
        <f t="shared" si="7"/>
        <v>157</v>
      </c>
      <c r="R56">
        <f t="shared" si="8"/>
        <v>62</v>
      </c>
      <c r="S56" t="str">
        <f t="shared" si="9"/>
        <v>Dominica</v>
      </c>
      <c r="T56">
        <f t="shared" si="10"/>
        <v>0.62575810820180444</v>
      </c>
      <c r="U56" t="str">
        <f t="shared" si="11"/>
        <v/>
      </c>
      <c r="V56" t="str">
        <f t="shared" si="12"/>
        <v/>
      </c>
      <c r="X56">
        <f t="shared" si="13"/>
        <v>0.17807346534466167</v>
      </c>
      <c r="Y56">
        <f t="shared" si="14"/>
        <v>0.13118464285714285</v>
      </c>
    </row>
    <row r="57" spans="1:25">
      <c r="A57" s="78" t="s">
        <v>100</v>
      </c>
      <c r="B57" s="79" t="s">
        <v>101</v>
      </c>
      <c r="C57" s="12">
        <f>IFERROR(MAX(0,MIN(1,((Data!C57-C$2)/(C$3-C$2)))),"")</f>
        <v>0.6</v>
      </c>
      <c r="D57" s="12">
        <f>IFERROR(MAX(0,MIN(1,((Data!D57-D$2)/(D$3-D$2)))),"")</f>
        <v>0.58119621717066672</v>
      </c>
      <c r="E57" s="12">
        <f>IFERROR(MAX(0,MIN(1,((Data!E57-E$2)/(E$3-E$2)))),"")</f>
        <v>0.52400000000000002</v>
      </c>
      <c r="F57" s="12">
        <f>IFERROR(MAX(0,MIN(1,((Data!F57-F$2)/(F$3-F$2)))),"")</f>
        <v>0.95030127233312334</v>
      </c>
      <c r="G57" s="12">
        <f>IFERROR(MAX(0,MIN(1,((Data!G57-G$2)/(G$3-G$2)))),"")</f>
        <v>0.4750227142857143</v>
      </c>
      <c r="I57">
        <f t="shared" si="1"/>
        <v>0.61631502547368799</v>
      </c>
      <c r="J57">
        <f t="shared" si="2"/>
        <v>65</v>
      </c>
      <c r="M57">
        <f t="shared" si="3"/>
        <v>86</v>
      </c>
      <c r="N57">
        <f t="shared" si="4"/>
        <v>85</v>
      </c>
      <c r="O57">
        <f t="shared" si="5"/>
        <v>92</v>
      </c>
      <c r="P57">
        <f t="shared" si="6"/>
        <v>89</v>
      </c>
      <c r="Q57">
        <f t="shared" si="7"/>
        <v>70</v>
      </c>
      <c r="R57">
        <f t="shared" si="8"/>
        <v>65</v>
      </c>
      <c r="S57" t="str">
        <f t="shared" si="9"/>
        <v>Dominican Republic</v>
      </c>
      <c r="T57">
        <f t="shared" si="10"/>
        <v>0.61631502547368799</v>
      </c>
      <c r="U57" t="str">
        <f t="shared" si="11"/>
        <v/>
      </c>
      <c r="V57" t="str">
        <f t="shared" si="12"/>
        <v/>
      </c>
      <c r="X57">
        <f t="shared" si="13"/>
        <v>0.13814952714633333</v>
      </c>
      <c r="Y57">
        <f t="shared" si="14"/>
        <v>0.1781654983273547</v>
      </c>
    </row>
    <row r="58" spans="1:25">
      <c r="A58" s="78" t="s">
        <v>102</v>
      </c>
      <c r="B58" s="79" t="s">
        <v>103</v>
      </c>
      <c r="C58" s="12">
        <f>IFERROR(MAX(0,MIN(1,((Data!C58-C$2)/(C$3-C$2)))),"")</f>
        <v>0.47100000000000003</v>
      </c>
      <c r="D58" s="12">
        <f>IFERROR(MAX(0,MIN(1,((Data!D58-D$2)/(D$3-D$2)))),"")</f>
        <v>0.49721330035017114</v>
      </c>
      <c r="E58" s="12">
        <f>IFERROR(MAX(0,MIN(1,((Data!E58-E$2)/(E$3-E$2)))),"")</f>
        <v>0.35</v>
      </c>
      <c r="F58" s="12">
        <f>IFERROR(MAX(0,MIN(1,((Data!F58-F$2)/(F$3-F$2)))),"")</f>
        <v>1</v>
      </c>
      <c r="G58" s="12">
        <f>IFERROR(MAX(0,MIN(1,((Data!G58-G$2)/(G$3-G$2)))),"")</f>
        <v>0.60587671428571421</v>
      </c>
      <c r="I58">
        <f t="shared" si="1"/>
        <v>0.54213625182948566</v>
      </c>
      <c r="J58">
        <f t="shared" si="2"/>
        <v>90</v>
      </c>
      <c r="M58">
        <f t="shared" si="3"/>
        <v>154</v>
      </c>
      <c r="N58">
        <f t="shared" si="4"/>
        <v>110</v>
      </c>
      <c r="O58">
        <f t="shared" si="5"/>
        <v>149</v>
      </c>
      <c r="P58">
        <f t="shared" si="6"/>
        <v>1</v>
      </c>
      <c r="Q58">
        <f t="shared" si="7"/>
        <v>54</v>
      </c>
      <c r="R58">
        <f t="shared" si="8"/>
        <v>90</v>
      </c>
      <c r="S58" t="str">
        <f t="shared" si="9"/>
        <v>Ecuador</v>
      </c>
      <c r="T58">
        <f t="shared" si="10"/>
        <v>0.54213625182948566</v>
      </c>
      <c r="U58" t="str">
        <f t="shared" si="11"/>
        <v/>
      </c>
      <c r="V58" t="str">
        <f t="shared" si="12"/>
        <v/>
      </c>
      <c r="X58">
        <f t="shared" si="13"/>
        <v>0.1059016625437714</v>
      </c>
      <c r="Y58">
        <f t="shared" si="14"/>
        <v>0.20073458928571428</v>
      </c>
    </row>
    <row r="59" spans="1:25">
      <c r="A59" s="78" t="s">
        <v>104</v>
      </c>
      <c r="B59" s="79" t="s">
        <v>105</v>
      </c>
      <c r="C59" s="12">
        <f>IFERROR(MAX(0,MIN(1,((Data!C59-C$2)/(C$3-C$2)))),"")</f>
        <v>0.59099999999999997</v>
      </c>
      <c r="D59" s="12">
        <f>IFERROR(MAX(0,MIN(1,((Data!D59-D$2)/(D$3-D$2)))),"")</f>
        <v>0.30716847252076218</v>
      </c>
      <c r="E59" s="12">
        <f>IFERROR(MAX(0,MIN(1,((Data!E59-E$2)/(E$3-E$2)))),"")</f>
        <v>0.374</v>
      </c>
      <c r="F59" s="12">
        <f>IFERROR(MAX(0,MIN(1,((Data!F59-F$2)/(F$3-F$2)))),"")</f>
        <v>0.74099915405405437</v>
      </c>
      <c r="G59" s="12">
        <f>IFERROR(MAX(0,MIN(1,((Data!G59-G$2)/(G$3-G$2)))),"")</f>
        <v>0.40646685714285713</v>
      </c>
      <c r="I59">
        <f t="shared" si="1"/>
        <v>0.52407931046470924</v>
      </c>
      <c r="J59">
        <f t="shared" si="2"/>
        <v>98</v>
      </c>
      <c r="M59">
        <f t="shared" si="3"/>
        <v>92</v>
      </c>
      <c r="N59">
        <f t="shared" si="4"/>
        <v>160</v>
      </c>
      <c r="O59">
        <f t="shared" si="5"/>
        <v>141</v>
      </c>
      <c r="P59">
        <f t="shared" si="6"/>
        <v>112</v>
      </c>
      <c r="Q59">
        <f t="shared" si="7"/>
        <v>77</v>
      </c>
      <c r="R59">
        <f t="shared" si="8"/>
        <v>98</v>
      </c>
      <c r="S59" t="str">
        <f t="shared" si="9"/>
        <v>Egypt</v>
      </c>
      <c r="T59">
        <f t="shared" si="10"/>
        <v>0.52407931046470924</v>
      </c>
      <c r="U59" t="str">
        <f t="shared" si="11"/>
        <v/>
      </c>
      <c r="V59" t="str">
        <f t="shared" si="12"/>
        <v/>
      </c>
      <c r="X59">
        <f t="shared" si="13"/>
        <v>8.5146059065095273E-2</v>
      </c>
      <c r="Y59">
        <f t="shared" si="14"/>
        <v>0.14343325139961394</v>
      </c>
    </row>
    <row r="60" spans="1:25">
      <c r="A60" s="78" t="s">
        <v>106</v>
      </c>
      <c r="B60" s="79" t="s">
        <v>107</v>
      </c>
      <c r="C60" s="12">
        <f>IFERROR(MAX(0,MIN(1,((Data!C60-C$2)/(C$3-C$2)))),"")</f>
        <v>0.68799999999999994</v>
      </c>
      <c r="D60" s="12">
        <f>IFERROR(MAX(0,MIN(1,((Data!D60-D$2)/(D$3-D$2)))),"")</f>
        <v>0.57292790442332397</v>
      </c>
      <c r="E60" s="12">
        <f>IFERROR(MAX(0,MIN(1,((Data!E60-E$2)/(E$3-E$2)))),"")</f>
        <v>0.50600000000000001</v>
      </c>
      <c r="F60" s="12">
        <f>IFERROR(MAX(0,MIN(1,((Data!F60-F$2)/(F$3-F$2)))),"")</f>
        <v>1</v>
      </c>
      <c r="G60" s="12">
        <f>IFERROR(MAX(0,MIN(1,((Data!G60-G$2)/(G$3-G$2)))),"")</f>
        <v>0.3509052857142857</v>
      </c>
      <c r="I60">
        <f t="shared" si="1"/>
        <v>0.64772914876720122</v>
      </c>
      <c r="J60">
        <f t="shared" si="2"/>
        <v>49</v>
      </c>
      <c r="M60">
        <f t="shared" si="3"/>
        <v>36</v>
      </c>
      <c r="N60">
        <f t="shared" si="4"/>
        <v>89</v>
      </c>
      <c r="O60">
        <f t="shared" si="5"/>
        <v>98</v>
      </c>
      <c r="P60">
        <f t="shared" si="6"/>
        <v>1</v>
      </c>
      <c r="Q60">
        <f t="shared" si="7"/>
        <v>83</v>
      </c>
      <c r="R60">
        <f t="shared" si="8"/>
        <v>49</v>
      </c>
      <c r="S60" t="str">
        <f t="shared" si="9"/>
        <v>El Salvador</v>
      </c>
      <c r="T60">
        <f t="shared" si="10"/>
        <v>0.64772914876720122</v>
      </c>
      <c r="U60" t="str">
        <f t="shared" si="11"/>
        <v/>
      </c>
      <c r="V60" t="str">
        <f t="shared" si="12"/>
        <v/>
      </c>
      <c r="X60">
        <f t="shared" si="13"/>
        <v>0.1348659880529155</v>
      </c>
      <c r="Y60">
        <f t="shared" si="14"/>
        <v>0.1688631607142857</v>
      </c>
    </row>
    <row r="61" spans="1:25">
      <c r="A61" s="78" t="s">
        <v>108</v>
      </c>
      <c r="B61" s="79" t="s">
        <v>109</v>
      </c>
      <c r="C61" s="12">
        <f>IFERROR(MAX(0,MIN(1,((Data!C61-C$2)/(C$3-C$2)))),"")</f>
        <v>0.47499999999999998</v>
      </c>
      <c r="D61" s="12">
        <f>IFERROR(MAX(0,MIN(1,((Data!D61-D$2)/(D$3-D$2)))),"")</f>
        <v>0.15024017703334444</v>
      </c>
      <c r="E61" s="12">
        <f>IFERROR(MAX(0,MIN(1,((Data!E61-E$2)/(E$3-E$2)))),"")</f>
        <v>0.496</v>
      </c>
      <c r="F61" s="12">
        <f>IFERROR(MAX(0,MIN(1,((Data!F61-F$2)/(F$3-F$2)))),"")</f>
        <v>0.73113142834986</v>
      </c>
      <c r="G61" s="12">
        <f>IFERROR(MAX(0,MIN(1,((Data!G61-G$2)/(G$3-G$2)))),"")</f>
        <v>4.6556142857142858E-2</v>
      </c>
      <c r="I61">
        <f t="shared" si="1"/>
        <v>0.41549096853004341</v>
      </c>
      <c r="J61">
        <f t="shared" si="2"/>
        <v>135</v>
      </c>
      <c r="M61">
        <f t="shared" si="3"/>
        <v>152</v>
      </c>
      <c r="N61">
        <f t="shared" si="4"/>
        <v>185</v>
      </c>
      <c r="O61">
        <f t="shared" si="5"/>
        <v>104</v>
      </c>
      <c r="P61">
        <f t="shared" si="6"/>
        <v>115</v>
      </c>
      <c r="Q61">
        <f t="shared" si="7"/>
        <v>159</v>
      </c>
      <c r="R61">
        <f t="shared" si="8"/>
        <v>135</v>
      </c>
      <c r="S61" t="str">
        <f t="shared" si="9"/>
        <v>Equatorial Guinea</v>
      </c>
      <c r="T61">
        <f t="shared" si="10"/>
        <v>0.41549096853004341</v>
      </c>
      <c r="U61" t="str">
        <f t="shared" si="11"/>
        <v/>
      </c>
      <c r="V61" t="str">
        <f t="shared" si="12"/>
        <v/>
      </c>
      <c r="X61">
        <f t="shared" si="13"/>
        <v>8.0780022129168058E-2</v>
      </c>
      <c r="Y61">
        <f t="shared" si="14"/>
        <v>9.7210946400875353E-2</v>
      </c>
    </row>
    <row r="62" spans="1:25">
      <c r="A62" s="78" t="s">
        <v>110</v>
      </c>
      <c r="B62" s="79" t="s">
        <v>111</v>
      </c>
      <c r="C62" s="12">
        <f>IFERROR(MAX(0,MIN(1,((Data!C62-C$2)/(C$3-C$2)))),"")</f>
        <v>0.36700000000000005</v>
      </c>
      <c r="D62" s="12">
        <f>IFERROR(MAX(0,MIN(1,((Data!D62-D$2)/(D$3-D$2)))),"")</f>
        <v>7.5667626274328839E-2</v>
      </c>
      <c r="E62" s="12">
        <f>IFERROR(MAX(0,MIN(1,((Data!E62-E$2)/(E$3-E$2)))),"")</f>
        <v>0.33999999999999997</v>
      </c>
      <c r="F62" s="12">
        <f>IFERROR(MAX(0,MIN(1,((Data!F62-F$2)/(F$3-F$2)))),"")</f>
        <v>3.0909222834208668E-2</v>
      </c>
      <c r="G62" s="12">
        <f>IFERROR(MAX(0,MIN(1,((Data!G62-G$2)/(G$3-G$2)))),"")</f>
        <v>2.8456285714285715E-2</v>
      </c>
      <c r="I62">
        <f t="shared" si="1"/>
        <v>0.24287914185285292</v>
      </c>
      <c r="J62">
        <f t="shared" si="2"/>
        <v>158</v>
      </c>
      <c r="M62">
        <f t="shared" si="3"/>
        <v>171</v>
      </c>
      <c r="N62">
        <f t="shared" si="4"/>
        <v>190</v>
      </c>
      <c r="O62">
        <f t="shared" si="5"/>
        <v>150</v>
      </c>
      <c r="P62">
        <f t="shared" si="6"/>
        <v>181</v>
      </c>
      <c r="Q62">
        <f t="shared" si="7"/>
        <v>169</v>
      </c>
      <c r="R62">
        <f t="shared" si="8"/>
        <v>158</v>
      </c>
      <c r="S62" t="str">
        <f t="shared" si="9"/>
        <v>Eritrea</v>
      </c>
      <c r="T62">
        <f t="shared" si="10"/>
        <v>0.24287914185285292</v>
      </c>
      <c r="U62" t="str">
        <f t="shared" si="11"/>
        <v/>
      </c>
      <c r="V62" t="str">
        <f t="shared" si="12"/>
        <v/>
      </c>
      <c r="X62">
        <f t="shared" si="13"/>
        <v>5.1958453284291099E-2</v>
      </c>
      <c r="Y62">
        <f t="shared" si="14"/>
        <v>7.4206885685617983E-3</v>
      </c>
    </row>
    <row r="63" spans="1:25">
      <c r="A63" s="78" t="s">
        <v>112</v>
      </c>
      <c r="B63" s="79" t="s">
        <v>113</v>
      </c>
      <c r="C63" s="12">
        <f>IFERROR(MAX(0,MIN(1,((Data!C63-C$2)/(C$3-C$2)))),"")</f>
        <v>0.752</v>
      </c>
      <c r="D63" s="12">
        <f>IFERROR(MAX(0,MIN(1,((Data!D63-D$2)/(D$3-D$2)))),"")</f>
        <v>0.80188134241431996</v>
      </c>
      <c r="E63" s="12">
        <f>IFERROR(MAX(0,MIN(1,((Data!E63-E$2)/(E$3-E$2)))),"")</f>
        <v>0.61799999999999999</v>
      </c>
      <c r="F63" s="12">
        <f>IFERROR(MAX(0,MIN(1,((Data!F63-F$2)/(F$3-F$2)))),"")</f>
        <v>1</v>
      </c>
      <c r="G63" s="12">
        <f>IFERROR(MAX(0,MIN(1,((Data!G63-G$2)/(G$3-G$2)))),"")</f>
        <v>0.9100947142857142</v>
      </c>
      <c r="I63">
        <f t="shared" si="1"/>
        <v>0.79224700708750428</v>
      </c>
      <c r="J63">
        <f t="shared" si="2"/>
        <v>13</v>
      </c>
      <c r="M63">
        <f t="shared" si="3"/>
        <v>13</v>
      </c>
      <c r="N63">
        <f t="shared" si="4"/>
        <v>29</v>
      </c>
      <c r="O63">
        <f t="shared" si="5"/>
        <v>61</v>
      </c>
      <c r="P63">
        <f t="shared" si="6"/>
        <v>1</v>
      </c>
      <c r="Q63">
        <f t="shared" si="7"/>
        <v>26</v>
      </c>
      <c r="R63">
        <f t="shared" si="8"/>
        <v>13</v>
      </c>
      <c r="S63" t="str">
        <f t="shared" si="9"/>
        <v>Estonia</v>
      </c>
      <c r="T63">
        <f t="shared" si="10"/>
        <v>0.79224700708750428</v>
      </c>
      <c r="U63" t="str">
        <f t="shared" si="11"/>
        <v/>
      </c>
      <c r="V63" t="str">
        <f t="shared" si="12"/>
        <v/>
      </c>
      <c r="X63">
        <f t="shared" si="13"/>
        <v>0.17748516780178999</v>
      </c>
      <c r="Y63">
        <f t="shared" si="14"/>
        <v>0.23876183928571426</v>
      </c>
    </row>
    <row r="64" spans="1:25">
      <c r="A64" s="78" t="s">
        <v>114</v>
      </c>
      <c r="B64" s="79" t="s">
        <v>115</v>
      </c>
      <c r="C64" s="12">
        <f>IFERROR(MAX(0,MIN(1,((Data!C64-C$2)/(C$3-C$2)))),"")</f>
        <v>0.505</v>
      </c>
      <c r="D64" s="12">
        <f>IFERROR(MAX(0,MIN(1,((Data!D64-D$2)/(D$3-D$2)))),"")</f>
        <v>0.27512118243382888</v>
      </c>
      <c r="E64" s="12">
        <f>IFERROR(MAX(0,MIN(1,((Data!E64-E$2)/(E$3-E$2)))),"")</f>
        <v>0.154</v>
      </c>
      <c r="F64" s="12">
        <f>IFERROR(MAX(0,MIN(1,((Data!F64-F$2)/(F$3-F$2)))),"")</f>
        <v>5.4354443576373104E-2</v>
      </c>
      <c r="G64" s="12">
        <f>IFERROR(MAX(0,MIN(1,((Data!G64-G$2)/(G$3-G$2)))),"")</f>
        <v>5.1401857142857138E-2</v>
      </c>
      <c r="I64">
        <f t="shared" si="1"/>
        <v>0.31935968539413234</v>
      </c>
      <c r="J64">
        <f t="shared" si="2"/>
        <v>154</v>
      </c>
      <c r="M64">
        <f t="shared" si="3"/>
        <v>139</v>
      </c>
      <c r="N64">
        <f t="shared" si="4"/>
        <v>166</v>
      </c>
      <c r="O64">
        <f t="shared" si="5"/>
        <v>180</v>
      </c>
      <c r="P64">
        <f t="shared" si="6"/>
        <v>178</v>
      </c>
      <c r="Q64">
        <f t="shared" si="7"/>
        <v>154</v>
      </c>
      <c r="R64">
        <f t="shared" si="8"/>
        <v>154</v>
      </c>
      <c r="S64" t="str">
        <f t="shared" si="9"/>
        <v>Ethiopia</v>
      </c>
      <c r="T64">
        <f t="shared" si="10"/>
        <v>0.31935968539413234</v>
      </c>
      <c r="U64" t="str">
        <f t="shared" si="11"/>
        <v/>
      </c>
      <c r="V64" t="str">
        <f t="shared" si="12"/>
        <v/>
      </c>
      <c r="X64">
        <f t="shared" si="13"/>
        <v>5.3640147804228613E-2</v>
      </c>
      <c r="Y64">
        <f t="shared" si="14"/>
        <v>1.321953758990378E-2</v>
      </c>
    </row>
    <row r="65" spans="1:25">
      <c r="A65" s="78" t="s">
        <v>116</v>
      </c>
      <c r="B65" s="79" t="s">
        <v>117</v>
      </c>
      <c r="C65" s="12">
        <f>IFERROR(MAX(0,MIN(1,((Data!C65-C$2)/(C$3-C$2)))),"")</f>
        <v>0.60399999999999998</v>
      </c>
      <c r="D65" s="12">
        <f>IFERROR(MAX(0,MIN(1,((Data!D65-D$2)/(D$3-D$2)))),"")</f>
        <v>0.39579562619643999</v>
      </c>
      <c r="E65" s="12">
        <f>IFERROR(MAX(0,MIN(1,((Data!E65-E$2)/(E$3-E$2)))),"")</f>
        <v>0.45599999999999996</v>
      </c>
      <c r="F65" s="12">
        <f>IFERROR(MAX(0,MIN(1,((Data!F65-F$2)/(F$3-F$2)))),"")</f>
        <v>0.83737168914355442</v>
      </c>
      <c r="G65" s="12">
        <f>IFERROR(MAX(0,MIN(1,((Data!G65-G$2)/(G$3-G$2)))),"")</f>
        <v>0.22017314285714285</v>
      </c>
      <c r="I65">
        <f t="shared" si="1"/>
        <v>0.54066755727464222</v>
      </c>
      <c r="J65">
        <f t="shared" si="2"/>
        <v>91</v>
      </c>
      <c r="M65">
        <f t="shared" si="3"/>
        <v>82</v>
      </c>
      <c r="N65">
        <f t="shared" si="4"/>
        <v>133</v>
      </c>
      <c r="O65">
        <f t="shared" si="5"/>
        <v>115</v>
      </c>
      <c r="P65">
        <f t="shared" si="6"/>
        <v>105</v>
      </c>
      <c r="Q65">
        <f t="shared" si="7"/>
        <v>101</v>
      </c>
      <c r="R65">
        <f t="shared" si="8"/>
        <v>91</v>
      </c>
      <c r="S65" t="str">
        <f t="shared" si="9"/>
        <v>Fiji</v>
      </c>
      <c r="T65">
        <f t="shared" si="10"/>
        <v>0.54066755727464222</v>
      </c>
      <c r="U65" t="str">
        <f t="shared" si="11"/>
        <v/>
      </c>
      <c r="V65" t="str">
        <f t="shared" si="12"/>
        <v/>
      </c>
      <c r="X65">
        <f t="shared" si="13"/>
        <v>0.10647445327455499</v>
      </c>
      <c r="Y65">
        <f t="shared" si="14"/>
        <v>0.13219310400008716</v>
      </c>
    </row>
    <row r="66" spans="1:25">
      <c r="A66" s="78" t="s">
        <v>118</v>
      </c>
      <c r="B66" s="79" t="s">
        <v>119</v>
      </c>
      <c r="C66" s="12">
        <f>IFERROR(MAX(0,MIN(1,((Data!C66-C$2)/(C$3-C$2)))),"")</f>
        <v>0.74</v>
      </c>
      <c r="D66" s="12">
        <f>IFERROR(MAX(0,MIN(1,((Data!D66-D$2)/(D$3-D$2)))),"")</f>
        <v>0.89550192637872228</v>
      </c>
      <c r="E66" s="12">
        <f>IFERROR(MAX(0,MIN(1,((Data!E66-E$2)/(E$3-E$2)))),"")</f>
        <v>0.77200000000000002</v>
      </c>
      <c r="F66" s="12">
        <f>IFERROR(MAX(0,MIN(1,((Data!F66-F$2)/(F$3-F$2)))),"")</f>
        <v>1</v>
      </c>
      <c r="G66" s="12">
        <f>IFERROR(MAX(0,MIN(1,((Data!G66-G$2)/(G$3-G$2)))),"")</f>
        <v>1</v>
      </c>
      <c r="I66">
        <f t="shared" si="1"/>
        <v>0.82843774079734034</v>
      </c>
      <c r="J66">
        <f t="shared" si="2"/>
        <v>4</v>
      </c>
      <c r="M66">
        <f t="shared" si="3"/>
        <v>16</v>
      </c>
      <c r="N66">
        <f t="shared" si="4"/>
        <v>7</v>
      </c>
      <c r="O66">
        <f t="shared" si="5"/>
        <v>9</v>
      </c>
      <c r="P66">
        <f t="shared" si="6"/>
        <v>1</v>
      </c>
      <c r="Q66">
        <f t="shared" si="7"/>
        <v>1</v>
      </c>
      <c r="R66">
        <f t="shared" si="8"/>
        <v>4</v>
      </c>
      <c r="S66" t="str">
        <f t="shared" si="9"/>
        <v>Finland</v>
      </c>
      <c r="T66">
        <f t="shared" si="10"/>
        <v>0.82843774079734034</v>
      </c>
      <c r="U66" t="str">
        <f t="shared" si="11"/>
        <v/>
      </c>
      <c r="V66" t="str">
        <f t="shared" si="12"/>
        <v/>
      </c>
      <c r="X66">
        <f t="shared" si="13"/>
        <v>0.20843774079734029</v>
      </c>
      <c r="Y66">
        <f t="shared" si="14"/>
        <v>0.25</v>
      </c>
    </row>
    <row r="67" spans="1:25">
      <c r="A67" s="78" t="s">
        <v>120</v>
      </c>
      <c r="B67" s="79" t="s">
        <v>121</v>
      </c>
      <c r="C67" s="12">
        <f>IFERROR(MAX(0,MIN(1,((Data!C67-C$2)/(C$3-C$2)))),"")</f>
        <v>0.64599999999999991</v>
      </c>
      <c r="D67" s="12">
        <f>IFERROR(MAX(0,MIN(1,((Data!D67-D$2)/(D$3-D$2)))),"")</f>
        <v>0.83566093868940883</v>
      </c>
      <c r="E67" s="12">
        <f>IFERROR(MAX(0,MIN(1,((Data!E67-E$2)/(E$3-E$2)))),"")</f>
        <v>0.61</v>
      </c>
      <c r="F67" s="12">
        <f>IFERROR(MAX(0,MIN(1,((Data!F67-F$2)/(F$3-F$2)))),"")</f>
        <v>1</v>
      </c>
      <c r="G67" s="12">
        <f>IFERROR(MAX(0,MIN(1,((Data!G67-G$2)/(G$3-G$2)))),"")</f>
        <v>0.7796912857142857</v>
      </c>
      <c r="I67">
        <f t="shared" si="1"/>
        <v>0.7261690280504618</v>
      </c>
      <c r="J67">
        <f t="shared" si="2"/>
        <v>33</v>
      </c>
      <c r="M67">
        <f t="shared" si="3"/>
        <v>60</v>
      </c>
      <c r="N67">
        <f t="shared" si="4"/>
        <v>21</v>
      </c>
      <c r="O67">
        <f t="shared" si="5"/>
        <v>62</v>
      </c>
      <c r="P67">
        <f t="shared" si="6"/>
        <v>1</v>
      </c>
      <c r="Q67">
        <f t="shared" si="7"/>
        <v>39</v>
      </c>
      <c r="R67">
        <f t="shared" si="8"/>
        <v>33</v>
      </c>
      <c r="S67" t="str">
        <f t="shared" si="9"/>
        <v>France</v>
      </c>
      <c r="T67">
        <f t="shared" si="10"/>
        <v>0.7261690280504618</v>
      </c>
      <c r="U67" t="str">
        <f t="shared" si="11"/>
        <v/>
      </c>
      <c r="V67" t="str">
        <f t="shared" si="12"/>
        <v/>
      </c>
      <c r="X67">
        <f t="shared" si="13"/>
        <v>0.1807076173361761</v>
      </c>
      <c r="Y67">
        <f t="shared" si="14"/>
        <v>0.22246141071428571</v>
      </c>
    </row>
    <row r="68" spans="1:25">
      <c r="A68" s="78" t="s">
        <v>122</v>
      </c>
      <c r="B68" s="79" t="s">
        <v>123</v>
      </c>
      <c r="C68" s="12">
        <f>IFERROR(MAX(0,MIN(1,((Data!C68-C$2)/(C$3-C$2)))),"")</f>
        <v>0.56700000000000006</v>
      </c>
      <c r="D68" s="12">
        <f>IFERROR(MAX(0,MIN(1,((Data!D68-D$2)/(D$3-D$2)))),"")</f>
        <v>0.32136875004496002</v>
      </c>
      <c r="E68" s="12">
        <f>IFERROR(MAX(0,MIN(1,((Data!E68-E$2)/(E$3-E$2)))),"")</f>
        <v>0.52400000000000002</v>
      </c>
      <c r="F68" s="12">
        <f>IFERROR(MAX(0,MIN(1,((Data!F68-F$2)/(F$3-F$2)))),"")</f>
        <v>1</v>
      </c>
      <c r="G68" s="12">
        <f>IFERROR(MAX(0,MIN(1,((Data!G68-G$2)/(G$3-G$2)))),"")</f>
        <v>0.100797</v>
      </c>
      <c r="I68">
        <f t="shared" si="1"/>
        <v>0.52677071875562009</v>
      </c>
      <c r="J68">
        <f t="shared" si="2"/>
        <v>97</v>
      </c>
      <c r="M68">
        <f t="shared" si="3"/>
        <v>106</v>
      </c>
      <c r="N68">
        <f t="shared" si="4"/>
        <v>157</v>
      </c>
      <c r="O68">
        <f t="shared" si="5"/>
        <v>92</v>
      </c>
      <c r="P68">
        <f t="shared" si="6"/>
        <v>1</v>
      </c>
      <c r="Q68">
        <f t="shared" si="7"/>
        <v>132</v>
      </c>
      <c r="R68">
        <f t="shared" si="8"/>
        <v>97</v>
      </c>
      <c r="S68" t="str">
        <f t="shared" si="9"/>
        <v>Gabon</v>
      </c>
      <c r="T68">
        <f t="shared" si="10"/>
        <v>0.52677071875562009</v>
      </c>
      <c r="U68" t="str">
        <f t="shared" si="11"/>
        <v/>
      </c>
      <c r="V68" t="str">
        <f t="shared" si="12"/>
        <v/>
      </c>
      <c r="X68">
        <f t="shared" si="13"/>
        <v>0.10567109375562</v>
      </c>
      <c r="Y68">
        <f t="shared" si="14"/>
        <v>0.137599625</v>
      </c>
    </row>
    <row r="69" spans="1:25">
      <c r="A69" s="78" t="s">
        <v>124</v>
      </c>
      <c r="B69" s="79" t="s">
        <v>125</v>
      </c>
      <c r="C69" s="12">
        <f>IFERROR(MAX(0,MIN(1,((Data!C69-C$2)/(C$3-C$2)))),"")</f>
        <v>0.57399999999999995</v>
      </c>
      <c r="D69" s="12">
        <f>IFERROR(MAX(0,MIN(1,((Data!D69-D$2)/(D$3-D$2)))),"")</f>
        <v>0.32189452546801556</v>
      </c>
      <c r="E69" s="12">
        <f>IFERROR(MAX(0,MIN(1,((Data!E69-E$2)/(E$3-E$2)))),"")</f>
        <v>0.55199999999999994</v>
      </c>
      <c r="F69" s="12">
        <f>IFERROR(MAX(0,MIN(1,((Data!F69-F$2)/(F$3-F$2)))),"")</f>
        <v>0.93373857457150333</v>
      </c>
      <c r="G69" s="12">
        <f>IFERROR(MAX(0,MIN(1,((Data!G69-G$2)/(G$3-G$2)))),"")</f>
        <v>6.5757285714285713E-2</v>
      </c>
      <c r="I69">
        <f t="shared" si="1"/>
        <v>0.5211737982192256</v>
      </c>
      <c r="J69">
        <f t="shared" si="2"/>
        <v>99</v>
      </c>
      <c r="M69">
        <f t="shared" si="3"/>
        <v>101</v>
      </c>
      <c r="N69">
        <f t="shared" si="4"/>
        <v>156</v>
      </c>
      <c r="O69">
        <f t="shared" si="5"/>
        <v>82</v>
      </c>
      <c r="P69">
        <f t="shared" si="6"/>
        <v>96</v>
      </c>
      <c r="Q69">
        <f t="shared" si="7"/>
        <v>146</v>
      </c>
      <c r="R69">
        <f t="shared" si="8"/>
        <v>99</v>
      </c>
      <c r="S69" t="str">
        <f t="shared" si="9"/>
        <v>Gambia</v>
      </c>
      <c r="T69">
        <f t="shared" si="10"/>
        <v>0.5211737982192256</v>
      </c>
      <c r="U69" t="str">
        <f t="shared" si="11"/>
        <v/>
      </c>
      <c r="V69" t="str">
        <f t="shared" si="12"/>
        <v/>
      </c>
      <c r="X69">
        <f t="shared" si="13"/>
        <v>0.10923681568350194</v>
      </c>
      <c r="Y69">
        <f t="shared" si="14"/>
        <v>0.12493698253572363</v>
      </c>
    </row>
    <row r="70" spans="1:25">
      <c r="A70" s="78" t="s">
        <v>126</v>
      </c>
      <c r="B70" s="79" t="s">
        <v>127</v>
      </c>
      <c r="C70" s="12">
        <f>IFERROR(MAX(0,MIN(1,((Data!C70-C$2)/(C$3-C$2)))),"")</f>
        <v>0.70400000000000007</v>
      </c>
      <c r="D70" s="12">
        <f>IFERROR(MAX(0,MIN(1,((Data!D70-D$2)/(D$3-D$2)))),"")</f>
        <v>0.51659916293393104</v>
      </c>
      <c r="E70" s="12">
        <f>IFERROR(MAX(0,MIN(1,((Data!E70-E$2)/(E$3-E$2)))),"")</f>
        <v>0.30199999999999999</v>
      </c>
      <c r="F70" s="12">
        <f>IFERROR(MAX(0,MIN(1,((Data!F70-F$2)/(F$3-F$2)))),"")</f>
        <v>0.73990043084008228</v>
      </c>
      <c r="G70" s="12">
        <f>IFERROR(MAX(0,MIN(1,((Data!G70-G$2)/(G$3-G$2)))),"")</f>
        <v>0.36428414285714289</v>
      </c>
      <c r="I70">
        <f t="shared" si="1"/>
        <v>0.59234796707889448</v>
      </c>
      <c r="J70">
        <f t="shared" si="2"/>
        <v>74</v>
      </c>
      <c r="M70">
        <f t="shared" si="3"/>
        <v>25</v>
      </c>
      <c r="N70">
        <f t="shared" si="4"/>
        <v>104</v>
      </c>
      <c r="O70">
        <f t="shared" si="5"/>
        <v>156</v>
      </c>
      <c r="P70">
        <f t="shared" si="6"/>
        <v>113</v>
      </c>
      <c r="Q70">
        <f t="shared" si="7"/>
        <v>81</v>
      </c>
      <c r="R70">
        <f t="shared" si="8"/>
        <v>74</v>
      </c>
      <c r="S70" t="str">
        <f t="shared" si="9"/>
        <v>Georgia</v>
      </c>
      <c r="T70">
        <f t="shared" si="10"/>
        <v>0.59234796707889448</v>
      </c>
      <c r="U70" t="str">
        <f t="shared" si="11"/>
        <v/>
      </c>
      <c r="V70" t="str">
        <f t="shared" si="12"/>
        <v/>
      </c>
      <c r="X70">
        <f t="shared" si="13"/>
        <v>0.10232489536674139</v>
      </c>
      <c r="Y70">
        <f t="shared" si="14"/>
        <v>0.13802307171215314</v>
      </c>
    </row>
    <row r="71" spans="1:25">
      <c r="A71" s="78" t="s">
        <v>128</v>
      </c>
      <c r="B71" s="79" t="s">
        <v>129</v>
      </c>
      <c r="C71" s="12">
        <f>IFERROR(MAX(0,MIN(1,((Data!C71-C$2)/(C$3-C$2)))),"")</f>
        <v>0.71799999999999997</v>
      </c>
      <c r="D71" s="12">
        <f>IFERROR(MAX(0,MIN(1,((Data!D71-D$2)/(D$3-D$2)))),"")</f>
        <v>0.86383653296227769</v>
      </c>
      <c r="E71" s="12">
        <f>IFERROR(MAX(0,MIN(1,((Data!E71-E$2)/(E$3-E$2)))),"")</f>
        <v>0.67</v>
      </c>
      <c r="F71" s="12">
        <f>IFERROR(MAX(0,MIN(1,((Data!F71-F$2)/(F$3-F$2)))),"")</f>
        <v>1</v>
      </c>
      <c r="G71" s="12">
        <f>IFERROR(MAX(0,MIN(1,((Data!G71-G$2)/(G$3-G$2)))),"")</f>
        <v>0.67382814285714276</v>
      </c>
      <c r="I71">
        <f t="shared" si="1"/>
        <v>0.75995808447742752</v>
      </c>
      <c r="J71">
        <f t="shared" si="2"/>
        <v>23</v>
      </c>
      <c r="M71">
        <f t="shared" si="3"/>
        <v>21</v>
      </c>
      <c r="N71">
        <f t="shared" si="4"/>
        <v>14</v>
      </c>
      <c r="O71">
        <f t="shared" si="5"/>
        <v>41</v>
      </c>
      <c r="P71">
        <f t="shared" si="6"/>
        <v>1</v>
      </c>
      <c r="Q71">
        <f t="shared" si="7"/>
        <v>50</v>
      </c>
      <c r="R71">
        <f t="shared" si="8"/>
        <v>23</v>
      </c>
      <c r="S71" t="str">
        <f t="shared" si="9"/>
        <v>Germany</v>
      </c>
      <c r="T71">
        <f t="shared" si="10"/>
        <v>0.75995808447742752</v>
      </c>
      <c r="U71" t="str">
        <f t="shared" si="11"/>
        <v/>
      </c>
      <c r="V71" t="str">
        <f t="shared" si="12"/>
        <v/>
      </c>
      <c r="X71">
        <f t="shared" si="13"/>
        <v>0.19172956662028473</v>
      </c>
      <c r="Y71">
        <f t="shared" si="14"/>
        <v>0.20922851785714286</v>
      </c>
    </row>
    <row r="72" spans="1:25">
      <c r="A72" s="78" t="s">
        <v>130</v>
      </c>
      <c r="B72" s="79" t="s">
        <v>131</v>
      </c>
      <c r="C72" s="12">
        <f>IFERROR(MAX(0,MIN(1,((Data!C72-C$2)/(C$3-C$2)))),"")</f>
        <v>0.59399999999999997</v>
      </c>
      <c r="D72" s="12">
        <f>IFERROR(MAX(0,MIN(1,((Data!D72-D$2)/(D$3-D$2)))),"")</f>
        <v>0.66561453934673775</v>
      </c>
      <c r="E72" s="12">
        <f>IFERROR(MAX(0,MIN(1,((Data!E72-E$2)/(E$3-E$2)))),"")</f>
        <v>0.53200000000000003</v>
      </c>
      <c r="F72" s="12">
        <f>IFERROR(MAX(0,MIN(1,((Data!F72-F$2)/(F$3-F$2)))),"")</f>
        <v>0.7042623078400011</v>
      </c>
      <c r="G72" s="12">
        <f>IFERROR(MAX(0,MIN(1,((Data!G72-G$2)/(G$3-G$2)))),"")</f>
        <v>0.123278</v>
      </c>
      <c r="I72">
        <f t="shared" si="1"/>
        <v>0.55014435589834232</v>
      </c>
      <c r="J72">
        <f t="shared" si="2"/>
        <v>87</v>
      </c>
      <c r="M72">
        <f t="shared" si="3"/>
        <v>91</v>
      </c>
      <c r="N72">
        <f t="shared" si="4"/>
        <v>69</v>
      </c>
      <c r="O72">
        <f t="shared" si="5"/>
        <v>90</v>
      </c>
      <c r="P72">
        <f t="shared" si="6"/>
        <v>117</v>
      </c>
      <c r="Q72">
        <f t="shared" si="7"/>
        <v>126</v>
      </c>
      <c r="R72">
        <f t="shared" si="8"/>
        <v>87</v>
      </c>
      <c r="S72" t="str">
        <f t="shared" si="9"/>
        <v>Ghana</v>
      </c>
      <c r="T72">
        <f t="shared" si="10"/>
        <v>0.55014435589834232</v>
      </c>
      <c r="U72" t="str">
        <f t="shared" si="11"/>
        <v/>
      </c>
      <c r="V72" t="str">
        <f t="shared" si="12"/>
        <v/>
      </c>
      <c r="X72">
        <f t="shared" si="13"/>
        <v>0.14970181741834221</v>
      </c>
      <c r="Y72">
        <f t="shared" si="14"/>
        <v>0.10344253848000014</v>
      </c>
    </row>
    <row r="73" spans="1:25">
      <c r="A73" s="78" t="s">
        <v>132</v>
      </c>
      <c r="B73" s="79" t="s">
        <v>133</v>
      </c>
      <c r="C73" s="12">
        <f>IFERROR(MAX(0,MIN(1,((Data!C73-C$2)/(C$3-C$2)))),"")</f>
        <v>0.60299999999999998</v>
      </c>
      <c r="D73" s="12">
        <f>IFERROR(MAX(0,MIN(1,((Data!D73-D$2)/(D$3-D$2)))),"")</f>
        <v>0.75147293509879776</v>
      </c>
      <c r="E73" s="12">
        <f>IFERROR(MAX(0,MIN(1,((Data!E73-E$2)/(E$3-E$2)))),"")</f>
        <v>0.48799999999999999</v>
      </c>
      <c r="F73" s="12">
        <f>IFERROR(MAX(0,MIN(1,((Data!F73-F$2)/(F$3-F$2)))),"")</f>
        <v>1</v>
      </c>
      <c r="G73" s="12">
        <f>IFERROR(MAX(0,MIN(1,((Data!G73-G$2)/(G$3-G$2)))),"")</f>
        <v>1</v>
      </c>
      <c r="I73">
        <f t="shared" ref="I73:I136" si="15">IFERROR((C73*C$1)+(D73*D$1)+(E73*E$1)+(F73*F$1)+(G73*G$1),"")</f>
        <v>0.70643411688734969</v>
      </c>
      <c r="J73">
        <f t="shared" ref="J73:J136" si="16">IFERROR(RANK(I73,I$8:I$199,0),"")</f>
        <v>37</v>
      </c>
      <c r="M73">
        <f t="shared" ref="M73:M136" si="17">IFERROR(RANK(C73,C$8:C$199),"")</f>
        <v>83</v>
      </c>
      <c r="N73">
        <f t="shared" ref="N73:N136" si="18">IFERROR(RANK(D73,D$8:D$199),"")</f>
        <v>47</v>
      </c>
      <c r="O73">
        <f t="shared" ref="O73:O136" si="19">IFERROR(RANK(E73,E$8:E$199),"")</f>
        <v>106</v>
      </c>
      <c r="P73">
        <f t="shared" ref="P73:P136" si="20">IFERROR(RANK(F73,F$8:F$199),"")</f>
        <v>1</v>
      </c>
      <c r="Q73">
        <f t="shared" ref="Q73:Q136" si="21">IFERROR(RANK(G73,G$8:G$199),"")</f>
        <v>1</v>
      </c>
      <c r="R73">
        <f t="shared" ref="R73:R136" si="22">J73</f>
        <v>37</v>
      </c>
      <c r="S73" t="str">
        <f t="shared" ref="S73:S136" si="23">IF(ISNUMBER(R73),B73,"")</f>
        <v>Greece</v>
      </c>
      <c r="T73">
        <f t="shared" ref="T73:T136" si="24">I73</f>
        <v>0.70643411688734969</v>
      </c>
      <c r="U73" t="str">
        <f t="shared" ref="U73:U136" si="25">IF(ISNUMBER(R73),"",B73)</f>
        <v/>
      </c>
      <c r="V73" t="str">
        <f t="shared" ref="V73:V136" si="26">CONCATENATE(IF(ISNUMBER(C73),"",C$7),IF(ISNUMBER(D73),"",D$7),IF(ISNUMBER(E73),"",E$7),IF(ISNUMBER(F73),"",F$7),IF(ISNUMBER(G73),"",G$7))</f>
        <v/>
      </c>
      <c r="X73">
        <f t="shared" ref="X73:X136" si="27">(D73*D$1)+(E73*E$1)</f>
        <v>0.1549341168873497</v>
      </c>
      <c r="Y73">
        <f t="shared" ref="Y73:Y136" si="28">(F73*F$1)+(G73*G$1)</f>
        <v>0.25</v>
      </c>
    </row>
    <row r="74" spans="1:25">
      <c r="A74" s="78" t="s">
        <v>134</v>
      </c>
      <c r="B74" s="79" t="s">
        <v>135</v>
      </c>
      <c r="C74" s="12" t="str">
        <f>IFERROR(MAX(0,MIN(1,((Data!C74-C$2)/(C$3-C$2)))),"")</f>
        <v/>
      </c>
      <c r="D74" s="12">
        <f>IFERROR(MAX(0,MIN(1,((Data!D74-D$2)/(D$3-D$2)))),"")</f>
        <v>0.74908393167652443</v>
      </c>
      <c r="E74" s="12">
        <f>IFERROR(MAX(0,MIN(1,((Data!E74-E$2)/(E$3-E$2)))),"")</f>
        <v>0.59199999999999997</v>
      </c>
      <c r="F74" s="12">
        <f>IFERROR(MAX(0,MIN(1,((Data!F74-F$2)/(F$3-F$2)))),"")</f>
        <v>0.68422121727230889</v>
      </c>
      <c r="G74" s="12">
        <f>IFERROR(MAX(0,MIN(1,((Data!G74-G$2)/(G$3-G$2)))),"")</f>
        <v>0.76421257142857146</v>
      </c>
      <c r="I74" t="str">
        <f t="shared" si="15"/>
        <v/>
      </c>
      <c r="J74" t="str">
        <f t="shared" si="16"/>
        <v/>
      </c>
      <c r="M74" t="str">
        <f t="shared" si="17"/>
        <v/>
      </c>
      <c r="N74">
        <f t="shared" si="18"/>
        <v>50</v>
      </c>
      <c r="O74">
        <f t="shared" si="19"/>
        <v>69</v>
      </c>
      <c r="P74">
        <f t="shared" si="20"/>
        <v>120</v>
      </c>
      <c r="Q74">
        <f t="shared" si="21"/>
        <v>41</v>
      </c>
      <c r="R74" t="str">
        <f t="shared" si="22"/>
        <v/>
      </c>
      <c r="S74" t="str">
        <f t="shared" si="23"/>
        <v/>
      </c>
      <c r="T74" t="str">
        <f t="shared" si="24"/>
        <v/>
      </c>
      <c r="U74" t="str">
        <f t="shared" si="25"/>
        <v>Grenada</v>
      </c>
      <c r="V74" t="str">
        <f t="shared" si="26"/>
        <v xml:space="preserve">IEF </v>
      </c>
      <c r="X74">
        <f t="shared" si="27"/>
        <v>0.16763549145956555</v>
      </c>
      <c r="Y74">
        <f t="shared" si="28"/>
        <v>0.18105422358761003</v>
      </c>
    </row>
    <row r="75" spans="1:25">
      <c r="A75" s="78" t="s">
        <v>136</v>
      </c>
      <c r="B75" s="79" t="s">
        <v>137</v>
      </c>
      <c r="C75" s="12">
        <f>IFERROR(MAX(0,MIN(1,((Data!C75-C$2)/(C$3-C$2)))),"")</f>
        <v>0.61899999999999999</v>
      </c>
      <c r="D75" s="12">
        <f>IFERROR(MAX(0,MIN(1,((Data!D75-D$2)/(D$3-D$2)))),"")</f>
        <v>0.48273192764496226</v>
      </c>
      <c r="E75" s="12">
        <f>IFERROR(MAX(0,MIN(1,((Data!E75-E$2)/(E$3-E$2)))),"")</f>
        <v>0.35399999999999998</v>
      </c>
      <c r="F75" s="12">
        <f>IFERROR(MAX(0,MIN(1,((Data!F75-F$2)/(F$3-F$2)))),"")</f>
        <v>1</v>
      </c>
      <c r="G75" s="12">
        <f>IFERROR(MAX(0,MIN(1,((Data!G75-G$2)/(G$3-G$2)))),"")</f>
        <v>0.25304371428571426</v>
      </c>
      <c r="I75">
        <f t="shared" si="15"/>
        <v>0.57072195524133462</v>
      </c>
      <c r="J75">
        <f t="shared" si="16"/>
        <v>81</v>
      </c>
      <c r="M75">
        <f t="shared" si="17"/>
        <v>75</v>
      </c>
      <c r="N75">
        <f t="shared" si="18"/>
        <v>117</v>
      </c>
      <c r="O75">
        <f t="shared" si="19"/>
        <v>148</v>
      </c>
      <c r="P75">
        <f t="shared" si="20"/>
        <v>1</v>
      </c>
      <c r="Q75">
        <f t="shared" si="21"/>
        <v>95</v>
      </c>
      <c r="R75">
        <f t="shared" si="22"/>
        <v>81</v>
      </c>
      <c r="S75" t="str">
        <f t="shared" si="23"/>
        <v>Guatemala</v>
      </c>
      <c r="T75">
        <f t="shared" si="24"/>
        <v>0.57072195524133462</v>
      </c>
      <c r="U75" t="str">
        <f t="shared" si="25"/>
        <v/>
      </c>
      <c r="V75" t="str">
        <f t="shared" si="26"/>
        <v/>
      </c>
      <c r="X75">
        <f t="shared" si="27"/>
        <v>0.10459149095562029</v>
      </c>
      <c r="Y75">
        <f t="shared" si="28"/>
        <v>0.15663046428571428</v>
      </c>
    </row>
    <row r="76" spans="1:25">
      <c r="A76" s="78" t="s">
        <v>138</v>
      </c>
      <c r="B76" s="79" t="s">
        <v>139</v>
      </c>
      <c r="C76" s="12">
        <f>IFERROR(MAX(0,MIN(1,((Data!C76-C$2)/(C$3-C$2)))),"")</f>
        <v>0.51700000000000002</v>
      </c>
      <c r="D76" s="12">
        <f>IFERROR(MAX(0,MIN(1,((Data!D76-D$2)/(D$3-D$2)))),"")</f>
        <v>0.23865381661611332</v>
      </c>
      <c r="E76" s="12">
        <f>IFERROR(MAX(0,MIN(1,((Data!E76-E$2)/(E$3-E$2)))),"")</f>
        <v>0.12000000000000002</v>
      </c>
      <c r="F76" s="12">
        <f>IFERROR(MAX(0,MIN(1,((Data!F76-F$2)/(F$3-F$2)))),"")</f>
        <v>0.61874771818156893</v>
      </c>
      <c r="G76" s="12">
        <f>IFERROR(MAX(0,MIN(1,((Data!G76-G$2)/(G$3-G$2)))),"")</f>
        <v>0.1316877142857143</v>
      </c>
      <c r="I76">
        <f t="shared" si="15"/>
        <v>0.39713615613542458</v>
      </c>
      <c r="J76">
        <f t="shared" si="16"/>
        <v>142</v>
      </c>
      <c r="M76">
        <f t="shared" si="17"/>
        <v>133</v>
      </c>
      <c r="N76">
        <f t="shared" si="18"/>
        <v>173</v>
      </c>
      <c r="O76">
        <f t="shared" si="19"/>
        <v>183</v>
      </c>
      <c r="P76">
        <f t="shared" si="20"/>
        <v>128</v>
      </c>
      <c r="Q76">
        <f t="shared" si="21"/>
        <v>123</v>
      </c>
      <c r="R76">
        <f t="shared" si="22"/>
        <v>142</v>
      </c>
      <c r="S76" t="str">
        <f t="shared" si="23"/>
        <v>Guinea</v>
      </c>
      <c r="T76">
        <f t="shared" si="24"/>
        <v>0.39713615613542458</v>
      </c>
      <c r="U76" t="str">
        <f t="shared" si="25"/>
        <v/>
      </c>
      <c r="V76" t="str">
        <f t="shared" si="26"/>
        <v/>
      </c>
      <c r="X76">
        <f t="shared" si="27"/>
        <v>4.4831727077014168E-2</v>
      </c>
      <c r="Y76">
        <f t="shared" si="28"/>
        <v>9.380442905841041E-2</v>
      </c>
    </row>
    <row r="77" spans="1:25">
      <c r="A77" s="78" t="s">
        <v>140</v>
      </c>
      <c r="B77" s="79" t="s">
        <v>141</v>
      </c>
      <c r="C77" s="12">
        <f>IFERROR(MAX(0,MIN(1,((Data!C77-C$2)/(C$3-C$2)))),"")</f>
        <v>0.46500000000000002</v>
      </c>
      <c r="D77" s="12">
        <f>IFERROR(MAX(0,MIN(1,((Data!D77-D$2)/(D$3-D$2)))),"")</f>
        <v>0.38717397266226006</v>
      </c>
      <c r="E77" s="12">
        <f>IFERROR(MAX(0,MIN(1,((Data!E77-E$2)/(E$3-E$2)))),"")</f>
        <v>0.40199999999999997</v>
      </c>
      <c r="F77" s="12">
        <f>IFERROR(MAX(0,MIN(1,((Data!F77-F$2)/(F$3-F$2)))),"")</f>
        <v>0.38653242383066999</v>
      </c>
      <c r="G77" s="12">
        <f>IFERROR(MAX(0,MIN(1,((Data!G77-G$2)/(G$3-G$2)))),"")</f>
        <v>4.0723857142857145E-2</v>
      </c>
      <c r="I77">
        <f t="shared" si="15"/>
        <v>0.38455378170447341</v>
      </c>
      <c r="J77">
        <f t="shared" si="16"/>
        <v>146</v>
      </c>
      <c r="M77">
        <f t="shared" si="17"/>
        <v>155</v>
      </c>
      <c r="N77">
        <f t="shared" si="18"/>
        <v>135</v>
      </c>
      <c r="O77">
        <f t="shared" si="19"/>
        <v>133</v>
      </c>
      <c r="P77">
        <f t="shared" si="20"/>
        <v>150</v>
      </c>
      <c r="Q77">
        <f t="shared" si="21"/>
        <v>161</v>
      </c>
      <c r="R77">
        <f t="shared" si="22"/>
        <v>146</v>
      </c>
      <c r="S77" t="str">
        <f t="shared" si="23"/>
        <v>Guinea-Bissau</v>
      </c>
      <c r="T77">
        <f t="shared" si="24"/>
        <v>0.38455378170447341</v>
      </c>
      <c r="U77" t="str">
        <f t="shared" si="25"/>
        <v/>
      </c>
      <c r="V77" t="str">
        <f t="shared" si="26"/>
        <v/>
      </c>
      <c r="X77">
        <f t="shared" si="27"/>
        <v>9.8646746582782496E-2</v>
      </c>
      <c r="Y77">
        <f t="shared" si="28"/>
        <v>5.3407035121690892E-2</v>
      </c>
    </row>
    <row r="78" spans="1:25">
      <c r="A78" s="78" t="s">
        <v>142</v>
      </c>
      <c r="B78" s="79" t="s">
        <v>143</v>
      </c>
      <c r="C78" s="12">
        <f>IFERROR(MAX(0,MIN(1,((Data!C78-C$2)/(C$3-C$2)))),"")</f>
        <v>0.49399999999999999</v>
      </c>
      <c r="D78" s="12">
        <f>IFERROR(MAX(0,MIN(1,((Data!D78-D$2)/(D$3-D$2)))),"")</f>
        <v>0.5799825392806689</v>
      </c>
      <c r="E78" s="12">
        <f>IFERROR(MAX(0,MIN(1,((Data!E78-E$2)/(E$3-E$2)))),"")</f>
        <v>0.39400000000000002</v>
      </c>
      <c r="F78" s="12" t="str">
        <f>IFERROR(MAX(0,MIN(1,((Data!F78-F$2)/(F$3-F$2)))),"")</f>
        <v/>
      </c>
      <c r="G78" s="12">
        <f>IFERROR(MAX(0,MIN(1,((Data!G78-G$2)/(G$3-G$2)))),"")</f>
        <v>0.1602472857142857</v>
      </c>
      <c r="I78" t="str">
        <f t="shared" si="15"/>
        <v/>
      </c>
      <c r="J78" t="str">
        <f t="shared" si="16"/>
        <v/>
      </c>
      <c r="M78">
        <f t="shared" si="17"/>
        <v>147</v>
      </c>
      <c r="N78">
        <f t="shared" si="18"/>
        <v>87</v>
      </c>
      <c r="O78">
        <f t="shared" si="19"/>
        <v>137</v>
      </c>
      <c r="P78" t="str">
        <f t="shared" si="20"/>
        <v/>
      </c>
      <c r="Q78">
        <f t="shared" si="21"/>
        <v>112</v>
      </c>
      <c r="R78" t="str">
        <f t="shared" si="22"/>
        <v/>
      </c>
      <c r="S78" t="str">
        <f t="shared" si="23"/>
        <v/>
      </c>
      <c r="T78" t="str">
        <f t="shared" si="24"/>
        <v/>
      </c>
      <c r="U78" t="str">
        <f t="shared" si="25"/>
        <v>Guyana</v>
      </c>
      <c r="V78" t="str">
        <f t="shared" si="26"/>
        <v xml:space="preserve">Mobiles </v>
      </c>
      <c r="X78">
        <f t="shared" si="27"/>
        <v>0.12174781741008361</v>
      </c>
      <c r="Y78" t="e">
        <f t="shared" si="28"/>
        <v>#VALUE!</v>
      </c>
    </row>
    <row r="79" spans="1:25">
      <c r="A79" s="78" t="s">
        <v>144</v>
      </c>
      <c r="B79" s="79" t="s">
        <v>145</v>
      </c>
      <c r="C79" s="12">
        <f>IFERROR(MAX(0,MIN(1,((Data!C79-C$2)/(C$3-C$2)))),"")</f>
        <v>0.52100000000000002</v>
      </c>
      <c r="D79" s="12">
        <f>IFERROR(MAX(0,MIN(1,((Data!D79-D$2)/(D$3-D$2)))),"")</f>
        <v>0.42269870599673776</v>
      </c>
      <c r="E79" s="12">
        <f>IFERROR(MAX(0,MIN(1,((Data!E79-E$2)/(E$3-E$2)))),"")</f>
        <v>0.32599999999999996</v>
      </c>
      <c r="F79" s="12">
        <f>IFERROR(MAX(0,MIN(1,((Data!F79-F$2)/(F$3-F$2)))),"")</f>
        <v>0.40401547525460002</v>
      </c>
      <c r="G79" s="12" t="str">
        <f>IFERROR(MAX(0,MIN(1,((Data!G79-G$2)/(G$3-G$2)))),"")</f>
        <v/>
      </c>
      <c r="I79" t="str">
        <f t="shared" si="15"/>
        <v/>
      </c>
      <c r="J79" t="str">
        <f t="shared" si="16"/>
        <v/>
      </c>
      <c r="M79">
        <f t="shared" si="17"/>
        <v>129</v>
      </c>
      <c r="N79">
        <f t="shared" si="18"/>
        <v>129</v>
      </c>
      <c r="O79">
        <f t="shared" si="19"/>
        <v>152</v>
      </c>
      <c r="P79">
        <f t="shared" si="20"/>
        <v>147</v>
      </c>
      <c r="Q79" t="str">
        <f t="shared" si="21"/>
        <v/>
      </c>
      <c r="R79" t="str">
        <f t="shared" si="22"/>
        <v/>
      </c>
      <c r="S79" t="str">
        <f t="shared" si="23"/>
        <v/>
      </c>
      <c r="T79" t="str">
        <f t="shared" si="24"/>
        <v/>
      </c>
      <c r="U79" t="str">
        <f t="shared" si="25"/>
        <v>Haiti</v>
      </c>
      <c r="V79" t="str">
        <f t="shared" si="26"/>
        <v xml:space="preserve">Enroll 3e </v>
      </c>
      <c r="X79">
        <f t="shared" si="27"/>
        <v>9.3587338249592214E-2</v>
      </c>
      <c r="Y79" t="e">
        <f t="shared" si="28"/>
        <v>#VALUE!</v>
      </c>
    </row>
    <row r="80" spans="1:25">
      <c r="A80" s="78" t="s">
        <v>146</v>
      </c>
      <c r="B80" s="79" t="s">
        <v>147</v>
      </c>
      <c r="C80" s="12">
        <f>IFERROR(MAX(0,MIN(1,((Data!C80-C$2)/(C$3-C$2)))),"")</f>
        <v>0.58599999999999997</v>
      </c>
      <c r="D80" s="12">
        <f>IFERROR(MAX(0,MIN(1,((Data!D80-D$2)/(D$3-D$2)))),"")</f>
        <v>0.45243197233149335</v>
      </c>
      <c r="E80" s="12">
        <f>IFERROR(MAX(0,MIN(1,((Data!E80-E$2)/(E$3-E$2)))),"")</f>
        <v>0.44600000000000001</v>
      </c>
      <c r="F80" s="12">
        <f>IFERROR(MAX(0,MIN(1,((Data!F80-F$2)/(F$3-F$2)))),"")</f>
        <v>1</v>
      </c>
      <c r="G80" s="12">
        <f>IFERROR(MAX(0,MIN(1,((Data!G80-G$2)/(G$3-G$2)))),"")</f>
        <v>0.26647557142857142</v>
      </c>
      <c r="I80">
        <f t="shared" si="15"/>
        <v>0.56361344297000815</v>
      </c>
      <c r="J80">
        <f t="shared" si="16"/>
        <v>84</v>
      </c>
      <c r="M80">
        <f t="shared" si="17"/>
        <v>95</v>
      </c>
      <c r="N80">
        <f t="shared" si="18"/>
        <v>122</v>
      </c>
      <c r="O80">
        <f t="shared" si="19"/>
        <v>120</v>
      </c>
      <c r="P80">
        <f t="shared" si="20"/>
        <v>1</v>
      </c>
      <c r="Q80">
        <f t="shared" si="21"/>
        <v>92</v>
      </c>
      <c r="R80">
        <f t="shared" si="22"/>
        <v>84</v>
      </c>
      <c r="S80" t="str">
        <f t="shared" si="23"/>
        <v>Honduras</v>
      </c>
      <c r="T80">
        <f t="shared" si="24"/>
        <v>0.56361344297000815</v>
      </c>
      <c r="U80" t="str">
        <f t="shared" si="25"/>
        <v/>
      </c>
      <c r="V80" t="str">
        <f t="shared" si="26"/>
        <v/>
      </c>
      <c r="X80">
        <f t="shared" si="27"/>
        <v>0.11230399654143666</v>
      </c>
      <c r="Y80">
        <f t="shared" si="28"/>
        <v>0.15830944642857142</v>
      </c>
    </row>
    <row r="81" spans="1:25">
      <c r="A81" s="78" t="s">
        <v>148</v>
      </c>
      <c r="B81" s="79" t="s">
        <v>149</v>
      </c>
      <c r="C81" s="12">
        <f>IFERROR(MAX(0,MIN(1,((Data!C81-C$2)/(C$3-C$2)))),"")</f>
        <v>0.66599999999999993</v>
      </c>
      <c r="D81" s="12">
        <f>IFERROR(MAX(0,MIN(1,((Data!D81-D$2)/(D$3-D$2)))),"")</f>
        <v>0.77933408941015336</v>
      </c>
      <c r="E81" s="12">
        <f>IFERROR(MAX(0,MIN(1,((Data!E81-E$2)/(E$3-E$2)))),"")</f>
        <v>0.62</v>
      </c>
      <c r="F81" s="12">
        <f>IFERROR(MAX(0,MIN(1,((Data!F81-F$2)/(F$3-F$2)))),"")</f>
        <v>1</v>
      </c>
      <c r="G81" s="12">
        <f>IFERROR(MAX(0,MIN(1,((Data!G81-G$2)/(G$3-G$2)))),"")</f>
        <v>0.92881742857142846</v>
      </c>
      <c r="I81">
        <f t="shared" si="15"/>
        <v>0.74901893974769773</v>
      </c>
      <c r="J81">
        <f t="shared" si="16"/>
        <v>27</v>
      </c>
      <c r="M81">
        <f t="shared" si="17"/>
        <v>47</v>
      </c>
      <c r="N81">
        <f t="shared" si="18"/>
        <v>40</v>
      </c>
      <c r="O81">
        <f t="shared" si="19"/>
        <v>59</v>
      </c>
      <c r="P81">
        <f t="shared" si="20"/>
        <v>1</v>
      </c>
      <c r="Q81">
        <f t="shared" si="21"/>
        <v>24</v>
      </c>
      <c r="R81">
        <f t="shared" si="22"/>
        <v>27</v>
      </c>
      <c r="S81" t="str">
        <f t="shared" si="23"/>
        <v>Hungary</v>
      </c>
      <c r="T81">
        <f t="shared" si="24"/>
        <v>0.74901893974769773</v>
      </c>
      <c r="U81" t="str">
        <f t="shared" si="25"/>
        <v/>
      </c>
      <c r="V81" t="str">
        <f t="shared" si="26"/>
        <v/>
      </c>
      <c r="X81">
        <f t="shared" si="27"/>
        <v>0.17491676117626917</v>
      </c>
      <c r="Y81">
        <f t="shared" si="28"/>
        <v>0.24110217857142857</v>
      </c>
    </row>
    <row r="82" spans="1:25">
      <c r="A82" s="78" t="s">
        <v>150</v>
      </c>
      <c r="B82" s="79" t="s">
        <v>151</v>
      </c>
      <c r="C82" s="12">
        <f>IFERROR(MAX(0,MIN(1,((Data!C82-C$2)/(C$3-C$2)))),"")</f>
        <v>0.68200000000000005</v>
      </c>
      <c r="D82" s="12">
        <f>IFERROR(MAX(0,MIN(1,((Data!D82-D$2)/(D$3-D$2)))),"")</f>
        <v>0.88222864622190222</v>
      </c>
      <c r="E82" s="12">
        <f>IFERROR(MAX(0,MIN(1,((Data!E82-E$2)/(E$3-E$2)))),"")</f>
        <v>0.74199999999999999</v>
      </c>
      <c r="F82" s="12">
        <f>IFERROR(MAX(0,MIN(1,((Data!F82-F$2)/(F$3-F$2)))),"")</f>
        <v>1</v>
      </c>
      <c r="G82" s="12">
        <f>IFERROR(MAX(0,MIN(1,((Data!G82-G$2)/(G$3-G$2)))),"")</f>
        <v>1</v>
      </c>
      <c r="I82">
        <f t="shared" si="15"/>
        <v>0.79402858077773786</v>
      </c>
      <c r="J82">
        <f t="shared" si="16"/>
        <v>12</v>
      </c>
      <c r="M82">
        <f t="shared" si="17"/>
        <v>41</v>
      </c>
      <c r="N82">
        <f t="shared" si="18"/>
        <v>9</v>
      </c>
      <c r="O82">
        <f t="shared" si="19"/>
        <v>14</v>
      </c>
      <c r="P82">
        <f t="shared" si="20"/>
        <v>1</v>
      </c>
      <c r="Q82">
        <f t="shared" si="21"/>
        <v>1</v>
      </c>
      <c r="R82">
        <f t="shared" si="22"/>
        <v>12</v>
      </c>
      <c r="S82" t="str">
        <f t="shared" si="23"/>
        <v>Iceland</v>
      </c>
      <c r="T82">
        <f t="shared" si="24"/>
        <v>0.79402858077773786</v>
      </c>
      <c r="U82" t="str">
        <f t="shared" si="25"/>
        <v/>
      </c>
      <c r="V82" t="str">
        <f t="shared" si="26"/>
        <v/>
      </c>
      <c r="X82">
        <f t="shared" si="27"/>
        <v>0.20302858077773778</v>
      </c>
      <c r="Y82">
        <f t="shared" si="28"/>
        <v>0.25</v>
      </c>
    </row>
    <row r="83" spans="1:25">
      <c r="A83" s="78" t="s">
        <v>152</v>
      </c>
      <c r="B83" s="79" t="s">
        <v>153</v>
      </c>
      <c r="C83" s="12">
        <f>IFERROR(MAX(0,MIN(1,((Data!C83-C$2)/(C$3-C$2)))),"")</f>
        <v>0.54600000000000004</v>
      </c>
      <c r="D83" s="12">
        <f>IFERROR(MAX(0,MIN(1,((Data!D83-D$2)/(D$3-D$2)))),"")</f>
        <v>0.65943710241597786</v>
      </c>
      <c r="E83" s="12">
        <f>IFERROR(MAX(0,MIN(1,((Data!E83-E$2)/(E$3-E$2)))),"")</f>
        <v>0.26200000000000001</v>
      </c>
      <c r="F83" s="12">
        <f>IFERROR(MAX(0,MIN(1,((Data!F83-F$2)/(F$3-F$2)))),"")</f>
        <v>0.50498505917362113</v>
      </c>
      <c r="G83" s="12">
        <f>IFERROR(MAX(0,MIN(1,((Data!G83-G$2)/(G$3-G$2)))),"")</f>
        <v>0.19258042857142857</v>
      </c>
      <c r="I83">
        <f t="shared" si="15"/>
        <v>0.47537532377012848</v>
      </c>
      <c r="J83">
        <f t="shared" si="16"/>
        <v>113</v>
      </c>
      <c r="M83">
        <f t="shared" si="17"/>
        <v>120</v>
      </c>
      <c r="N83">
        <f t="shared" si="18"/>
        <v>70</v>
      </c>
      <c r="O83">
        <f t="shared" si="19"/>
        <v>165</v>
      </c>
      <c r="P83">
        <f t="shared" si="20"/>
        <v>139</v>
      </c>
      <c r="Q83">
        <f t="shared" si="21"/>
        <v>107</v>
      </c>
      <c r="R83">
        <f t="shared" si="22"/>
        <v>113</v>
      </c>
      <c r="S83" t="str">
        <f t="shared" si="23"/>
        <v>India</v>
      </c>
      <c r="T83">
        <f t="shared" si="24"/>
        <v>0.47537532377012848</v>
      </c>
      <c r="U83" t="str">
        <f t="shared" si="25"/>
        <v/>
      </c>
      <c r="V83" t="str">
        <f t="shared" si="26"/>
        <v/>
      </c>
      <c r="X83">
        <f t="shared" si="27"/>
        <v>0.11517963780199723</v>
      </c>
      <c r="Y83">
        <f t="shared" si="28"/>
        <v>8.7195685968131209E-2</v>
      </c>
    </row>
    <row r="84" spans="1:25">
      <c r="A84" s="78" t="s">
        <v>154</v>
      </c>
      <c r="B84" s="79" t="s">
        <v>155</v>
      </c>
      <c r="C84" s="12">
        <f>IFERROR(MAX(0,MIN(1,((Data!C84-C$2)/(C$3-C$2)))),"")</f>
        <v>0.56000000000000005</v>
      </c>
      <c r="D84" s="12">
        <f>IFERROR(MAX(0,MIN(1,((Data!D84-D$2)/(D$3-D$2)))),"")</f>
        <v>0.54388306007060205</v>
      </c>
      <c r="E84" s="12">
        <f>IFERROR(MAX(0,MIN(1,((Data!E84-E$2)/(E$3-E$2)))),"")</f>
        <v>0.372</v>
      </c>
      <c r="F84" s="12">
        <f>IFERROR(MAX(0,MIN(1,((Data!F84-F$2)/(F$3-F$2)))),"")</f>
        <v>0.76943024575701224</v>
      </c>
      <c r="G84" s="12">
        <f>IFERROR(MAX(0,MIN(1,((Data!G84-G$2)/(G$3-G$2)))),"")</f>
        <v>0.33572114285714283</v>
      </c>
      <c r="I84">
        <f t="shared" si="15"/>
        <v>0.53262930608559467</v>
      </c>
      <c r="J84">
        <f t="shared" si="16"/>
        <v>93</v>
      </c>
      <c r="M84">
        <f t="shared" si="17"/>
        <v>112</v>
      </c>
      <c r="N84">
        <f t="shared" si="18"/>
        <v>94</v>
      </c>
      <c r="O84">
        <f t="shared" si="19"/>
        <v>143</v>
      </c>
      <c r="P84">
        <f t="shared" si="20"/>
        <v>110</v>
      </c>
      <c r="Q84">
        <f t="shared" si="21"/>
        <v>86</v>
      </c>
      <c r="R84">
        <f t="shared" si="22"/>
        <v>93</v>
      </c>
      <c r="S84" t="str">
        <f t="shared" si="23"/>
        <v>Indonesia</v>
      </c>
      <c r="T84">
        <f t="shared" si="24"/>
        <v>0.53262930608559467</v>
      </c>
      <c r="U84" t="str">
        <f t="shared" si="25"/>
        <v/>
      </c>
      <c r="V84" t="str">
        <f t="shared" si="26"/>
        <v/>
      </c>
      <c r="X84">
        <f t="shared" si="27"/>
        <v>0.11448538250882526</v>
      </c>
      <c r="Y84">
        <f t="shared" si="28"/>
        <v>0.13814392357676938</v>
      </c>
    </row>
    <row r="85" spans="1:25">
      <c r="A85" s="78" t="s">
        <v>156</v>
      </c>
      <c r="B85" s="79" t="s">
        <v>157</v>
      </c>
      <c r="C85" s="12">
        <f>IFERROR(MAX(0,MIN(1,((Data!C85-C$2)/(C$3-C$2)))),"")</f>
        <v>0.42100000000000004</v>
      </c>
      <c r="D85" s="12">
        <f>IFERROR(MAX(0,MIN(1,((Data!D85-D$2)/(D$3-D$2)))),"")</f>
        <v>0.22527835948351779</v>
      </c>
      <c r="E85" s="12">
        <f>IFERROR(MAX(0,MIN(1,((Data!E85-E$2)/(E$3-E$2)))),"")</f>
        <v>0.19600000000000001</v>
      </c>
      <c r="F85" s="12">
        <f>IFERROR(MAX(0,MIN(1,((Data!F85-F$2)/(F$3-F$2)))),"")</f>
        <v>0.80097810076626674</v>
      </c>
      <c r="G85" s="12">
        <f>IFERROR(MAX(0,MIN(1,((Data!G85-G$2)/(G$3-G$2)))),"")</f>
        <v>0.52123699999999995</v>
      </c>
      <c r="I85">
        <f t="shared" si="15"/>
        <v>0.42843668253122302</v>
      </c>
      <c r="J85">
        <f t="shared" si="16"/>
        <v>129</v>
      </c>
      <c r="M85">
        <f t="shared" si="17"/>
        <v>167</v>
      </c>
      <c r="N85">
        <f t="shared" si="18"/>
        <v>175</v>
      </c>
      <c r="O85">
        <f t="shared" si="19"/>
        <v>175</v>
      </c>
      <c r="P85">
        <f t="shared" si="20"/>
        <v>107</v>
      </c>
      <c r="Q85">
        <f t="shared" si="21"/>
        <v>66</v>
      </c>
      <c r="R85">
        <f t="shared" si="22"/>
        <v>129</v>
      </c>
      <c r="S85" t="str">
        <f t="shared" si="23"/>
        <v>Iran, Islamic Republic of</v>
      </c>
      <c r="T85">
        <f t="shared" si="24"/>
        <v>0.42843668253122302</v>
      </c>
      <c r="U85" t="str">
        <f t="shared" si="25"/>
        <v/>
      </c>
      <c r="V85" t="str">
        <f t="shared" si="26"/>
        <v/>
      </c>
      <c r="X85">
        <f t="shared" si="27"/>
        <v>5.2659794935439722E-2</v>
      </c>
      <c r="Y85">
        <f t="shared" si="28"/>
        <v>0.16527688759578335</v>
      </c>
    </row>
    <row r="86" spans="1:25">
      <c r="A86" s="78" t="s">
        <v>158</v>
      </c>
      <c r="B86" s="79" t="s">
        <v>159</v>
      </c>
      <c r="C86" s="12" t="str">
        <f>IFERROR(MAX(0,MIN(1,((Data!C86-C$2)/(C$3-C$2)))),"")</f>
        <v/>
      </c>
      <c r="D86" s="12">
        <f>IFERROR(MAX(0,MIN(1,((Data!D86-D$2)/(D$3-D$2)))),"")</f>
        <v>0.29535486212120221</v>
      </c>
      <c r="E86" s="12">
        <f>IFERROR(MAX(0,MIN(1,((Data!E86-E$2)/(E$3-E$2)))),"")</f>
        <v>3.3999999999999989E-2</v>
      </c>
      <c r="F86" s="12">
        <f>IFERROR(MAX(0,MIN(1,((Data!F86-F$2)/(F$3-F$2)))),"")</f>
        <v>0.6957875743821067</v>
      </c>
      <c r="G86" s="12">
        <f>IFERROR(MAX(0,MIN(1,((Data!G86-G$2)/(G$3-G$2)))),"")</f>
        <v>0.22177614285714287</v>
      </c>
      <c r="I86" t="str">
        <f t="shared" si="15"/>
        <v/>
      </c>
      <c r="J86" t="str">
        <f t="shared" si="16"/>
        <v/>
      </c>
      <c r="M86" t="str">
        <f t="shared" si="17"/>
        <v/>
      </c>
      <c r="N86">
        <f t="shared" si="18"/>
        <v>163</v>
      </c>
      <c r="O86">
        <f t="shared" si="19"/>
        <v>188</v>
      </c>
      <c r="P86">
        <f t="shared" si="20"/>
        <v>119</v>
      </c>
      <c r="Q86">
        <f t="shared" si="21"/>
        <v>100</v>
      </c>
      <c r="R86" t="str">
        <f t="shared" si="22"/>
        <v/>
      </c>
      <c r="S86" t="str">
        <f t="shared" si="23"/>
        <v/>
      </c>
      <c r="T86" t="str">
        <f t="shared" si="24"/>
        <v/>
      </c>
      <c r="U86" t="str">
        <f t="shared" si="25"/>
        <v>Iraq</v>
      </c>
      <c r="V86" t="str">
        <f t="shared" si="26"/>
        <v xml:space="preserve">IEF </v>
      </c>
      <c r="X86">
        <f t="shared" si="27"/>
        <v>4.1169357765150273E-2</v>
      </c>
      <c r="Y86">
        <f t="shared" si="28"/>
        <v>0.1146954646549062</v>
      </c>
    </row>
    <row r="87" spans="1:25">
      <c r="A87" s="78" t="s">
        <v>160</v>
      </c>
      <c r="B87" s="79" t="s">
        <v>161</v>
      </c>
      <c r="C87" s="12">
        <f>IFERROR(MAX(0,MIN(1,((Data!C87-C$2)/(C$3-C$2)))),"")</f>
        <v>0.78700000000000003</v>
      </c>
      <c r="D87" s="12">
        <f>IFERROR(MAX(0,MIN(1,((Data!D87-D$2)/(D$3-D$2)))),"")</f>
        <v>0.86008674433863552</v>
      </c>
      <c r="E87" s="12">
        <f>IFERROR(MAX(0,MIN(1,((Data!E87-E$2)/(E$3-E$2)))),"")</f>
        <v>0.69599999999999995</v>
      </c>
      <c r="F87" s="12">
        <f>IFERROR(MAX(0,MIN(1,((Data!F87-F$2)/(F$3-F$2)))),"")</f>
        <v>1</v>
      </c>
      <c r="G87" s="12">
        <f>IFERROR(MAX(0,MIN(1,((Data!G87-G$2)/(G$3-G$2)))),"")</f>
        <v>0.83297100000000002</v>
      </c>
      <c r="I87">
        <f t="shared" si="15"/>
        <v>0.81713221804232938</v>
      </c>
      <c r="J87">
        <f t="shared" si="16"/>
        <v>6</v>
      </c>
      <c r="M87">
        <f t="shared" si="17"/>
        <v>6</v>
      </c>
      <c r="N87">
        <f t="shared" si="18"/>
        <v>17</v>
      </c>
      <c r="O87">
        <f t="shared" si="19"/>
        <v>29</v>
      </c>
      <c r="P87">
        <f t="shared" si="20"/>
        <v>1</v>
      </c>
      <c r="Q87">
        <f t="shared" si="21"/>
        <v>32</v>
      </c>
      <c r="R87">
        <f t="shared" si="22"/>
        <v>6</v>
      </c>
      <c r="S87" t="str">
        <f t="shared" si="23"/>
        <v>Ireland</v>
      </c>
      <c r="T87">
        <f t="shared" si="24"/>
        <v>0.81713221804232938</v>
      </c>
      <c r="U87" t="str">
        <f t="shared" si="25"/>
        <v/>
      </c>
      <c r="V87" t="str">
        <f t="shared" si="26"/>
        <v/>
      </c>
      <c r="X87">
        <f t="shared" si="27"/>
        <v>0.19451084304232943</v>
      </c>
      <c r="Y87">
        <f t="shared" si="28"/>
        <v>0.22912137500000002</v>
      </c>
    </row>
    <row r="88" spans="1:25">
      <c r="A88" s="78" t="s">
        <v>162</v>
      </c>
      <c r="B88" s="79" t="s">
        <v>163</v>
      </c>
      <c r="C88" s="12">
        <f>IFERROR(MAX(0,MIN(1,((Data!C88-C$2)/(C$3-C$2)))),"")</f>
        <v>0.68500000000000005</v>
      </c>
      <c r="D88" s="12">
        <f>IFERROR(MAX(0,MIN(1,((Data!D88-D$2)/(D$3-D$2)))),"")</f>
        <v>0.6843392877834511</v>
      </c>
      <c r="E88" s="12">
        <f>IFERROR(MAX(0,MIN(1,((Data!E88-E$2)/(E$3-E$2)))),"")</f>
        <v>0.21000000000000002</v>
      </c>
      <c r="F88" s="12">
        <f>IFERROR(MAX(0,MIN(1,((Data!F88-F$2)/(F$3-F$2)))),"")</f>
        <v>1</v>
      </c>
      <c r="G88" s="12">
        <f>IFERROR(MAX(0,MIN(1,((Data!G88-G$2)/(G$3-G$2)))),"")</f>
        <v>0.85328114285714285</v>
      </c>
      <c r="I88">
        <f t="shared" si="15"/>
        <v>0.68595255383007425</v>
      </c>
      <c r="J88">
        <f t="shared" si="16"/>
        <v>41</v>
      </c>
      <c r="M88">
        <f t="shared" si="17"/>
        <v>39</v>
      </c>
      <c r="N88">
        <f t="shared" si="18"/>
        <v>59</v>
      </c>
      <c r="O88">
        <f t="shared" si="19"/>
        <v>173</v>
      </c>
      <c r="P88">
        <f t="shared" si="20"/>
        <v>1</v>
      </c>
      <c r="Q88">
        <f t="shared" si="21"/>
        <v>31</v>
      </c>
      <c r="R88">
        <f t="shared" si="22"/>
        <v>41</v>
      </c>
      <c r="S88" t="str">
        <f t="shared" si="23"/>
        <v>Israel</v>
      </c>
      <c r="T88">
        <f t="shared" si="24"/>
        <v>0.68595255383007425</v>
      </c>
      <c r="U88" t="str">
        <f t="shared" si="25"/>
        <v/>
      </c>
      <c r="V88" t="str">
        <f t="shared" si="26"/>
        <v/>
      </c>
      <c r="X88">
        <f t="shared" si="27"/>
        <v>0.11179241097293138</v>
      </c>
      <c r="Y88">
        <f t="shared" si="28"/>
        <v>0.23166014285714287</v>
      </c>
    </row>
    <row r="89" spans="1:25">
      <c r="A89" s="78" t="s">
        <v>164</v>
      </c>
      <c r="B89" s="79" t="s">
        <v>165</v>
      </c>
      <c r="C89" s="12">
        <f>IFERROR(MAX(0,MIN(1,((Data!C89-C$2)/(C$3-C$2)))),"")</f>
        <v>0.60299999999999998</v>
      </c>
      <c r="D89" s="12">
        <f>IFERROR(MAX(0,MIN(1,((Data!D89-D$2)/(D$3-D$2)))),"")</f>
        <v>0.78672505352323563</v>
      </c>
      <c r="E89" s="12">
        <f>IFERROR(MAX(0,MIN(1,((Data!E89-E$2)/(E$3-E$2)))),"")</f>
        <v>0.60600000000000009</v>
      </c>
      <c r="F89" s="12">
        <f>IFERROR(MAX(0,MIN(1,((Data!F89-F$2)/(F$3-F$2)))),"")</f>
        <v>1</v>
      </c>
      <c r="G89" s="12">
        <f>IFERROR(MAX(0,MIN(1,((Data!G89-G$2)/(G$3-G$2)))),"")</f>
        <v>0.95995757142857141</v>
      </c>
      <c r="I89">
        <f t="shared" si="15"/>
        <v>0.72058532811897591</v>
      </c>
      <c r="J89">
        <f t="shared" si="16"/>
        <v>34</v>
      </c>
      <c r="M89">
        <f t="shared" si="17"/>
        <v>83</v>
      </c>
      <c r="N89">
        <f t="shared" si="18"/>
        <v>36</v>
      </c>
      <c r="O89">
        <f t="shared" si="19"/>
        <v>64</v>
      </c>
      <c r="P89">
        <f t="shared" si="20"/>
        <v>1</v>
      </c>
      <c r="Q89">
        <f t="shared" si="21"/>
        <v>22</v>
      </c>
      <c r="R89">
        <f t="shared" si="22"/>
        <v>34</v>
      </c>
      <c r="S89" t="str">
        <f t="shared" si="23"/>
        <v>Italy</v>
      </c>
      <c r="T89">
        <f t="shared" si="24"/>
        <v>0.72058532811897591</v>
      </c>
      <c r="U89" t="str">
        <f t="shared" si="25"/>
        <v/>
      </c>
      <c r="V89" t="str">
        <f t="shared" si="26"/>
        <v/>
      </c>
      <c r="X89">
        <f t="shared" si="27"/>
        <v>0.17409063169040445</v>
      </c>
      <c r="Y89">
        <f t="shared" si="28"/>
        <v>0.24499469642857141</v>
      </c>
    </row>
    <row r="90" spans="1:25">
      <c r="A90" s="78" t="s">
        <v>166</v>
      </c>
      <c r="B90" s="79" t="s">
        <v>167</v>
      </c>
      <c r="C90" s="12">
        <f>IFERROR(MAX(0,MIN(1,((Data!C90-C$2)/(C$3-C$2)))),"")</f>
        <v>0.65700000000000003</v>
      </c>
      <c r="D90" s="12">
        <f>IFERROR(MAX(0,MIN(1,((Data!D90-D$2)/(D$3-D$2)))),"")</f>
        <v>0.67348838037932002</v>
      </c>
      <c r="E90" s="12">
        <f>IFERROR(MAX(0,MIN(1,((Data!E90-E$2)/(E$3-E$2)))),"")</f>
        <v>0.434</v>
      </c>
      <c r="F90" s="12">
        <f>IFERROR(MAX(0,MIN(1,((Data!F90-F$2)/(F$3-F$2)))),"")</f>
        <v>1</v>
      </c>
      <c r="G90" s="12">
        <f>IFERROR(MAX(0,MIN(1,((Data!G90-G$2)/(G$3-G$2)))),"")</f>
        <v>0.34574785714285711</v>
      </c>
      <c r="I90">
        <f t="shared" si="15"/>
        <v>0.6351545296902722</v>
      </c>
      <c r="J90">
        <f t="shared" si="16"/>
        <v>55</v>
      </c>
      <c r="M90">
        <f t="shared" si="17"/>
        <v>53</v>
      </c>
      <c r="N90">
        <f t="shared" si="18"/>
        <v>65</v>
      </c>
      <c r="O90">
        <f t="shared" si="19"/>
        <v>123</v>
      </c>
      <c r="P90">
        <f t="shared" si="20"/>
        <v>1</v>
      </c>
      <c r="Q90">
        <f t="shared" si="21"/>
        <v>85</v>
      </c>
      <c r="R90">
        <f t="shared" si="22"/>
        <v>55</v>
      </c>
      <c r="S90" t="str">
        <f t="shared" si="23"/>
        <v>Jamaica</v>
      </c>
      <c r="T90">
        <f t="shared" si="24"/>
        <v>0.6351545296902722</v>
      </c>
      <c r="U90" t="str">
        <f t="shared" si="25"/>
        <v/>
      </c>
      <c r="V90" t="str">
        <f t="shared" si="26"/>
        <v/>
      </c>
      <c r="X90">
        <f t="shared" si="27"/>
        <v>0.13843604754741501</v>
      </c>
      <c r="Y90">
        <f t="shared" si="28"/>
        <v>0.16821848214285715</v>
      </c>
    </row>
    <row r="91" spans="1:25">
      <c r="A91" s="78" t="s">
        <v>168</v>
      </c>
      <c r="B91" s="79" t="s">
        <v>169</v>
      </c>
      <c r="C91" s="12">
        <f>IFERROR(MAX(0,MIN(1,((Data!C91-C$2)/(C$3-C$2)))),"")</f>
        <v>0.72799999999999998</v>
      </c>
      <c r="D91" s="12">
        <f>IFERROR(MAX(0,MIN(1,((Data!D91-D$2)/(D$3-D$2)))),"")</f>
        <v>0.78483896879649562</v>
      </c>
      <c r="E91" s="12">
        <f>IFERROR(MAX(0,MIN(1,((Data!E91-E$2)/(E$3-E$2)))),"")</f>
        <v>0.69000000000000006</v>
      </c>
      <c r="F91" s="12">
        <f>IFERROR(MAX(0,MIN(1,((Data!F91-F$2)/(F$3-F$2)))),"")</f>
        <v>1</v>
      </c>
      <c r="G91" s="12">
        <f>IFERROR(MAX(0,MIN(1,((Data!G91-G$2)/(G$3-G$2)))),"")</f>
        <v>0.82900728571428572</v>
      </c>
      <c r="I91">
        <f t="shared" si="15"/>
        <v>0.77698078181384767</v>
      </c>
      <c r="J91">
        <f t="shared" si="16"/>
        <v>18</v>
      </c>
      <c r="M91">
        <f t="shared" si="17"/>
        <v>18</v>
      </c>
      <c r="N91">
        <f t="shared" si="18"/>
        <v>37</v>
      </c>
      <c r="O91">
        <f t="shared" si="19"/>
        <v>30</v>
      </c>
      <c r="P91">
        <f t="shared" si="20"/>
        <v>1</v>
      </c>
      <c r="Q91">
        <f t="shared" si="21"/>
        <v>34</v>
      </c>
      <c r="R91">
        <f t="shared" si="22"/>
        <v>18</v>
      </c>
      <c r="S91" t="str">
        <f t="shared" si="23"/>
        <v>Japan</v>
      </c>
      <c r="T91">
        <f t="shared" si="24"/>
        <v>0.77698078181384767</v>
      </c>
      <c r="U91" t="str">
        <f t="shared" si="25"/>
        <v/>
      </c>
      <c r="V91" t="str">
        <f t="shared" si="26"/>
        <v/>
      </c>
      <c r="X91">
        <f t="shared" si="27"/>
        <v>0.18435487109956195</v>
      </c>
      <c r="Y91">
        <f t="shared" si="28"/>
        <v>0.22862591071428573</v>
      </c>
    </row>
    <row r="92" spans="1:25">
      <c r="A92" s="78" t="s">
        <v>170</v>
      </c>
      <c r="B92" s="79" t="s">
        <v>171</v>
      </c>
      <c r="C92" s="12">
        <f>IFERROR(MAX(0,MIN(1,((Data!C92-C$2)/(C$3-C$2)))),"")</f>
        <v>0.68900000000000006</v>
      </c>
      <c r="D92" s="12">
        <f>IFERROR(MAX(0,MIN(1,((Data!D92-D$2)/(D$3-D$2)))),"")</f>
        <v>0.36686937676713999</v>
      </c>
      <c r="E92" s="12">
        <f>IFERROR(MAX(0,MIN(1,((Data!E92-E$2)/(E$3-E$2)))),"")</f>
        <v>0.45400000000000001</v>
      </c>
      <c r="F92" s="12">
        <f>IFERROR(MAX(0,MIN(1,((Data!F92-F$2)/(F$3-F$2)))),"")</f>
        <v>1</v>
      </c>
      <c r="G92" s="12">
        <f>IFERROR(MAX(0,MIN(1,((Data!G92-G$2)/(G$3-G$2)))),"")</f>
        <v>0.58077657142857142</v>
      </c>
      <c r="I92">
        <f t="shared" si="15"/>
        <v>0.64470574352446397</v>
      </c>
      <c r="J92">
        <f t="shared" si="16"/>
        <v>51</v>
      </c>
      <c r="M92">
        <f t="shared" si="17"/>
        <v>35</v>
      </c>
      <c r="N92">
        <f t="shared" si="18"/>
        <v>141</v>
      </c>
      <c r="O92">
        <f t="shared" si="19"/>
        <v>117</v>
      </c>
      <c r="P92">
        <f t="shared" si="20"/>
        <v>1</v>
      </c>
      <c r="Q92">
        <f t="shared" si="21"/>
        <v>56</v>
      </c>
      <c r="R92">
        <f t="shared" si="22"/>
        <v>51</v>
      </c>
      <c r="S92" t="str">
        <f t="shared" si="23"/>
        <v>Jordan</v>
      </c>
      <c r="T92">
        <f t="shared" si="24"/>
        <v>0.64470574352446397</v>
      </c>
      <c r="U92" t="str">
        <f t="shared" si="25"/>
        <v/>
      </c>
      <c r="V92" t="str">
        <f t="shared" si="26"/>
        <v/>
      </c>
      <c r="X92">
        <f t="shared" si="27"/>
        <v>0.1026086720958925</v>
      </c>
      <c r="Y92">
        <f t="shared" si="28"/>
        <v>0.19759707142857141</v>
      </c>
    </row>
    <row r="93" spans="1:25">
      <c r="A93" s="78" t="s">
        <v>172</v>
      </c>
      <c r="B93" s="79" t="s">
        <v>173</v>
      </c>
      <c r="C93" s="12">
        <f>IFERROR(MAX(0,MIN(1,((Data!C93-C$2)/(C$3-C$2)))),"")</f>
        <v>0.621</v>
      </c>
      <c r="D93" s="12">
        <f>IFERROR(MAX(0,MIN(1,((Data!D93-D$2)/(D$3-D$2)))),"")</f>
        <v>0.32526033866743775</v>
      </c>
      <c r="E93" s="12">
        <f>IFERROR(MAX(0,MIN(1,((Data!E93-E$2)/(E$3-E$2)))),"")</f>
        <v>0.628</v>
      </c>
      <c r="F93" s="12">
        <f>IFERROR(MAX(0,MIN(1,((Data!F93-F$2)/(F$3-F$2)))),"")</f>
        <v>1</v>
      </c>
      <c r="G93" s="12">
        <f>IFERROR(MAX(0,MIN(1,((Data!G93-G$2)/(G$3-G$2)))),"")</f>
        <v>0.58740457142857139</v>
      </c>
      <c r="I93">
        <f t="shared" si="15"/>
        <v>0.6280831137620011</v>
      </c>
      <c r="J93">
        <f t="shared" si="16"/>
        <v>60</v>
      </c>
      <c r="M93">
        <f t="shared" si="17"/>
        <v>74</v>
      </c>
      <c r="N93">
        <f t="shared" si="18"/>
        <v>152</v>
      </c>
      <c r="O93">
        <f t="shared" si="19"/>
        <v>55</v>
      </c>
      <c r="P93">
        <f t="shared" si="20"/>
        <v>1</v>
      </c>
      <c r="Q93">
        <f t="shared" si="21"/>
        <v>55</v>
      </c>
      <c r="R93">
        <f t="shared" si="22"/>
        <v>60</v>
      </c>
      <c r="S93" t="str">
        <f t="shared" si="23"/>
        <v>Kazakhstan</v>
      </c>
      <c r="T93">
        <f t="shared" si="24"/>
        <v>0.6280831137620011</v>
      </c>
      <c r="U93" t="str">
        <f t="shared" si="25"/>
        <v/>
      </c>
      <c r="V93" t="str">
        <f t="shared" si="26"/>
        <v/>
      </c>
      <c r="X93">
        <f t="shared" si="27"/>
        <v>0.11915754233342972</v>
      </c>
      <c r="Y93">
        <f t="shared" si="28"/>
        <v>0.19842557142857142</v>
      </c>
    </row>
    <row r="94" spans="1:25">
      <c r="A94" s="78" t="s">
        <v>174</v>
      </c>
      <c r="B94" s="79" t="s">
        <v>175</v>
      </c>
      <c r="C94" s="12">
        <f>IFERROR(MAX(0,MIN(1,((Data!C94-C$2)/(C$3-C$2)))),"")</f>
        <v>0.57399999999999995</v>
      </c>
      <c r="D94" s="12">
        <f>IFERROR(MAX(0,MIN(1,((Data!D94-D$2)/(D$3-D$2)))),"")</f>
        <v>0.48360640677153999</v>
      </c>
      <c r="E94" s="12">
        <f>IFERROR(MAX(0,MIN(1,((Data!E94-E$2)/(E$3-E$2)))),"")</f>
        <v>0.24</v>
      </c>
      <c r="F94" s="12">
        <f>IFERROR(MAX(0,MIN(1,((Data!F94-F$2)/(F$3-F$2)))),"")</f>
        <v>0.54058011328767563</v>
      </c>
      <c r="G94" s="12">
        <f>IFERROR(MAX(0,MIN(1,((Data!G94-G$2)/(G$3-G$2)))),"")</f>
        <v>5.7886571428571426E-2</v>
      </c>
      <c r="I94">
        <f t="shared" si="15"/>
        <v>0.45225913643597332</v>
      </c>
      <c r="J94">
        <f t="shared" si="16"/>
        <v>121</v>
      </c>
      <c r="M94">
        <f t="shared" si="17"/>
        <v>101</v>
      </c>
      <c r="N94">
        <f t="shared" si="18"/>
        <v>116</v>
      </c>
      <c r="O94">
        <f t="shared" si="19"/>
        <v>167</v>
      </c>
      <c r="P94">
        <f t="shared" si="20"/>
        <v>134</v>
      </c>
      <c r="Q94">
        <f t="shared" si="21"/>
        <v>150</v>
      </c>
      <c r="R94">
        <f t="shared" si="22"/>
        <v>121</v>
      </c>
      <c r="S94" t="str">
        <f t="shared" si="23"/>
        <v>Kenya</v>
      </c>
      <c r="T94">
        <f t="shared" si="24"/>
        <v>0.45225913643597332</v>
      </c>
      <c r="U94" t="str">
        <f t="shared" si="25"/>
        <v/>
      </c>
      <c r="V94" t="str">
        <f t="shared" si="26"/>
        <v/>
      </c>
      <c r="X94">
        <f t="shared" si="27"/>
        <v>9.0450800846442497E-2</v>
      </c>
      <c r="Y94">
        <f t="shared" si="28"/>
        <v>7.4808335589530886E-2</v>
      </c>
    </row>
    <row r="95" spans="1:25">
      <c r="A95" s="78" t="s">
        <v>176</v>
      </c>
      <c r="B95" s="79" t="s">
        <v>177</v>
      </c>
      <c r="C95" s="12">
        <f>IFERROR(MAX(0,MIN(1,((Data!C95-C$2)/(C$3-C$2)))),"")</f>
        <v>0.44799999999999995</v>
      </c>
      <c r="D95" s="12">
        <f>IFERROR(MAX(0,MIN(1,((Data!D95-D$2)/(D$3-D$2)))),"")</f>
        <v>0.71842438215337556</v>
      </c>
      <c r="E95" s="12">
        <f>IFERROR(MAX(0,MIN(1,((Data!E95-E$2)/(E$3-E$2)))),"")</f>
        <v>0.79</v>
      </c>
      <c r="F95" s="12">
        <f>IFERROR(MAX(0,MIN(1,((Data!F95-F$2)/(F$3-F$2)))),"")</f>
        <v>1.1332664706115667E-2</v>
      </c>
      <c r="G95" s="12" t="str">
        <f>IFERROR(MAX(0,MIN(1,((Data!G95-G$2)/(G$3-G$2)))),"")</f>
        <v/>
      </c>
      <c r="I95" t="str">
        <f t="shared" si="15"/>
        <v/>
      </c>
      <c r="J95" t="str">
        <f t="shared" si="16"/>
        <v/>
      </c>
      <c r="M95">
        <f t="shared" si="17"/>
        <v>162</v>
      </c>
      <c r="N95">
        <f t="shared" si="18"/>
        <v>56</v>
      </c>
      <c r="O95">
        <f t="shared" si="19"/>
        <v>6</v>
      </c>
      <c r="P95">
        <f t="shared" si="20"/>
        <v>183</v>
      </c>
      <c r="Q95" t="str">
        <f t="shared" si="21"/>
        <v/>
      </c>
      <c r="R95" t="str">
        <f t="shared" si="22"/>
        <v/>
      </c>
      <c r="S95" t="str">
        <f t="shared" si="23"/>
        <v/>
      </c>
      <c r="T95" t="str">
        <f t="shared" si="24"/>
        <v/>
      </c>
      <c r="U95" t="str">
        <f t="shared" si="25"/>
        <v>Kiribati</v>
      </c>
      <c r="V95" t="str">
        <f t="shared" si="26"/>
        <v xml:space="preserve">Enroll 3e </v>
      </c>
      <c r="X95">
        <f t="shared" si="27"/>
        <v>0.18855304776917195</v>
      </c>
      <c r="Y95" t="e">
        <f t="shared" si="28"/>
        <v>#VALUE!</v>
      </c>
    </row>
    <row r="96" spans="1:25">
      <c r="A96" s="78" t="s">
        <v>178</v>
      </c>
      <c r="B96" s="79" t="s">
        <v>179</v>
      </c>
      <c r="C96" s="12">
        <f>IFERROR(MAX(0,MIN(1,((Data!C96-C$2)/(C$3-C$2)))),"")</f>
        <v>0.01</v>
      </c>
      <c r="D96" s="12">
        <f>IFERROR(MAX(0,MIN(1,((Data!D96-D$2)/(D$3-D$2)))),"")</f>
        <v>5.7764807646808886E-2</v>
      </c>
      <c r="E96" s="12">
        <f>IFERROR(MAX(0,MIN(1,((Data!E96-E$2)/(E$3-E$2)))),"")</f>
        <v>0.45199999999999996</v>
      </c>
      <c r="F96" s="12">
        <f>IFERROR(MAX(0,MIN(1,((Data!F96-F$2)/(F$3-F$2)))),"")</f>
        <v>3.2191266346441112E-3</v>
      </c>
      <c r="G96" s="12" t="str">
        <f>IFERROR(MAX(0,MIN(1,((Data!G96-G$2)/(G$3-G$2)))),"")</f>
        <v/>
      </c>
      <c r="I96" t="str">
        <f t="shared" si="15"/>
        <v/>
      </c>
      <c r="J96" t="str">
        <f t="shared" si="16"/>
        <v/>
      </c>
      <c r="M96">
        <f t="shared" si="17"/>
        <v>174</v>
      </c>
      <c r="N96">
        <f t="shared" si="18"/>
        <v>192</v>
      </c>
      <c r="O96">
        <f t="shared" si="19"/>
        <v>118</v>
      </c>
      <c r="P96">
        <f t="shared" si="20"/>
        <v>185</v>
      </c>
      <c r="Q96" t="str">
        <f t="shared" si="21"/>
        <v/>
      </c>
      <c r="R96" t="str">
        <f t="shared" si="22"/>
        <v/>
      </c>
      <c r="S96" t="str">
        <f t="shared" si="23"/>
        <v/>
      </c>
      <c r="T96" t="str">
        <f t="shared" si="24"/>
        <v/>
      </c>
      <c r="U96" t="str">
        <f t="shared" si="25"/>
        <v>Korea, Democratic People's Republic of</v>
      </c>
      <c r="V96" t="str">
        <f t="shared" si="26"/>
        <v xml:space="preserve">Enroll 3e </v>
      </c>
      <c r="X96">
        <f t="shared" si="27"/>
        <v>6.3720600955851109E-2</v>
      </c>
      <c r="Y96" t="e">
        <f t="shared" si="28"/>
        <v>#VALUE!</v>
      </c>
    </row>
    <row r="97" spans="1:25">
      <c r="A97" s="78" t="s">
        <v>180</v>
      </c>
      <c r="B97" s="79" t="s">
        <v>181</v>
      </c>
      <c r="C97" s="12">
        <f>IFERROR(MAX(0,MIN(1,((Data!C97-C$2)/(C$3-C$2)))),"")</f>
        <v>0.69799999999999995</v>
      </c>
      <c r="D97" s="12">
        <f>IFERROR(MAX(0,MIN(1,((Data!D97-D$2)/(D$3-D$2)))),"")</f>
        <v>0.70919780818399991</v>
      </c>
      <c r="E97" s="12">
        <f>IFERROR(MAX(0,MIN(1,((Data!E97-E$2)/(E$3-E$2)))),"")</f>
        <v>0.54200000000000004</v>
      </c>
      <c r="F97" s="12">
        <f>IFERROR(MAX(0,MIN(1,((Data!F97-F$2)/(F$3-F$2)))),"")</f>
        <v>1</v>
      </c>
      <c r="G97" s="12">
        <f>IFERROR(MAX(0,MIN(1,((Data!G97-G$2)/(G$3-G$2)))),"")</f>
        <v>1</v>
      </c>
      <c r="I97">
        <f t="shared" si="15"/>
        <v>0.75539972602299998</v>
      </c>
      <c r="J97">
        <f t="shared" si="16"/>
        <v>24</v>
      </c>
      <c r="M97">
        <f t="shared" si="17"/>
        <v>31</v>
      </c>
      <c r="N97">
        <f t="shared" si="18"/>
        <v>57</v>
      </c>
      <c r="O97">
        <f t="shared" si="19"/>
        <v>85</v>
      </c>
      <c r="P97">
        <f t="shared" si="20"/>
        <v>1</v>
      </c>
      <c r="Q97">
        <f t="shared" si="21"/>
        <v>1</v>
      </c>
      <c r="R97">
        <f t="shared" si="22"/>
        <v>24</v>
      </c>
      <c r="S97" t="str">
        <f t="shared" si="23"/>
        <v>Korea, Republic of</v>
      </c>
      <c r="T97">
        <f t="shared" si="24"/>
        <v>0.75539972602299998</v>
      </c>
      <c r="U97" t="str">
        <f t="shared" si="25"/>
        <v/>
      </c>
      <c r="V97" t="str">
        <f t="shared" si="26"/>
        <v/>
      </c>
      <c r="X97">
        <f t="shared" si="27"/>
        <v>0.15639972602300001</v>
      </c>
      <c r="Y97">
        <f t="shared" si="28"/>
        <v>0.25</v>
      </c>
    </row>
    <row r="98" spans="1:25">
      <c r="A98" s="78" t="s">
        <v>182</v>
      </c>
      <c r="B98" s="79" t="s">
        <v>183</v>
      </c>
      <c r="C98" s="12">
        <f>IFERROR(MAX(0,MIN(1,((Data!C98-C$2)/(C$3-C$2)))),"")</f>
        <v>0.64900000000000002</v>
      </c>
      <c r="D98" s="12">
        <f>IFERROR(MAX(0,MIN(1,((Data!D98-D$2)/(D$3-D$2)))),"")</f>
        <v>0.43490345072433556</v>
      </c>
      <c r="E98" s="12">
        <f>IFERROR(MAX(0,MIN(1,((Data!E98-E$2)/(E$3-E$2)))),"")</f>
        <v>0.58399999999999996</v>
      </c>
      <c r="F98" s="12" t="str">
        <f>IFERROR(MAX(0,MIN(1,((Data!F98-F$2)/(F$3-F$2)))),"")</f>
        <v/>
      </c>
      <c r="G98" s="12">
        <f>IFERROR(MAX(0,MIN(1,((Data!G98-G$2)/(G$3-G$2)))),"")</f>
        <v>0.27005842857142859</v>
      </c>
      <c r="I98" t="str">
        <f t="shared" si="15"/>
        <v/>
      </c>
      <c r="J98" t="str">
        <f t="shared" si="16"/>
        <v/>
      </c>
      <c r="M98">
        <f t="shared" si="17"/>
        <v>55</v>
      </c>
      <c r="N98">
        <f t="shared" si="18"/>
        <v>127</v>
      </c>
      <c r="O98">
        <f t="shared" si="19"/>
        <v>72</v>
      </c>
      <c r="P98" t="str">
        <f t="shared" si="20"/>
        <v/>
      </c>
      <c r="Q98">
        <f t="shared" si="21"/>
        <v>91</v>
      </c>
      <c r="R98" t="str">
        <f t="shared" si="22"/>
        <v/>
      </c>
      <c r="S98" t="str">
        <f t="shared" si="23"/>
        <v/>
      </c>
      <c r="T98" t="str">
        <f t="shared" si="24"/>
        <v/>
      </c>
      <c r="U98" t="str">
        <f t="shared" si="25"/>
        <v>Kuwait</v>
      </c>
      <c r="V98" t="str">
        <f t="shared" si="26"/>
        <v xml:space="preserve">Mobiles </v>
      </c>
      <c r="X98">
        <f t="shared" si="27"/>
        <v>0.12736293134054194</v>
      </c>
      <c r="Y98" t="e">
        <f t="shared" si="28"/>
        <v>#VALUE!</v>
      </c>
    </row>
    <row r="99" spans="1:25">
      <c r="A99" s="78" t="s">
        <v>184</v>
      </c>
      <c r="B99" s="79" t="s">
        <v>185</v>
      </c>
      <c r="C99" s="12">
        <f>IFERROR(MAX(0,MIN(1,((Data!C99-C$2)/(C$3-C$2)))),"")</f>
        <v>0.61099999999999999</v>
      </c>
      <c r="D99" s="12">
        <f>IFERROR(MAX(0,MIN(1,((Data!D99-D$2)/(D$3-D$2)))),"")</f>
        <v>0.34315657562424223</v>
      </c>
      <c r="E99" s="12">
        <f>IFERROR(MAX(0,MIN(1,((Data!E99-E$2)/(E$3-E$2)))),"")</f>
        <v>0.39200000000000002</v>
      </c>
      <c r="F99" s="12">
        <f>IFERROR(MAX(0,MIN(1,((Data!F99-F$2)/(F$3-F$2)))),"")</f>
        <v>0.93692158395426106</v>
      </c>
      <c r="G99" s="12">
        <f>IFERROR(MAX(0,MIN(1,((Data!G99-G$2)/(G$3-G$2)))),"")</f>
        <v>0.72602642857142852</v>
      </c>
      <c r="I99">
        <f t="shared" si="15"/>
        <v>0.60526307351874142</v>
      </c>
      <c r="J99">
        <f t="shared" si="16"/>
        <v>72</v>
      </c>
      <c r="M99">
        <f t="shared" si="17"/>
        <v>78</v>
      </c>
      <c r="N99">
        <f t="shared" si="18"/>
        <v>147</v>
      </c>
      <c r="O99">
        <f t="shared" si="19"/>
        <v>138</v>
      </c>
      <c r="P99">
        <f t="shared" si="20"/>
        <v>94</v>
      </c>
      <c r="Q99">
        <f t="shared" si="21"/>
        <v>45</v>
      </c>
      <c r="R99">
        <f t="shared" si="22"/>
        <v>72</v>
      </c>
      <c r="S99" t="str">
        <f t="shared" si="23"/>
        <v>Kyrgyzstan</v>
      </c>
      <c r="T99">
        <f t="shared" si="24"/>
        <v>0.60526307351874142</v>
      </c>
      <c r="U99" t="str">
        <f t="shared" si="25"/>
        <v/>
      </c>
      <c r="V99" t="str">
        <f t="shared" si="26"/>
        <v/>
      </c>
      <c r="X99">
        <f t="shared" si="27"/>
        <v>9.1894571953030274E-2</v>
      </c>
      <c r="Y99">
        <f t="shared" si="28"/>
        <v>0.20786850156571118</v>
      </c>
    </row>
    <row r="100" spans="1:25">
      <c r="A100" s="78" t="s">
        <v>186</v>
      </c>
      <c r="B100" s="79" t="s">
        <v>187</v>
      </c>
      <c r="C100" s="12">
        <f>IFERROR(MAX(0,MIN(1,((Data!C100-C$2)/(C$3-C$2)))),"")</f>
        <v>0.51300000000000001</v>
      </c>
      <c r="D100" s="12">
        <f>IFERROR(MAX(0,MIN(1,((Data!D100-D$2)/(D$3-D$2)))),"")</f>
        <v>0.17544913422395558</v>
      </c>
      <c r="E100" s="12">
        <f>IFERROR(MAX(0,MIN(1,((Data!E100-E$2)/(E$3-E$2)))),"")</f>
        <v>0.5</v>
      </c>
      <c r="F100" s="12">
        <f>IFERROR(MAX(0,MIN(1,((Data!F100-F$2)/(F$3-F$2)))),"")</f>
        <v>0.56863967092529111</v>
      </c>
      <c r="G100" s="12">
        <f>IFERROR(MAX(0,MIN(1,((Data!G100-G$2)/(G$3-G$2)))),"")</f>
        <v>0.19092999999999999</v>
      </c>
      <c r="I100">
        <f t="shared" si="15"/>
        <v>0.43587735064365579</v>
      </c>
      <c r="J100">
        <f t="shared" si="16"/>
        <v>127</v>
      </c>
      <c r="M100">
        <f t="shared" si="17"/>
        <v>136</v>
      </c>
      <c r="N100">
        <f t="shared" si="18"/>
        <v>182</v>
      </c>
      <c r="O100">
        <f t="shared" si="19"/>
        <v>103</v>
      </c>
      <c r="P100">
        <f t="shared" si="20"/>
        <v>132</v>
      </c>
      <c r="Q100">
        <f t="shared" si="21"/>
        <v>108</v>
      </c>
      <c r="R100">
        <f t="shared" si="22"/>
        <v>127</v>
      </c>
      <c r="S100" t="str">
        <f t="shared" si="23"/>
        <v>Lao People's Democratic Republic</v>
      </c>
      <c r="T100">
        <f t="shared" si="24"/>
        <v>0.43587735064365579</v>
      </c>
      <c r="U100" t="str">
        <f t="shared" si="25"/>
        <v/>
      </c>
      <c r="V100" t="str">
        <f t="shared" si="26"/>
        <v/>
      </c>
      <c r="X100">
        <f t="shared" si="27"/>
        <v>8.4431141777994448E-2</v>
      </c>
      <c r="Y100">
        <f t="shared" si="28"/>
        <v>9.494620886566138E-2</v>
      </c>
    </row>
    <row r="101" spans="1:25">
      <c r="A101" s="78" t="s">
        <v>188</v>
      </c>
      <c r="B101" s="79" t="s">
        <v>189</v>
      </c>
      <c r="C101" s="12">
        <f>IFERROR(MAX(0,MIN(1,((Data!C101-C$2)/(C$3-C$2)))),"")</f>
        <v>0.65799999999999992</v>
      </c>
      <c r="D101" s="12">
        <f>IFERROR(MAX(0,MIN(1,((Data!D101-D$2)/(D$3-D$2)))),"")</f>
        <v>0.73158023223682889</v>
      </c>
      <c r="E101" s="12">
        <f>IFERROR(MAX(0,MIN(1,((Data!E101-E$2)/(E$3-E$2)))),"")</f>
        <v>0.58799999999999997</v>
      </c>
      <c r="F101" s="12">
        <f>IFERROR(MAX(0,MIN(1,((Data!F101-F$2)/(F$3-F$2)))),"")</f>
        <v>1</v>
      </c>
      <c r="G101" s="12">
        <f>IFERROR(MAX(0,MIN(1,((Data!G101-G$2)/(G$3-G$2)))),"")</f>
        <v>0.98861571428571438</v>
      </c>
      <c r="I101">
        <f t="shared" si="15"/>
        <v>0.74252449331531789</v>
      </c>
      <c r="J101">
        <f t="shared" si="16"/>
        <v>29</v>
      </c>
      <c r="M101">
        <f t="shared" si="17"/>
        <v>52</v>
      </c>
      <c r="N101">
        <f t="shared" si="18"/>
        <v>53</v>
      </c>
      <c r="O101">
        <f t="shared" si="19"/>
        <v>70</v>
      </c>
      <c r="P101">
        <f t="shared" si="20"/>
        <v>1</v>
      </c>
      <c r="Q101">
        <f t="shared" si="21"/>
        <v>20</v>
      </c>
      <c r="R101">
        <f t="shared" si="22"/>
        <v>29</v>
      </c>
      <c r="S101" t="str">
        <f t="shared" si="23"/>
        <v>Latvia</v>
      </c>
      <c r="T101">
        <f t="shared" si="24"/>
        <v>0.74252449331531789</v>
      </c>
      <c r="U101" t="str">
        <f t="shared" si="25"/>
        <v/>
      </c>
      <c r="V101" t="str">
        <f t="shared" si="26"/>
        <v/>
      </c>
      <c r="X101">
        <f t="shared" si="27"/>
        <v>0.16494752902960361</v>
      </c>
      <c r="Y101">
        <f t="shared" si="28"/>
        <v>0.2485769642857143</v>
      </c>
    </row>
    <row r="102" spans="1:25">
      <c r="A102" s="78" t="s">
        <v>190</v>
      </c>
      <c r="B102" s="79" t="s">
        <v>191</v>
      </c>
      <c r="C102" s="12">
        <f>IFERROR(MAX(0,MIN(1,((Data!C102-C$2)/(C$3-C$2)))),"")</f>
        <v>0.60099999999999998</v>
      </c>
      <c r="D102" s="12">
        <f>IFERROR(MAX(0,MIN(1,((Data!D102-D$2)/(D$3-D$2)))),"")</f>
        <v>0.48127516732565773</v>
      </c>
      <c r="E102" s="12">
        <f>IFERROR(MAX(0,MIN(1,((Data!E102-E$2)/(E$3-E$2)))),"")</f>
        <v>0.19800000000000001</v>
      </c>
      <c r="F102" s="12">
        <f>IFERROR(MAX(0,MIN(1,((Data!F102-F$2)/(F$3-F$2)))),"")</f>
        <v>0.40145241590565001</v>
      </c>
      <c r="G102" s="12">
        <f>IFERROR(MAX(0,MIN(1,((Data!G102-G$2)/(G$3-G$2)))),"")</f>
        <v>0.75026657142857134</v>
      </c>
      <c r="I102">
        <f t="shared" si="15"/>
        <v>0.52937426933248488</v>
      </c>
      <c r="J102">
        <f t="shared" si="16"/>
        <v>95</v>
      </c>
      <c r="M102">
        <f t="shared" si="17"/>
        <v>85</v>
      </c>
      <c r="N102">
        <f t="shared" si="18"/>
        <v>118</v>
      </c>
      <c r="O102">
        <f t="shared" si="19"/>
        <v>174</v>
      </c>
      <c r="P102">
        <f t="shared" si="20"/>
        <v>149</v>
      </c>
      <c r="Q102">
        <f t="shared" si="21"/>
        <v>43</v>
      </c>
      <c r="R102">
        <f t="shared" si="22"/>
        <v>95</v>
      </c>
      <c r="S102" t="str">
        <f t="shared" si="23"/>
        <v>Lebanon</v>
      </c>
      <c r="T102">
        <f t="shared" si="24"/>
        <v>0.52937426933248488</v>
      </c>
      <c r="U102" t="str">
        <f t="shared" si="25"/>
        <v/>
      </c>
      <c r="V102" t="str">
        <f t="shared" si="26"/>
        <v/>
      </c>
      <c r="X102">
        <f t="shared" si="27"/>
        <v>8.4909395915707217E-2</v>
      </c>
      <c r="Y102">
        <f t="shared" si="28"/>
        <v>0.14396487341677766</v>
      </c>
    </row>
    <row r="103" spans="1:25">
      <c r="A103" s="78" t="s">
        <v>192</v>
      </c>
      <c r="B103" s="79" t="s">
        <v>193</v>
      </c>
      <c r="C103" s="12">
        <f>IFERROR(MAX(0,MIN(1,((Data!C103-C$2)/(C$3-C$2)))),"")</f>
        <v>0.47499999999999998</v>
      </c>
      <c r="D103" s="12">
        <f>IFERROR(MAX(0,MIN(1,((Data!D103-D$2)/(D$3-D$2)))),"")</f>
        <v>0.52543047591308001</v>
      </c>
      <c r="E103" s="12">
        <f>IFERROR(MAX(0,MIN(1,((Data!E103-E$2)/(E$3-E$2)))),"")</f>
        <v>0.57199999999999995</v>
      </c>
      <c r="F103" s="12">
        <f>IFERROR(MAX(0,MIN(1,((Data!F103-F$2)/(F$3-F$2)))),"")</f>
        <v>0.35533295907795337</v>
      </c>
      <c r="G103" s="12">
        <f>IFERROR(MAX(0,MIN(1,((Data!G103-G$2)/(G$3-G$2)))),"")</f>
        <v>5.1882142857142856E-2</v>
      </c>
      <c r="I103">
        <f t="shared" si="15"/>
        <v>0.42558069723102204</v>
      </c>
      <c r="J103">
        <f t="shared" si="16"/>
        <v>132</v>
      </c>
      <c r="M103">
        <f t="shared" si="17"/>
        <v>152</v>
      </c>
      <c r="N103">
        <f t="shared" si="18"/>
        <v>101</v>
      </c>
      <c r="O103">
        <f t="shared" si="19"/>
        <v>77</v>
      </c>
      <c r="P103">
        <f t="shared" si="20"/>
        <v>154</v>
      </c>
      <c r="Q103">
        <f t="shared" si="21"/>
        <v>152</v>
      </c>
      <c r="R103">
        <f t="shared" si="22"/>
        <v>132</v>
      </c>
      <c r="S103" t="str">
        <f t="shared" si="23"/>
        <v>Lesotho</v>
      </c>
      <c r="T103">
        <f t="shared" si="24"/>
        <v>0.42558069723102204</v>
      </c>
      <c r="U103" t="str">
        <f t="shared" si="25"/>
        <v/>
      </c>
      <c r="V103" t="str">
        <f t="shared" si="26"/>
        <v/>
      </c>
      <c r="X103">
        <f t="shared" si="27"/>
        <v>0.137178809489135</v>
      </c>
      <c r="Y103">
        <f t="shared" si="28"/>
        <v>5.0901887741887031E-2</v>
      </c>
    </row>
    <row r="104" spans="1:25">
      <c r="A104" s="78" t="s">
        <v>194</v>
      </c>
      <c r="B104" s="79" t="s">
        <v>195</v>
      </c>
      <c r="C104" s="12">
        <f>IFERROR(MAX(0,MIN(1,((Data!C104-C$2)/(C$3-C$2)))),"")</f>
        <v>0.46500000000000002</v>
      </c>
      <c r="D104" s="12">
        <f>IFERROR(MAX(0,MIN(1,((Data!D104-D$2)/(D$3-D$2)))),"")</f>
        <v>0.48424270730098218</v>
      </c>
      <c r="E104" s="12">
        <f>IFERROR(MAX(0,MIN(1,((Data!E104-E$2)/(E$3-E$2)))),"")</f>
        <v>0.30199999999999999</v>
      </c>
      <c r="F104" s="12">
        <f>IFERROR(MAX(0,MIN(1,((Data!F104-F$2)/(F$3-F$2)))),"")</f>
        <v>0.23655133328282002</v>
      </c>
      <c r="G104" s="12">
        <f>IFERROR(MAX(0,MIN(1,((Data!G104-G$2)/(G$3-G$2)))),"")</f>
        <v>0.24840142857142858</v>
      </c>
      <c r="I104">
        <f t="shared" si="15"/>
        <v>0.39139943364440383</v>
      </c>
      <c r="J104">
        <f t="shared" si="16"/>
        <v>144</v>
      </c>
      <c r="M104">
        <f t="shared" si="17"/>
        <v>155</v>
      </c>
      <c r="N104">
        <f t="shared" si="18"/>
        <v>115</v>
      </c>
      <c r="O104">
        <f t="shared" si="19"/>
        <v>156</v>
      </c>
      <c r="P104">
        <f t="shared" si="20"/>
        <v>165</v>
      </c>
      <c r="Q104">
        <f t="shared" si="21"/>
        <v>96</v>
      </c>
      <c r="R104">
        <f t="shared" si="22"/>
        <v>144</v>
      </c>
      <c r="S104" t="str">
        <f t="shared" si="23"/>
        <v>Liberia</v>
      </c>
      <c r="T104">
        <f t="shared" si="24"/>
        <v>0.39139943364440383</v>
      </c>
      <c r="U104" t="str">
        <f t="shared" si="25"/>
        <v/>
      </c>
      <c r="V104" t="str">
        <f t="shared" si="26"/>
        <v/>
      </c>
      <c r="X104">
        <f t="shared" si="27"/>
        <v>9.8280338412622764E-2</v>
      </c>
      <c r="Y104">
        <f t="shared" si="28"/>
        <v>6.0619095231781078E-2</v>
      </c>
    </row>
    <row r="105" spans="1:25">
      <c r="A105" s="78" t="s">
        <v>196</v>
      </c>
      <c r="B105" s="79" t="s">
        <v>197</v>
      </c>
      <c r="C105" s="12">
        <f>IFERROR(MAX(0,MIN(1,((Data!C105-C$2)/(C$3-C$2)))),"")</f>
        <v>0.38600000000000001</v>
      </c>
      <c r="D105" s="12">
        <f>IFERROR(MAX(0,MIN(1,((Data!D105-D$2)/(D$3-D$2)))),"")</f>
        <v>0.13570152295480442</v>
      </c>
      <c r="E105" s="12">
        <f>IFERROR(MAX(0,MIN(1,((Data!E105-E$2)/(E$3-E$2)))),"")</f>
        <v>0.624</v>
      </c>
      <c r="F105" s="12">
        <f>IFERROR(MAX(0,MIN(1,((Data!F105-F$2)/(F$3-F$2)))),"")</f>
        <v>0.86605373115729556</v>
      </c>
      <c r="G105" s="12">
        <f>IFERROR(MAX(0,MIN(1,((Data!G105-G$2)/(G$3-G$2)))),"")</f>
        <v>0.79632785714285714</v>
      </c>
      <c r="I105">
        <f t="shared" si="15"/>
        <v>0.49576038890686969</v>
      </c>
      <c r="J105">
        <f t="shared" si="16"/>
        <v>107</v>
      </c>
      <c r="M105">
        <f t="shared" si="17"/>
        <v>169</v>
      </c>
      <c r="N105">
        <f t="shared" si="18"/>
        <v>186</v>
      </c>
      <c r="O105">
        <f t="shared" si="19"/>
        <v>57</v>
      </c>
      <c r="P105">
        <f t="shared" si="20"/>
        <v>100</v>
      </c>
      <c r="Q105">
        <f t="shared" si="21"/>
        <v>36</v>
      </c>
      <c r="R105">
        <f t="shared" si="22"/>
        <v>107</v>
      </c>
      <c r="S105" t="str">
        <f t="shared" si="23"/>
        <v>Libyan Arab Jamahiriya</v>
      </c>
      <c r="T105">
        <f t="shared" si="24"/>
        <v>0.49576038890686969</v>
      </c>
      <c r="U105" t="str">
        <f t="shared" si="25"/>
        <v/>
      </c>
      <c r="V105" t="str">
        <f t="shared" si="26"/>
        <v/>
      </c>
      <c r="X105">
        <f t="shared" si="27"/>
        <v>9.4962690369350553E-2</v>
      </c>
      <c r="Y105">
        <f t="shared" si="28"/>
        <v>0.20779769853751909</v>
      </c>
    </row>
    <row r="106" spans="1:25">
      <c r="A106" s="78" t="s">
        <v>198</v>
      </c>
      <c r="B106" s="79" t="s">
        <v>199</v>
      </c>
      <c r="C106" s="12" t="str">
        <f>IFERROR(MAX(0,MIN(1,((Data!C106-C$2)/(C$3-C$2)))),"")</f>
        <v/>
      </c>
      <c r="D106" s="12">
        <f>IFERROR(MAX(0,MIN(1,((Data!D106-D$2)/(D$3-D$2)))),"")</f>
        <v>0.87964130033402443</v>
      </c>
      <c r="E106" s="12">
        <f>IFERROR(MAX(0,MIN(1,((Data!E106-E$2)/(E$3-E$2)))),"")</f>
        <v>0.82</v>
      </c>
      <c r="F106" s="12">
        <f>IFERROR(MAX(0,MIN(1,((Data!F106-F$2)/(F$3-F$2)))),"")</f>
        <v>1</v>
      </c>
      <c r="G106" s="12">
        <f>IFERROR(MAX(0,MIN(1,((Data!G106-G$2)/(G$3-G$2)))),"")</f>
        <v>0.52593514285714293</v>
      </c>
      <c r="I106" t="str">
        <f t="shared" si="15"/>
        <v/>
      </c>
      <c r="J106" t="str">
        <f t="shared" si="16"/>
        <v/>
      </c>
      <c r="M106" t="str">
        <f t="shared" si="17"/>
        <v/>
      </c>
      <c r="N106">
        <f t="shared" si="18"/>
        <v>10</v>
      </c>
      <c r="O106">
        <f t="shared" si="19"/>
        <v>1</v>
      </c>
      <c r="P106">
        <f t="shared" si="20"/>
        <v>1</v>
      </c>
      <c r="Q106">
        <f t="shared" si="21"/>
        <v>65</v>
      </c>
      <c r="R106" t="str">
        <f t="shared" si="22"/>
        <v/>
      </c>
      <c r="S106" t="str">
        <f t="shared" si="23"/>
        <v/>
      </c>
      <c r="T106" t="str">
        <f t="shared" si="24"/>
        <v/>
      </c>
      <c r="U106" t="str">
        <f t="shared" si="25"/>
        <v>Liechtenstein</v>
      </c>
      <c r="V106" t="str">
        <f t="shared" si="26"/>
        <v xml:space="preserve">IEF </v>
      </c>
      <c r="X106">
        <f t="shared" si="27"/>
        <v>0.21245516254175306</v>
      </c>
      <c r="Y106">
        <f t="shared" si="28"/>
        <v>0.19074189285714288</v>
      </c>
    </row>
    <row r="107" spans="1:25">
      <c r="A107" s="78" t="s">
        <v>200</v>
      </c>
      <c r="B107" s="79" t="s">
        <v>201</v>
      </c>
      <c r="C107" s="12">
        <f>IFERROR(MAX(0,MIN(1,((Data!C107-C$2)/(C$3-C$2)))),"")</f>
        <v>0.71299999999999997</v>
      </c>
      <c r="D107" s="12">
        <f>IFERROR(MAX(0,MIN(1,((Data!D107-D$2)/(D$3-D$2)))),"")</f>
        <v>0.75103204443808891</v>
      </c>
      <c r="E107" s="12">
        <f>IFERROR(MAX(0,MIN(1,((Data!E107-E$2)/(E$3-E$2)))),"")</f>
        <v>0.63200000000000001</v>
      </c>
      <c r="F107" s="12">
        <f>IFERROR(MAX(0,MIN(1,((Data!F107-F$2)/(F$3-F$2)))),"")</f>
        <v>1</v>
      </c>
      <c r="G107" s="12">
        <f>IFERROR(MAX(0,MIN(1,((Data!G107-G$2)/(G$3-G$2)))),"")</f>
        <v>1</v>
      </c>
      <c r="I107">
        <f t="shared" si="15"/>
        <v>0.77937900555476103</v>
      </c>
      <c r="J107">
        <f t="shared" si="16"/>
        <v>16</v>
      </c>
      <c r="M107">
        <f t="shared" si="17"/>
        <v>22</v>
      </c>
      <c r="N107">
        <f t="shared" si="18"/>
        <v>48</v>
      </c>
      <c r="O107">
        <f t="shared" si="19"/>
        <v>53</v>
      </c>
      <c r="P107">
        <f t="shared" si="20"/>
        <v>1</v>
      </c>
      <c r="Q107">
        <f t="shared" si="21"/>
        <v>1</v>
      </c>
      <c r="R107">
        <f t="shared" si="22"/>
        <v>16</v>
      </c>
      <c r="S107" t="str">
        <f t="shared" si="23"/>
        <v>Lithuania</v>
      </c>
      <c r="T107">
        <f t="shared" si="24"/>
        <v>0.77937900555476103</v>
      </c>
      <c r="U107" t="str">
        <f t="shared" si="25"/>
        <v/>
      </c>
      <c r="V107" t="str">
        <f t="shared" si="26"/>
        <v/>
      </c>
      <c r="X107">
        <f t="shared" si="27"/>
        <v>0.1728790055547611</v>
      </c>
      <c r="Y107">
        <f t="shared" si="28"/>
        <v>0.25</v>
      </c>
    </row>
    <row r="108" spans="1:25">
      <c r="A108" s="78" t="s">
        <v>202</v>
      </c>
      <c r="B108" s="79" t="s">
        <v>203</v>
      </c>
      <c r="C108" s="12">
        <f>IFERROR(MAX(0,MIN(1,((Data!C108-C$2)/(C$3-C$2)))),"")</f>
        <v>0.76200000000000001</v>
      </c>
      <c r="D108" s="12">
        <f>IFERROR(MAX(0,MIN(1,((Data!D108-D$2)/(D$3-D$2)))),"")</f>
        <v>0.89987442416428443</v>
      </c>
      <c r="E108" s="12">
        <f>IFERROR(MAX(0,MIN(1,((Data!E108-E$2)/(E$3-E$2)))),"")</f>
        <v>0.78800000000000003</v>
      </c>
      <c r="F108" s="12">
        <f>IFERROR(MAX(0,MIN(1,((Data!F108-F$2)/(F$3-F$2)))),"")</f>
        <v>1</v>
      </c>
      <c r="G108" s="12">
        <f>IFERROR(MAX(0,MIN(1,((Data!G108-G$2)/(G$3-G$2)))),"")</f>
        <v>0.14219685714285715</v>
      </c>
      <c r="I108">
        <f t="shared" si="15"/>
        <v>0.73475891016339279</v>
      </c>
      <c r="J108">
        <f t="shared" si="16"/>
        <v>32</v>
      </c>
      <c r="M108">
        <f t="shared" si="17"/>
        <v>11</v>
      </c>
      <c r="N108">
        <f t="shared" si="18"/>
        <v>6</v>
      </c>
      <c r="O108">
        <f t="shared" si="19"/>
        <v>8</v>
      </c>
      <c r="P108">
        <f t="shared" si="20"/>
        <v>1</v>
      </c>
      <c r="Q108">
        <f t="shared" si="21"/>
        <v>120</v>
      </c>
      <c r="R108">
        <f t="shared" si="22"/>
        <v>32</v>
      </c>
      <c r="S108" t="str">
        <f t="shared" si="23"/>
        <v>Luxembourg</v>
      </c>
      <c r="T108">
        <f t="shared" si="24"/>
        <v>0.73475891016339279</v>
      </c>
      <c r="U108" t="str">
        <f t="shared" si="25"/>
        <v/>
      </c>
      <c r="V108" t="str">
        <f t="shared" si="26"/>
        <v/>
      </c>
      <c r="X108">
        <f t="shared" si="27"/>
        <v>0.21098430302053556</v>
      </c>
      <c r="Y108">
        <f t="shared" si="28"/>
        <v>0.14277460714285714</v>
      </c>
    </row>
    <row r="109" spans="1:25">
      <c r="A109" s="78" t="s">
        <v>204</v>
      </c>
      <c r="B109" s="79" t="s">
        <v>205</v>
      </c>
      <c r="C109" s="12">
        <f>IFERROR(MAX(0,MIN(1,((Data!C109-C$2)/(C$3-C$2)))),"")</f>
        <v>0.61199999999999999</v>
      </c>
      <c r="D109" s="12">
        <f>IFERROR(MAX(0,MIN(1,((Data!D109-D$2)/(D$3-D$2)))),"")</f>
        <v>0.41753765969484891</v>
      </c>
      <c r="E109" s="12">
        <f>IFERROR(MAX(0,MIN(1,((Data!E109-E$2)/(E$3-E$2)))),"")</f>
        <v>0.36599999999999999</v>
      </c>
      <c r="F109" s="12">
        <f>IFERROR(MAX(0,MIN(1,((Data!F109-F$2)/(F$3-F$2)))),"")</f>
        <v>0.33955707470397667</v>
      </c>
      <c r="G109" s="12">
        <f>IFERROR(MAX(0,MIN(1,((Data!G109-G$2)/(G$3-G$2)))),"")</f>
        <v>5.1180428571428571E-2</v>
      </c>
      <c r="I109">
        <f t="shared" si="15"/>
        <v>0.45278439537128179</v>
      </c>
      <c r="J109">
        <f t="shared" si="16"/>
        <v>120</v>
      </c>
      <c r="M109">
        <f t="shared" si="17"/>
        <v>77</v>
      </c>
      <c r="N109">
        <f t="shared" si="18"/>
        <v>130</v>
      </c>
      <c r="O109">
        <f t="shared" si="19"/>
        <v>144</v>
      </c>
      <c r="P109">
        <f t="shared" si="20"/>
        <v>156</v>
      </c>
      <c r="Q109">
        <f t="shared" si="21"/>
        <v>155</v>
      </c>
      <c r="R109">
        <f t="shared" si="22"/>
        <v>120</v>
      </c>
      <c r="S109" t="str">
        <f t="shared" si="23"/>
        <v>Madagascar</v>
      </c>
      <c r="T109">
        <f t="shared" si="24"/>
        <v>0.45278439537128179</v>
      </c>
      <c r="U109" t="str">
        <f t="shared" si="25"/>
        <v/>
      </c>
      <c r="V109" t="str">
        <f t="shared" si="26"/>
        <v/>
      </c>
      <c r="X109">
        <f t="shared" si="27"/>
        <v>9.7942207461856112E-2</v>
      </c>
      <c r="Y109">
        <f t="shared" si="28"/>
        <v>4.8842187909425655E-2</v>
      </c>
    </row>
    <row r="110" spans="1:25">
      <c r="A110" s="78" t="s">
        <v>206</v>
      </c>
      <c r="B110" s="79" t="s">
        <v>207</v>
      </c>
      <c r="C110" s="12">
        <f>IFERROR(MAX(0,MIN(1,((Data!C110-C$2)/(C$3-C$2)))),"")</f>
        <v>0.55799999999999994</v>
      </c>
      <c r="D110" s="12">
        <f>IFERROR(MAX(0,MIN(1,((Data!D110-D$2)/(D$3-D$2)))),"")</f>
        <v>0.50739919780778664</v>
      </c>
      <c r="E110" s="12">
        <f>IFERROR(MAX(0,MIN(1,((Data!E110-E$2)/(E$3-E$2)))),"")</f>
        <v>0.48799999999999999</v>
      </c>
      <c r="F110" s="12">
        <f>IFERROR(MAX(0,MIN(1,((Data!F110-F$2)/(F$3-F$2)))),"")</f>
        <v>0.17470967783076777</v>
      </c>
      <c r="G110" s="12">
        <f>IFERROR(MAX(0,MIN(1,((Data!G110-G$2)/(G$3-G$2)))),"")</f>
        <v>7.0455714285714288E-3</v>
      </c>
      <c r="I110">
        <f t="shared" si="15"/>
        <v>0.42614430588339069</v>
      </c>
      <c r="J110">
        <f t="shared" si="16"/>
        <v>131</v>
      </c>
      <c r="M110">
        <f t="shared" si="17"/>
        <v>114</v>
      </c>
      <c r="N110">
        <f t="shared" si="18"/>
        <v>106</v>
      </c>
      <c r="O110">
        <f t="shared" si="19"/>
        <v>106</v>
      </c>
      <c r="P110">
        <f t="shared" si="20"/>
        <v>170</v>
      </c>
      <c r="Q110">
        <f t="shared" si="21"/>
        <v>173</v>
      </c>
      <c r="R110">
        <f t="shared" si="22"/>
        <v>131</v>
      </c>
      <c r="S110" t="str">
        <f t="shared" si="23"/>
        <v>Malawi</v>
      </c>
      <c r="T110">
        <f t="shared" si="24"/>
        <v>0.42614430588339069</v>
      </c>
      <c r="U110" t="str">
        <f t="shared" si="25"/>
        <v/>
      </c>
      <c r="V110" t="str">
        <f t="shared" si="26"/>
        <v/>
      </c>
      <c r="X110">
        <f t="shared" si="27"/>
        <v>0.12442489972597333</v>
      </c>
      <c r="Y110">
        <f t="shared" si="28"/>
        <v>2.27194061574174E-2</v>
      </c>
    </row>
    <row r="111" spans="1:25">
      <c r="A111" s="78" t="s">
        <v>208</v>
      </c>
      <c r="B111" s="79" t="s">
        <v>209</v>
      </c>
      <c r="C111" s="12">
        <f>IFERROR(MAX(0,MIN(1,((Data!C111-C$2)/(C$3-C$2)))),"")</f>
        <v>0.66299999999999992</v>
      </c>
      <c r="D111" s="12">
        <f>IFERROR(MAX(0,MIN(1,((Data!D111-D$2)/(D$3-D$2)))),"")</f>
        <v>0.4376284483216889</v>
      </c>
      <c r="E111" s="12">
        <f>IFERROR(MAX(0,MIN(1,((Data!E111-E$2)/(E$3-E$2)))),"")</f>
        <v>0.51400000000000001</v>
      </c>
      <c r="F111" s="12">
        <f>IFERROR(MAX(0,MIN(1,((Data!F111-F$2)/(F$3-F$2)))),"")</f>
        <v>1</v>
      </c>
      <c r="G111" s="12">
        <f>IFERROR(MAX(0,MIN(1,((Data!G111-G$2)/(G$3-G$2)))),"")</f>
        <v>0.52080214285714288</v>
      </c>
      <c r="I111">
        <f t="shared" si="15"/>
        <v>0.64055382389735394</v>
      </c>
      <c r="J111">
        <f t="shared" si="16"/>
        <v>54</v>
      </c>
      <c r="M111">
        <f t="shared" si="17"/>
        <v>49</v>
      </c>
      <c r="N111">
        <f t="shared" si="18"/>
        <v>126</v>
      </c>
      <c r="O111">
        <f t="shared" si="19"/>
        <v>97</v>
      </c>
      <c r="P111">
        <f t="shared" si="20"/>
        <v>1</v>
      </c>
      <c r="Q111">
        <f t="shared" si="21"/>
        <v>67</v>
      </c>
      <c r="R111">
        <f t="shared" si="22"/>
        <v>54</v>
      </c>
      <c r="S111" t="str">
        <f t="shared" si="23"/>
        <v>Malaysia</v>
      </c>
      <c r="T111">
        <f t="shared" si="24"/>
        <v>0.64055382389735394</v>
      </c>
      <c r="U111" t="str">
        <f t="shared" si="25"/>
        <v/>
      </c>
      <c r="V111" t="str">
        <f t="shared" si="26"/>
        <v/>
      </c>
      <c r="X111">
        <f t="shared" si="27"/>
        <v>0.11895355604021111</v>
      </c>
      <c r="Y111">
        <f t="shared" si="28"/>
        <v>0.19010026785714285</v>
      </c>
    </row>
    <row r="112" spans="1:25">
      <c r="A112" s="78" t="s">
        <v>210</v>
      </c>
      <c r="B112" s="79" t="s">
        <v>211</v>
      </c>
      <c r="C112" s="12">
        <f>IFERROR(MAX(0,MIN(1,((Data!C112-C$2)/(C$3-C$2)))),"")</f>
        <v>0.48299999999999998</v>
      </c>
      <c r="D112" s="12">
        <f>IFERROR(MAX(0,MIN(1,((Data!D112-D$2)/(D$3-D$2)))),"")</f>
        <v>0.52437629062458224</v>
      </c>
      <c r="E112" s="12">
        <f>IFERROR(MAX(0,MIN(1,((Data!E112-E$2)/(E$3-E$2)))),"")</f>
        <v>0.47000000000000003</v>
      </c>
      <c r="F112" s="12">
        <f>IFERROR(MAX(0,MIN(1,((Data!F112-F$2)/(F$3-F$2)))),"")</f>
        <v>1</v>
      </c>
      <c r="G112" s="12">
        <f>IFERROR(MAX(0,MIN(1,((Data!G112-G$2)/(G$3-G$2)))),"")</f>
        <v>2.9282857142857144E-3</v>
      </c>
      <c r="I112">
        <f t="shared" si="15"/>
        <v>0.49116307204235854</v>
      </c>
      <c r="J112">
        <f t="shared" si="16"/>
        <v>109</v>
      </c>
      <c r="M112">
        <f t="shared" si="17"/>
        <v>150</v>
      </c>
      <c r="N112">
        <f t="shared" si="18"/>
        <v>102</v>
      </c>
      <c r="O112">
        <f t="shared" si="19"/>
        <v>111</v>
      </c>
      <c r="P112">
        <f t="shared" si="20"/>
        <v>1</v>
      </c>
      <c r="Q112">
        <f t="shared" si="21"/>
        <v>174</v>
      </c>
      <c r="R112">
        <f t="shared" si="22"/>
        <v>109</v>
      </c>
      <c r="S112" t="str">
        <f t="shared" si="23"/>
        <v>Maldives</v>
      </c>
      <c r="T112">
        <f t="shared" si="24"/>
        <v>0.49116307204235854</v>
      </c>
      <c r="U112" t="str">
        <f t="shared" si="25"/>
        <v/>
      </c>
      <c r="V112" t="str">
        <f t="shared" si="26"/>
        <v/>
      </c>
      <c r="X112">
        <f t="shared" si="27"/>
        <v>0.12429703632807279</v>
      </c>
      <c r="Y112">
        <f t="shared" si="28"/>
        <v>0.1253660357142857</v>
      </c>
    </row>
    <row r="113" spans="1:25">
      <c r="A113" s="78" t="s">
        <v>212</v>
      </c>
      <c r="B113" s="79" t="s">
        <v>213</v>
      </c>
      <c r="C113" s="12">
        <f>IFERROR(MAX(0,MIN(1,((Data!C113-C$2)/(C$3-C$2)))),"")</f>
        <v>0.56299999999999994</v>
      </c>
      <c r="D113" s="12">
        <f>IFERROR(MAX(0,MIN(1,((Data!D113-D$2)/(D$3-D$2)))),"")</f>
        <v>0.58923102380504666</v>
      </c>
      <c r="E113" s="12">
        <f>IFERROR(MAX(0,MIN(1,((Data!E113-E$2)/(E$3-E$2)))),"")</f>
        <v>0.44600000000000001</v>
      </c>
      <c r="F113" s="12">
        <f>IFERROR(MAX(0,MIN(1,((Data!F113-F$2)/(F$3-F$2)))),"")</f>
        <v>0.31957809269457332</v>
      </c>
      <c r="G113" s="12">
        <f>IFERROR(MAX(0,MIN(1,((Data!G113-G$2)/(G$3-G$2)))),"")</f>
        <v>8.5805571428571425E-2</v>
      </c>
      <c r="I113">
        <f t="shared" si="15"/>
        <v>0.46157683599102389</v>
      </c>
      <c r="J113">
        <f t="shared" si="16"/>
        <v>117</v>
      </c>
      <c r="M113">
        <f t="shared" si="17"/>
        <v>109</v>
      </c>
      <c r="N113">
        <f t="shared" si="18"/>
        <v>82</v>
      </c>
      <c r="O113">
        <f t="shared" si="19"/>
        <v>120</v>
      </c>
      <c r="P113">
        <f t="shared" si="20"/>
        <v>158</v>
      </c>
      <c r="Q113">
        <f t="shared" si="21"/>
        <v>138</v>
      </c>
      <c r="R113">
        <f t="shared" si="22"/>
        <v>117</v>
      </c>
      <c r="S113" t="str">
        <f t="shared" si="23"/>
        <v>Mali</v>
      </c>
      <c r="T113">
        <f t="shared" si="24"/>
        <v>0.46157683599102389</v>
      </c>
      <c r="U113" t="str">
        <f t="shared" si="25"/>
        <v/>
      </c>
      <c r="V113" t="str">
        <f t="shared" si="26"/>
        <v/>
      </c>
      <c r="X113">
        <f t="shared" si="27"/>
        <v>0.12940387797563083</v>
      </c>
      <c r="Y113">
        <f t="shared" si="28"/>
        <v>5.0672958015393094E-2</v>
      </c>
    </row>
    <row r="114" spans="1:25">
      <c r="A114" s="78" t="s">
        <v>214</v>
      </c>
      <c r="B114" s="79" t="s">
        <v>215</v>
      </c>
      <c r="C114" s="12">
        <f>IFERROR(MAX(0,MIN(1,((Data!C114-C$2)/(C$3-C$2)))),"")</f>
        <v>0.65700000000000003</v>
      </c>
      <c r="D114" s="12">
        <f>IFERROR(MAX(0,MIN(1,((Data!D114-D$2)/(D$3-D$2)))),"")</f>
        <v>0.82336271734485778</v>
      </c>
      <c r="E114" s="12">
        <f>IFERROR(MAX(0,MIN(1,((Data!E114-E$2)/(E$3-E$2)))),"")</f>
        <v>0.71199999999999997</v>
      </c>
      <c r="F114" s="12">
        <f>IFERROR(MAX(0,MIN(1,((Data!F114-F$2)/(F$3-F$2)))),"")</f>
        <v>1</v>
      </c>
      <c r="G114" s="12">
        <f>IFERROR(MAX(0,MIN(1,((Data!G114-G$2)/(G$3-G$2)))),"")</f>
        <v>0.45986157142857137</v>
      </c>
      <c r="I114">
        <f t="shared" si="15"/>
        <v>0.70290303609667859</v>
      </c>
      <c r="J114">
        <f t="shared" si="16"/>
        <v>38</v>
      </c>
      <c r="M114">
        <f t="shared" si="17"/>
        <v>53</v>
      </c>
      <c r="N114">
        <f t="shared" si="18"/>
        <v>24</v>
      </c>
      <c r="O114">
        <f t="shared" si="19"/>
        <v>25</v>
      </c>
      <c r="P114">
        <f t="shared" si="20"/>
        <v>1</v>
      </c>
      <c r="Q114">
        <f t="shared" si="21"/>
        <v>72</v>
      </c>
      <c r="R114">
        <f t="shared" si="22"/>
        <v>38</v>
      </c>
      <c r="S114" t="str">
        <f t="shared" si="23"/>
        <v>Malta</v>
      </c>
      <c r="T114">
        <f t="shared" si="24"/>
        <v>0.70290303609667859</v>
      </c>
      <c r="U114" t="str">
        <f t="shared" si="25"/>
        <v/>
      </c>
      <c r="V114" t="str">
        <f t="shared" si="26"/>
        <v/>
      </c>
      <c r="X114">
        <f t="shared" si="27"/>
        <v>0.19192033966810723</v>
      </c>
      <c r="Y114">
        <f t="shared" si="28"/>
        <v>0.18248269642857143</v>
      </c>
    </row>
    <row r="115" spans="1:25">
      <c r="A115" s="78" t="s">
        <v>216</v>
      </c>
      <c r="B115" s="79" t="s">
        <v>217</v>
      </c>
      <c r="C115" s="12" t="str">
        <f>IFERROR(MAX(0,MIN(1,((Data!C115-C$2)/(C$3-C$2)))),"")</f>
        <v/>
      </c>
      <c r="D115" s="12">
        <f>IFERROR(MAX(0,MIN(1,((Data!D115-D$2)/(D$3-D$2)))),"")</f>
        <v>0.80286950480066666</v>
      </c>
      <c r="E115" s="12">
        <f>IFERROR(MAX(0,MIN(1,((Data!E115-E$2)/(E$3-E$2)))),"")</f>
        <v>0.79200000000000004</v>
      </c>
      <c r="F115" s="12">
        <f>IFERROR(MAX(0,MIN(1,((Data!F115-F$2)/(F$3-F$2)))),"")</f>
        <v>1.8207302793643111E-2</v>
      </c>
      <c r="G115" s="12">
        <f>IFERROR(MAX(0,MIN(1,((Data!G115-G$2)/(G$3-G$2)))),"")</f>
        <v>0.22678485714285715</v>
      </c>
      <c r="I115" t="str">
        <f t="shared" si="15"/>
        <v/>
      </c>
      <c r="J115" t="str">
        <f t="shared" si="16"/>
        <v/>
      </c>
      <c r="M115" t="str">
        <f t="shared" si="17"/>
        <v/>
      </c>
      <c r="N115">
        <f t="shared" si="18"/>
        <v>28</v>
      </c>
      <c r="O115">
        <f t="shared" si="19"/>
        <v>2</v>
      </c>
      <c r="P115">
        <f t="shared" si="20"/>
        <v>182</v>
      </c>
      <c r="Q115">
        <f t="shared" si="21"/>
        <v>99</v>
      </c>
      <c r="R115" t="str">
        <f t="shared" si="22"/>
        <v/>
      </c>
      <c r="S115" t="str">
        <f t="shared" si="23"/>
        <v/>
      </c>
      <c r="T115" t="str">
        <f t="shared" si="24"/>
        <v/>
      </c>
      <c r="U115" t="str">
        <f t="shared" si="25"/>
        <v>Marshall Islands</v>
      </c>
      <c r="V115" t="str">
        <f t="shared" si="26"/>
        <v xml:space="preserve">IEF </v>
      </c>
      <c r="X115">
        <f t="shared" si="27"/>
        <v>0.19935868810008334</v>
      </c>
      <c r="Y115">
        <f t="shared" si="28"/>
        <v>3.0624019992062532E-2</v>
      </c>
    </row>
    <row r="116" spans="1:25">
      <c r="A116" s="78" t="s">
        <v>218</v>
      </c>
      <c r="B116" s="79" t="s">
        <v>219</v>
      </c>
      <c r="C116" s="12">
        <f>IFERROR(MAX(0,MIN(1,((Data!C116-C$2)/(C$3-C$2)))),"")</f>
        <v>0.52100000000000002</v>
      </c>
      <c r="D116" s="12">
        <f>IFERROR(MAX(0,MIN(1,((Data!D116-D$2)/(D$3-D$2)))),"")</f>
        <v>0.33095175085926892</v>
      </c>
      <c r="E116" s="12">
        <f>IFERROR(MAX(0,MIN(1,((Data!E116-E$2)/(E$3-E$2)))),"")</f>
        <v>0.26600000000000001</v>
      </c>
      <c r="F116" s="12">
        <f>IFERROR(MAX(0,MIN(1,((Data!F116-F$2)/(F$3-F$2)))),"")</f>
        <v>0.73685619808702663</v>
      </c>
      <c r="G116" s="12">
        <f>IFERROR(MAX(0,MIN(1,((Data!G116-G$2)/(G$3-G$2)))),"")</f>
        <v>5.4436857142857141E-2</v>
      </c>
      <c r="I116">
        <f t="shared" si="15"/>
        <v>0.43403060076114408</v>
      </c>
      <c r="J116">
        <f t="shared" si="16"/>
        <v>128</v>
      </c>
      <c r="M116">
        <f t="shared" si="17"/>
        <v>129</v>
      </c>
      <c r="N116">
        <f t="shared" si="18"/>
        <v>150</v>
      </c>
      <c r="O116">
        <f t="shared" si="19"/>
        <v>163</v>
      </c>
      <c r="P116">
        <f t="shared" si="20"/>
        <v>114</v>
      </c>
      <c r="Q116">
        <f t="shared" si="21"/>
        <v>151</v>
      </c>
      <c r="R116">
        <f t="shared" si="22"/>
        <v>128</v>
      </c>
      <c r="S116" t="str">
        <f t="shared" si="23"/>
        <v>Mauritania</v>
      </c>
      <c r="T116">
        <f t="shared" si="24"/>
        <v>0.43403060076114408</v>
      </c>
      <c r="U116" t="str">
        <f t="shared" si="25"/>
        <v/>
      </c>
      <c r="V116" t="str">
        <f t="shared" si="26"/>
        <v/>
      </c>
      <c r="X116">
        <f t="shared" si="27"/>
        <v>7.4618968857408624E-2</v>
      </c>
      <c r="Y116">
        <f t="shared" si="28"/>
        <v>9.8911631903735475E-2</v>
      </c>
    </row>
    <row r="117" spans="1:25">
      <c r="A117" s="78" t="s">
        <v>220</v>
      </c>
      <c r="B117" s="79" t="s">
        <v>221</v>
      </c>
      <c r="C117" s="12">
        <f>IFERROR(MAX(0,MIN(1,((Data!C117-C$2)/(C$3-C$2)))),"")</f>
        <v>0.76200000000000001</v>
      </c>
      <c r="D117" s="12">
        <f>IFERROR(MAX(0,MIN(1,((Data!D117-D$2)/(D$3-D$2)))),"")</f>
        <v>0.73153841804737996</v>
      </c>
      <c r="E117" s="12">
        <f>IFERROR(MAX(0,MIN(1,((Data!E117-E$2)/(E$3-E$2)))),"")</f>
        <v>0.622</v>
      </c>
      <c r="F117" s="12">
        <f>IFERROR(MAX(0,MIN(1,((Data!F117-F$2)/(F$3-F$2)))),"")</f>
        <v>0.94681722024755888</v>
      </c>
      <c r="G117" s="12">
        <f>IFERROR(MAX(0,MIN(1,((Data!G117-G$2)/(G$3-G$2)))),"")</f>
        <v>0.37005899999999997</v>
      </c>
      <c r="I117">
        <f t="shared" si="15"/>
        <v>0.71480182978686746</v>
      </c>
      <c r="J117">
        <f t="shared" si="16"/>
        <v>36</v>
      </c>
      <c r="M117">
        <f t="shared" si="17"/>
        <v>11</v>
      </c>
      <c r="N117">
        <f t="shared" si="18"/>
        <v>54</v>
      </c>
      <c r="O117">
        <f t="shared" si="19"/>
        <v>58</v>
      </c>
      <c r="P117">
        <f t="shared" si="20"/>
        <v>90</v>
      </c>
      <c r="Q117">
        <f t="shared" si="21"/>
        <v>80</v>
      </c>
      <c r="R117">
        <f t="shared" si="22"/>
        <v>36</v>
      </c>
      <c r="S117" t="str">
        <f t="shared" si="23"/>
        <v>Mauritius</v>
      </c>
      <c r="T117">
        <f t="shared" si="24"/>
        <v>0.71480182978686746</v>
      </c>
      <c r="U117" t="str">
        <f t="shared" si="25"/>
        <v/>
      </c>
      <c r="V117" t="str">
        <f t="shared" si="26"/>
        <v/>
      </c>
      <c r="X117">
        <f t="shared" si="27"/>
        <v>0.16919230225592249</v>
      </c>
      <c r="Y117">
        <f t="shared" si="28"/>
        <v>0.16460952753094485</v>
      </c>
    </row>
    <row r="118" spans="1:25">
      <c r="A118" s="78" t="s">
        <v>222</v>
      </c>
      <c r="B118" s="79" t="s">
        <v>223</v>
      </c>
      <c r="C118" s="12">
        <f>IFERROR(MAX(0,MIN(1,((Data!C118-C$2)/(C$3-C$2)))),"")</f>
        <v>0.67799999999999994</v>
      </c>
      <c r="D118" s="12">
        <f>IFERROR(MAX(0,MIN(1,((Data!D118-D$2)/(D$3-D$2)))),"")</f>
        <v>0.58466488482036438</v>
      </c>
      <c r="E118" s="12">
        <f>IFERROR(MAX(0,MIN(1,((Data!E118-E$2)/(E$3-E$2)))),"")</f>
        <v>0.36399999999999999</v>
      </c>
      <c r="F118" s="12">
        <f>IFERROR(MAX(0,MIN(1,((Data!F118-F$2)/(F$3-F$2)))),"")</f>
        <v>0.86388986654411892</v>
      </c>
      <c r="G118" s="12">
        <f>IFERROR(MAX(0,MIN(1,((Data!G118-G$2)/(G$3-G$2)))),"")</f>
        <v>0.38842399999999999</v>
      </c>
      <c r="I118">
        <f t="shared" si="15"/>
        <v>0.61412234392056031</v>
      </c>
      <c r="J118" t="s">
        <v>456</v>
      </c>
      <c r="M118">
        <f t="shared" si="17"/>
        <v>43</v>
      </c>
      <c r="N118">
        <f t="shared" si="18"/>
        <v>83</v>
      </c>
      <c r="O118">
        <f t="shared" si="19"/>
        <v>145</v>
      </c>
      <c r="P118">
        <f t="shared" si="20"/>
        <v>101</v>
      </c>
      <c r="Q118">
        <f t="shared" si="21"/>
        <v>78</v>
      </c>
      <c r="R118" t="str">
        <f t="shared" si="22"/>
        <v> </v>
      </c>
      <c r="S118" t="str">
        <f t="shared" si="23"/>
        <v/>
      </c>
      <c r="T118">
        <f t="shared" si="24"/>
        <v>0.61412234392056031</v>
      </c>
      <c r="U118" t="str">
        <f t="shared" si="25"/>
        <v>Mexico</v>
      </c>
      <c r="V118" t="str">
        <f t="shared" si="26"/>
        <v/>
      </c>
      <c r="X118">
        <f t="shared" si="27"/>
        <v>0.11858311060254555</v>
      </c>
      <c r="Y118">
        <f t="shared" si="28"/>
        <v>0.15653923331801486</v>
      </c>
    </row>
    <row r="119" spans="1:25">
      <c r="A119" s="78" t="s">
        <v>224</v>
      </c>
      <c r="B119" s="79" t="s">
        <v>225</v>
      </c>
      <c r="C119" s="12">
        <f>IFERROR(MAX(0,MIN(1,((Data!C119-C$2)/(C$3-C$2)))),"")</f>
        <v>0.503</v>
      </c>
      <c r="D119" s="12">
        <f>IFERROR(MAX(0,MIN(1,((Data!D119-D$2)/(D$3-D$2)))),"")</f>
        <v>0.78913367266552881</v>
      </c>
      <c r="E119" s="12">
        <f>IFERROR(MAX(0,MIN(1,((Data!E119-E$2)/(E$3-E$2)))),"")</f>
        <v>0.76</v>
      </c>
      <c r="F119" s="12">
        <f>IFERROR(MAX(0,MIN(1,((Data!F119-F$2)/(F$3-F$2)))),"")</f>
        <v>0.38131477333847108</v>
      </c>
      <c r="G119" s="12">
        <f>IFERROR(MAX(0,MIN(1,((Data!G119-G$2)/(G$3-G$2)))),"")</f>
        <v>0.20137128571428572</v>
      </c>
      <c r="I119">
        <f t="shared" si="15"/>
        <v>0.51797746646478571</v>
      </c>
      <c r="J119">
        <f t="shared" si="16"/>
        <v>101</v>
      </c>
      <c r="M119">
        <f t="shared" si="17"/>
        <v>141</v>
      </c>
      <c r="N119">
        <f t="shared" si="18"/>
        <v>35</v>
      </c>
      <c r="O119">
        <f t="shared" si="19"/>
        <v>12</v>
      </c>
      <c r="P119">
        <f t="shared" si="20"/>
        <v>151</v>
      </c>
      <c r="Q119">
        <f t="shared" si="21"/>
        <v>106</v>
      </c>
      <c r="R119">
        <f t="shared" si="22"/>
        <v>101</v>
      </c>
      <c r="S119" t="str">
        <f t="shared" si="23"/>
        <v>Micronesia, Federated States of</v>
      </c>
      <c r="T119">
        <f t="shared" si="24"/>
        <v>0.51797746646478571</v>
      </c>
      <c r="U119" t="str">
        <f t="shared" si="25"/>
        <v/>
      </c>
      <c r="V119" t="str">
        <f t="shared" si="26"/>
        <v/>
      </c>
      <c r="X119">
        <f t="shared" si="27"/>
        <v>0.19364170908319112</v>
      </c>
      <c r="Y119">
        <f t="shared" si="28"/>
        <v>7.2835757381594604E-2</v>
      </c>
    </row>
    <row r="120" spans="1:25">
      <c r="A120" s="78" t="s">
        <v>226</v>
      </c>
      <c r="B120" s="79" t="s">
        <v>227</v>
      </c>
      <c r="C120" s="12">
        <f>IFERROR(MAX(0,MIN(1,((Data!C120-C$2)/(C$3-C$2)))),"")</f>
        <v>0.55700000000000005</v>
      </c>
      <c r="D120" s="12">
        <f>IFERROR(MAX(0,MIN(1,((Data!D120-D$2)/(D$3-D$2)))),"")</f>
        <v>0.48676369444510442</v>
      </c>
      <c r="E120" s="12">
        <f>IFERROR(MAX(0,MIN(1,((Data!E120-E$2)/(E$3-E$2)))),"")</f>
        <v>0.4</v>
      </c>
      <c r="F120" s="12">
        <f>IFERROR(MAX(0,MIN(1,((Data!F120-F$2)/(F$3-F$2)))),"")</f>
        <v>0.85867979067546452</v>
      </c>
      <c r="G120" s="12">
        <f>IFERROR(MAX(0,MIN(1,((Data!G120-G$2)/(G$3-G$2)))),"")</f>
        <v>0.54704085714285711</v>
      </c>
      <c r="I120">
        <f t="shared" si="15"/>
        <v>0.56506054278292828</v>
      </c>
      <c r="J120">
        <f t="shared" si="16"/>
        <v>83</v>
      </c>
      <c r="M120">
        <f t="shared" si="17"/>
        <v>116</v>
      </c>
      <c r="N120">
        <f t="shared" si="18"/>
        <v>113</v>
      </c>
      <c r="O120">
        <f t="shared" si="19"/>
        <v>134</v>
      </c>
      <c r="P120">
        <f t="shared" si="20"/>
        <v>103</v>
      </c>
      <c r="Q120">
        <f t="shared" si="21"/>
        <v>60</v>
      </c>
      <c r="R120">
        <f t="shared" si="22"/>
        <v>83</v>
      </c>
      <c r="S120" t="str">
        <f t="shared" si="23"/>
        <v>Moldova, Republic of</v>
      </c>
      <c r="T120">
        <f t="shared" si="24"/>
        <v>0.56506054278292828</v>
      </c>
      <c r="U120" t="str">
        <f t="shared" si="25"/>
        <v/>
      </c>
      <c r="V120" t="str">
        <f t="shared" si="26"/>
        <v/>
      </c>
      <c r="X120">
        <f t="shared" si="27"/>
        <v>0.11084546180563806</v>
      </c>
      <c r="Y120">
        <f t="shared" si="28"/>
        <v>0.17571508097729022</v>
      </c>
    </row>
    <row r="121" spans="1:25">
      <c r="A121" s="78" t="s">
        <v>228</v>
      </c>
      <c r="B121" s="79" t="s">
        <v>229</v>
      </c>
      <c r="C121" s="12" t="str">
        <f>IFERROR(MAX(0,MIN(1,((Data!C121-C$2)/(C$3-C$2)))),"")</f>
        <v/>
      </c>
      <c r="D121" s="12">
        <f>IFERROR(MAX(0,MIN(1,((Data!D121-D$2)/(D$3-D$2)))),"")</f>
        <v>0.75800859466312664</v>
      </c>
      <c r="E121" s="12">
        <f>IFERROR(MAX(0,MIN(1,((Data!E121-E$2)/(E$3-E$2)))),"")</f>
        <v>0.71799999999999997</v>
      </c>
      <c r="F121" s="12" t="str">
        <f>IFERROR(MAX(0,MIN(1,((Data!F121-F$2)/(F$3-F$2)))),"")</f>
        <v/>
      </c>
      <c r="G121" s="12" t="str">
        <f>IFERROR(MAX(0,MIN(1,((Data!G121-G$2)/(G$3-G$2)))),"")</f>
        <v/>
      </c>
      <c r="I121" t="str">
        <f t="shared" si="15"/>
        <v/>
      </c>
      <c r="J121" t="str">
        <f t="shared" si="16"/>
        <v/>
      </c>
      <c r="M121" t="str">
        <f t="shared" si="17"/>
        <v/>
      </c>
      <c r="N121">
        <f t="shared" si="18"/>
        <v>46</v>
      </c>
      <c r="O121">
        <f t="shared" si="19"/>
        <v>22</v>
      </c>
      <c r="P121" t="str">
        <f t="shared" si="20"/>
        <v/>
      </c>
      <c r="Q121" t="str">
        <f t="shared" si="21"/>
        <v/>
      </c>
      <c r="R121" t="str">
        <f t="shared" si="22"/>
        <v/>
      </c>
      <c r="S121" t="str">
        <f t="shared" si="23"/>
        <v/>
      </c>
      <c r="T121" t="str">
        <f t="shared" si="24"/>
        <v/>
      </c>
      <c r="U121" t="str">
        <f t="shared" si="25"/>
        <v>Monaco</v>
      </c>
      <c r="V121" t="str">
        <f t="shared" si="26"/>
        <v xml:space="preserve">IEF Mobiles Enroll 3e </v>
      </c>
      <c r="X121">
        <f t="shared" si="27"/>
        <v>0.18450107433289081</v>
      </c>
      <c r="Y121" t="e">
        <f t="shared" si="28"/>
        <v>#VALUE!</v>
      </c>
    </row>
    <row r="122" spans="1:25">
      <c r="A122" s="78" t="s">
        <v>230</v>
      </c>
      <c r="B122" s="79" t="s">
        <v>231</v>
      </c>
      <c r="C122" s="12">
        <f>IFERROR(MAX(0,MIN(1,((Data!C122-C$2)/(C$3-C$2)))),"")</f>
        <v>0.66</v>
      </c>
      <c r="D122" s="12">
        <f>IFERROR(MAX(0,MIN(1,((Data!D122-D$2)/(D$3-D$2)))),"")</f>
        <v>0.58417355058362885</v>
      </c>
      <c r="E122" s="12">
        <f>IFERROR(MAX(0,MIN(1,((Data!E122-E$2)/(E$3-E$2)))),"")</f>
        <v>0.45599999999999996</v>
      </c>
      <c r="F122" s="12">
        <f>IFERROR(MAX(0,MIN(1,((Data!F122-F$2)/(F$3-F$2)))),"")</f>
        <v>1</v>
      </c>
      <c r="G122" s="12">
        <f>IFERROR(MAX(0,MIN(1,((Data!G122-G$2)/(G$3-G$2)))),"")</f>
        <v>0.57688171428571433</v>
      </c>
      <c r="I122">
        <f t="shared" si="15"/>
        <v>0.65713190810866784</v>
      </c>
      <c r="J122">
        <f t="shared" si="16"/>
        <v>46</v>
      </c>
      <c r="M122">
        <f t="shared" si="17"/>
        <v>51</v>
      </c>
      <c r="N122">
        <f t="shared" si="18"/>
        <v>84</v>
      </c>
      <c r="O122">
        <f t="shared" si="19"/>
        <v>115</v>
      </c>
      <c r="P122">
        <f t="shared" si="20"/>
        <v>1</v>
      </c>
      <c r="Q122">
        <f t="shared" si="21"/>
        <v>57</v>
      </c>
      <c r="R122">
        <f t="shared" si="22"/>
        <v>46</v>
      </c>
      <c r="S122" t="str">
        <f t="shared" si="23"/>
        <v>Macedonia</v>
      </c>
      <c r="T122">
        <f t="shared" si="24"/>
        <v>0.65713190810866784</v>
      </c>
      <c r="U122" t="str">
        <f t="shared" si="25"/>
        <v/>
      </c>
      <c r="V122" t="str">
        <f t="shared" si="26"/>
        <v/>
      </c>
      <c r="X122">
        <f t="shared" si="27"/>
        <v>0.13002169382295359</v>
      </c>
      <c r="Y122">
        <f t="shared" si="28"/>
        <v>0.19711021428571429</v>
      </c>
    </row>
    <row r="123" spans="1:25">
      <c r="A123" s="78" t="s">
        <v>232</v>
      </c>
      <c r="B123" s="79" t="s">
        <v>233</v>
      </c>
      <c r="C123" s="12">
        <f>IFERROR(MAX(0,MIN(1,((Data!C123-C$2)/(C$3-C$2)))),"")</f>
        <v>0.59499999999999997</v>
      </c>
      <c r="D123" s="12">
        <f>IFERROR(MAX(0,MIN(1,((Data!D123-D$2)/(D$3-D$2)))),"")</f>
        <v>0.54453844603067436</v>
      </c>
      <c r="E123" s="12">
        <f>IFERROR(MAX(0,MIN(1,((Data!E123-E$2)/(E$3-E$2)))),"")</f>
        <v>0.56600000000000006</v>
      </c>
      <c r="F123" s="12">
        <f>IFERROR(MAX(0,MIN(1,((Data!F123-F$2)/(F$3-F$2)))),"")</f>
        <v>0.9355845205234522</v>
      </c>
      <c r="G123" s="12">
        <f>IFERROR(MAX(0,MIN(1,((Data!G123-G$2)/(G$3-G$2)))),"")</f>
        <v>0.75345971428571423</v>
      </c>
      <c r="I123">
        <f t="shared" si="15"/>
        <v>0.64744783510498016</v>
      </c>
      <c r="J123">
        <f t="shared" si="16"/>
        <v>50</v>
      </c>
      <c r="M123">
        <f t="shared" si="17"/>
        <v>90</v>
      </c>
      <c r="N123">
        <f t="shared" si="18"/>
        <v>93</v>
      </c>
      <c r="O123">
        <f t="shared" si="19"/>
        <v>79</v>
      </c>
      <c r="P123">
        <f t="shared" si="20"/>
        <v>95</v>
      </c>
      <c r="Q123">
        <f t="shared" si="21"/>
        <v>42</v>
      </c>
      <c r="R123">
        <f t="shared" si="22"/>
        <v>50</v>
      </c>
      <c r="S123" t="str">
        <f t="shared" si="23"/>
        <v>Mongolia</v>
      </c>
      <c r="T123">
        <f t="shared" si="24"/>
        <v>0.64744783510498016</v>
      </c>
      <c r="U123" t="str">
        <f t="shared" si="25"/>
        <v/>
      </c>
      <c r="V123" t="str">
        <f t="shared" si="26"/>
        <v/>
      </c>
      <c r="X123">
        <f t="shared" si="27"/>
        <v>0.1388173057538343</v>
      </c>
      <c r="Y123">
        <f t="shared" si="28"/>
        <v>0.21113052935114579</v>
      </c>
    </row>
    <row r="124" spans="1:25">
      <c r="A124" s="78" t="s">
        <v>234</v>
      </c>
      <c r="B124" s="79" t="s">
        <v>235</v>
      </c>
      <c r="C124" s="12">
        <f>IFERROR(MAX(0,MIN(1,((Data!C124-C$2)/(C$3-C$2)))),"")</f>
        <v>0.625</v>
      </c>
      <c r="D124" s="12">
        <f>IFERROR(MAX(0,MIN(1,((Data!D124-D$2)/(D$3-D$2)))),"")</f>
        <v>0.62202972999542439</v>
      </c>
      <c r="E124" s="12">
        <f>IFERROR(MAX(0,MIN(1,((Data!E124-E$2)/(E$3-E$2)))),"")</f>
        <v>0.61</v>
      </c>
      <c r="F124" s="12">
        <f>IFERROR(MAX(0,MIN(1,((Data!F124-F$2)/(F$3-F$2)))),"")</f>
        <v>1</v>
      </c>
      <c r="G124" s="12" t="str">
        <f>IFERROR(MAX(0,MIN(1,((Data!G124-G$2)/(G$3-G$2)))),"")</f>
        <v/>
      </c>
      <c r="I124" t="str">
        <f t="shared" si="15"/>
        <v/>
      </c>
      <c r="J124" t="str">
        <f t="shared" si="16"/>
        <v/>
      </c>
      <c r="M124">
        <f t="shared" si="17"/>
        <v>72</v>
      </c>
      <c r="N124">
        <f t="shared" si="18"/>
        <v>77</v>
      </c>
      <c r="O124">
        <f t="shared" si="19"/>
        <v>62</v>
      </c>
      <c r="P124">
        <f t="shared" si="20"/>
        <v>1</v>
      </c>
      <c r="Q124" t="str">
        <f t="shared" si="21"/>
        <v/>
      </c>
      <c r="R124" t="str">
        <f t="shared" si="22"/>
        <v/>
      </c>
      <c r="S124" t="str">
        <f t="shared" si="23"/>
        <v/>
      </c>
      <c r="T124" t="str">
        <f t="shared" si="24"/>
        <v/>
      </c>
      <c r="U124" t="str">
        <f t="shared" si="25"/>
        <v>Montenegro</v>
      </c>
      <c r="V124" t="str">
        <f t="shared" si="26"/>
        <v xml:space="preserve">Enroll 3e </v>
      </c>
      <c r="X124">
        <f t="shared" si="27"/>
        <v>0.15400371624942805</v>
      </c>
      <c r="Y124" t="e">
        <f t="shared" si="28"/>
        <v>#VALUE!</v>
      </c>
    </row>
    <row r="125" spans="1:25">
      <c r="A125" s="78" t="s">
        <v>236</v>
      </c>
      <c r="B125" s="79" t="s">
        <v>237</v>
      </c>
      <c r="C125" s="12">
        <f>IFERROR(MAX(0,MIN(1,((Data!C125-C$2)/(C$3-C$2)))),"")</f>
        <v>0.59599999999999997</v>
      </c>
      <c r="D125" s="12">
        <f>IFERROR(MAX(0,MIN(1,((Data!D125-D$2)/(D$3-D$2)))),"")</f>
        <v>0.3797159257459467</v>
      </c>
      <c r="E125" s="12">
        <f>IFERROR(MAX(0,MIN(1,((Data!E125-E$2)/(E$3-E$2)))),"")</f>
        <v>0.41399999999999998</v>
      </c>
      <c r="F125" s="12">
        <f>IFERROR(MAX(0,MIN(1,((Data!F125-F$2)/(F$3-F$2)))),"")</f>
        <v>0.87904933325398105</v>
      </c>
      <c r="G125" s="12">
        <f>IFERROR(MAX(0,MIN(1,((Data!G125-G$2)/(G$3-G$2)))),"")</f>
        <v>0.18404300000000001</v>
      </c>
      <c r="I125">
        <f t="shared" si="15"/>
        <v>0.53010103237499095</v>
      </c>
      <c r="J125">
        <f t="shared" si="16"/>
        <v>94</v>
      </c>
      <c r="M125">
        <f t="shared" si="17"/>
        <v>89</v>
      </c>
      <c r="N125">
        <f t="shared" si="18"/>
        <v>137</v>
      </c>
      <c r="O125">
        <f t="shared" si="19"/>
        <v>130</v>
      </c>
      <c r="P125">
        <f t="shared" si="20"/>
        <v>99</v>
      </c>
      <c r="Q125">
        <f t="shared" si="21"/>
        <v>109</v>
      </c>
      <c r="R125">
        <f t="shared" si="22"/>
        <v>94</v>
      </c>
      <c r="S125" t="str">
        <f t="shared" si="23"/>
        <v>Morocco</v>
      </c>
      <c r="T125">
        <f t="shared" si="24"/>
        <v>0.53010103237499095</v>
      </c>
      <c r="U125" t="str">
        <f t="shared" si="25"/>
        <v/>
      </c>
      <c r="V125" t="str">
        <f t="shared" si="26"/>
        <v/>
      </c>
      <c r="X125">
        <f t="shared" si="27"/>
        <v>9.9214490718243342E-2</v>
      </c>
      <c r="Y125">
        <f t="shared" si="28"/>
        <v>0.13288654165674763</v>
      </c>
    </row>
    <row r="126" spans="1:25">
      <c r="A126" s="78" t="s">
        <v>238</v>
      </c>
      <c r="B126" s="79" t="s">
        <v>239</v>
      </c>
      <c r="C126" s="12">
        <f>IFERROR(MAX(0,MIN(1,((Data!C126-C$2)/(C$3-C$2)))),"")</f>
        <v>0.56799999999999995</v>
      </c>
      <c r="D126" s="12">
        <f>IFERROR(MAX(0,MIN(1,((Data!D126-D$2)/(D$3-D$2)))),"")</f>
        <v>0.54051757377470044</v>
      </c>
      <c r="E126" s="12">
        <f>IFERROR(MAX(0,MIN(1,((Data!E126-E$2)/(E$3-E$2)))),"")</f>
        <v>0.59599999999999997</v>
      </c>
      <c r="F126" s="12">
        <f>IFERROR(MAX(0,MIN(1,((Data!F126-F$2)/(F$3-F$2)))),"")</f>
        <v>0.28977530869093887</v>
      </c>
      <c r="G126" s="12">
        <f>IFERROR(MAX(0,MIN(1,((Data!G126-G$2)/(G$3-G$2)))),"")</f>
        <v>2.077514285714286E-2</v>
      </c>
      <c r="I126">
        <f t="shared" si="15"/>
        <v>0.46488350316534777</v>
      </c>
      <c r="J126">
        <f t="shared" si="16"/>
        <v>116</v>
      </c>
      <c r="M126">
        <f t="shared" si="17"/>
        <v>105</v>
      </c>
      <c r="N126">
        <f t="shared" si="18"/>
        <v>97</v>
      </c>
      <c r="O126">
        <f t="shared" si="19"/>
        <v>66</v>
      </c>
      <c r="P126">
        <f t="shared" si="20"/>
        <v>160</v>
      </c>
      <c r="Q126">
        <f t="shared" si="21"/>
        <v>170</v>
      </c>
      <c r="R126">
        <f t="shared" si="22"/>
        <v>116</v>
      </c>
      <c r="S126" t="str">
        <f t="shared" si="23"/>
        <v>Mozambique</v>
      </c>
      <c r="T126">
        <f t="shared" si="24"/>
        <v>0.46488350316534777</v>
      </c>
      <c r="U126" t="str">
        <f t="shared" si="25"/>
        <v/>
      </c>
      <c r="V126" t="str">
        <f t="shared" si="26"/>
        <v/>
      </c>
      <c r="X126">
        <f t="shared" si="27"/>
        <v>0.14206469672183755</v>
      </c>
      <c r="Y126">
        <f t="shared" si="28"/>
        <v>3.8818806443510219E-2</v>
      </c>
    </row>
    <row r="127" spans="1:25">
      <c r="A127" s="78" t="s">
        <v>240</v>
      </c>
      <c r="B127" s="79" t="s">
        <v>241</v>
      </c>
      <c r="C127" s="12" t="str">
        <f>IFERROR(MAX(0,MIN(1,((Data!C127-C$2)/(C$3-C$2)))),"")</f>
        <v/>
      </c>
      <c r="D127" s="12">
        <f>IFERROR(MAX(0,MIN(1,((Data!D127-D$2)/(D$3-D$2)))),"")</f>
        <v>7.3414726486304441E-2</v>
      </c>
      <c r="E127" s="12">
        <f>IFERROR(MAX(0,MIN(1,((Data!E127-E$2)/(E$3-E$2)))),"")</f>
        <v>0.156</v>
      </c>
      <c r="F127" s="12">
        <f>IFERROR(MAX(0,MIN(1,((Data!F127-F$2)/(F$3-F$2)))),"")</f>
        <v>9.9516196899682233E-3</v>
      </c>
      <c r="G127" s="12">
        <f>IFERROR(MAX(0,MIN(1,((Data!G127-G$2)/(G$3-G$2)))),"")</f>
        <v>0.15338599999999999</v>
      </c>
      <c r="I127" t="str">
        <f t="shared" si="15"/>
        <v/>
      </c>
      <c r="J127" t="str">
        <f t="shared" si="16"/>
        <v/>
      </c>
      <c r="M127" t="str">
        <f t="shared" si="17"/>
        <v/>
      </c>
      <c r="N127">
        <f t="shared" si="18"/>
        <v>191</v>
      </c>
      <c r="O127">
        <f t="shared" si="19"/>
        <v>179</v>
      </c>
      <c r="P127">
        <f t="shared" si="20"/>
        <v>184</v>
      </c>
      <c r="Q127">
        <f t="shared" si="21"/>
        <v>114</v>
      </c>
      <c r="R127" t="str">
        <f t="shared" si="22"/>
        <v/>
      </c>
      <c r="S127" t="str">
        <f t="shared" si="23"/>
        <v/>
      </c>
      <c r="T127" t="str">
        <f t="shared" si="24"/>
        <v/>
      </c>
      <c r="U127" t="str">
        <f t="shared" si="25"/>
        <v>Myanmar</v>
      </c>
      <c r="V127" t="str">
        <f t="shared" si="26"/>
        <v xml:space="preserve">IEF </v>
      </c>
      <c r="X127">
        <f t="shared" si="27"/>
        <v>2.8676840810788057E-2</v>
      </c>
      <c r="Y127">
        <f t="shared" si="28"/>
        <v>2.0417202461246026E-2</v>
      </c>
    </row>
    <row r="128" spans="1:25">
      <c r="A128" s="78" t="s">
        <v>242</v>
      </c>
      <c r="B128" s="79" t="s">
        <v>243</v>
      </c>
      <c r="C128" s="12">
        <f>IFERROR(MAX(0,MIN(1,((Data!C128-C$2)/(C$3-C$2)))),"")</f>
        <v>0.627</v>
      </c>
      <c r="D128" s="12">
        <f>IFERROR(MAX(0,MIN(1,((Data!D128-D$2)/(D$3-D$2)))),"")</f>
        <v>0.62312147559536224</v>
      </c>
      <c r="E128" s="12">
        <f>IFERROR(MAX(0,MIN(1,((Data!E128-E$2)/(E$3-E$2)))),"")</f>
        <v>0.65999999999999992</v>
      </c>
      <c r="F128" s="12">
        <f>IFERROR(MAX(0,MIN(1,((Data!F128-F$2)/(F$3-F$2)))),"")</f>
        <v>0.62281754777437892</v>
      </c>
      <c r="G128" s="12">
        <f>IFERROR(MAX(0,MIN(1,((Data!G128-G$2)/(G$3-G$2)))),"")</f>
        <v>0.12764785714285715</v>
      </c>
      <c r="I128">
        <f t="shared" si="15"/>
        <v>0.56769836006407481</v>
      </c>
      <c r="J128">
        <f t="shared" si="16"/>
        <v>82</v>
      </c>
      <c r="M128">
        <f t="shared" si="17"/>
        <v>69</v>
      </c>
      <c r="N128">
        <f t="shared" si="18"/>
        <v>76</v>
      </c>
      <c r="O128">
        <f t="shared" si="19"/>
        <v>45</v>
      </c>
      <c r="P128">
        <f t="shared" si="20"/>
        <v>126</v>
      </c>
      <c r="Q128">
        <f t="shared" si="21"/>
        <v>125</v>
      </c>
      <c r="R128">
        <f t="shared" si="22"/>
        <v>82</v>
      </c>
      <c r="S128" t="str">
        <f t="shared" si="23"/>
        <v>Namibia</v>
      </c>
      <c r="T128">
        <f t="shared" si="24"/>
        <v>0.56769836006407481</v>
      </c>
      <c r="U128" t="str">
        <f t="shared" si="25"/>
        <v/>
      </c>
      <c r="V128" t="str">
        <f t="shared" si="26"/>
        <v/>
      </c>
      <c r="X128">
        <f t="shared" si="27"/>
        <v>0.16039018444942027</v>
      </c>
      <c r="Y128">
        <f t="shared" si="28"/>
        <v>9.3808175614654515E-2</v>
      </c>
    </row>
    <row r="129" spans="1:25">
      <c r="A129" s="78" t="s">
        <v>244</v>
      </c>
      <c r="B129" s="79" t="s">
        <v>245</v>
      </c>
      <c r="C129" s="12" t="str">
        <f>IFERROR(MAX(0,MIN(1,((Data!C129-C$2)/(C$3-C$2)))),"")</f>
        <v/>
      </c>
      <c r="D129" s="12">
        <f>IFERROR(MAX(0,MIN(1,((Data!D129-D$2)/(D$3-D$2)))),"")</f>
        <v>0.79130631900678217</v>
      </c>
      <c r="E129" s="12">
        <f>IFERROR(MAX(0,MIN(1,((Data!E129-E$2)/(E$3-E$2)))),"")</f>
        <v>0.79200000000000004</v>
      </c>
      <c r="F129" s="12" t="str">
        <f>IFERROR(MAX(0,MIN(1,((Data!F129-F$2)/(F$3-F$2)))),"")</f>
        <v/>
      </c>
      <c r="G129" s="12" t="str">
        <f>IFERROR(MAX(0,MIN(1,((Data!G129-G$2)/(G$3-G$2)))),"")</f>
        <v/>
      </c>
      <c r="I129" t="str">
        <f t="shared" si="15"/>
        <v/>
      </c>
      <c r="J129" t="str">
        <f t="shared" si="16"/>
        <v/>
      </c>
      <c r="M129" t="str">
        <f t="shared" si="17"/>
        <v/>
      </c>
      <c r="N129">
        <f t="shared" si="18"/>
        <v>33</v>
      </c>
      <c r="O129">
        <f t="shared" si="19"/>
        <v>2</v>
      </c>
      <c r="P129" t="str">
        <f t="shared" si="20"/>
        <v/>
      </c>
      <c r="Q129" t="str">
        <f t="shared" si="21"/>
        <v/>
      </c>
      <c r="R129" t="str">
        <f t="shared" si="22"/>
        <v/>
      </c>
      <c r="S129" t="str">
        <f t="shared" si="23"/>
        <v/>
      </c>
      <c r="T129" t="str">
        <f t="shared" si="24"/>
        <v/>
      </c>
      <c r="U129" t="str">
        <f t="shared" si="25"/>
        <v>Nauru</v>
      </c>
      <c r="V129" t="str">
        <f t="shared" si="26"/>
        <v xml:space="preserve">IEF Mobiles Enroll 3e </v>
      </c>
      <c r="X129">
        <f t="shared" si="27"/>
        <v>0.19791328987584778</v>
      </c>
      <c r="Y129" t="e">
        <f t="shared" si="28"/>
        <v>#VALUE!</v>
      </c>
    </row>
    <row r="130" spans="1:25">
      <c r="A130" s="78" t="s">
        <v>246</v>
      </c>
      <c r="B130" s="79" t="s">
        <v>247</v>
      </c>
      <c r="C130" s="12">
        <f>IFERROR(MAX(0,MIN(1,((Data!C130-C$2)/(C$3-C$2)))),"")</f>
        <v>0.501</v>
      </c>
      <c r="D130" s="12">
        <f>IFERROR(MAX(0,MIN(1,((Data!D130-D$2)/(D$3-D$2)))),"")</f>
        <v>0.42768352032795115</v>
      </c>
      <c r="E130" s="12">
        <f>IFERROR(MAX(0,MIN(1,((Data!E130-E$2)/(E$3-E$2)))),"")</f>
        <v>0.13799999999999998</v>
      </c>
      <c r="F130" s="12">
        <f>IFERROR(MAX(0,MIN(1,((Data!F130-F$2)/(F$3-F$2)))),"")</f>
        <v>0.28857968104462445</v>
      </c>
      <c r="G130" s="12">
        <f>IFERROR(MAX(0,MIN(1,((Data!G130-G$2)/(G$3-G$2)))),"")</f>
        <v>7.9301142857142848E-2</v>
      </c>
      <c r="I130">
        <f t="shared" si="15"/>
        <v>0.36719554302871482</v>
      </c>
      <c r="J130">
        <f t="shared" si="16"/>
        <v>149</v>
      </c>
      <c r="M130">
        <f t="shared" si="17"/>
        <v>142</v>
      </c>
      <c r="N130">
        <f t="shared" si="18"/>
        <v>128</v>
      </c>
      <c r="O130">
        <f t="shared" si="19"/>
        <v>182</v>
      </c>
      <c r="P130">
        <f t="shared" si="20"/>
        <v>161</v>
      </c>
      <c r="Q130">
        <f t="shared" si="21"/>
        <v>141</v>
      </c>
      <c r="R130">
        <f t="shared" si="22"/>
        <v>149</v>
      </c>
      <c r="S130" t="str">
        <f t="shared" si="23"/>
        <v>Nepal</v>
      </c>
      <c r="T130">
        <f t="shared" si="24"/>
        <v>0.36719554302871482</v>
      </c>
      <c r="U130" t="str">
        <f t="shared" si="25"/>
        <v/>
      </c>
      <c r="V130" t="str">
        <f t="shared" si="26"/>
        <v/>
      </c>
      <c r="X130">
        <f t="shared" si="27"/>
        <v>7.0710440040993888E-2</v>
      </c>
      <c r="Y130">
        <f t="shared" si="28"/>
        <v>4.5985102987720912E-2</v>
      </c>
    </row>
    <row r="131" spans="1:25">
      <c r="A131" s="78" t="s">
        <v>248</v>
      </c>
      <c r="B131" s="79" t="s">
        <v>249</v>
      </c>
      <c r="C131" s="12">
        <f>IFERROR(MAX(0,MIN(1,((Data!C131-C$2)/(C$3-C$2)))),"")</f>
        <v>0.747</v>
      </c>
      <c r="D131" s="12">
        <f>IFERROR(MAX(0,MIN(1,((Data!D131-D$2)/(D$3-D$2)))),"")</f>
        <v>0.90031422048574883</v>
      </c>
      <c r="E131" s="12">
        <f>IFERROR(MAX(0,MIN(1,((Data!E131-E$2)/(E$3-E$2)))),"")</f>
        <v>0.69000000000000006</v>
      </c>
      <c r="F131" s="12">
        <f>IFERROR(MAX(0,MIN(1,((Data!F131-F$2)/(F$3-F$2)))),"")</f>
        <v>1</v>
      </c>
      <c r="G131" s="12">
        <f>IFERROR(MAX(0,MIN(1,((Data!G131-G$2)/(G$3-G$2)))),"")</f>
        <v>0.86573985714285717</v>
      </c>
      <c r="I131">
        <f t="shared" si="15"/>
        <v>0.80550675970357588</v>
      </c>
      <c r="J131">
        <f t="shared" si="16"/>
        <v>11</v>
      </c>
      <c r="M131">
        <f t="shared" si="17"/>
        <v>14</v>
      </c>
      <c r="N131">
        <f t="shared" si="18"/>
        <v>5</v>
      </c>
      <c r="O131">
        <f t="shared" si="19"/>
        <v>30</v>
      </c>
      <c r="P131">
        <f t="shared" si="20"/>
        <v>1</v>
      </c>
      <c r="Q131">
        <f t="shared" si="21"/>
        <v>29</v>
      </c>
      <c r="R131">
        <f t="shared" si="22"/>
        <v>11</v>
      </c>
      <c r="S131" t="str">
        <f t="shared" si="23"/>
        <v>Netherlands</v>
      </c>
      <c r="T131">
        <f t="shared" si="24"/>
        <v>0.80550675970357588</v>
      </c>
      <c r="U131" t="str">
        <f t="shared" si="25"/>
        <v/>
      </c>
      <c r="V131" t="str">
        <f t="shared" si="26"/>
        <v/>
      </c>
      <c r="X131">
        <f t="shared" si="27"/>
        <v>0.19878927756071862</v>
      </c>
      <c r="Y131">
        <f t="shared" si="28"/>
        <v>0.23321748214285715</v>
      </c>
    </row>
    <row r="132" spans="1:25">
      <c r="A132" s="78" t="s">
        <v>250</v>
      </c>
      <c r="B132" s="79" t="s">
        <v>251</v>
      </c>
      <c r="C132" s="12">
        <f>IFERROR(MAX(0,MIN(1,((Data!C132-C$2)/(C$3-C$2)))),"")</f>
        <v>0.82299999999999995</v>
      </c>
      <c r="D132" s="12">
        <f>IFERROR(MAX(0,MIN(1,((Data!D132-D$2)/(D$3-D$2)))),"")</f>
        <v>0.88703567736469335</v>
      </c>
      <c r="E132" s="12">
        <f>IFERROR(MAX(0,MIN(1,((Data!E132-E$2)/(E$3-E$2)))),"")</f>
        <v>0.69800000000000006</v>
      </c>
      <c r="F132" s="12">
        <f>IFERROR(MAX(0,MIN(1,((Data!F132-F$2)/(F$3-F$2)))),"")</f>
        <v>1</v>
      </c>
      <c r="G132" s="12">
        <f>IFERROR(MAX(0,MIN(1,((Data!G132-G$2)/(G$3-G$2)))),"")</f>
        <v>1</v>
      </c>
      <c r="I132">
        <f t="shared" si="15"/>
        <v>0.85962945967058668</v>
      </c>
      <c r="J132">
        <f t="shared" si="16"/>
        <v>1</v>
      </c>
      <c r="M132">
        <f t="shared" si="17"/>
        <v>3</v>
      </c>
      <c r="N132">
        <f t="shared" si="18"/>
        <v>8</v>
      </c>
      <c r="O132">
        <f t="shared" si="19"/>
        <v>28</v>
      </c>
      <c r="P132">
        <f t="shared" si="20"/>
        <v>1</v>
      </c>
      <c r="Q132">
        <f t="shared" si="21"/>
        <v>1</v>
      </c>
      <c r="R132">
        <f t="shared" si="22"/>
        <v>1</v>
      </c>
      <c r="S132" t="str">
        <f t="shared" si="23"/>
        <v>New Zealand</v>
      </c>
      <c r="T132">
        <f t="shared" si="24"/>
        <v>0.85962945967058668</v>
      </c>
      <c r="U132" t="str">
        <f t="shared" si="25"/>
        <v/>
      </c>
      <c r="V132" t="str">
        <f t="shared" si="26"/>
        <v/>
      </c>
      <c r="X132">
        <f t="shared" si="27"/>
        <v>0.19812945967058668</v>
      </c>
      <c r="Y132">
        <f t="shared" si="28"/>
        <v>0.25</v>
      </c>
    </row>
    <row r="133" spans="1:25">
      <c r="A133" s="78" t="s">
        <v>252</v>
      </c>
      <c r="B133" s="79" t="s">
        <v>253</v>
      </c>
      <c r="C133" s="12">
        <f>IFERROR(MAX(0,MIN(1,((Data!C133-C$2)/(C$3-C$2)))),"")</f>
        <v>0.58799999999999997</v>
      </c>
      <c r="D133" s="12">
        <f>IFERROR(MAX(0,MIN(1,((Data!D133-D$2)/(D$3-D$2)))),"")</f>
        <v>0.44622632464684892</v>
      </c>
      <c r="E133" s="12">
        <f>IFERROR(MAX(0,MIN(1,((Data!E133-E$2)/(E$3-E$2)))),"")</f>
        <v>0.39800000000000002</v>
      </c>
      <c r="F133" s="12">
        <f>IFERROR(MAX(0,MIN(1,((Data!F133-F$2)/(F$3-F$2)))),"")</f>
        <v>0.61997767252520997</v>
      </c>
      <c r="G133" s="12">
        <f>IFERROR(MAX(0,MIN(1,((Data!G133-G$2)/(G$3-G$2)))),"")</f>
        <v>0.25781842857142856</v>
      </c>
      <c r="I133">
        <f t="shared" si="15"/>
        <v>0.50925280321793587</v>
      </c>
      <c r="J133">
        <f t="shared" si="16"/>
        <v>104</v>
      </c>
      <c r="M133">
        <f t="shared" si="17"/>
        <v>94</v>
      </c>
      <c r="N133">
        <f t="shared" si="18"/>
        <v>124</v>
      </c>
      <c r="O133">
        <f t="shared" si="19"/>
        <v>136</v>
      </c>
      <c r="P133">
        <f t="shared" si="20"/>
        <v>127</v>
      </c>
      <c r="Q133">
        <f t="shared" si="21"/>
        <v>94</v>
      </c>
      <c r="R133">
        <f t="shared" si="22"/>
        <v>104</v>
      </c>
      <c r="S133" t="str">
        <f t="shared" si="23"/>
        <v>Nicaragua</v>
      </c>
      <c r="T133">
        <f t="shared" si="24"/>
        <v>0.50925280321793587</v>
      </c>
      <c r="U133" t="str">
        <f t="shared" si="25"/>
        <v/>
      </c>
      <c r="V133" t="str">
        <f t="shared" si="26"/>
        <v/>
      </c>
      <c r="X133">
        <f t="shared" si="27"/>
        <v>0.10552829058085611</v>
      </c>
      <c r="Y133">
        <f t="shared" si="28"/>
        <v>0.10972451263707982</v>
      </c>
    </row>
    <row r="134" spans="1:25">
      <c r="A134" s="78" t="s">
        <v>254</v>
      </c>
      <c r="B134" s="79" t="s">
        <v>255</v>
      </c>
      <c r="C134" s="12">
        <f>IFERROR(MAX(0,MIN(1,((Data!C134-C$2)/(C$3-C$2)))),"")</f>
        <v>0.54299999999999993</v>
      </c>
      <c r="D134" s="12">
        <f>IFERROR(MAX(0,MIN(1,((Data!D134-D$2)/(D$3-D$2)))),"")</f>
        <v>0.40042360155645557</v>
      </c>
      <c r="E134" s="12">
        <f>IFERROR(MAX(0,MIN(1,((Data!E134-E$2)/(E$3-E$2)))),"")</f>
        <v>0.26600000000000001</v>
      </c>
      <c r="F134" s="12">
        <f>IFERROR(MAX(0,MIN(1,((Data!F134-F$2)/(F$3-F$2)))),"")</f>
        <v>0.18886582821865888</v>
      </c>
      <c r="G134" s="12">
        <f>IFERROR(MAX(0,MIN(1,((Data!G134-G$2)/(G$3-G$2)))),"")</f>
        <v>1.9859142857142856E-2</v>
      </c>
      <c r="I134">
        <f t="shared" si="15"/>
        <v>0.38089357157903214</v>
      </c>
      <c r="J134">
        <f t="shared" si="16"/>
        <v>148</v>
      </c>
      <c r="M134">
        <f t="shared" si="17"/>
        <v>122</v>
      </c>
      <c r="N134">
        <f t="shared" si="18"/>
        <v>132</v>
      </c>
      <c r="O134">
        <f t="shared" si="19"/>
        <v>163</v>
      </c>
      <c r="P134">
        <f t="shared" si="20"/>
        <v>168</v>
      </c>
      <c r="Q134">
        <f t="shared" si="21"/>
        <v>172</v>
      </c>
      <c r="R134">
        <f t="shared" si="22"/>
        <v>148</v>
      </c>
      <c r="S134" t="str">
        <f t="shared" si="23"/>
        <v>Niger</v>
      </c>
      <c r="T134">
        <f t="shared" si="24"/>
        <v>0.38089357157903214</v>
      </c>
      <c r="U134" t="str">
        <f t="shared" si="25"/>
        <v/>
      </c>
      <c r="V134" t="str">
        <f t="shared" si="26"/>
        <v/>
      </c>
      <c r="X134">
        <f t="shared" si="27"/>
        <v>8.3302950194556941E-2</v>
      </c>
      <c r="Y134">
        <f t="shared" si="28"/>
        <v>2.6090621384475217E-2</v>
      </c>
    </row>
    <row r="135" spans="1:25">
      <c r="A135" s="78" t="s">
        <v>256</v>
      </c>
      <c r="B135" s="79" t="s">
        <v>257</v>
      </c>
      <c r="C135" s="12">
        <f>IFERROR(MAX(0,MIN(1,((Data!C135-C$2)/(C$3-C$2)))),"")</f>
        <v>0.56700000000000006</v>
      </c>
      <c r="D135" s="12">
        <f>IFERROR(MAX(0,MIN(1,((Data!D135-D$2)/(D$3-D$2)))),"")</f>
        <v>0.36609637829327557</v>
      </c>
      <c r="E135" s="12">
        <f>IFERROR(MAX(0,MIN(1,((Data!E135-E$2)/(E$3-E$2)))),"")</f>
        <v>0.11000000000000001</v>
      </c>
      <c r="F135" s="12">
        <f>IFERROR(MAX(0,MIN(1,((Data!F135-F$2)/(F$3-F$2)))),"")</f>
        <v>0.5249275473243733</v>
      </c>
      <c r="G135" s="12">
        <f>IFERROR(MAX(0,MIN(1,((Data!G135-G$2)/(G$3-G$2)))),"")</f>
        <v>0.14389614285714286</v>
      </c>
      <c r="I135">
        <f t="shared" si="15"/>
        <v>0.42661500855934897</v>
      </c>
      <c r="J135">
        <f t="shared" si="16"/>
        <v>130</v>
      </c>
      <c r="M135">
        <f t="shared" si="17"/>
        <v>106</v>
      </c>
      <c r="N135">
        <f t="shared" si="18"/>
        <v>142</v>
      </c>
      <c r="O135">
        <f t="shared" si="19"/>
        <v>184</v>
      </c>
      <c r="P135">
        <f t="shared" si="20"/>
        <v>136</v>
      </c>
      <c r="Q135">
        <f t="shared" si="21"/>
        <v>118</v>
      </c>
      <c r="R135">
        <f t="shared" si="22"/>
        <v>130</v>
      </c>
      <c r="S135" t="str">
        <f t="shared" si="23"/>
        <v>Nigeria</v>
      </c>
      <c r="T135">
        <f t="shared" si="24"/>
        <v>0.42661500855934897</v>
      </c>
      <c r="U135" t="str">
        <f t="shared" si="25"/>
        <v/>
      </c>
      <c r="V135" t="str">
        <f t="shared" si="26"/>
        <v/>
      </c>
      <c r="X135">
        <f t="shared" si="27"/>
        <v>5.9512047286659445E-2</v>
      </c>
      <c r="Y135">
        <f t="shared" si="28"/>
        <v>8.3602961272689513E-2</v>
      </c>
    </row>
    <row r="136" spans="1:25">
      <c r="A136" s="78" t="s">
        <v>258</v>
      </c>
      <c r="B136" s="79" t="s">
        <v>259</v>
      </c>
      <c r="C136" s="12">
        <f>IFERROR(MAX(0,MIN(1,((Data!C136-C$2)/(C$3-C$2)))),"")</f>
        <v>0.70299999999999996</v>
      </c>
      <c r="D136" s="12">
        <f>IFERROR(MAX(0,MIN(1,((Data!D136-D$2)/(D$3-D$2)))),"")</f>
        <v>0.90399853853274004</v>
      </c>
      <c r="E136" s="12">
        <f>IFERROR(MAX(0,MIN(1,((Data!E136-E$2)/(E$3-E$2)))),"")</f>
        <v>0.73799999999999999</v>
      </c>
      <c r="F136" s="12">
        <f>IFERROR(MAX(0,MIN(1,((Data!F136-F$2)/(F$3-F$2)))),"")</f>
        <v>1</v>
      </c>
      <c r="G136" s="12">
        <f>IFERROR(MAX(0,MIN(1,((Data!G136-G$2)/(G$3-G$2)))),"")</f>
        <v>1</v>
      </c>
      <c r="I136">
        <f t="shared" si="15"/>
        <v>0.80674981731659257</v>
      </c>
      <c r="J136">
        <f t="shared" si="16"/>
        <v>10</v>
      </c>
      <c r="M136">
        <f t="shared" si="17"/>
        <v>27</v>
      </c>
      <c r="N136">
        <f t="shared" si="18"/>
        <v>1</v>
      </c>
      <c r="O136">
        <f t="shared" si="19"/>
        <v>16</v>
      </c>
      <c r="P136">
        <f t="shared" si="20"/>
        <v>1</v>
      </c>
      <c r="Q136">
        <f t="shared" si="21"/>
        <v>1</v>
      </c>
      <c r="R136">
        <f t="shared" si="22"/>
        <v>10</v>
      </c>
      <c r="S136" t="str">
        <f t="shared" si="23"/>
        <v>Norway</v>
      </c>
      <c r="T136">
        <f t="shared" si="24"/>
        <v>0.80674981731659257</v>
      </c>
      <c r="U136" t="str">
        <f t="shared" si="25"/>
        <v/>
      </c>
      <c r="V136" t="str">
        <f t="shared" si="26"/>
        <v/>
      </c>
      <c r="X136">
        <f t="shared" si="27"/>
        <v>0.2052498173165925</v>
      </c>
      <c r="Y136">
        <f t="shared" si="28"/>
        <v>0.25</v>
      </c>
    </row>
    <row r="137" spans="1:25">
      <c r="A137" s="78" t="s">
        <v>260</v>
      </c>
      <c r="B137" s="79" t="s">
        <v>261</v>
      </c>
      <c r="C137" s="12">
        <f>IFERROR(MAX(0,MIN(1,((Data!C137-C$2)/(C$3-C$2)))),"")</f>
        <v>0.69799999999999995</v>
      </c>
      <c r="D137" s="12">
        <f>IFERROR(MAX(0,MIN(1,((Data!D137-D$2)/(D$3-D$2)))),"")</f>
        <v>0.31659330872134223</v>
      </c>
      <c r="E137" s="12">
        <f>IFERROR(MAX(0,MIN(1,((Data!E137-E$2)/(E$3-E$2)))),"")</f>
        <v>0.66200000000000003</v>
      </c>
      <c r="F137" s="12">
        <f>IFERROR(MAX(0,MIN(1,((Data!F137-F$2)/(F$3-F$2)))),"")</f>
        <v>1</v>
      </c>
      <c r="G137" s="12">
        <f>IFERROR(MAX(0,MIN(1,((Data!G137-G$2)/(G$3-G$2)))),"")</f>
        <v>0.37766642857142857</v>
      </c>
      <c r="I137">
        <f t="shared" ref="I137:I199" si="29">IFERROR((C137*C$1)+(D137*D$1)+(E137*E$1)+(F137*F$1)+(G137*G$1),"")</f>
        <v>0.64353246716159629</v>
      </c>
      <c r="J137">
        <f t="shared" ref="J137:J199" si="30">IFERROR(RANK(I137,I$8:I$199,0),"")</f>
        <v>52</v>
      </c>
      <c r="M137">
        <f t="shared" ref="M137:M199" si="31">IFERROR(RANK(C137,C$8:C$199),"")</f>
        <v>31</v>
      </c>
      <c r="N137">
        <f t="shared" ref="N137:N199" si="32">IFERROR(RANK(D137,D$8:D$199),"")</f>
        <v>158</v>
      </c>
      <c r="O137">
        <f t="shared" ref="O137:O199" si="33">IFERROR(RANK(E137,E$8:E$199),"")</f>
        <v>44</v>
      </c>
      <c r="P137">
        <f t="shared" ref="P137:P199" si="34">IFERROR(RANK(F137,F$8:F$199),"")</f>
        <v>1</v>
      </c>
      <c r="Q137">
        <f t="shared" ref="Q137:Q199" si="35">IFERROR(RANK(G137,G$8:G$199),"")</f>
        <v>79</v>
      </c>
      <c r="R137">
        <f t="shared" ref="R137:R199" si="36">J137</f>
        <v>52</v>
      </c>
      <c r="S137" t="str">
        <f t="shared" ref="S137:S199" si="37">IF(ISNUMBER(R137),B137,"")</f>
        <v>Oman</v>
      </c>
      <c r="T137">
        <f t="shared" ref="T137:T200" si="38">I137</f>
        <v>0.64353246716159629</v>
      </c>
      <c r="U137" t="str">
        <f t="shared" ref="U137:U200" si="39">IF(ISNUMBER(R137),"",B137)</f>
        <v/>
      </c>
      <c r="V137" t="str">
        <f t="shared" ref="V137:V200" si="40">CONCATENATE(IF(ISNUMBER(C137),"",C$7),IF(ISNUMBER(D137),"",D$7),IF(ISNUMBER(E137),"",E$7),IF(ISNUMBER(F137),"",F$7),IF(ISNUMBER(G137),"",G$7))</f>
        <v/>
      </c>
      <c r="X137">
        <f t="shared" ref="X137:X199" si="41">(D137*D$1)+(E137*E$1)</f>
        <v>0.12232416359016779</v>
      </c>
      <c r="Y137">
        <f t="shared" ref="Y137:Y199" si="42">(F137*F$1)+(G137*G$1)</f>
        <v>0.17220830357142858</v>
      </c>
    </row>
    <row r="138" spans="1:25">
      <c r="A138" s="78" t="s">
        <v>262</v>
      </c>
      <c r="B138" s="79" t="s">
        <v>263</v>
      </c>
      <c r="C138" s="12">
        <f>IFERROR(MAX(0,MIN(1,((Data!C138-C$2)/(C$3-C$2)))),"")</f>
        <v>0.55100000000000005</v>
      </c>
      <c r="D138" s="12">
        <f>IFERROR(MAX(0,MIN(1,((Data!D138-D$2)/(D$3-D$2)))),"")</f>
        <v>0.33392932515753554</v>
      </c>
      <c r="E138" s="12">
        <f>IFERROR(MAX(0,MIN(1,((Data!E138-E$2)/(E$3-E$2)))),"")</f>
        <v>0</v>
      </c>
      <c r="F138" s="12">
        <f>IFERROR(MAX(0,MIN(1,((Data!F138-F$2)/(F$3-F$2)))),"")</f>
        <v>0.67422878238667439</v>
      </c>
      <c r="G138" s="12">
        <f>IFERROR(MAX(0,MIN(1,((Data!G138-G$2)/(G$3-G$2)))),"")</f>
        <v>9.1587571428571435E-2</v>
      </c>
      <c r="I138">
        <f t="shared" si="29"/>
        <v>0.41296820987159766</v>
      </c>
      <c r="J138">
        <f t="shared" si="30"/>
        <v>136</v>
      </c>
      <c r="M138">
        <f t="shared" si="31"/>
        <v>119</v>
      </c>
      <c r="N138">
        <f t="shared" si="32"/>
        <v>149</v>
      </c>
      <c r="O138">
        <f t="shared" si="33"/>
        <v>189</v>
      </c>
      <c r="P138">
        <f t="shared" si="34"/>
        <v>121</v>
      </c>
      <c r="Q138">
        <f t="shared" si="35"/>
        <v>135</v>
      </c>
      <c r="R138">
        <f t="shared" si="36"/>
        <v>136</v>
      </c>
      <c r="S138" t="str">
        <f t="shared" si="37"/>
        <v>Pakistan</v>
      </c>
      <c r="T138">
        <f t="shared" si="38"/>
        <v>0.41296820987159766</v>
      </c>
      <c r="U138" t="str">
        <f t="shared" si="39"/>
        <v/>
      </c>
      <c r="V138" t="str">
        <f t="shared" si="40"/>
        <v/>
      </c>
      <c r="X138">
        <f t="shared" si="41"/>
        <v>4.1741165644691942E-2</v>
      </c>
      <c r="Y138">
        <f t="shared" si="42"/>
        <v>9.5727044226905728E-2</v>
      </c>
    </row>
    <row r="139" spans="1:25">
      <c r="A139" s="78" t="s">
        <v>264</v>
      </c>
      <c r="B139" s="79" t="s">
        <v>265</v>
      </c>
      <c r="C139" s="12" t="str">
        <f>IFERROR(MAX(0,MIN(1,((Data!C139-C$2)/(C$3-C$2)))),"")</f>
        <v/>
      </c>
      <c r="D139" s="12">
        <f>IFERROR(MAX(0,MIN(1,((Data!D139-D$2)/(D$3-D$2)))),"")</f>
        <v>0.83792300284789556</v>
      </c>
      <c r="E139" s="12">
        <f>IFERROR(MAX(0,MIN(1,((Data!E139-E$2)/(E$3-E$2)))),"")</f>
        <v>0.79200000000000004</v>
      </c>
      <c r="F139" s="12">
        <f>IFERROR(MAX(0,MIN(1,((Data!F139-F$2)/(F$3-F$2)))),"")</f>
        <v>0.71663984182775442</v>
      </c>
      <c r="G139" s="12">
        <f>IFERROR(MAX(0,MIN(1,((Data!G139-G$2)/(G$3-G$2)))),"")</f>
        <v>0.54102385714285717</v>
      </c>
      <c r="I139" t="str">
        <f t="shared" si="29"/>
        <v/>
      </c>
      <c r="J139" t="str">
        <f t="shared" si="30"/>
        <v/>
      </c>
      <c r="M139" t="str">
        <f t="shared" si="31"/>
        <v/>
      </c>
      <c r="N139">
        <f t="shared" si="32"/>
        <v>19</v>
      </c>
      <c r="O139">
        <f t="shared" si="33"/>
        <v>2</v>
      </c>
      <c r="P139">
        <f t="shared" si="34"/>
        <v>116</v>
      </c>
      <c r="Q139">
        <f t="shared" si="35"/>
        <v>61</v>
      </c>
      <c r="R139" t="str">
        <f t="shared" si="36"/>
        <v/>
      </c>
      <c r="S139" t="str">
        <f t="shared" si="37"/>
        <v/>
      </c>
      <c r="T139" t="str">
        <f t="shared" si="38"/>
        <v/>
      </c>
      <c r="U139" t="str">
        <f t="shared" si="39"/>
        <v>Palau</v>
      </c>
      <c r="V139" t="str">
        <f t="shared" si="40"/>
        <v xml:space="preserve">IEF </v>
      </c>
      <c r="X139">
        <f t="shared" si="41"/>
        <v>0.20374037535598694</v>
      </c>
      <c r="Y139">
        <f t="shared" si="42"/>
        <v>0.15720796237132645</v>
      </c>
    </row>
    <row r="140" spans="1:25">
      <c r="A140" s="78" t="s">
        <v>266</v>
      </c>
      <c r="B140" s="79" t="s">
        <v>267</v>
      </c>
      <c r="C140" s="12">
        <f>IFERROR(MAX(0,MIN(1,((Data!C140-C$2)/(C$3-C$2)))),"")</f>
        <v>0.64900000000000002</v>
      </c>
      <c r="D140" s="12">
        <f>IFERROR(MAX(0,MIN(1,((Data!D140-D$2)/(D$3-D$2)))),"")</f>
        <v>0.68103146504362444</v>
      </c>
      <c r="E140" s="12">
        <f>IFERROR(MAX(0,MIN(1,((Data!E140-E$2)/(E$3-E$2)))),"")</f>
        <v>0.53</v>
      </c>
      <c r="F140" s="12">
        <f>IFERROR(MAX(0,MIN(1,((Data!F140-F$2)/(F$3-F$2)))),"")</f>
        <v>1</v>
      </c>
      <c r="G140" s="12">
        <f>IFERROR(MAX(0,MIN(1,((Data!G140-G$2)/(G$3-G$2)))),"")</f>
        <v>0.64438214285714279</v>
      </c>
      <c r="I140">
        <f t="shared" si="29"/>
        <v>0.68142670098759583</v>
      </c>
      <c r="J140">
        <f t="shared" si="30"/>
        <v>43</v>
      </c>
      <c r="M140">
        <f t="shared" si="31"/>
        <v>55</v>
      </c>
      <c r="N140">
        <f t="shared" si="32"/>
        <v>61</v>
      </c>
      <c r="O140">
        <f t="shared" si="33"/>
        <v>91</v>
      </c>
      <c r="P140">
        <f t="shared" si="34"/>
        <v>1</v>
      </c>
      <c r="Q140">
        <f t="shared" si="35"/>
        <v>51</v>
      </c>
      <c r="R140">
        <f t="shared" si="36"/>
        <v>43</v>
      </c>
      <c r="S140" t="str">
        <f t="shared" si="37"/>
        <v>Panama</v>
      </c>
      <c r="T140">
        <f t="shared" si="38"/>
        <v>0.68142670098759583</v>
      </c>
      <c r="U140" t="str">
        <f t="shared" si="39"/>
        <v/>
      </c>
      <c r="V140" t="str">
        <f t="shared" si="40"/>
        <v/>
      </c>
      <c r="X140">
        <f t="shared" si="41"/>
        <v>0.15137893313045306</v>
      </c>
      <c r="Y140">
        <f t="shared" si="42"/>
        <v>0.20554776785714285</v>
      </c>
    </row>
    <row r="141" spans="1:25">
      <c r="A141" s="78" t="s">
        <v>268</v>
      </c>
      <c r="B141" s="79" t="s">
        <v>269</v>
      </c>
      <c r="C141" s="12">
        <f>IFERROR(MAX(0,MIN(1,((Data!C141-C$2)/(C$3-C$2)))),"")</f>
        <v>0.52600000000000002</v>
      </c>
      <c r="D141" s="12">
        <f>IFERROR(MAX(0,MIN(1,((Data!D141-D$2)/(D$3-D$2)))),"")</f>
        <v>0.58048851472273333</v>
      </c>
      <c r="E141" s="12">
        <f>IFERROR(MAX(0,MIN(1,((Data!E141-E$2)/(E$3-E$2)))),"")</f>
        <v>0.378</v>
      </c>
      <c r="F141" s="12">
        <f>IFERROR(MAX(0,MIN(1,((Data!F141-F$2)/(F$3-F$2)))),"")</f>
        <v>0.14854075787574222</v>
      </c>
      <c r="G141" s="12">
        <f>IFERROR(MAX(0,MIN(1,((Data!G141-G$2)/(G$3-G$2)))),"")</f>
        <v>2.8868714285714286E-2</v>
      </c>
      <c r="I141">
        <f t="shared" si="29"/>
        <v>0.40498724836052374</v>
      </c>
      <c r="J141">
        <f t="shared" si="30"/>
        <v>139</v>
      </c>
      <c r="M141">
        <f t="shared" si="31"/>
        <v>127</v>
      </c>
      <c r="N141">
        <f t="shared" si="32"/>
        <v>86</v>
      </c>
      <c r="O141">
        <f t="shared" si="33"/>
        <v>140</v>
      </c>
      <c r="P141">
        <f t="shared" si="34"/>
        <v>174</v>
      </c>
      <c r="Q141">
        <f t="shared" si="35"/>
        <v>167</v>
      </c>
      <c r="R141">
        <f t="shared" si="36"/>
        <v>139</v>
      </c>
      <c r="S141" t="str">
        <f t="shared" si="37"/>
        <v>Papua New Guinea</v>
      </c>
      <c r="T141">
        <f t="shared" si="38"/>
        <v>0.40498724836052374</v>
      </c>
      <c r="U141" t="str">
        <f t="shared" si="39"/>
        <v/>
      </c>
      <c r="V141" t="str">
        <f t="shared" si="40"/>
        <v/>
      </c>
      <c r="X141">
        <f t="shared" si="41"/>
        <v>0.11981106434034167</v>
      </c>
      <c r="Y141">
        <f t="shared" si="42"/>
        <v>2.2176184020182062E-2</v>
      </c>
    </row>
    <row r="142" spans="1:25">
      <c r="A142" s="78" t="s">
        <v>270</v>
      </c>
      <c r="B142" s="79" t="s">
        <v>271</v>
      </c>
      <c r="C142" s="12">
        <f>IFERROR(MAX(0,MIN(1,((Data!C142-C$2)/(C$3-C$2)))),"")</f>
        <v>0.623</v>
      </c>
      <c r="D142" s="12">
        <f>IFERROR(MAX(0,MIN(1,((Data!D142-D$2)/(D$3-D$2)))),"")</f>
        <v>0.50208643797928887</v>
      </c>
      <c r="E142" s="12">
        <f>IFERROR(MAX(0,MIN(1,((Data!E142-E$2)/(E$3-E$2)))),"")</f>
        <v>0.30199999999999999</v>
      </c>
      <c r="F142" s="12">
        <f>IFERROR(MAX(0,MIN(1,((Data!F142-F$2)/(F$3-F$2)))),"")</f>
        <v>0.98330663674170338</v>
      </c>
      <c r="G142" s="12">
        <f>IFERROR(MAX(0,MIN(1,((Data!G142-G$2)/(G$3-G$2)))),"")</f>
        <v>0.407883</v>
      </c>
      <c r="I142">
        <f t="shared" si="29"/>
        <v>0.58590950934012398</v>
      </c>
      <c r="J142">
        <f t="shared" si="30"/>
        <v>79</v>
      </c>
      <c r="M142">
        <f t="shared" si="31"/>
        <v>73</v>
      </c>
      <c r="N142">
        <f t="shared" si="32"/>
        <v>107</v>
      </c>
      <c r="O142">
        <f t="shared" si="33"/>
        <v>156</v>
      </c>
      <c r="P142">
        <f t="shared" si="34"/>
        <v>86</v>
      </c>
      <c r="Q142">
        <f t="shared" si="35"/>
        <v>76</v>
      </c>
      <c r="R142">
        <f t="shared" si="36"/>
        <v>79</v>
      </c>
      <c r="S142" t="str">
        <f t="shared" si="37"/>
        <v>Paraguay</v>
      </c>
      <c r="T142">
        <f t="shared" si="38"/>
        <v>0.58590950934012398</v>
      </c>
      <c r="U142" t="str">
        <f t="shared" si="39"/>
        <v/>
      </c>
      <c r="V142" t="str">
        <f t="shared" si="40"/>
        <v/>
      </c>
      <c r="X142">
        <f t="shared" si="41"/>
        <v>0.10051080474741111</v>
      </c>
      <c r="Y142">
        <f t="shared" si="42"/>
        <v>0.17389870459271292</v>
      </c>
    </row>
    <row r="143" spans="1:25">
      <c r="A143" s="78" t="s">
        <v>272</v>
      </c>
      <c r="B143" s="79" t="s">
        <v>273</v>
      </c>
      <c r="C143" s="12">
        <f>IFERROR(MAX(0,MIN(1,((Data!C143-C$2)/(C$3-C$2)))),"")</f>
        <v>0.68599999999999994</v>
      </c>
      <c r="D143" s="12">
        <f>IFERROR(MAX(0,MIN(1,((Data!D143-D$2)/(D$3-D$2)))),"")</f>
        <v>0.56534067555232248</v>
      </c>
      <c r="E143" s="12">
        <f>IFERROR(MAX(0,MIN(1,((Data!E143-E$2)/(E$3-E$2)))),"")</f>
        <v>0.31399999999999995</v>
      </c>
      <c r="F143" s="12">
        <f>IFERROR(MAX(0,MIN(1,((Data!F143-F$2)/(F$3-F$2)))),"")</f>
        <v>0.9410236428668155</v>
      </c>
      <c r="G143" s="12">
        <f>IFERROR(MAX(0,MIN(1,((Data!G143-G$2)/(G$3-G$2)))),"")</f>
        <v>0.49250271428571424</v>
      </c>
      <c r="I143">
        <f t="shared" si="29"/>
        <v>0.63210837908810646</v>
      </c>
      <c r="J143">
        <f t="shared" si="30"/>
        <v>58</v>
      </c>
      <c r="M143">
        <f t="shared" si="31"/>
        <v>38</v>
      </c>
      <c r="N143">
        <f t="shared" si="32"/>
        <v>90</v>
      </c>
      <c r="O143">
        <f t="shared" si="33"/>
        <v>155</v>
      </c>
      <c r="P143">
        <f t="shared" si="34"/>
        <v>92</v>
      </c>
      <c r="Q143">
        <f t="shared" si="35"/>
        <v>68</v>
      </c>
      <c r="R143">
        <f t="shared" si="36"/>
        <v>58</v>
      </c>
      <c r="S143" t="str">
        <f t="shared" si="37"/>
        <v>Peru</v>
      </c>
      <c r="T143">
        <f t="shared" si="38"/>
        <v>0.63210837908810646</v>
      </c>
      <c r="U143" t="str">
        <f t="shared" si="39"/>
        <v/>
      </c>
      <c r="V143" t="str">
        <f t="shared" si="40"/>
        <v/>
      </c>
      <c r="X143">
        <f t="shared" si="41"/>
        <v>0.1099175844440403</v>
      </c>
      <c r="Y143">
        <f t="shared" si="42"/>
        <v>0.17919079464406623</v>
      </c>
    </row>
    <row r="144" spans="1:25">
      <c r="A144" s="78" t="s">
        <v>274</v>
      </c>
      <c r="B144" s="79" t="s">
        <v>275</v>
      </c>
      <c r="C144" s="12">
        <f>IFERROR(MAX(0,MIN(1,((Data!C144-C$2)/(C$3-C$2)))),"")</f>
        <v>0.56200000000000006</v>
      </c>
      <c r="D144" s="12">
        <f>IFERROR(MAX(0,MIN(1,((Data!D144-D$2)/(D$3-D$2)))),"")</f>
        <v>0.52958392893694672</v>
      </c>
      <c r="E144" s="12">
        <f>IFERROR(MAX(0,MIN(1,((Data!E144-E$2)/(E$3-E$2)))),"")</f>
        <v>0.21600000000000003</v>
      </c>
      <c r="F144" s="12">
        <f>IFERROR(MAX(0,MIN(1,((Data!F144-F$2)/(F$3-F$2)))),"")</f>
        <v>0.8997908719751111</v>
      </c>
      <c r="G144" s="12">
        <f>IFERROR(MAX(0,MIN(1,((Data!G144-G$2)/(G$3-G$2)))),"")</f>
        <v>0.40988400000000003</v>
      </c>
      <c r="I144">
        <f t="shared" si="29"/>
        <v>0.53790735011400725</v>
      </c>
      <c r="J144">
        <f t="shared" si="30"/>
        <v>92</v>
      </c>
      <c r="M144">
        <f t="shared" si="31"/>
        <v>111</v>
      </c>
      <c r="N144">
        <f t="shared" si="32"/>
        <v>99</v>
      </c>
      <c r="O144">
        <f t="shared" si="33"/>
        <v>170</v>
      </c>
      <c r="P144">
        <f t="shared" si="34"/>
        <v>98</v>
      </c>
      <c r="Q144">
        <f t="shared" si="35"/>
        <v>75</v>
      </c>
      <c r="R144">
        <f t="shared" si="36"/>
        <v>92</v>
      </c>
      <c r="S144" t="str">
        <f t="shared" si="37"/>
        <v>Philippines</v>
      </c>
      <c r="T144">
        <f t="shared" si="38"/>
        <v>0.53790735011400725</v>
      </c>
      <c r="U144" t="str">
        <f t="shared" si="39"/>
        <v/>
      </c>
      <c r="V144" t="str">
        <f t="shared" si="40"/>
        <v/>
      </c>
      <c r="X144">
        <f t="shared" si="41"/>
        <v>9.3197991117118351E-2</v>
      </c>
      <c r="Y144">
        <f t="shared" si="42"/>
        <v>0.16370935899688888</v>
      </c>
    </row>
    <row r="145" spans="1:25">
      <c r="A145" s="78" t="s">
        <v>276</v>
      </c>
      <c r="B145" s="79" t="s">
        <v>277</v>
      </c>
      <c r="C145" s="12">
        <f>IFERROR(MAX(0,MIN(1,((Data!C145-C$2)/(C$3-C$2)))),"")</f>
        <v>0.6409999999999999</v>
      </c>
      <c r="D145" s="12">
        <f>IFERROR(MAX(0,MIN(1,((Data!D145-D$2)/(D$3-D$2)))),"")</f>
        <v>0.78346255984633784</v>
      </c>
      <c r="E145" s="12">
        <f>IFERROR(MAX(0,MIN(1,((Data!E145-E$2)/(E$3-E$2)))),"")</f>
        <v>0.68200000000000005</v>
      </c>
      <c r="F145" s="12">
        <f>IFERROR(MAX(0,MIN(1,((Data!F145-F$2)/(F$3-F$2)))),"")</f>
        <v>1</v>
      </c>
      <c r="G145" s="12">
        <f>IFERROR(MAX(0,MIN(1,((Data!G145-G$2)/(G$3-G$2)))),"")</f>
        <v>0.99184985714285712</v>
      </c>
      <c r="I145">
        <f t="shared" si="29"/>
        <v>0.7526640521236494</v>
      </c>
      <c r="J145">
        <f t="shared" si="30"/>
        <v>26</v>
      </c>
      <c r="M145">
        <f t="shared" si="31"/>
        <v>64</v>
      </c>
      <c r="N145">
        <f t="shared" si="32"/>
        <v>38</v>
      </c>
      <c r="O145">
        <f t="shared" si="33"/>
        <v>33</v>
      </c>
      <c r="P145">
        <f t="shared" si="34"/>
        <v>1</v>
      </c>
      <c r="Q145">
        <f t="shared" si="35"/>
        <v>19</v>
      </c>
      <c r="R145">
        <f t="shared" si="36"/>
        <v>26</v>
      </c>
      <c r="S145" t="str">
        <f t="shared" si="37"/>
        <v>Poland</v>
      </c>
      <c r="T145">
        <f t="shared" si="38"/>
        <v>0.7526640521236494</v>
      </c>
      <c r="U145" t="str">
        <f t="shared" si="39"/>
        <v/>
      </c>
      <c r="V145" t="str">
        <f t="shared" si="40"/>
        <v/>
      </c>
      <c r="X145">
        <f t="shared" si="41"/>
        <v>0.18318281998079222</v>
      </c>
      <c r="Y145">
        <f t="shared" si="42"/>
        <v>0.24898123214285714</v>
      </c>
    </row>
    <row r="146" spans="1:25">
      <c r="A146" s="78" t="s">
        <v>278</v>
      </c>
      <c r="B146" s="79" t="s">
        <v>279</v>
      </c>
      <c r="C146" s="12">
        <f>IFERROR(MAX(0,MIN(1,((Data!C146-C$2)/(C$3-C$2)))),"")</f>
        <v>0.64</v>
      </c>
      <c r="D146" s="12">
        <f>IFERROR(MAX(0,MIN(1,((Data!D146-D$2)/(D$3-D$2)))),"")</f>
        <v>0.82469328566637101</v>
      </c>
      <c r="E146" s="12">
        <f>IFERROR(MAX(0,MIN(1,((Data!E146-E$2)/(E$3-E$2)))),"")</f>
        <v>0.65800000000000003</v>
      </c>
      <c r="F146" s="12">
        <f>IFERROR(MAX(0,MIN(1,((Data!F146-F$2)/(F$3-F$2)))),"")</f>
        <v>1</v>
      </c>
      <c r="G146" s="12">
        <f>IFERROR(MAX(0,MIN(1,((Data!G146-G$2)/(G$3-G$2)))),"")</f>
        <v>0.8598351428571428</v>
      </c>
      <c r="I146">
        <f t="shared" si="29"/>
        <v>0.73781605356543922</v>
      </c>
      <c r="J146">
        <f t="shared" si="30"/>
        <v>31</v>
      </c>
      <c r="M146">
        <f t="shared" si="31"/>
        <v>65</v>
      </c>
      <c r="N146">
        <f t="shared" si="32"/>
        <v>23</v>
      </c>
      <c r="O146">
        <f t="shared" si="33"/>
        <v>46</v>
      </c>
      <c r="P146">
        <f t="shared" si="34"/>
        <v>1</v>
      </c>
      <c r="Q146">
        <f t="shared" si="35"/>
        <v>30</v>
      </c>
      <c r="R146">
        <f t="shared" si="36"/>
        <v>31</v>
      </c>
      <c r="S146" t="str">
        <f t="shared" si="37"/>
        <v>Portugal</v>
      </c>
      <c r="T146">
        <f t="shared" si="38"/>
        <v>0.73781605356543922</v>
      </c>
      <c r="U146" t="str">
        <f t="shared" si="39"/>
        <v/>
      </c>
      <c r="V146" t="str">
        <f t="shared" si="40"/>
        <v/>
      </c>
      <c r="X146">
        <f t="shared" si="41"/>
        <v>0.18533666070829638</v>
      </c>
      <c r="Y146">
        <f t="shared" si="42"/>
        <v>0.23247939285714286</v>
      </c>
    </row>
    <row r="147" spans="1:25">
      <c r="A147" s="78" t="s">
        <v>280</v>
      </c>
      <c r="B147" s="79" t="s">
        <v>281</v>
      </c>
      <c r="C147" s="12">
        <f>IFERROR(MAX(0,MIN(1,((Data!C147-C$2)/(C$3-C$2)))),"")</f>
        <v>0.70499999999999996</v>
      </c>
      <c r="D147" s="12">
        <f>IFERROR(MAX(0,MIN(1,((Data!D147-D$2)/(D$3-D$2)))),"")</f>
        <v>0.35779697417418221</v>
      </c>
      <c r="E147" s="12">
        <f>IFERROR(MAX(0,MIN(1,((Data!E147-E$2)/(E$3-E$2)))),"")</f>
        <v>0.72399999999999998</v>
      </c>
      <c r="F147" s="12">
        <f>IFERROR(MAX(0,MIN(1,((Data!F147-F$2)/(F$3-F$2)))),"")</f>
        <v>1</v>
      </c>
      <c r="G147" s="12">
        <f>IFERROR(MAX(0,MIN(1,((Data!G147-G$2)/(G$3-G$2)))),"")</f>
        <v>0.14627428571428572</v>
      </c>
      <c r="I147">
        <f t="shared" si="29"/>
        <v>0.63100890748605853</v>
      </c>
      <c r="J147">
        <f t="shared" si="30"/>
        <v>59</v>
      </c>
      <c r="M147">
        <f t="shared" si="31"/>
        <v>24</v>
      </c>
      <c r="N147">
        <f t="shared" si="32"/>
        <v>145</v>
      </c>
      <c r="O147">
        <f t="shared" si="33"/>
        <v>20</v>
      </c>
      <c r="P147">
        <f t="shared" si="34"/>
        <v>1</v>
      </c>
      <c r="Q147">
        <f t="shared" si="35"/>
        <v>116</v>
      </c>
      <c r="R147">
        <f t="shared" si="36"/>
        <v>59</v>
      </c>
      <c r="S147" t="str">
        <f t="shared" si="37"/>
        <v>Qatar</v>
      </c>
      <c r="T147">
        <f t="shared" si="38"/>
        <v>0.63100890748605853</v>
      </c>
      <c r="U147" t="str">
        <f t="shared" si="39"/>
        <v/>
      </c>
      <c r="V147" t="str">
        <f t="shared" si="40"/>
        <v/>
      </c>
      <c r="X147">
        <f t="shared" si="41"/>
        <v>0.13522462177177277</v>
      </c>
      <c r="Y147">
        <f t="shared" si="42"/>
        <v>0.14328428571428573</v>
      </c>
    </row>
    <row r="148" spans="1:25">
      <c r="A148" s="78" t="s">
        <v>282</v>
      </c>
      <c r="B148" s="79" t="s">
        <v>283</v>
      </c>
      <c r="C148" s="12">
        <f>IFERROR(MAX(0,MIN(1,((Data!C148-C$2)/(C$3-C$2)))),"")</f>
        <v>0.64700000000000002</v>
      </c>
      <c r="D148" s="12">
        <f>IFERROR(MAX(0,MIN(1,((Data!D148-D$2)/(D$3-D$2)))),"")</f>
        <v>0.65824259448011779</v>
      </c>
      <c r="E148" s="12">
        <f>IFERROR(MAX(0,MIN(1,((Data!E148-E$2)/(E$3-E$2)))),"")</f>
        <v>0.57999999999999996</v>
      </c>
      <c r="F148" s="12">
        <f>IFERROR(MAX(0,MIN(1,((Data!F148-F$2)/(F$3-F$2)))),"")</f>
        <v>1</v>
      </c>
      <c r="G148" s="12">
        <f>IFERROR(MAX(0,MIN(1,((Data!G148-G$2)/(G$3-G$2)))),"")</f>
        <v>0.93652442857142848</v>
      </c>
      <c r="I148">
        <f t="shared" si="29"/>
        <v>0.72034587788144333</v>
      </c>
      <c r="J148">
        <f t="shared" si="30"/>
        <v>35</v>
      </c>
      <c r="M148">
        <f t="shared" si="31"/>
        <v>58</v>
      </c>
      <c r="N148">
        <f t="shared" si="32"/>
        <v>71</v>
      </c>
      <c r="O148">
        <f t="shared" si="33"/>
        <v>74</v>
      </c>
      <c r="P148">
        <f t="shared" si="34"/>
        <v>1</v>
      </c>
      <c r="Q148">
        <f t="shared" si="35"/>
        <v>23</v>
      </c>
      <c r="R148">
        <f t="shared" si="36"/>
        <v>35</v>
      </c>
      <c r="S148" t="str">
        <f t="shared" si="37"/>
        <v>Romania</v>
      </c>
      <c r="T148">
        <f t="shared" si="38"/>
        <v>0.72034587788144333</v>
      </c>
      <c r="U148" t="str">
        <f t="shared" si="39"/>
        <v/>
      </c>
      <c r="V148" t="str">
        <f t="shared" si="40"/>
        <v/>
      </c>
      <c r="X148">
        <f t="shared" si="41"/>
        <v>0.15478032431001471</v>
      </c>
      <c r="Y148">
        <f t="shared" si="42"/>
        <v>0.24206555357142856</v>
      </c>
    </row>
    <row r="149" spans="1:25">
      <c r="A149" s="78" t="s">
        <v>284</v>
      </c>
      <c r="B149" s="79" t="s">
        <v>285</v>
      </c>
      <c r="C149" s="12">
        <f>IFERROR(MAX(0,MIN(1,((Data!C149-C$2)/(C$3-C$2)))),"")</f>
        <v>0.505</v>
      </c>
      <c r="D149" s="12">
        <f>IFERROR(MAX(0,MIN(1,((Data!D149-D$2)/(D$3-D$2)))),"")</f>
        <v>0.34482876412227337</v>
      </c>
      <c r="E149" s="12">
        <f>IFERROR(MAX(0,MIN(1,((Data!E149-E$2)/(E$3-E$2)))),"")</f>
        <v>0.35599999999999998</v>
      </c>
      <c r="F149" s="12">
        <f>IFERROR(MAX(0,MIN(1,((Data!F149-F$2)/(F$3-F$2)))),"")</f>
        <v>1</v>
      </c>
      <c r="G149" s="12">
        <f>IFERROR(MAX(0,MIN(1,((Data!G149-G$2)/(G$3-G$2)))),"")</f>
        <v>1</v>
      </c>
      <c r="I149">
        <f t="shared" si="29"/>
        <v>0.59010359551528413</v>
      </c>
      <c r="J149">
        <f t="shared" si="30"/>
        <v>75</v>
      </c>
      <c r="M149">
        <f t="shared" si="31"/>
        <v>139</v>
      </c>
      <c r="N149">
        <f t="shared" si="32"/>
        <v>146</v>
      </c>
      <c r="O149">
        <f t="shared" si="33"/>
        <v>147</v>
      </c>
      <c r="P149">
        <f t="shared" si="34"/>
        <v>1</v>
      </c>
      <c r="Q149">
        <f t="shared" si="35"/>
        <v>1</v>
      </c>
      <c r="R149">
        <f t="shared" si="36"/>
        <v>75</v>
      </c>
      <c r="S149" t="str">
        <f t="shared" si="37"/>
        <v>Russian Federation</v>
      </c>
      <c r="T149">
        <f t="shared" si="38"/>
        <v>0.59010359551528413</v>
      </c>
      <c r="U149" t="str">
        <f t="shared" si="39"/>
        <v/>
      </c>
      <c r="V149" t="str">
        <f t="shared" si="40"/>
        <v/>
      </c>
      <c r="X149">
        <f t="shared" si="41"/>
        <v>8.7603595515284169E-2</v>
      </c>
      <c r="Y149">
        <f t="shared" si="42"/>
        <v>0.25</v>
      </c>
    </row>
    <row r="150" spans="1:25">
      <c r="A150" s="78" t="s">
        <v>286</v>
      </c>
      <c r="B150" s="79" t="s">
        <v>287</v>
      </c>
      <c r="C150" s="12">
        <f>IFERROR(MAX(0,MIN(1,((Data!C150-C$2)/(C$3-C$2)))),"")</f>
        <v>0.627</v>
      </c>
      <c r="D150" s="12">
        <f>IFERROR(MAX(0,MIN(1,((Data!D150-D$2)/(D$3-D$2)))),"")</f>
        <v>0.26992499673444892</v>
      </c>
      <c r="E150" s="12">
        <f>IFERROR(MAX(0,MIN(1,((Data!E150-E$2)/(E$3-E$2)))),"")</f>
        <v>0.434</v>
      </c>
      <c r="F150" s="12">
        <f>IFERROR(MAX(0,MIN(1,((Data!F150-F$2)/(F$3-F$2)))),"")</f>
        <v>0.26998130642860219</v>
      </c>
      <c r="G150" s="12">
        <f>IFERROR(MAX(0,MIN(1,((Data!G150-G$2)/(G$3-G$2)))),"")</f>
        <v>6.8835428571428575E-2</v>
      </c>
      <c r="I150">
        <f t="shared" si="29"/>
        <v>0.44384271646680995</v>
      </c>
      <c r="J150">
        <f t="shared" si="30"/>
        <v>125</v>
      </c>
      <c r="M150">
        <f t="shared" si="31"/>
        <v>69</v>
      </c>
      <c r="N150">
        <f t="shared" si="32"/>
        <v>169</v>
      </c>
      <c r="O150">
        <f t="shared" si="33"/>
        <v>123</v>
      </c>
      <c r="P150">
        <f t="shared" si="34"/>
        <v>162</v>
      </c>
      <c r="Q150">
        <f t="shared" si="35"/>
        <v>144</v>
      </c>
      <c r="R150">
        <f t="shared" si="36"/>
        <v>125</v>
      </c>
      <c r="S150" t="str">
        <f t="shared" si="37"/>
        <v>Rwanda</v>
      </c>
      <c r="T150">
        <f t="shared" si="38"/>
        <v>0.44384271646680995</v>
      </c>
      <c r="U150" t="str">
        <f t="shared" si="39"/>
        <v/>
      </c>
      <c r="V150" t="str">
        <f t="shared" si="40"/>
        <v/>
      </c>
      <c r="X150">
        <f t="shared" si="41"/>
        <v>8.7990624591806121E-2</v>
      </c>
      <c r="Y150">
        <f t="shared" si="42"/>
        <v>4.2352091875003842E-2</v>
      </c>
    </row>
    <row r="151" spans="1:25">
      <c r="A151" s="78" t="s">
        <v>288</v>
      </c>
      <c r="B151" s="79" t="s">
        <v>289</v>
      </c>
      <c r="C151" s="12" t="str">
        <f>IFERROR(MAX(0,MIN(1,((Data!C151-C$2)/(C$3-C$2)))),"")</f>
        <v/>
      </c>
      <c r="D151" s="12">
        <f>IFERROR(MAX(0,MIN(1,((Data!D151-D$2)/(D$3-D$2)))),"")</f>
        <v>0.78340606566534676</v>
      </c>
      <c r="E151" s="12">
        <f>IFERROR(MAX(0,MIN(1,((Data!E151-E$2)/(E$3-E$2)))),"")</f>
        <v>0.73399999999999999</v>
      </c>
      <c r="F151" s="12">
        <f>IFERROR(MAX(0,MIN(1,((Data!F151-F$2)/(F$3-F$2)))),"")</f>
        <v>1</v>
      </c>
      <c r="G151" s="12">
        <f>IFERROR(MAX(0,MIN(1,((Data!G151-G$2)/(G$3-G$2)))),"")</f>
        <v>0.26299671428571431</v>
      </c>
      <c r="I151" t="str">
        <f t="shared" si="29"/>
        <v/>
      </c>
      <c r="J151" t="str">
        <f t="shared" si="30"/>
        <v/>
      </c>
      <c r="M151" t="str">
        <f t="shared" si="31"/>
        <v/>
      </c>
      <c r="N151">
        <f t="shared" si="32"/>
        <v>39</v>
      </c>
      <c r="O151">
        <f t="shared" si="33"/>
        <v>17</v>
      </c>
      <c r="P151">
        <f t="shared" si="34"/>
        <v>1</v>
      </c>
      <c r="Q151">
        <f t="shared" si="35"/>
        <v>93</v>
      </c>
      <c r="R151" t="str">
        <f t="shared" si="36"/>
        <v/>
      </c>
      <c r="S151" t="str">
        <f t="shared" si="37"/>
        <v/>
      </c>
      <c r="T151" t="str">
        <f t="shared" si="38"/>
        <v/>
      </c>
      <c r="U151" t="str">
        <f t="shared" si="39"/>
        <v>Saint Kitts and Nevis</v>
      </c>
      <c r="V151" t="str">
        <f t="shared" si="40"/>
        <v xml:space="preserve">IEF </v>
      </c>
      <c r="X151">
        <f t="shared" si="41"/>
        <v>0.18967575820816834</v>
      </c>
      <c r="Y151">
        <f t="shared" si="42"/>
        <v>0.1578745892857143</v>
      </c>
    </row>
    <row r="152" spans="1:25">
      <c r="A152" s="78" t="s">
        <v>290</v>
      </c>
      <c r="B152" s="79" t="s">
        <v>291</v>
      </c>
      <c r="C152" s="12">
        <f>IFERROR(MAX(0,MIN(1,((Data!C152-C$2)/(C$3-C$2)))),"")</f>
        <v>0.70799999999999996</v>
      </c>
      <c r="D152" s="12">
        <f>IFERROR(MAX(0,MIN(1,((Data!D152-D$2)/(D$3-D$2)))),"")</f>
        <v>0.83707282625986901</v>
      </c>
      <c r="E152" s="12">
        <f>IFERROR(MAX(0,MIN(1,((Data!E152-E$2)/(E$3-E$2)))),"")</f>
        <v>0.65</v>
      </c>
      <c r="F152" s="12">
        <f>IFERROR(MAX(0,MIN(1,((Data!F152-F$2)/(F$3-F$2)))),"")</f>
        <v>1</v>
      </c>
      <c r="G152" s="12">
        <f>IFERROR(MAX(0,MIN(1,((Data!G152-G$2)/(G$3-G$2)))),"")</f>
        <v>0.22914842857142856</v>
      </c>
      <c r="I152">
        <f t="shared" si="29"/>
        <v>0.69352765685391216</v>
      </c>
      <c r="J152">
        <f t="shared" si="30"/>
        <v>40</v>
      </c>
      <c r="M152">
        <f t="shared" si="31"/>
        <v>23</v>
      </c>
      <c r="N152">
        <f t="shared" si="32"/>
        <v>20</v>
      </c>
      <c r="O152">
        <f t="shared" si="33"/>
        <v>48</v>
      </c>
      <c r="P152">
        <f t="shared" si="34"/>
        <v>1</v>
      </c>
      <c r="Q152">
        <f t="shared" si="35"/>
        <v>98</v>
      </c>
      <c r="R152">
        <f t="shared" si="36"/>
        <v>40</v>
      </c>
      <c r="S152" t="str">
        <f t="shared" si="37"/>
        <v>Saint Lucia</v>
      </c>
      <c r="T152">
        <f t="shared" si="38"/>
        <v>0.69352765685391216</v>
      </c>
      <c r="U152" t="str">
        <f t="shared" si="39"/>
        <v/>
      </c>
      <c r="V152" t="str">
        <f t="shared" si="40"/>
        <v/>
      </c>
      <c r="X152">
        <f t="shared" si="41"/>
        <v>0.18588410328248361</v>
      </c>
      <c r="Y152">
        <f t="shared" si="42"/>
        <v>0.15364355357142856</v>
      </c>
    </row>
    <row r="153" spans="1:25">
      <c r="A153" s="78" t="s">
        <v>292</v>
      </c>
      <c r="B153" s="79" t="s">
        <v>293</v>
      </c>
      <c r="C153" s="12">
        <f>IFERROR(MAX(0,MIN(1,((Data!C153-C$2)/(C$3-C$2)))),"")</f>
        <v>0.66900000000000004</v>
      </c>
      <c r="D153" s="12">
        <f>IFERROR(MAX(0,MIN(1,((Data!D153-D$2)/(D$3-D$2)))),"")</f>
        <v>0.79856853666756011</v>
      </c>
      <c r="E153" s="12">
        <f>IFERROR(MAX(0,MIN(1,((Data!E153-E$2)/(E$3-E$2)))),"")</f>
        <v>0.67999999999999994</v>
      </c>
      <c r="F153" s="12">
        <f>IFERROR(MAX(0,MIN(1,((Data!F153-F$2)/(F$3-F$2)))),"")</f>
        <v>1</v>
      </c>
      <c r="G153" s="12" t="str">
        <f>IFERROR(MAX(0,MIN(1,((Data!G153-G$2)/(G$3-G$2)))),"")</f>
        <v/>
      </c>
      <c r="I153" t="str">
        <f t="shared" si="29"/>
        <v/>
      </c>
      <c r="J153" t="str">
        <f t="shared" si="30"/>
        <v/>
      </c>
      <c r="M153">
        <f t="shared" si="31"/>
        <v>46</v>
      </c>
      <c r="N153">
        <f t="shared" si="32"/>
        <v>31</v>
      </c>
      <c r="O153">
        <f t="shared" si="33"/>
        <v>36</v>
      </c>
      <c r="P153">
        <f t="shared" si="34"/>
        <v>1</v>
      </c>
      <c r="Q153" t="str">
        <f t="shared" si="35"/>
        <v/>
      </c>
      <c r="R153" t="str">
        <f t="shared" si="36"/>
        <v/>
      </c>
      <c r="S153" t="str">
        <f t="shared" si="37"/>
        <v/>
      </c>
      <c r="T153" t="str">
        <f t="shared" si="38"/>
        <v/>
      </c>
      <c r="U153" t="str">
        <f t="shared" si="39"/>
        <v>Saint Vincent and the Grenadines</v>
      </c>
      <c r="V153" t="str">
        <f t="shared" si="40"/>
        <v xml:space="preserve">Enroll 3e </v>
      </c>
      <c r="X153">
        <f t="shared" si="41"/>
        <v>0.18482106708344501</v>
      </c>
      <c r="Y153" t="e">
        <f t="shared" si="42"/>
        <v>#VALUE!</v>
      </c>
    </row>
    <row r="154" spans="1:25">
      <c r="A154" s="78" t="s">
        <v>294</v>
      </c>
      <c r="B154" s="79" t="s">
        <v>295</v>
      </c>
      <c r="C154" s="12">
        <f>IFERROR(MAX(0,MIN(1,((Data!C154-C$2)/(C$3-C$2)))),"")</f>
        <v>0.60599999999999998</v>
      </c>
      <c r="D154" s="12">
        <f>IFERROR(MAX(0,MIN(1,((Data!D154-D$2)/(D$3-D$2)))),"")</f>
        <v>0.67575536461978891</v>
      </c>
      <c r="E154" s="12">
        <f>IFERROR(MAX(0,MIN(1,((Data!E154-E$2)/(E$3-E$2)))),"")</f>
        <v>0.71599999999999997</v>
      </c>
      <c r="F154" s="12">
        <f>IFERROR(MAX(0,MIN(1,((Data!F154-F$2)/(F$3-F$2)))),"")</f>
        <v>0.93811311283326337</v>
      </c>
      <c r="G154" s="12">
        <f>IFERROR(MAX(0,MIN(1,((Data!G154-G$2)/(G$3-G$2)))),"")</f>
        <v>0.10639828571428571</v>
      </c>
      <c r="I154">
        <f t="shared" si="29"/>
        <v>0.60753334539591719</v>
      </c>
      <c r="J154">
        <f t="shared" si="30"/>
        <v>71</v>
      </c>
      <c r="M154">
        <f t="shared" si="31"/>
        <v>80</v>
      </c>
      <c r="N154">
        <f t="shared" si="32"/>
        <v>63</v>
      </c>
      <c r="O154">
        <f t="shared" si="33"/>
        <v>24</v>
      </c>
      <c r="P154">
        <f t="shared" si="34"/>
        <v>93</v>
      </c>
      <c r="Q154">
        <f t="shared" si="35"/>
        <v>131</v>
      </c>
      <c r="R154">
        <f t="shared" si="36"/>
        <v>71</v>
      </c>
      <c r="S154" t="str">
        <f t="shared" si="37"/>
        <v>Samoa</v>
      </c>
      <c r="T154">
        <f t="shared" si="38"/>
        <v>0.60753334539591719</v>
      </c>
      <c r="U154" t="str">
        <f t="shared" si="39"/>
        <v/>
      </c>
      <c r="V154" t="str">
        <f t="shared" si="40"/>
        <v/>
      </c>
      <c r="X154">
        <f t="shared" si="41"/>
        <v>0.17396942057747361</v>
      </c>
      <c r="Y154">
        <f t="shared" si="42"/>
        <v>0.13056392481844364</v>
      </c>
    </row>
    <row r="155" spans="1:25">
      <c r="A155" s="78" t="s">
        <v>296</v>
      </c>
      <c r="B155" s="79" t="s">
        <v>297</v>
      </c>
      <c r="C155" s="12" t="str">
        <f>IFERROR(MAX(0,MIN(1,((Data!C155-C$2)/(C$3-C$2)))),"")</f>
        <v/>
      </c>
      <c r="D155" s="12">
        <f>IFERROR(MAX(0,MIN(1,((Data!D155-D$2)/(D$3-D$2)))),"")</f>
        <v>0.82793371345337108</v>
      </c>
      <c r="E155" s="12">
        <f>IFERROR(MAX(0,MIN(1,((Data!E155-E$2)/(E$3-E$2)))),"")</f>
        <v>0.79200000000000004</v>
      </c>
      <c r="F155" s="12">
        <f>IFERROR(MAX(0,MIN(1,((Data!F155-F$2)/(F$3-F$2)))),"")</f>
        <v>0.84787977064852227</v>
      </c>
      <c r="G155" s="12" t="str">
        <f>IFERROR(MAX(0,MIN(1,((Data!G155-G$2)/(G$3-G$2)))),"")</f>
        <v/>
      </c>
      <c r="I155" t="str">
        <f t="shared" si="29"/>
        <v/>
      </c>
      <c r="J155" t="str">
        <f t="shared" si="30"/>
        <v/>
      </c>
      <c r="M155" t="str">
        <f t="shared" si="31"/>
        <v/>
      </c>
      <c r="N155">
        <f t="shared" si="32"/>
        <v>22</v>
      </c>
      <c r="O155">
        <f t="shared" si="33"/>
        <v>2</v>
      </c>
      <c r="P155">
        <f t="shared" si="34"/>
        <v>104</v>
      </c>
      <c r="Q155" t="str">
        <f t="shared" si="35"/>
        <v/>
      </c>
      <c r="R155" t="str">
        <f t="shared" si="36"/>
        <v/>
      </c>
      <c r="S155" t="str">
        <f t="shared" si="37"/>
        <v/>
      </c>
      <c r="T155" t="str">
        <f t="shared" si="38"/>
        <v/>
      </c>
      <c r="U155" t="str">
        <f t="shared" si="39"/>
        <v>San Marino</v>
      </c>
      <c r="V155" t="str">
        <f t="shared" si="40"/>
        <v xml:space="preserve">IEF Enroll 3e </v>
      </c>
      <c r="X155">
        <f t="shared" si="41"/>
        <v>0.20249171418167139</v>
      </c>
      <c r="Y155" t="e">
        <f t="shared" si="42"/>
        <v>#VALUE!</v>
      </c>
    </row>
    <row r="156" spans="1:25">
      <c r="A156" s="78" t="s">
        <v>298</v>
      </c>
      <c r="B156" s="79" t="s">
        <v>299</v>
      </c>
      <c r="C156" s="12">
        <f>IFERROR(MAX(0,MIN(1,((Data!C156-C$2)/(C$3-C$2)))),"")</f>
        <v>0.495</v>
      </c>
      <c r="D156" s="12">
        <f>IFERROR(MAX(0,MIN(1,((Data!D156-D$2)/(D$3-D$2)))),"")</f>
        <v>0.59353136207262225</v>
      </c>
      <c r="E156" s="12">
        <f>IFERROR(MAX(0,MIN(1,((Data!E156-E$2)/(E$3-E$2)))),"")</f>
        <v>0.54400000000000004</v>
      </c>
      <c r="F156" s="12">
        <f>IFERROR(MAX(0,MIN(1,((Data!F156-F$2)/(F$3-F$2)))),"")</f>
        <v>0.4369212074044489</v>
      </c>
      <c r="G156" s="12">
        <f>IFERROR(MAX(0,MIN(1,((Data!G156-G$2)/(G$3-G$2)))),"")</f>
        <v>5.8150571428571433E-2</v>
      </c>
      <c r="I156">
        <f t="shared" si="29"/>
        <v>0.45157539261320534</v>
      </c>
      <c r="J156">
        <f t="shared" si="30"/>
        <v>122</v>
      </c>
      <c r="M156">
        <f t="shared" si="31"/>
        <v>146</v>
      </c>
      <c r="N156">
        <f t="shared" si="32"/>
        <v>80</v>
      </c>
      <c r="O156">
        <f t="shared" si="33"/>
        <v>84</v>
      </c>
      <c r="P156">
        <f t="shared" si="34"/>
        <v>144</v>
      </c>
      <c r="Q156">
        <f t="shared" si="35"/>
        <v>149</v>
      </c>
      <c r="R156">
        <f t="shared" si="36"/>
        <v>122</v>
      </c>
      <c r="S156" t="str">
        <f t="shared" si="37"/>
        <v>Sao Tome and Principe</v>
      </c>
      <c r="T156">
        <f t="shared" si="38"/>
        <v>0.45157539261320534</v>
      </c>
      <c r="U156" t="str">
        <f t="shared" si="39"/>
        <v/>
      </c>
      <c r="V156" t="str">
        <f t="shared" si="40"/>
        <v/>
      </c>
      <c r="X156">
        <f t="shared" si="41"/>
        <v>0.14219142025907777</v>
      </c>
      <c r="Y156">
        <f t="shared" si="42"/>
        <v>6.1883972354127542E-2</v>
      </c>
    </row>
    <row r="157" spans="1:25">
      <c r="A157" s="78" t="s">
        <v>300</v>
      </c>
      <c r="B157" s="79" t="s">
        <v>301</v>
      </c>
      <c r="C157" s="12">
        <f>IFERROR(MAX(0,MIN(1,((Data!C157-C$2)/(C$3-C$2)))),"")</f>
        <v>0.66200000000000003</v>
      </c>
      <c r="D157" s="12">
        <f>IFERROR(MAX(0,MIN(1,((Data!D157-D$2)/(D$3-D$2)))),"")</f>
        <v>0.16139022934533553</v>
      </c>
      <c r="E157" s="12">
        <f>IFERROR(MAX(0,MIN(1,((Data!E157-E$2)/(E$3-E$2)))),"")</f>
        <v>0.42599999999999999</v>
      </c>
      <c r="F157" s="12">
        <f>IFERROR(MAX(0,MIN(1,((Data!F157-F$2)/(F$3-F$2)))),"")</f>
        <v>1</v>
      </c>
      <c r="G157" s="12">
        <f>IFERROR(MAX(0,MIN(1,((Data!G157-G$2)/(G$3-G$2)))),"")</f>
        <v>0.46822471428571433</v>
      </c>
      <c r="I157">
        <f t="shared" si="29"/>
        <v>0.58795186795388132</v>
      </c>
      <c r="J157">
        <f t="shared" si="30"/>
        <v>77</v>
      </c>
      <c r="M157">
        <f t="shared" si="31"/>
        <v>50</v>
      </c>
      <c r="N157">
        <f t="shared" si="32"/>
        <v>184</v>
      </c>
      <c r="O157">
        <f t="shared" si="33"/>
        <v>125</v>
      </c>
      <c r="P157">
        <f t="shared" si="34"/>
        <v>1</v>
      </c>
      <c r="Q157">
        <f t="shared" si="35"/>
        <v>71</v>
      </c>
      <c r="R157">
        <f t="shared" si="36"/>
        <v>77</v>
      </c>
      <c r="S157" t="str">
        <f t="shared" si="37"/>
        <v>Saudi Arabia</v>
      </c>
      <c r="T157">
        <f t="shared" si="38"/>
        <v>0.58795186795388132</v>
      </c>
      <c r="U157" t="str">
        <f t="shared" si="39"/>
        <v/>
      </c>
      <c r="V157" t="str">
        <f t="shared" si="40"/>
        <v/>
      </c>
      <c r="X157">
        <f t="shared" si="41"/>
        <v>7.3423778668166934E-2</v>
      </c>
      <c r="Y157">
        <f t="shared" si="42"/>
        <v>0.18352808928571429</v>
      </c>
    </row>
    <row r="158" spans="1:25">
      <c r="A158" s="78" t="s">
        <v>302</v>
      </c>
      <c r="B158" s="79" t="s">
        <v>303</v>
      </c>
      <c r="C158" s="12">
        <f>IFERROR(MAX(0,MIN(1,((Data!C158-C$2)/(C$3-C$2)))),"")</f>
        <v>0.55700000000000005</v>
      </c>
      <c r="D158" s="12">
        <f>IFERROR(MAX(0,MIN(1,((Data!D158-D$2)/(D$3-D$2)))),"")</f>
        <v>0.48630057317421332</v>
      </c>
      <c r="E158" s="12">
        <f>IFERROR(MAX(0,MIN(1,((Data!E158-E$2)/(E$3-E$2)))),"")</f>
        <v>0.47000000000000003</v>
      </c>
      <c r="F158" s="12">
        <f>IFERROR(MAX(0,MIN(1,((Data!F158-F$2)/(F$3-F$2)))),"")</f>
        <v>0.61179072571876336</v>
      </c>
      <c r="G158" s="12">
        <f>IFERROR(MAX(0,MIN(1,((Data!G158-G$2)/(G$3-G$2)))),"")</f>
        <v>0.11494057142857143</v>
      </c>
      <c r="I158">
        <f t="shared" si="29"/>
        <v>0.48887898379019357</v>
      </c>
      <c r="J158">
        <f t="shared" si="30"/>
        <v>110</v>
      </c>
      <c r="M158">
        <f t="shared" si="31"/>
        <v>116</v>
      </c>
      <c r="N158">
        <f t="shared" si="32"/>
        <v>114</v>
      </c>
      <c r="O158">
        <f t="shared" si="33"/>
        <v>111</v>
      </c>
      <c r="P158">
        <f t="shared" si="34"/>
        <v>130</v>
      </c>
      <c r="Q158">
        <f t="shared" si="35"/>
        <v>128</v>
      </c>
      <c r="R158">
        <f t="shared" si="36"/>
        <v>110</v>
      </c>
      <c r="S158" t="str">
        <f t="shared" si="37"/>
        <v>Senegal</v>
      </c>
      <c r="T158">
        <f t="shared" si="38"/>
        <v>0.48887898379019357</v>
      </c>
      <c r="U158" t="str">
        <f t="shared" si="39"/>
        <v/>
      </c>
      <c r="V158" t="str">
        <f t="shared" si="40"/>
        <v/>
      </c>
      <c r="X158">
        <f t="shared" si="41"/>
        <v>0.11953757164677667</v>
      </c>
      <c r="Y158">
        <f t="shared" si="42"/>
        <v>9.0841412143416844E-2</v>
      </c>
    </row>
    <row r="159" spans="1:25">
      <c r="A159" s="78" t="s">
        <v>304</v>
      </c>
      <c r="B159" s="79" t="s">
        <v>305</v>
      </c>
      <c r="C159" s="12">
        <f>IFERROR(MAX(0,MIN(1,((Data!C159-C$2)/(C$3-C$2)))),"")</f>
        <v>0.57999999999999996</v>
      </c>
      <c r="D159" s="12">
        <f>IFERROR(MAX(0,MIN(1,((Data!D159-D$2)/(D$3-D$2)))),"")</f>
        <v>0.62625929383640222</v>
      </c>
      <c r="E159" s="12">
        <f>IFERROR(MAX(0,MIN(1,((Data!E159-E$2)/(E$3-E$2)))),"")</f>
        <v>0.4</v>
      </c>
      <c r="F159" s="12">
        <f>IFERROR(MAX(0,MIN(1,((Data!F159-F$2)/(F$3-F$2)))),"")</f>
        <v>1</v>
      </c>
      <c r="G159" s="12">
        <f>IFERROR(MAX(0,MIN(1,((Data!G159-G$2)/(G$3-G$2)))),"")</f>
        <v>0.71213814285714294</v>
      </c>
      <c r="I159">
        <f t="shared" si="29"/>
        <v>0.63229967958669309</v>
      </c>
      <c r="J159">
        <f t="shared" si="30"/>
        <v>57</v>
      </c>
      <c r="M159">
        <f t="shared" si="31"/>
        <v>97</v>
      </c>
      <c r="N159">
        <f t="shared" si="32"/>
        <v>74</v>
      </c>
      <c r="O159">
        <f t="shared" si="33"/>
        <v>134</v>
      </c>
      <c r="P159">
        <f t="shared" si="34"/>
        <v>1</v>
      </c>
      <c r="Q159">
        <f t="shared" si="35"/>
        <v>48</v>
      </c>
      <c r="R159">
        <f t="shared" si="36"/>
        <v>57</v>
      </c>
      <c r="S159" t="str">
        <f t="shared" si="37"/>
        <v>Serbia</v>
      </c>
      <c r="T159">
        <f t="shared" si="38"/>
        <v>0.63229967958669309</v>
      </c>
      <c r="U159" t="str">
        <f t="shared" si="39"/>
        <v/>
      </c>
      <c r="V159" t="str">
        <f t="shared" si="40"/>
        <v/>
      </c>
      <c r="X159">
        <f t="shared" si="41"/>
        <v>0.12828241172955029</v>
      </c>
      <c r="Y159">
        <f t="shared" si="42"/>
        <v>0.21401726785714287</v>
      </c>
    </row>
    <row r="160" spans="1:25">
      <c r="A160" s="78" t="s">
        <v>306</v>
      </c>
      <c r="B160" s="79" t="s">
        <v>307</v>
      </c>
      <c r="C160" s="12">
        <f>IFERROR(MAX(0,MIN(1,((Data!C160-C$2)/(C$3-C$2)))),"")</f>
        <v>0.51200000000000001</v>
      </c>
      <c r="D160" s="12">
        <f>IFERROR(MAX(0,MIN(1,((Data!D160-D$2)/(D$3-D$2)))),"")</f>
        <v>0.5641422203749491</v>
      </c>
      <c r="E160" s="12">
        <f>IFERROR(MAX(0,MIN(1,((Data!E160-E$2)/(E$3-E$2)))),"")</f>
        <v>0.64200000000000002</v>
      </c>
      <c r="F160" s="12">
        <f>IFERROR(MAX(0,MIN(1,((Data!F160-F$2)/(F$3-F$2)))),"")</f>
        <v>1</v>
      </c>
      <c r="G160" s="12" t="str">
        <f>IFERROR(MAX(0,MIN(1,((Data!G160-G$2)/(G$3-G$2)))),"")</f>
        <v/>
      </c>
      <c r="I160" t="str">
        <f t="shared" si="29"/>
        <v/>
      </c>
      <c r="J160" t="str">
        <f t="shared" si="30"/>
        <v/>
      </c>
      <c r="M160">
        <f t="shared" si="31"/>
        <v>138</v>
      </c>
      <c r="N160">
        <f t="shared" si="32"/>
        <v>91</v>
      </c>
      <c r="O160">
        <f t="shared" si="33"/>
        <v>51</v>
      </c>
      <c r="P160">
        <f t="shared" si="34"/>
        <v>1</v>
      </c>
      <c r="Q160" t="str">
        <f t="shared" si="35"/>
        <v/>
      </c>
      <c r="R160" t="str">
        <f t="shared" si="36"/>
        <v/>
      </c>
      <c r="S160" t="str">
        <f t="shared" si="37"/>
        <v/>
      </c>
      <c r="T160" t="str">
        <f t="shared" si="38"/>
        <v/>
      </c>
      <c r="U160" t="str">
        <f t="shared" si="39"/>
        <v>Seychelles</v>
      </c>
      <c r="V160" t="str">
        <f t="shared" si="40"/>
        <v xml:space="preserve">Enroll 3e </v>
      </c>
      <c r="X160">
        <f t="shared" si="41"/>
        <v>0.15076777754686865</v>
      </c>
      <c r="Y160" t="e">
        <f t="shared" si="42"/>
        <v>#VALUE!</v>
      </c>
    </row>
    <row r="161" spans="1:25">
      <c r="A161" s="78" t="s">
        <v>308</v>
      </c>
      <c r="B161" s="79" t="s">
        <v>309</v>
      </c>
      <c r="C161" s="12">
        <f>IFERROR(MAX(0,MIN(1,((Data!C161-C$2)/(C$3-C$2)))),"")</f>
        <v>0.496</v>
      </c>
      <c r="D161" s="12">
        <f>IFERROR(MAX(0,MIN(1,((Data!D161-D$2)/(D$3-D$2)))),"")</f>
        <v>0.49782227226541331</v>
      </c>
      <c r="E161" s="12">
        <f>IFERROR(MAX(0,MIN(1,((Data!E161-E$2)/(E$3-E$2)))),"")</f>
        <v>0.42000000000000004</v>
      </c>
      <c r="F161" s="12">
        <f>IFERROR(MAX(0,MIN(1,((Data!F161-F$2)/(F$3-F$2)))),"")</f>
        <v>0.22626094100872113</v>
      </c>
      <c r="G161" s="12">
        <f>IFERROR(MAX(0,MIN(1,((Data!G161-G$2)/(G$3-G$2)))),"")</f>
        <v>2.9285142857142857E-2</v>
      </c>
      <c r="I161">
        <f t="shared" si="29"/>
        <v>0.39467104451640961</v>
      </c>
      <c r="J161">
        <f t="shared" si="30"/>
        <v>143</v>
      </c>
      <c r="M161">
        <f t="shared" si="31"/>
        <v>144</v>
      </c>
      <c r="N161">
        <f t="shared" si="32"/>
        <v>109</v>
      </c>
      <c r="O161">
        <f t="shared" si="33"/>
        <v>127</v>
      </c>
      <c r="P161">
        <f t="shared" si="34"/>
        <v>167</v>
      </c>
      <c r="Q161">
        <f t="shared" si="35"/>
        <v>166</v>
      </c>
      <c r="R161">
        <f t="shared" si="36"/>
        <v>143</v>
      </c>
      <c r="S161" t="str">
        <f t="shared" si="37"/>
        <v>Sierra Leone</v>
      </c>
      <c r="T161">
        <f t="shared" si="38"/>
        <v>0.39467104451640961</v>
      </c>
      <c r="U161" t="str">
        <f t="shared" si="39"/>
        <v/>
      </c>
      <c r="V161" t="str">
        <f t="shared" si="40"/>
        <v/>
      </c>
      <c r="X161">
        <f t="shared" si="41"/>
        <v>0.11472778403317667</v>
      </c>
      <c r="Y161">
        <f t="shared" si="42"/>
        <v>3.1943260483232996E-2</v>
      </c>
    </row>
    <row r="162" spans="1:25">
      <c r="A162" s="78" t="s">
        <v>310</v>
      </c>
      <c r="B162" s="79" t="s">
        <v>311</v>
      </c>
      <c r="C162" s="12">
        <f>IFERROR(MAX(0,MIN(1,((Data!C162-C$2)/(C$3-C$2)))),"")</f>
        <v>0.872</v>
      </c>
      <c r="D162" s="12">
        <f>IFERROR(MAX(0,MIN(1,((Data!D162-D$2)/(D$3-D$2)))),"")</f>
        <v>0.46555659626225776</v>
      </c>
      <c r="E162" s="12">
        <f>IFERROR(MAX(0,MIN(1,((Data!E162-E$2)/(E$3-E$2)))),"")</f>
        <v>0.73</v>
      </c>
      <c r="F162" s="12">
        <f>IFERROR(MAX(0,MIN(1,((Data!F162-F$2)/(F$3-F$2)))),"")</f>
        <v>1</v>
      </c>
      <c r="G162" s="12" t="str">
        <f>IFERROR(MAX(0,MIN(1,((Data!G162-G$2)/(G$3-G$2)))),"")</f>
        <v/>
      </c>
      <c r="I162" t="str">
        <f t="shared" si="29"/>
        <v/>
      </c>
      <c r="J162" t="str">
        <f t="shared" si="30"/>
        <v/>
      </c>
      <c r="M162">
        <f t="shared" si="31"/>
        <v>1</v>
      </c>
      <c r="N162">
        <f t="shared" si="32"/>
        <v>121</v>
      </c>
      <c r="O162">
        <f t="shared" si="33"/>
        <v>18</v>
      </c>
      <c r="P162">
        <f t="shared" si="34"/>
        <v>1</v>
      </c>
      <c r="Q162" t="str">
        <f t="shared" si="35"/>
        <v/>
      </c>
      <c r="R162" t="str">
        <f t="shared" si="36"/>
        <v/>
      </c>
      <c r="S162" t="str">
        <f t="shared" si="37"/>
        <v/>
      </c>
      <c r="T162" t="str">
        <f t="shared" si="38"/>
        <v/>
      </c>
      <c r="U162" t="str">
        <f t="shared" si="39"/>
        <v>Singapore</v>
      </c>
      <c r="V162" t="str">
        <f t="shared" si="40"/>
        <v xml:space="preserve">Enroll 3e </v>
      </c>
      <c r="X162">
        <f t="shared" si="41"/>
        <v>0.1494445745327822</v>
      </c>
      <c r="Y162" t="e">
        <f t="shared" si="42"/>
        <v>#VALUE!</v>
      </c>
    </row>
    <row r="163" spans="1:25">
      <c r="A163" s="78" t="s">
        <v>312</v>
      </c>
      <c r="B163" s="79" t="s">
        <v>313</v>
      </c>
      <c r="C163" s="12">
        <f>IFERROR(MAX(0,MIN(1,((Data!C163-C$2)/(C$3-C$2)))),"")</f>
        <v>0.69499999999999995</v>
      </c>
      <c r="D163" s="12">
        <f>IFERROR(MAX(0,MIN(1,((Data!D163-D$2)/(D$3-D$2)))),"")</f>
        <v>0.74922527429361552</v>
      </c>
      <c r="E163" s="12">
        <f>IFERROR(MAX(0,MIN(1,((Data!E163-E$2)/(E$3-E$2)))),"")</f>
        <v>0.67800000000000005</v>
      </c>
      <c r="F163" s="12">
        <f>IFERROR(MAX(0,MIN(1,((Data!F163-F$2)/(F$3-F$2)))),"")</f>
        <v>1</v>
      </c>
      <c r="G163" s="12">
        <f>IFERROR(MAX(0,MIN(1,((Data!G163-G$2)/(G$3-G$2)))),"")</f>
        <v>0.76598214285714283</v>
      </c>
      <c r="I163">
        <f t="shared" si="29"/>
        <v>0.74665092714384484</v>
      </c>
      <c r="J163">
        <f t="shared" si="30"/>
        <v>28</v>
      </c>
      <c r="M163">
        <f t="shared" si="31"/>
        <v>34</v>
      </c>
      <c r="N163">
        <f t="shared" si="32"/>
        <v>49</v>
      </c>
      <c r="O163">
        <f t="shared" si="33"/>
        <v>37</v>
      </c>
      <c r="P163">
        <f t="shared" si="34"/>
        <v>1</v>
      </c>
      <c r="Q163">
        <f t="shared" si="35"/>
        <v>40</v>
      </c>
      <c r="R163">
        <f t="shared" si="36"/>
        <v>28</v>
      </c>
      <c r="S163" t="str">
        <f t="shared" si="37"/>
        <v>Slovakia</v>
      </c>
      <c r="T163">
        <f t="shared" si="38"/>
        <v>0.74665092714384484</v>
      </c>
      <c r="U163" t="str">
        <f t="shared" si="39"/>
        <v/>
      </c>
      <c r="V163" t="str">
        <f t="shared" si="40"/>
        <v/>
      </c>
      <c r="X163">
        <f t="shared" si="41"/>
        <v>0.17840315928670195</v>
      </c>
      <c r="Y163">
        <f t="shared" si="42"/>
        <v>0.22074776785714284</v>
      </c>
    </row>
    <row r="164" spans="1:25">
      <c r="A164" s="78" t="s">
        <v>314</v>
      </c>
      <c r="B164" s="79" t="s">
        <v>315</v>
      </c>
      <c r="C164" s="12">
        <f>IFERROR(MAX(0,MIN(1,((Data!C164-C$2)/(C$3-C$2)))),"")</f>
        <v>0.64599999999999991</v>
      </c>
      <c r="D164" s="12">
        <f>IFERROR(MAX(0,MIN(1,((Data!D164-D$2)/(D$3-D$2)))),"")</f>
        <v>0.77485318338973785</v>
      </c>
      <c r="E164" s="12">
        <f>IFERROR(MAX(0,MIN(1,((Data!E164-E$2)/(E$3-E$2)))),"")</f>
        <v>0.67400000000000004</v>
      </c>
      <c r="F164" s="12">
        <f>IFERROR(MAX(0,MIN(1,((Data!F164-F$2)/(F$3-F$2)))),"")</f>
        <v>1</v>
      </c>
      <c r="G164" s="12">
        <f>IFERROR(MAX(0,MIN(1,((Data!G164-G$2)/(G$3-G$2)))),"")</f>
        <v>1</v>
      </c>
      <c r="I164">
        <f t="shared" si="29"/>
        <v>0.75410664792371718</v>
      </c>
      <c r="J164">
        <f t="shared" si="30"/>
        <v>25</v>
      </c>
      <c r="M164">
        <f t="shared" si="31"/>
        <v>60</v>
      </c>
      <c r="N164">
        <f t="shared" si="32"/>
        <v>42</v>
      </c>
      <c r="O164">
        <f t="shared" si="33"/>
        <v>40</v>
      </c>
      <c r="P164">
        <f t="shared" si="34"/>
        <v>1</v>
      </c>
      <c r="Q164">
        <f t="shared" si="35"/>
        <v>1</v>
      </c>
      <c r="R164">
        <f t="shared" si="36"/>
        <v>25</v>
      </c>
      <c r="S164" t="str">
        <f t="shared" si="37"/>
        <v>Slovenia</v>
      </c>
      <c r="T164">
        <f t="shared" si="38"/>
        <v>0.75410664792371718</v>
      </c>
      <c r="U164" t="str">
        <f t="shared" si="39"/>
        <v/>
      </c>
      <c r="V164" t="str">
        <f t="shared" si="40"/>
        <v/>
      </c>
      <c r="X164">
        <f t="shared" si="41"/>
        <v>0.18110664792371722</v>
      </c>
      <c r="Y164">
        <f t="shared" si="42"/>
        <v>0.25</v>
      </c>
    </row>
    <row r="165" spans="1:25">
      <c r="A165" s="78" t="s">
        <v>316</v>
      </c>
      <c r="B165" s="79" t="s">
        <v>317</v>
      </c>
      <c r="C165" s="12">
        <f>IFERROR(MAX(0,MIN(1,((Data!C165-C$2)/(C$3-C$2)))),"")</f>
        <v>0.45899999999999996</v>
      </c>
      <c r="D165" s="12">
        <f>IFERROR(MAX(0,MIN(1,((Data!D165-D$2)/(D$3-D$2)))),"")</f>
        <v>0.59701570911926893</v>
      </c>
      <c r="E165" s="12">
        <f>IFERROR(MAX(0,MIN(1,((Data!E165-E$2)/(E$3-E$2)))),"")</f>
        <v>0.57000000000000006</v>
      </c>
      <c r="F165" s="12">
        <f>IFERROR(MAX(0,MIN(1,((Data!F165-F$2)/(F$3-F$2)))),"")</f>
        <v>6.3714152824767001E-2</v>
      </c>
      <c r="G165" s="12" t="str">
        <f>IFERROR(MAX(0,MIN(1,((Data!G165-G$2)/(G$3-G$2)))),"")</f>
        <v/>
      </c>
      <c r="I165" t="str">
        <f t="shared" si="29"/>
        <v/>
      </c>
      <c r="J165" t="str">
        <f t="shared" si="30"/>
        <v/>
      </c>
      <c r="M165">
        <f t="shared" si="31"/>
        <v>158</v>
      </c>
      <c r="N165">
        <f t="shared" si="32"/>
        <v>79</v>
      </c>
      <c r="O165">
        <f t="shared" si="33"/>
        <v>78</v>
      </c>
      <c r="P165">
        <f t="shared" si="34"/>
        <v>177</v>
      </c>
      <c r="Q165" t="str">
        <f t="shared" si="35"/>
        <v/>
      </c>
      <c r="R165" t="str">
        <f t="shared" si="36"/>
        <v/>
      </c>
      <c r="S165" t="str">
        <f t="shared" si="37"/>
        <v/>
      </c>
      <c r="T165" t="str">
        <f t="shared" si="38"/>
        <v/>
      </c>
      <c r="U165" t="str">
        <f t="shared" si="39"/>
        <v>Solomon Islands</v>
      </c>
      <c r="V165" t="str">
        <f t="shared" si="40"/>
        <v xml:space="preserve">Enroll 3e </v>
      </c>
      <c r="X165">
        <f t="shared" si="41"/>
        <v>0.14587696363990862</v>
      </c>
      <c r="Y165" t="e">
        <f t="shared" si="42"/>
        <v>#VALUE!</v>
      </c>
    </row>
    <row r="166" spans="1:25">
      <c r="A166" s="78" t="s">
        <v>318</v>
      </c>
      <c r="B166" s="79" t="s">
        <v>319</v>
      </c>
      <c r="C166" s="12" t="str">
        <f>IFERROR(MAX(0,MIN(1,((Data!C166-C$2)/(C$3-C$2)))),"")</f>
        <v/>
      </c>
      <c r="D166" s="12">
        <f>IFERROR(MAX(0,MIN(1,((Data!D166-D$2)/(D$3-D$2)))),"")</f>
        <v>0.11280650529001335</v>
      </c>
      <c r="E166" s="12">
        <f>IFERROR(MAX(0,MIN(1,((Data!E166-E$2)/(E$3-E$2)))),"")</f>
        <v>0</v>
      </c>
      <c r="F166" s="12">
        <f>IFERROR(MAX(0,MIN(1,((Data!F166-F$2)/(F$3-F$2)))),"")</f>
        <v>7.7982322611871116E-2</v>
      </c>
      <c r="G166" s="12" t="str">
        <f>IFERROR(MAX(0,MIN(1,((Data!G166-G$2)/(G$3-G$2)))),"")</f>
        <v/>
      </c>
      <c r="I166" t="str">
        <f t="shared" si="29"/>
        <v/>
      </c>
      <c r="J166" t="str">
        <f t="shared" si="30"/>
        <v/>
      </c>
      <c r="M166" t="str">
        <f t="shared" si="31"/>
        <v/>
      </c>
      <c r="N166">
        <f t="shared" si="32"/>
        <v>188</v>
      </c>
      <c r="O166">
        <f t="shared" si="33"/>
        <v>189</v>
      </c>
      <c r="P166">
        <f t="shared" si="34"/>
        <v>176</v>
      </c>
      <c r="Q166" t="str">
        <f t="shared" si="35"/>
        <v/>
      </c>
      <c r="R166" t="str">
        <f t="shared" si="36"/>
        <v/>
      </c>
      <c r="S166" t="str">
        <f t="shared" si="37"/>
        <v/>
      </c>
      <c r="T166" t="str">
        <f t="shared" si="38"/>
        <v/>
      </c>
      <c r="U166" t="str">
        <f t="shared" si="39"/>
        <v>Somalia</v>
      </c>
      <c r="V166" t="str">
        <f t="shared" si="40"/>
        <v xml:space="preserve">IEF Enroll 3e </v>
      </c>
      <c r="X166">
        <f t="shared" si="41"/>
        <v>1.4100813161251669E-2</v>
      </c>
      <c r="Y166" t="e">
        <f t="shared" si="42"/>
        <v>#VALUE!</v>
      </c>
    </row>
    <row r="167" spans="1:25">
      <c r="A167" s="78" t="s">
        <v>320</v>
      </c>
      <c r="B167" s="79" t="s">
        <v>321</v>
      </c>
      <c r="C167" s="12">
        <f>IFERROR(MAX(0,MIN(1,((Data!C167-C$2)/(C$3-C$2)))),"")</f>
        <v>0.627</v>
      </c>
      <c r="D167" s="12">
        <f>IFERROR(MAX(0,MIN(1,((Data!D167-D$2)/(D$3-D$2)))),"")</f>
        <v>0.68105403326474001</v>
      </c>
      <c r="E167" s="12">
        <f>IFERROR(MAX(0,MIN(1,((Data!E167-E$2)/(E$3-E$2)))),"")</f>
        <v>0.504</v>
      </c>
      <c r="F167" s="12">
        <f>IFERROR(MAX(0,MIN(1,((Data!F167-F$2)/(F$3-F$2)))),"")</f>
        <v>1</v>
      </c>
      <c r="G167" s="12" t="str">
        <f>IFERROR(MAX(0,MIN(1,((Data!G167-G$2)/(G$3-G$2)))),"")</f>
        <v/>
      </c>
      <c r="I167" t="str">
        <f t="shared" si="29"/>
        <v/>
      </c>
      <c r="J167" t="str">
        <f t="shared" si="30"/>
        <v/>
      </c>
      <c r="M167">
        <f t="shared" si="31"/>
        <v>69</v>
      </c>
      <c r="N167">
        <f t="shared" si="32"/>
        <v>60</v>
      </c>
      <c r="O167">
        <f t="shared" si="33"/>
        <v>100</v>
      </c>
      <c r="P167">
        <f t="shared" si="34"/>
        <v>1</v>
      </c>
      <c r="Q167" t="str">
        <f t="shared" si="35"/>
        <v/>
      </c>
      <c r="R167" t="str">
        <f t="shared" si="36"/>
        <v/>
      </c>
      <c r="S167" t="str">
        <f t="shared" si="37"/>
        <v/>
      </c>
      <c r="T167" t="str">
        <f t="shared" si="38"/>
        <v/>
      </c>
      <c r="U167" t="str">
        <f t="shared" si="39"/>
        <v>South Africa</v>
      </c>
      <c r="V167" t="str">
        <f t="shared" si="40"/>
        <v xml:space="preserve">Enroll 3e </v>
      </c>
      <c r="X167">
        <f t="shared" si="41"/>
        <v>0.14813175415809249</v>
      </c>
      <c r="Y167" t="e">
        <f t="shared" si="42"/>
        <v>#VALUE!</v>
      </c>
    </row>
    <row r="168" spans="1:25">
      <c r="A168" s="78" t="s">
        <v>322</v>
      </c>
      <c r="B168" s="79" t="s">
        <v>323</v>
      </c>
      <c r="C168" s="12">
        <f>IFERROR(MAX(0,MIN(1,((Data!C168-C$2)/(C$3-C$2)))),"")</f>
        <v>0.70200000000000007</v>
      </c>
      <c r="D168" s="12">
        <f>IFERROR(MAX(0,MIN(1,((Data!D168-D$2)/(D$3-D$2)))),"")</f>
        <v>0.81939280488351995</v>
      </c>
      <c r="E168" s="12">
        <f>IFERROR(MAX(0,MIN(1,((Data!E168-E$2)/(E$3-E$2)))),"")</f>
        <v>0.46399999999999997</v>
      </c>
      <c r="F168" s="12">
        <f>IFERROR(MAX(0,MIN(1,((Data!F168-F$2)/(F$3-F$2)))),"")</f>
        <v>1</v>
      </c>
      <c r="G168" s="12">
        <f>IFERROR(MAX(0,MIN(1,((Data!G168-G$2)/(G$3-G$2)))),"")</f>
        <v>1</v>
      </c>
      <c r="I168">
        <f t="shared" si="29"/>
        <v>0.76142410061044008</v>
      </c>
      <c r="J168">
        <f t="shared" si="30"/>
        <v>22</v>
      </c>
      <c r="M168">
        <f t="shared" si="31"/>
        <v>28</v>
      </c>
      <c r="N168">
        <f t="shared" si="32"/>
        <v>25</v>
      </c>
      <c r="O168">
        <f t="shared" si="33"/>
        <v>113</v>
      </c>
      <c r="P168">
        <f t="shared" si="34"/>
        <v>1</v>
      </c>
      <c r="Q168">
        <f t="shared" si="35"/>
        <v>1</v>
      </c>
      <c r="R168">
        <f t="shared" si="36"/>
        <v>22</v>
      </c>
      <c r="S168" t="str">
        <f t="shared" si="37"/>
        <v>Spain</v>
      </c>
      <c r="T168">
        <f t="shared" si="38"/>
        <v>0.76142410061044008</v>
      </c>
      <c r="U168" t="str">
        <f t="shared" si="39"/>
        <v/>
      </c>
      <c r="V168" t="str">
        <f t="shared" si="40"/>
        <v/>
      </c>
      <c r="X168">
        <f t="shared" si="41"/>
        <v>0.16042410061043999</v>
      </c>
      <c r="Y168">
        <f t="shared" si="42"/>
        <v>0.25</v>
      </c>
    </row>
    <row r="169" spans="1:25">
      <c r="A169" s="78" t="s">
        <v>324</v>
      </c>
      <c r="B169" s="79" t="s">
        <v>325</v>
      </c>
      <c r="C169" s="12">
        <f>IFERROR(MAX(0,MIN(1,((Data!C169-C$2)/(C$3-C$2)))),"")</f>
        <v>0.57100000000000006</v>
      </c>
      <c r="D169" s="12">
        <f>IFERROR(MAX(0,MIN(1,((Data!D169-D$2)/(D$3-D$2)))),"")</f>
        <v>0.44425292142422002</v>
      </c>
      <c r="E169" s="12">
        <f>IFERROR(MAX(0,MIN(1,((Data!E169-E$2)/(E$3-E$2)))),"")</f>
        <v>0.23399999999999999</v>
      </c>
      <c r="F169" s="12">
        <f>IFERROR(MAX(0,MIN(1,((Data!F169-F$2)/(F$3-F$2)))),"")</f>
        <v>0.77137012598976551</v>
      </c>
      <c r="G169" s="12" t="str">
        <f>IFERROR(MAX(0,MIN(1,((Data!G169-G$2)/(G$3-G$2)))),"")</f>
        <v/>
      </c>
      <c r="I169" t="str">
        <f t="shared" si="29"/>
        <v/>
      </c>
      <c r="J169" t="str">
        <f t="shared" si="30"/>
        <v/>
      </c>
      <c r="M169">
        <f t="shared" si="31"/>
        <v>103</v>
      </c>
      <c r="N169">
        <f t="shared" si="32"/>
        <v>125</v>
      </c>
      <c r="O169">
        <f t="shared" si="33"/>
        <v>168</v>
      </c>
      <c r="P169">
        <f t="shared" si="34"/>
        <v>109</v>
      </c>
      <c r="Q169" t="str">
        <f t="shared" si="35"/>
        <v/>
      </c>
      <c r="R169" t="str">
        <f t="shared" si="36"/>
        <v/>
      </c>
      <c r="S169" t="str">
        <f t="shared" si="37"/>
        <v/>
      </c>
      <c r="T169" t="str">
        <f t="shared" si="38"/>
        <v/>
      </c>
      <c r="U169" t="str">
        <f t="shared" si="39"/>
        <v>Sri Lanka</v>
      </c>
      <c r="V169" t="str">
        <f t="shared" si="40"/>
        <v xml:space="preserve">Enroll 3e </v>
      </c>
      <c r="X169">
        <f t="shared" si="41"/>
        <v>8.47816151780275E-2</v>
      </c>
      <c r="Y169" t="e">
        <f t="shared" si="42"/>
        <v>#VALUE!</v>
      </c>
    </row>
    <row r="170" spans="1:25">
      <c r="A170" s="78" t="s">
        <v>326</v>
      </c>
      <c r="B170" s="79" t="s">
        <v>327</v>
      </c>
      <c r="C170" s="12" t="str">
        <f>IFERROR(MAX(0,MIN(1,((Data!C170-C$2)/(C$3-C$2)))),"")</f>
        <v/>
      </c>
      <c r="D170" s="12">
        <f>IFERROR(MAX(0,MIN(1,((Data!D170-D$2)/(D$3-D$2)))),"")</f>
        <v>0.2031266650474689</v>
      </c>
      <c r="E170" s="12">
        <f>IFERROR(MAX(0,MIN(1,((Data!E170-E$2)/(E$3-E$2)))),"")</f>
        <v>0</v>
      </c>
      <c r="F170" s="12">
        <f>IFERROR(MAX(0,MIN(1,((Data!F170-F$2)/(F$3-F$2)))),"")</f>
        <v>0.40320193946191557</v>
      </c>
      <c r="G170" s="12">
        <f>IFERROR(MAX(0,MIN(1,((Data!G170-G$2)/(G$3-G$2)))),"")</f>
        <v>8.4700999999999999E-2</v>
      </c>
      <c r="I170" t="str">
        <f t="shared" si="29"/>
        <v/>
      </c>
      <c r="J170" t="str">
        <f t="shared" si="30"/>
        <v/>
      </c>
      <c r="M170" t="str">
        <f t="shared" si="31"/>
        <v/>
      </c>
      <c r="N170">
        <f t="shared" si="32"/>
        <v>179</v>
      </c>
      <c r="O170">
        <f t="shared" si="33"/>
        <v>189</v>
      </c>
      <c r="P170">
        <f t="shared" si="34"/>
        <v>148</v>
      </c>
      <c r="Q170">
        <f t="shared" si="35"/>
        <v>139</v>
      </c>
      <c r="R170" t="str">
        <f t="shared" si="36"/>
        <v/>
      </c>
      <c r="S170" t="str">
        <f t="shared" si="37"/>
        <v/>
      </c>
      <c r="T170" t="str">
        <f t="shared" si="38"/>
        <v/>
      </c>
      <c r="U170" t="str">
        <f t="shared" si="39"/>
        <v>Sudan</v>
      </c>
      <c r="V170" t="str">
        <f t="shared" si="40"/>
        <v xml:space="preserve">IEF </v>
      </c>
      <c r="X170">
        <f t="shared" si="41"/>
        <v>2.5390833130933613E-2</v>
      </c>
      <c r="Y170">
        <f t="shared" si="42"/>
        <v>6.0987867432739443E-2</v>
      </c>
    </row>
    <row r="171" spans="1:25">
      <c r="A171" s="78" t="s">
        <v>328</v>
      </c>
      <c r="B171" s="79" t="s">
        <v>329</v>
      </c>
      <c r="C171" s="12">
        <f>IFERROR(MAX(0,MIN(1,((Data!C171-C$2)/(C$3-C$2)))),"")</f>
        <v>0.53100000000000003</v>
      </c>
      <c r="D171" s="12">
        <f>IFERROR(MAX(0,MIN(1,((Data!D171-D$2)/(D$3-D$2)))),"")</f>
        <v>0.64692296420441331</v>
      </c>
      <c r="E171" s="12">
        <f>IFERROR(MAX(0,MIN(1,((Data!E171-E$2)/(E$3-E$2)))),"")</f>
        <v>0.53600000000000003</v>
      </c>
      <c r="F171" s="12">
        <f>IFERROR(MAX(0,MIN(1,((Data!F171-F$2)/(F$3-F$2)))),"")</f>
        <v>1</v>
      </c>
      <c r="G171" s="12">
        <f>IFERROR(MAX(0,MIN(1,((Data!G171-G$2)/(G$3-G$2)))),"")</f>
        <v>0.17596300000000001</v>
      </c>
      <c r="I171">
        <f t="shared" si="29"/>
        <v>0.56036074552555171</v>
      </c>
      <c r="J171">
        <f t="shared" si="30"/>
        <v>86</v>
      </c>
      <c r="M171">
        <f t="shared" si="31"/>
        <v>125</v>
      </c>
      <c r="N171">
        <f t="shared" si="32"/>
        <v>72</v>
      </c>
      <c r="O171">
        <f t="shared" si="33"/>
        <v>88</v>
      </c>
      <c r="P171">
        <f t="shared" si="34"/>
        <v>1</v>
      </c>
      <c r="Q171">
        <f t="shared" si="35"/>
        <v>110</v>
      </c>
      <c r="R171">
        <f t="shared" si="36"/>
        <v>86</v>
      </c>
      <c r="S171" t="str">
        <f t="shared" si="37"/>
        <v>Suriname</v>
      </c>
      <c r="T171">
        <f t="shared" si="38"/>
        <v>0.56036074552555171</v>
      </c>
      <c r="U171" t="str">
        <f t="shared" si="39"/>
        <v/>
      </c>
      <c r="V171" t="str">
        <f t="shared" si="40"/>
        <v/>
      </c>
      <c r="X171">
        <f t="shared" si="41"/>
        <v>0.14786537052555165</v>
      </c>
      <c r="Y171">
        <f t="shared" si="42"/>
        <v>0.14699537500000001</v>
      </c>
    </row>
    <row r="172" spans="1:25">
      <c r="A172" s="78" t="s">
        <v>330</v>
      </c>
      <c r="B172" s="79" t="s">
        <v>331</v>
      </c>
      <c r="C172" s="12">
        <f>IFERROR(MAX(0,MIN(1,((Data!C172-C$2)/(C$3-C$2)))),"")</f>
        <v>0.59099999999999997</v>
      </c>
      <c r="D172" s="12">
        <f>IFERROR(MAX(0,MIN(1,((Data!D172-D$2)/(D$3-D$2)))),"")</f>
        <v>0.28620407066621556</v>
      </c>
      <c r="E172" s="12">
        <f>IFERROR(MAX(0,MIN(1,((Data!E172-E$2)/(E$3-E$2)))),"")</f>
        <v>0.504</v>
      </c>
      <c r="F172" s="12">
        <f>IFERROR(MAX(0,MIN(1,((Data!F172-F$2)/(F$3-F$2)))),"")</f>
        <v>0.61512933094183109</v>
      </c>
      <c r="G172" s="12">
        <f>IFERROR(MAX(0,MIN(1,((Data!G172-G$2)/(G$3-G$2)))),"")</f>
        <v>6.2673857142857142E-2</v>
      </c>
      <c r="I172">
        <f t="shared" si="29"/>
        <v>0.47900090734386302</v>
      </c>
      <c r="J172">
        <f t="shared" si="30"/>
        <v>112</v>
      </c>
      <c r="M172">
        <f t="shared" si="31"/>
        <v>92</v>
      </c>
      <c r="N172">
        <f t="shared" si="32"/>
        <v>165</v>
      </c>
      <c r="O172">
        <f t="shared" si="33"/>
        <v>100</v>
      </c>
      <c r="P172">
        <f t="shared" si="34"/>
        <v>129</v>
      </c>
      <c r="Q172">
        <f t="shared" si="35"/>
        <v>147</v>
      </c>
      <c r="R172">
        <f t="shared" si="36"/>
        <v>112</v>
      </c>
      <c r="S172" t="str">
        <f t="shared" si="37"/>
        <v>Swaziland</v>
      </c>
      <c r="T172">
        <f t="shared" si="38"/>
        <v>0.47900090734386302</v>
      </c>
      <c r="U172" t="str">
        <f t="shared" si="39"/>
        <v/>
      </c>
      <c r="V172" t="str">
        <f t="shared" si="40"/>
        <v/>
      </c>
      <c r="X172">
        <f t="shared" si="41"/>
        <v>9.8775508833276945E-2</v>
      </c>
      <c r="Y172">
        <f t="shared" si="42"/>
        <v>8.4725398510586025E-2</v>
      </c>
    </row>
    <row r="173" spans="1:25">
      <c r="A173" s="78" t="s">
        <v>332</v>
      </c>
      <c r="B173" s="79" t="s">
        <v>333</v>
      </c>
      <c r="C173" s="12">
        <f>IFERROR(MAX(0,MIN(1,((Data!C173-C$2)/(C$3-C$2)))),"")</f>
        <v>0.71900000000000008</v>
      </c>
      <c r="D173" s="12">
        <f>IFERROR(MAX(0,MIN(1,((Data!D173-D$2)/(D$3-D$2)))),"")</f>
        <v>0.9012593045032733</v>
      </c>
      <c r="E173" s="12">
        <f>IFERROR(MAX(0,MIN(1,((Data!E173-E$2)/(E$3-E$2)))),"")</f>
        <v>0.72</v>
      </c>
      <c r="F173" s="12">
        <f>IFERROR(MAX(0,MIN(1,((Data!F173-F$2)/(F$3-F$2)))),"")</f>
        <v>1</v>
      </c>
      <c r="G173" s="12">
        <f>IFERROR(MAX(0,MIN(1,((Data!G173-G$2)/(G$3-G$2)))),"")</f>
        <v>1</v>
      </c>
      <c r="I173">
        <f t="shared" si="29"/>
        <v>0.81215741306290923</v>
      </c>
      <c r="J173">
        <f t="shared" si="30"/>
        <v>8</v>
      </c>
      <c r="M173">
        <f t="shared" si="31"/>
        <v>19</v>
      </c>
      <c r="N173">
        <f t="shared" si="32"/>
        <v>4</v>
      </c>
      <c r="O173">
        <f t="shared" si="33"/>
        <v>21</v>
      </c>
      <c r="P173">
        <f t="shared" si="34"/>
        <v>1</v>
      </c>
      <c r="Q173">
        <f t="shared" si="35"/>
        <v>1</v>
      </c>
      <c r="R173">
        <f t="shared" si="36"/>
        <v>8</v>
      </c>
      <c r="S173" t="str">
        <f t="shared" si="37"/>
        <v>Sweden</v>
      </c>
      <c r="T173">
        <f t="shared" si="38"/>
        <v>0.81215741306290923</v>
      </c>
      <c r="U173" t="str">
        <f t="shared" si="39"/>
        <v/>
      </c>
      <c r="V173" t="str">
        <f t="shared" si="40"/>
        <v/>
      </c>
      <c r="X173">
        <f t="shared" si="41"/>
        <v>0.20265741306290916</v>
      </c>
      <c r="Y173">
        <f t="shared" si="42"/>
        <v>0.25</v>
      </c>
    </row>
    <row r="174" spans="1:25">
      <c r="A174" s="78" t="s">
        <v>334</v>
      </c>
      <c r="B174" s="79" t="s">
        <v>335</v>
      </c>
      <c r="C174" s="12">
        <f>IFERROR(MAX(0,MIN(1,((Data!C174-C$2)/(C$3-C$2)))),"")</f>
        <v>0.81900000000000006</v>
      </c>
      <c r="D174" s="12">
        <f>IFERROR(MAX(0,MIN(1,((Data!D174-D$2)/(D$3-D$2)))),"")</f>
        <v>0.90215381335259992</v>
      </c>
      <c r="E174" s="12">
        <f>IFERROR(MAX(0,MIN(1,((Data!E174-E$2)/(E$3-E$2)))),"")</f>
        <v>0.74199999999999999</v>
      </c>
      <c r="F174" s="12">
        <f>IFERROR(MAX(0,MIN(1,((Data!F174-F$2)/(F$3-F$2)))),"")</f>
        <v>1</v>
      </c>
      <c r="G174" s="12">
        <f>IFERROR(MAX(0,MIN(1,((Data!G174-G$2)/(G$3-G$2)))),"")</f>
        <v>0.70567814285714281</v>
      </c>
      <c r="I174">
        <f t="shared" si="29"/>
        <v>0.8282289945262179</v>
      </c>
      <c r="J174">
        <f t="shared" si="30"/>
        <v>5</v>
      </c>
      <c r="M174">
        <f t="shared" si="31"/>
        <v>4</v>
      </c>
      <c r="N174">
        <f t="shared" si="32"/>
        <v>3</v>
      </c>
      <c r="O174">
        <f t="shared" si="33"/>
        <v>14</v>
      </c>
      <c r="P174">
        <f t="shared" si="34"/>
        <v>1</v>
      </c>
      <c r="Q174">
        <f t="shared" si="35"/>
        <v>49</v>
      </c>
      <c r="R174">
        <f t="shared" si="36"/>
        <v>5</v>
      </c>
      <c r="S174" t="str">
        <f t="shared" si="37"/>
        <v>Switzerland</v>
      </c>
      <c r="T174">
        <f t="shared" si="38"/>
        <v>0.8282289945262179</v>
      </c>
      <c r="U174" t="str">
        <f t="shared" si="39"/>
        <v/>
      </c>
      <c r="V174" t="str">
        <f t="shared" si="40"/>
        <v/>
      </c>
      <c r="X174">
        <f t="shared" si="41"/>
        <v>0.20551922666907499</v>
      </c>
      <c r="Y174">
        <f t="shared" si="42"/>
        <v>0.21320976785714285</v>
      </c>
    </row>
    <row r="175" spans="1:25">
      <c r="A175" s="78" t="s">
        <v>336</v>
      </c>
      <c r="B175" s="79" t="s">
        <v>337</v>
      </c>
      <c r="C175" s="12">
        <f>IFERROR(MAX(0,MIN(1,((Data!C175-C$2)/(C$3-C$2)))),"")</f>
        <v>0.51300000000000001</v>
      </c>
      <c r="D175" s="12">
        <f>IFERROR(MAX(0,MIN(1,((Data!D175-D$2)/(D$3-D$2)))),"")</f>
        <v>0.19277284777359777</v>
      </c>
      <c r="E175" s="12">
        <f>IFERROR(MAX(0,MIN(1,((Data!E175-E$2)/(E$3-E$2)))),"")</f>
        <v>0.36399999999999999</v>
      </c>
      <c r="F175" s="12">
        <f>IFERROR(MAX(0,MIN(1,((Data!F175-F$2)/(F$3-F$2)))),"")</f>
        <v>0.51082773627478895</v>
      </c>
      <c r="G175" s="12">
        <f>IFERROR(MAX(0,MIN(1,((Data!G175-G$2)/(G$3-G$2)))),"")</f>
        <v>0.21103642857142857</v>
      </c>
      <c r="I175">
        <f t="shared" si="29"/>
        <v>0.41632962657747691</v>
      </c>
      <c r="J175">
        <f t="shared" si="30"/>
        <v>134</v>
      </c>
      <c r="M175">
        <f t="shared" si="31"/>
        <v>136</v>
      </c>
      <c r="N175">
        <f t="shared" si="32"/>
        <v>180</v>
      </c>
      <c r="O175">
        <f t="shared" si="33"/>
        <v>145</v>
      </c>
      <c r="P175">
        <f t="shared" si="34"/>
        <v>138</v>
      </c>
      <c r="Q175">
        <f t="shared" si="35"/>
        <v>104</v>
      </c>
      <c r="R175">
        <f t="shared" si="36"/>
        <v>134</v>
      </c>
      <c r="S175" t="str">
        <f t="shared" si="37"/>
        <v>Syrian Arab Republic</v>
      </c>
      <c r="T175">
        <f t="shared" si="38"/>
        <v>0.41632962657747691</v>
      </c>
      <c r="U175" t="str">
        <f t="shared" si="39"/>
        <v/>
      </c>
      <c r="V175" t="str">
        <f t="shared" si="40"/>
        <v/>
      </c>
      <c r="X175">
        <f t="shared" si="41"/>
        <v>6.9596605971699727E-2</v>
      </c>
      <c r="Y175">
        <f t="shared" si="42"/>
        <v>9.0233020605777189E-2</v>
      </c>
    </row>
    <row r="176" spans="1:25">
      <c r="A176" s="78" t="s">
        <v>338</v>
      </c>
      <c r="B176" s="79" t="s">
        <v>339</v>
      </c>
      <c r="C176" s="12">
        <f>IFERROR(MAX(0,MIN(1,((Data!C176-C$2)/(C$3-C$2)))),"")</f>
        <v>0.53500000000000003</v>
      </c>
      <c r="D176" s="12">
        <f>IFERROR(MAX(0,MIN(1,((Data!D176-D$2)/(D$3-D$2)))),"")</f>
        <v>0.26110701810286441</v>
      </c>
      <c r="E176" s="12">
        <f>IFERROR(MAX(0,MIN(1,((Data!E176-E$2)/(E$3-E$2)))),"")</f>
        <v>0.3</v>
      </c>
      <c r="F176" s="12">
        <f>IFERROR(MAX(0,MIN(1,((Data!F176-F$2)/(F$3-F$2)))),"")</f>
        <v>0.78312281473773893</v>
      </c>
      <c r="G176" s="12">
        <f>IFERROR(MAX(0,MIN(1,((Data!G176-G$2)/(G$3-G$2)))),"")</f>
        <v>0.28219114285714286</v>
      </c>
      <c r="I176">
        <f t="shared" si="29"/>
        <v>0.47080262196221834</v>
      </c>
      <c r="J176">
        <f t="shared" si="30"/>
        <v>115</v>
      </c>
      <c r="M176">
        <f t="shared" si="31"/>
        <v>124</v>
      </c>
      <c r="N176">
        <f t="shared" si="32"/>
        <v>170</v>
      </c>
      <c r="O176">
        <f t="shared" si="33"/>
        <v>159</v>
      </c>
      <c r="P176">
        <f t="shared" si="34"/>
        <v>108</v>
      </c>
      <c r="Q176">
        <f t="shared" si="35"/>
        <v>88</v>
      </c>
      <c r="R176">
        <f t="shared" si="36"/>
        <v>115</v>
      </c>
      <c r="S176" t="str">
        <f t="shared" si="37"/>
        <v>Tajikistan</v>
      </c>
      <c r="T176">
        <f t="shared" si="38"/>
        <v>0.47080262196221834</v>
      </c>
      <c r="U176" t="str">
        <f t="shared" si="39"/>
        <v/>
      </c>
      <c r="V176" t="str">
        <f t="shared" si="40"/>
        <v/>
      </c>
      <c r="X176">
        <f t="shared" si="41"/>
        <v>7.0138377262858043E-2</v>
      </c>
      <c r="Y176">
        <f t="shared" si="42"/>
        <v>0.13316424469936022</v>
      </c>
    </row>
    <row r="177" spans="1:25">
      <c r="A177" s="78" t="s">
        <v>340</v>
      </c>
      <c r="B177" s="79" t="s">
        <v>341</v>
      </c>
      <c r="C177" s="12">
        <f>IFERROR(MAX(0,MIN(1,((Data!C177-C$2)/(C$3-C$2)))),"")</f>
        <v>0.56999999999999995</v>
      </c>
      <c r="D177" s="12">
        <f>IFERROR(MAX(0,MIN(1,((Data!D177-D$2)/(D$3-D$2)))),"")</f>
        <v>0.52423887580703332</v>
      </c>
      <c r="E177" s="12">
        <f>IFERROR(MAX(0,MIN(1,((Data!E177-E$2)/(E$3-E$2)))),"")</f>
        <v>0.51600000000000001</v>
      </c>
      <c r="F177" s="12">
        <f>IFERROR(MAX(0,MIN(1,((Data!F177-F$2)/(F$3-F$2)))),"")</f>
        <v>0.44378054750204776</v>
      </c>
      <c r="G177" s="12">
        <f>IFERROR(MAX(0,MIN(1,((Data!G177-G$2)/(G$3-G$2)))),"")</f>
        <v>2.0680714285714288E-2</v>
      </c>
      <c r="I177">
        <f t="shared" si="29"/>
        <v>0.47308751719934933</v>
      </c>
      <c r="J177">
        <f t="shared" si="30"/>
        <v>114</v>
      </c>
      <c r="M177">
        <f t="shared" si="31"/>
        <v>104</v>
      </c>
      <c r="N177">
        <f t="shared" si="32"/>
        <v>103</v>
      </c>
      <c r="O177">
        <f t="shared" si="33"/>
        <v>95</v>
      </c>
      <c r="P177">
        <f t="shared" si="34"/>
        <v>143</v>
      </c>
      <c r="Q177">
        <f t="shared" si="35"/>
        <v>171</v>
      </c>
      <c r="R177">
        <f t="shared" si="36"/>
        <v>114</v>
      </c>
      <c r="S177" t="str">
        <f t="shared" si="37"/>
        <v>Tanzania, United Republic of</v>
      </c>
      <c r="T177">
        <f t="shared" si="38"/>
        <v>0.47308751719934933</v>
      </c>
      <c r="U177" t="str">
        <f t="shared" si="39"/>
        <v/>
      </c>
      <c r="V177" t="str">
        <f t="shared" si="40"/>
        <v/>
      </c>
      <c r="X177">
        <f t="shared" si="41"/>
        <v>0.13002985947587917</v>
      </c>
      <c r="Y177">
        <f t="shared" si="42"/>
        <v>5.8057657723470255E-2</v>
      </c>
    </row>
    <row r="178" spans="1:25">
      <c r="A178" s="78" t="s">
        <v>342</v>
      </c>
      <c r="B178" s="79" t="s">
        <v>343</v>
      </c>
      <c r="C178" s="12">
        <f>IFERROR(MAX(0,MIN(1,((Data!C178-C$2)/(C$3-C$2)))),"")</f>
        <v>0.64700000000000002</v>
      </c>
      <c r="D178" s="12">
        <f>IFERROR(MAX(0,MIN(1,((Data!D178-D$2)/(D$3-D$2)))),"")</f>
        <v>0.46592725126455331</v>
      </c>
      <c r="E178" s="12">
        <f>IFERROR(MAX(0,MIN(1,((Data!E178-E$2)/(E$3-E$2)))),"")</f>
        <v>0.27799999999999997</v>
      </c>
      <c r="F178" s="12">
        <f>IFERROR(MAX(0,MIN(1,((Data!F178-F$2)/(F$3-F$2)))),"")</f>
        <v>1</v>
      </c>
      <c r="G178" s="12">
        <f>IFERROR(MAX(0,MIN(1,((Data!G178-G$2)/(G$3-G$2)))),"")</f>
        <v>0.63719614285714288</v>
      </c>
      <c r="I178">
        <f t="shared" si="29"/>
        <v>0.6211404242652121</v>
      </c>
      <c r="J178">
        <f t="shared" si="30"/>
        <v>64</v>
      </c>
      <c r="M178">
        <f t="shared" si="31"/>
        <v>58</v>
      </c>
      <c r="N178">
        <f t="shared" si="32"/>
        <v>120</v>
      </c>
      <c r="O178">
        <f t="shared" si="33"/>
        <v>162</v>
      </c>
      <c r="P178">
        <f t="shared" si="34"/>
        <v>1</v>
      </c>
      <c r="Q178">
        <f t="shared" si="35"/>
        <v>52</v>
      </c>
      <c r="R178">
        <f t="shared" si="36"/>
        <v>64</v>
      </c>
      <c r="S178" t="str">
        <f t="shared" si="37"/>
        <v>Thailand</v>
      </c>
      <c r="T178">
        <f t="shared" si="38"/>
        <v>0.6211404242652121</v>
      </c>
      <c r="U178" t="str">
        <f t="shared" si="39"/>
        <v/>
      </c>
      <c r="V178" t="str">
        <f t="shared" si="40"/>
        <v/>
      </c>
      <c r="X178">
        <f t="shared" si="41"/>
        <v>9.299090640806916E-2</v>
      </c>
      <c r="Y178">
        <f t="shared" si="42"/>
        <v>0.20464951785714286</v>
      </c>
    </row>
    <row r="179" spans="1:25">
      <c r="A179" s="78" t="s">
        <v>344</v>
      </c>
      <c r="B179" s="79" t="s">
        <v>345</v>
      </c>
      <c r="C179" s="12">
        <f>IFERROR(MAX(0,MIN(1,((Data!C179-C$2)/(C$3-C$2)))),"")</f>
        <v>0.42799999999999999</v>
      </c>
      <c r="D179" s="12">
        <f>IFERROR(MAX(0,MIN(1,((Data!D179-D$2)/(D$3-D$2)))),"")</f>
        <v>0.57520223684182203</v>
      </c>
      <c r="E179" s="12">
        <f>IFERROR(MAX(0,MIN(1,((Data!E179-E$2)/(E$3-E$2)))),"")</f>
        <v>0.40400000000000003</v>
      </c>
      <c r="F179" s="12" t="str">
        <f>IFERROR(MAX(0,MIN(1,((Data!F179-F$2)/(F$3-F$2)))),"")</f>
        <v/>
      </c>
      <c r="G179" s="12" t="str">
        <f>IFERROR(MAX(0,MIN(1,((Data!G179-G$2)/(G$3-G$2)))),"")</f>
        <v/>
      </c>
      <c r="I179" t="str">
        <f t="shared" si="29"/>
        <v/>
      </c>
      <c r="J179" t="str">
        <f t="shared" si="30"/>
        <v/>
      </c>
      <c r="M179">
        <f t="shared" si="31"/>
        <v>166</v>
      </c>
      <c r="N179">
        <f t="shared" si="32"/>
        <v>88</v>
      </c>
      <c r="O179">
        <f t="shared" si="33"/>
        <v>132</v>
      </c>
      <c r="P179" t="str">
        <f t="shared" si="34"/>
        <v/>
      </c>
      <c r="Q179" t="str">
        <f t="shared" si="35"/>
        <v/>
      </c>
      <c r="R179" t="str">
        <f t="shared" si="36"/>
        <v/>
      </c>
      <c r="S179" t="str">
        <f t="shared" si="37"/>
        <v/>
      </c>
      <c r="T179" t="str">
        <f t="shared" si="38"/>
        <v/>
      </c>
      <c r="U179" t="str">
        <f t="shared" si="39"/>
        <v>Timor-Leste</v>
      </c>
      <c r="V179" t="str">
        <f t="shared" si="40"/>
        <v xml:space="preserve">Mobiles Enroll 3e </v>
      </c>
      <c r="X179">
        <f t="shared" si="41"/>
        <v>0.12240027960522776</v>
      </c>
      <c r="Y179" t="e">
        <f t="shared" si="42"/>
        <v>#VALUE!</v>
      </c>
    </row>
    <row r="180" spans="1:25">
      <c r="A180" s="78" t="s">
        <v>346</v>
      </c>
      <c r="B180" s="79" t="s">
        <v>347</v>
      </c>
      <c r="C180" s="12">
        <f>IFERROR(MAX(0,MIN(1,((Data!C180-C$2)/(C$3-C$2)))),"")</f>
        <v>0.49099999999999999</v>
      </c>
      <c r="D180" s="12">
        <f>IFERROR(MAX(0,MIN(1,((Data!D180-D$2)/(D$3-D$2)))),"")</f>
        <v>0.32523341190784888</v>
      </c>
      <c r="E180" s="12">
        <f>IFERROR(MAX(0,MIN(1,((Data!E180-E$2)/(E$3-E$2)))),"")</f>
        <v>0.45800000000000002</v>
      </c>
      <c r="F180" s="12">
        <f>IFERROR(MAX(0,MIN(1,((Data!F180-F$2)/(F$3-F$2)))),"")</f>
        <v>0.36720248050627996</v>
      </c>
      <c r="G180" s="12">
        <f>IFERROR(MAX(0,MIN(1,((Data!G180-G$2)/(G$3-G$2)))),"")</f>
        <v>7.5633428571428574E-2</v>
      </c>
      <c r="I180">
        <f t="shared" si="29"/>
        <v>0.39875866512319469</v>
      </c>
      <c r="J180">
        <f t="shared" si="30"/>
        <v>141</v>
      </c>
      <c r="M180">
        <f t="shared" si="31"/>
        <v>149</v>
      </c>
      <c r="N180">
        <f t="shared" si="32"/>
        <v>153</v>
      </c>
      <c r="O180">
        <f t="shared" si="33"/>
        <v>114</v>
      </c>
      <c r="P180">
        <f t="shared" si="34"/>
        <v>153</v>
      </c>
      <c r="Q180">
        <f t="shared" si="35"/>
        <v>142</v>
      </c>
      <c r="R180">
        <f t="shared" si="36"/>
        <v>141</v>
      </c>
      <c r="S180" t="str">
        <f t="shared" si="37"/>
        <v>Togo</v>
      </c>
      <c r="T180">
        <f t="shared" si="38"/>
        <v>0.39875866512319469</v>
      </c>
      <c r="U180" t="str">
        <f t="shared" si="39"/>
        <v/>
      </c>
      <c r="V180" t="str">
        <f t="shared" si="40"/>
        <v/>
      </c>
      <c r="X180">
        <f t="shared" si="41"/>
        <v>9.7904176488481112E-2</v>
      </c>
      <c r="Y180">
        <f t="shared" si="42"/>
        <v>5.5354488634713567E-2</v>
      </c>
    </row>
    <row r="181" spans="1:25">
      <c r="A181" s="78" t="s">
        <v>348</v>
      </c>
      <c r="B181" s="79" t="s">
        <v>349</v>
      </c>
      <c r="C181" s="12">
        <f>IFERROR(MAX(0,MIN(1,((Data!C181-C$2)/(C$3-C$2)))),"")</f>
        <v>0.55799999999999994</v>
      </c>
      <c r="D181" s="12">
        <f>IFERROR(MAX(0,MIN(1,((Data!D181-D$2)/(D$3-D$2)))),"")</f>
        <v>0.54356273174598735</v>
      </c>
      <c r="E181" s="12">
        <f>IFERROR(MAX(0,MIN(1,((Data!E181-E$2)/(E$3-E$2)))),"")</f>
        <v>0.54</v>
      </c>
      <c r="F181" s="12">
        <f>IFERROR(MAX(0,MIN(1,((Data!F181-F$2)/(F$3-F$2)))),"")</f>
        <v>0.56641904535947785</v>
      </c>
      <c r="G181" s="12">
        <f>IFERROR(MAX(0,MIN(1,((Data!G181-G$2)/(G$3-G$2)))),"")</f>
        <v>9.1141142857142851E-2</v>
      </c>
      <c r="I181">
        <f t="shared" si="29"/>
        <v>0.49664036499532599</v>
      </c>
      <c r="J181">
        <f t="shared" si="30"/>
        <v>105</v>
      </c>
      <c r="M181">
        <f t="shared" si="31"/>
        <v>114</v>
      </c>
      <c r="N181">
        <f t="shared" si="32"/>
        <v>95</v>
      </c>
      <c r="O181">
        <f t="shared" si="33"/>
        <v>86</v>
      </c>
      <c r="P181">
        <f t="shared" si="34"/>
        <v>133</v>
      </c>
      <c r="Q181">
        <f t="shared" si="35"/>
        <v>136</v>
      </c>
      <c r="R181">
        <f t="shared" si="36"/>
        <v>105</v>
      </c>
      <c r="S181" t="str">
        <f t="shared" si="37"/>
        <v>Tonga</v>
      </c>
      <c r="T181">
        <f t="shared" si="38"/>
        <v>0.49664036499532599</v>
      </c>
      <c r="U181" t="str">
        <f t="shared" si="39"/>
        <v/>
      </c>
      <c r="V181" t="str">
        <f t="shared" si="40"/>
        <v/>
      </c>
      <c r="X181">
        <f t="shared" si="41"/>
        <v>0.13544534146824844</v>
      </c>
      <c r="Y181">
        <f t="shared" si="42"/>
        <v>8.2195023527077582E-2</v>
      </c>
    </row>
    <row r="182" spans="1:25">
      <c r="A182" s="78" t="s">
        <v>350</v>
      </c>
      <c r="B182" s="79" t="s">
        <v>351</v>
      </c>
      <c r="C182" s="12">
        <f>IFERROR(MAX(0,MIN(1,((Data!C182-C$2)/(C$3-C$2)))),"")</f>
        <v>0.66500000000000004</v>
      </c>
      <c r="D182" s="12">
        <f>IFERROR(MAX(0,MIN(1,((Data!D182-D$2)/(D$3-D$2)))),"")</f>
        <v>0.66630753057316883</v>
      </c>
      <c r="E182" s="12">
        <f>IFERROR(MAX(0,MIN(1,((Data!E182-E$2)/(E$3-E$2)))),"")</f>
        <v>0.504</v>
      </c>
      <c r="F182" s="12">
        <f>IFERROR(MAX(0,MIN(1,((Data!F182-F$2)/(F$3-F$2)))),"")</f>
        <v>1</v>
      </c>
      <c r="G182" s="12">
        <f>IFERROR(MAX(0,MIN(1,((Data!G182-G$2)/(G$3-G$2)))),"")</f>
        <v>0.16533014285714284</v>
      </c>
      <c r="I182">
        <f t="shared" si="29"/>
        <v>0.62445470917878898</v>
      </c>
      <c r="J182">
        <f t="shared" si="30"/>
        <v>63</v>
      </c>
      <c r="M182">
        <f t="shared" si="31"/>
        <v>48</v>
      </c>
      <c r="N182">
        <f t="shared" si="32"/>
        <v>68</v>
      </c>
      <c r="O182">
        <f t="shared" si="33"/>
        <v>100</v>
      </c>
      <c r="P182">
        <f t="shared" si="34"/>
        <v>1</v>
      </c>
      <c r="Q182">
        <f t="shared" si="35"/>
        <v>111</v>
      </c>
      <c r="R182">
        <f t="shared" si="36"/>
        <v>63</v>
      </c>
      <c r="S182" t="str">
        <f t="shared" si="37"/>
        <v>Trinidad and Tobago</v>
      </c>
      <c r="T182">
        <f t="shared" si="38"/>
        <v>0.62445470917878898</v>
      </c>
      <c r="U182" t="str">
        <f t="shared" si="39"/>
        <v/>
      </c>
      <c r="V182" t="str">
        <f t="shared" si="40"/>
        <v/>
      </c>
      <c r="X182">
        <f t="shared" si="41"/>
        <v>0.14628844132164609</v>
      </c>
      <c r="Y182">
        <f t="shared" si="42"/>
        <v>0.14566626785714284</v>
      </c>
    </row>
    <row r="183" spans="1:25">
      <c r="A183" s="78" t="s">
        <v>352</v>
      </c>
      <c r="B183" s="79" t="s">
        <v>353</v>
      </c>
      <c r="C183" s="12">
        <f>IFERROR(MAX(0,MIN(1,((Data!C183-C$2)/(C$3-C$2)))),"")</f>
        <v>0.58499999999999996</v>
      </c>
      <c r="D183" s="12">
        <f>IFERROR(MAX(0,MIN(1,((Data!D183-D$2)/(D$3-D$2)))),"")</f>
        <v>0.27362200272906667</v>
      </c>
      <c r="E183" s="12">
        <f>IFERROR(MAX(0,MIN(1,((Data!E183-E$2)/(E$3-E$2)))),"")</f>
        <v>0.54600000000000004</v>
      </c>
      <c r="F183" s="12">
        <f>IFERROR(MAX(0,MIN(1,((Data!F183-F$2)/(F$3-F$2)))),"")</f>
        <v>1</v>
      </c>
      <c r="G183" s="12">
        <f>IFERROR(MAX(0,MIN(1,((Data!G183-G$2)/(G$3-G$2)))),"")</f>
        <v>0.48142700000000005</v>
      </c>
      <c r="I183">
        <f t="shared" si="29"/>
        <v>0.58013112534113331</v>
      </c>
      <c r="J183">
        <f t="shared" si="30"/>
        <v>80</v>
      </c>
      <c r="M183">
        <f t="shared" si="31"/>
        <v>96</v>
      </c>
      <c r="N183">
        <f t="shared" si="32"/>
        <v>168</v>
      </c>
      <c r="O183">
        <f t="shared" si="33"/>
        <v>83</v>
      </c>
      <c r="P183">
        <f t="shared" si="34"/>
        <v>1</v>
      </c>
      <c r="Q183">
        <f t="shared" si="35"/>
        <v>69</v>
      </c>
      <c r="R183">
        <f t="shared" si="36"/>
        <v>80</v>
      </c>
      <c r="S183" t="str">
        <f t="shared" si="37"/>
        <v>Tunisia</v>
      </c>
      <c r="T183">
        <f t="shared" si="38"/>
        <v>0.58013112534113331</v>
      </c>
      <c r="U183" t="str">
        <f t="shared" si="39"/>
        <v/>
      </c>
      <c r="V183" t="str">
        <f t="shared" si="40"/>
        <v/>
      </c>
      <c r="X183">
        <f t="shared" si="41"/>
        <v>0.10245275034113334</v>
      </c>
      <c r="Y183">
        <f t="shared" si="42"/>
        <v>0.18517837500000001</v>
      </c>
    </row>
    <row r="184" spans="1:25">
      <c r="A184" s="78" t="s">
        <v>354</v>
      </c>
      <c r="B184" s="79" t="s">
        <v>355</v>
      </c>
      <c r="C184" s="12">
        <f>IFERROR(MAX(0,MIN(1,((Data!C184-C$2)/(C$3-C$2)))),"")</f>
        <v>0.64200000000000002</v>
      </c>
      <c r="D184" s="12">
        <f>IFERROR(MAX(0,MIN(1,((Data!D184-D$2)/(D$3-D$2)))),"")</f>
        <v>0.52921093204427561</v>
      </c>
      <c r="E184" s="12">
        <f>IFERROR(MAX(0,MIN(1,((Data!E184-E$2)/(E$3-E$2)))),"")</f>
        <v>0.32400000000000001</v>
      </c>
      <c r="F184" s="12">
        <f>IFERROR(MAX(0,MIN(1,((Data!F184-F$2)/(F$3-F$2)))),"")</f>
        <v>0.93235851540120884</v>
      </c>
      <c r="G184" s="12">
        <f>IFERROR(MAX(0,MIN(1,((Data!G184-G$2)/(G$3-G$2)))),"")</f>
        <v>0.54808057142857136</v>
      </c>
      <c r="I184">
        <f t="shared" si="29"/>
        <v>0.61270625235925702</v>
      </c>
      <c r="J184">
        <f t="shared" si="30"/>
        <v>70</v>
      </c>
      <c r="M184">
        <f t="shared" si="31"/>
        <v>63</v>
      </c>
      <c r="N184">
        <f t="shared" si="32"/>
        <v>100</v>
      </c>
      <c r="O184">
        <f t="shared" si="33"/>
        <v>153</v>
      </c>
      <c r="P184">
        <f t="shared" si="34"/>
        <v>97</v>
      </c>
      <c r="Q184">
        <f t="shared" si="35"/>
        <v>58</v>
      </c>
      <c r="R184">
        <f t="shared" si="36"/>
        <v>70</v>
      </c>
      <c r="S184" t="str">
        <f t="shared" si="37"/>
        <v>Turkey</v>
      </c>
      <c r="T184">
        <f t="shared" si="38"/>
        <v>0.61270625235925702</v>
      </c>
      <c r="U184" t="str">
        <f t="shared" si="39"/>
        <v/>
      </c>
      <c r="V184" t="str">
        <f t="shared" si="40"/>
        <v/>
      </c>
      <c r="X184">
        <f t="shared" si="41"/>
        <v>0.10665136650553445</v>
      </c>
      <c r="Y184">
        <f t="shared" si="42"/>
        <v>0.18505488585372254</v>
      </c>
    </row>
    <row r="185" spans="1:25">
      <c r="A185" s="78" t="s">
        <v>356</v>
      </c>
      <c r="B185" s="79" t="s">
        <v>357</v>
      </c>
      <c r="C185" s="12">
        <f>IFERROR(MAX(0,MIN(1,((Data!C185-C$2)/(C$3-C$2)))),"")</f>
        <v>0.436</v>
      </c>
      <c r="D185" s="12">
        <f>IFERROR(MAX(0,MIN(1,((Data!D185-D$2)/(D$3-D$2)))),"")</f>
        <v>9.8166790663000034E-2</v>
      </c>
      <c r="E185" s="12">
        <f>IFERROR(MAX(0,MIN(1,((Data!E185-E$2)/(E$3-E$2)))),"")</f>
        <v>0.53600000000000003</v>
      </c>
      <c r="F185" s="12">
        <f>IFERROR(MAX(0,MIN(1,((Data!F185-F$2)/(F$3-F$2)))),"")</f>
        <v>0.32616545603834329</v>
      </c>
      <c r="G185" s="12" t="str">
        <f>IFERROR(MAX(0,MIN(1,((Data!G185-G$2)/(G$3-G$2)))),"")</f>
        <v/>
      </c>
      <c r="I185" t="str">
        <f t="shared" si="29"/>
        <v/>
      </c>
      <c r="J185" t="str">
        <f t="shared" si="30"/>
        <v/>
      </c>
      <c r="M185">
        <f t="shared" si="31"/>
        <v>164</v>
      </c>
      <c r="N185">
        <f t="shared" si="32"/>
        <v>189</v>
      </c>
      <c r="O185">
        <f t="shared" si="33"/>
        <v>88</v>
      </c>
      <c r="P185">
        <f t="shared" si="34"/>
        <v>157</v>
      </c>
      <c r="Q185" t="str">
        <f t="shared" si="35"/>
        <v/>
      </c>
      <c r="R185" t="str">
        <f t="shared" si="36"/>
        <v/>
      </c>
      <c r="S185" t="str">
        <f t="shared" si="37"/>
        <v/>
      </c>
      <c r="T185" t="str">
        <f t="shared" si="38"/>
        <v/>
      </c>
      <c r="U185" t="str">
        <f t="shared" si="39"/>
        <v>Turkmenistan</v>
      </c>
      <c r="V185" t="str">
        <f t="shared" si="40"/>
        <v xml:space="preserve">Enroll 3e </v>
      </c>
      <c r="X185">
        <f t="shared" si="41"/>
        <v>7.927084883287501E-2</v>
      </c>
      <c r="Y185" t="e">
        <f t="shared" si="42"/>
        <v>#VALUE!</v>
      </c>
    </row>
    <row r="186" spans="1:25">
      <c r="A186" s="78" t="s">
        <v>358</v>
      </c>
      <c r="B186" s="79" t="s">
        <v>359</v>
      </c>
      <c r="C186" s="12" t="str">
        <f>IFERROR(MAX(0,MIN(1,((Data!C186-C$2)/(C$3-C$2)))),"")</f>
        <v/>
      </c>
      <c r="D186" s="12">
        <f>IFERROR(MAX(0,MIN(1,((Data!D186-D$2)/(D$3-D$2)))),"")</f>
        <v>0.73527357138021998</v>
      </c>
      <c r="E186" s="12">
        <f>IFERROR(MAX(0,MIN(1,((Data!E186-E$2)/(E$3-E$2)))),"")</f>
        <v>0.79</v>
      </c>
      <c r="F186" s="12" t="str">
        <f>IFERROR(MAX(0,MIN(1,((Data!F186-F$2)/(F$3-F$2)))),"")</f>
        <v/>
      </c>
      <c r="G186" s="12" t="str">
        <f>IFERROR(MAX(0,MIN(1,((Data!G186-G$2)/(G$3-G$2)))),"")</f>
        <v/>
      </c>
      <c r="I186" t="str">
        <f t="shared" si="29"/>
        <v/>
      </c>
      <c r="J186" t="str">
        <f t="shared" si="30"/>
        <v/>
      </c>
      <c r="M186" t="str">
        <f t="shared" si="31"/>
        <v/>
      </c>
      <c r="N186">
        <f t="shared" si="32"/>
        <v>52</v>
      </c>
      <c r="O186">
        <f t="shared" si="33"/>
        <v>6</v>
      </c>
      <c r="P186" t="str">
        <f t="shared" si="34"/>
        <v/>
      </c>
      <c r="Q186" t="str">
        <f t="shared" si="35"/>
        <v/>
      </c>
      <c r="R186" t="str">
        <f t="shared" si="36"/>
        <v/>
      </c>
      <c r="S186" t="str">
        <f t="shared" si="37"/>
        <v/>
      </c>
      <c r="T186" t="str">
        <f t="shared" si="38"/>
        <v/>
      </c>
      <c r="U186" t="str">
        <f t="shared" si="39"/>
        <v>Tuvalu</v>
      </c>
      <c r="V186" t="str">
        <f t="shared" si="40"/>
        <v xml:space="preserve">IEF Mobiles Enroll 3e </v>
      </c>
      <c r="X186">
        <f t="shared" si="41"/>
        <v>0.19065919642252749</v>
      </c>
      <c r="Y186" t="e">
        <f t="shared" si="42"/>
        <v>#VALUE!</v>
      </c>
    </row>
    <row r="187" spans="1:25">
      <c r="A187" s="78" t="s">
        <v>360</v>
      </c>
      <c r="B187" s="79" t="s">
        <v>361</v>
      </c>
      <c r="C187" s="12">
        <f>IFERROR(MAX(0,MIN(1,((Data!C187-C$2)/(C$3-C$2)))),"")</f>
        <v>0.61699999999999999</v>
      </c>
      <c r="D187" s="12">
        <f>IFERROR(MAX(0,MIN(1,((Data!D187-D$2)/(D$3-D$2)))),"")</f>
        <v>0.44746490781816228</v>
      </c>
      <c r="E187" s="12">
        <f>IFERROR(MAX(0,MIN(1,((Data!E187-E$2)/(E$3-E$2)))),"")</f>
        <v>0.28799999999999998</v>
      </c>
      <c r="F187" s="12">
        <f>IFERROR(MAX(0,MIN(1,((Data!F187-F$2)/(F$3-F$2)))),"")</f>
        <v>0.3187531073916422</v>
      </c>
      <c r="G187" s="12">
        <f>IFERROR(MAX(0,MIN(1,((Data!G187-G$2)/(G$3-G$2)))),"")</f>
        <v>5.851E-2</v>
      </c>
      <c r="I187">
        <f t="shared" si="29"/>
        <v>0.44759100190122553</v>
      </c>
      <c r="J187">
        <f t="shared" si="30"/>
        <v>124</v>
      </c>
      <c r="M187">
        <f t="shared" si="31"/>
        <v>76</v>
      </c>
      <c r="N187">
        <f t="shared" si="32"/>
        <v>123</v>
      </c>
      <c r="O187">
        <f t="shared" si="33"/>
        <v>161</v>
      </c>
      <c r="P187">
        <f t="shared" si="34"/>
        <v>159</v>
      </c>
      <c r="Q187">
        <f t="shared" si="35"/>
        <v>148</v>
      </c>
      <c r="R187">
        <f t="shared" si="36"/>
        <v>124</v>
      </c>
      <c r="S187" t="str">
        <f t="shared" si="37"/>
        <v>Uganda</v>
      </c>
      <c r="T187">
        <f t="shared" si="38"/>
        <v>0.44759100190122553</v>
      </c>
      <c r="U187" t="str">
        <f t="shared" si="39"/>
        <v/>
      </c>
      <c r="V187" t="str">
        <f t="shared" si="40"/>
        <v/>
      </c>
      <c r="X187">
        <f t="shared" si="41"/>
        <v>9.193311347727029E-2</v>
      </c>
      <c r="Y187">
        <f t="shared" si="42"/>
        <v>4.7157888423955276E-2</v>
      </c>
    </row>
    <row r="188" spans="1:25">
      <c r="A188" s="78" t="s">
        <v>362</v>
      </c>
      <c r="B188" s="79" t="s">
        <v>363</v>
      </c>
      <c r="C188" s="12">
        <f>IFERROR(MAX(0,MIN(1,((Data!C188-C$2)/(C$3-C$2)))),"")</f>
        <v>0.45799999999999996</v>
      </c>
      <c r="D188" s="12">
        <f>IFERROR(MAX(0,MIN(1,((Data!D188-D$2)/(D$3-D$2)))),"")</f>
        <v>0.54155995846363847</v>
      </c>
      <c r="E188" s="12">
        <f>IFERROR(MAX(0,MIN(1,((Data!E188-E$2)/(E$3-E$2)))),"")</f>
        <v>0.44600000000000001</v>
      </c>
      <c r="F188" s="12">
        <f>IFERROR(MAX(0,MIN(1,((Data!F188-F$2)/(F$3-F$2)))),"")</f>
        <v>1</v>
      </c>
      <c r="G188" s="12">
        <f>IFERROR(MAX(0,MIN(1,((Data!G188-G$2)/(G$3-G$2)))),"")</f>
        <v>1</v>
      </c>
      <c r="I188">
        <f t="shared" si="29"/>
        <v>0.60244499480795488</v>
      </c>
      <c r="J188">
        <f t="shared" si="30"/>
        <v>73</v>
      </c>
      <c r="M188">
        <f t="shared" si="31"/>
        <v>159</v>
      </c>
      <c r="N188">
        <f t="shared" si="32"/>
        <v>96</v>
      </c>
      <c r="O188">
        <f t="shared" si="33"/>
        <v>120</v>
      </c>
      <c r="P188">
        <f t="shared" si="34"/>
        <v>1</v>
      </c>
      <c r="Q188">
        <f t="shared" si="35"/>
        <v>1</v>
      </c>
      <c r="R188">
        <f t="shared" si="36"/>
        <v>73</v>
      </c>
      <c r="S188" t="str">
        <f t="shared" si="37"/>
        <v>Ukraine</v>
      </c>
      <c r="T188">
        <f t="shared" si="38"/>
        <v>0.60244499480795488</v>
      </c>
      <c r="U188" t="str">
        <f t="shared" si="39"/>
        <v/>
      </c>
      <c r="V188" t="str">
        <f t="shared" si="40"/>
        <v/>
      </c>
      <c r="X188">
        <f t="shared" si="41"/>
        <v>0.12344499480795482</v>
      </c>
      <c r="Y188">
        <f t="shared" si="42"/>
        <v>0.25</v>
      </c>
    </row>
    <row r="189" spans="1:25">
      <c r="A189" s="78" t="s">
        <v>364</v>
      </c>
      <c r="B189" s="79" t="s">
        <v>365</v>
      </c>
      <c r="C189" s="12">
        <f>IFERROR(MAX(0,MIN(1,((Data!C189-C$2)/(C$3-C$2)))),"")</f>
        <v>0.67799999999999994</v>
      </c>
      <c r="D189" s="12">
        <f>IFERROR(MAX(0,MIN(1,((Data!D189-D$2)/(D$3-D$2)))),"")</f>
        <v>0.36190122073617559</v>
      </c>
      <c r="E189" s="12">
        <f>IFERROR(MAX(0,MIN(1,((Data!E189-E$2)/(E$3-E$2)))),"")</f>
        <v>0.68200000000000005</v>
      </c>
      <c r="F189" s="12">
        <f>IFERROR(MAX(0,MIN(1,((Data!F189-F$2)/(F$3-F$2)))),"")</f>
        <v>1</v>
      </c>
      <c r="G189" s="12">
        <f>IFERROR(MAX(0,MIN(1,((Data!G189-G$2)/(G$3-G$2)))),"")</f>
        <v>0.43432971428571426</v>
      </c>
      <c r="I189">
        <f t="shared" si="29"/>
        <v>0.64877886687773623</v>
      </c>
      <c r="J189">
        <f t="shared" si="30"/>
        <v>47</v>
      </c>
      <c r="M189">
        <f t="shared" si="31"/>
        <v>43</v>
      </c>
      <c r="N189">
        <f t="shared" si="32"/>
        <v>143</v>
      </c>
      <c r="O189">
        <f t="shared" si="33"/>
        <v>33</v>
      </c>
      <c r="P189">
        <f t="shared" si="34"/>
        <v>1</v>
      </c>
      <c r="Q189">
        <f t="shared" si="35"/>
        <v>74</v>
      </c>
      <c r="R189">
        <f t="shared" si="36"/>
        <v>47</v>
      </c>
      <c r="S189" t="str">
        <f t="shared" si="37"/>
        <v>United Arab Emirates</v>
      </c>
      <c r="T189">
        <f t="shared" si="38"/>
        <v>0.64877886687773623</v>
      </c>
      <c r="U189" t="str">
        <f t="shared" si="39"/>
        <v/>
      </c>
      <c r="V189" t="str">
        <f t="shared" si="40"/>
        <v/>
      </c>
      <c r="X189">
        <f t="shared" si="41"/>
        <v>0.13048765259202194</v>
      </c>
      <c r="Y189">
        <f t="shared" si="42"/>
        <v>0.17929121428571429</v>
      </c>
    </row>
    <row r="190" spans="1:25">
      <c r="A190" s="78" t="s">
        <v>366</v>
      </c>
      <c r="B190" s="79" t="s">
        <v>367</v>
      </c>
      <c r="C190" s="12">
        <f>IFERROR(MAX(0,MIN(1,((Data!C190-C$2)/(C$3-C$2)))),"")</f>
        <v>0.745</v>
      </c>
      <c r="D190" s="12">
        <f>IFERROR(MAX(0,MIN(1,((Data!D190-D$2)/(D$3-D$2)))),"")</f>
        <v>0.84567534688540669</v>
      </c>
      <c r="E190" s="12">
        <f>IFERROR(MAX(0,MIN(1,((Data!E190-E$2)/(E$3-E$2)))),"")</f>
        <v>0.55999999999999994</v>
      </c>
      <c r="F190" s="12">
        <f>IFERROR(MAX(0,MIN(1,((Data!F190-F$2)/(F$3-F$2)))),"")</f>
        <v>1</v>
      </c>
      <c r="G190" s="12">
        <f>IFERROR(MAX(0,MIN(1,((Data!G190-G$2)/(G$3-G$2)))),"")</f>
        <v>0.82021700000000008</v>
      </c>
      <c r="I190">
        <f t="shared" si="29"/>
        <v>0.77573654336067588</v>
      </c>
      <c r="J190">
        <f t="shared" si="30"/>
        <v>19</v>
      </c>
      <c r="M190">
        <f t="shared" si="31"/>
        <v>15</v>
      </c>
      <c r="N190">
        <f t="shared" si="32"/>
        <v>18</v>
      </c>
      <c r="O190">
        <f t="shared" si="33"/>
        <v>80</v>
      </c>
      <c r="P190">
        <f t="shared" si="34"/>
        <v>1</v>
      </c>
      <c r="Q190">
        <f t="shared" si="35"/>
        <v>35</v>
      </c>
      <c r="R190">
        <f t="shared" si="36"/>
        <v>19</v>
      </c>
      <c r="S190" t="str">
        <f t="shared" si="37"/>
        <v>United Kingdom</v>
      </c>
      <c r="T190">
        <f t="shared" si="38"/>
        <v>0.77573654336067588</v>
      </c>
      <c r="U190" t="str">
        <f t="shared" si="39"/>
        <v/>
      </c>
      <c r="V190" t="str">
        <f t="shared" si="40"/>
        <v/>
      </c>
      <c r="X190">
        <f t="shared" si="41"/>
        <v>0.17570941836067583</v>
      </c>
      <c r="Y190">
        <f t="shared" si="42"/>
        <v>0.227527125</v>
      </c>
    </row>
    <row r="191" spans="1:25">
      <c r="A191" s="78" t="s">
        <v>368</v>
      </c>
      <c r="B191" s="79" t="s">
        <v>369</v>
      </c>
      <c r="C191" s="12">
        <f>IFERROR(MAX(0,MIN(1,((Data!C191-C$2)/(C$3-C$2)))),"")</f>
        <v>0.77800000000000002</v>
      </c>
      <c r="D191" s="12">
        <f>IFERROR(MAX(0,MIN(1,((Data!D191-D$2)/(D$3-D$2)))),"")</f>
        <v>0.80333267254381324</v>
      </c>
      <c r="E191" s="12">
        <f>IFERROR(MAX(0,MIN(1,((Data!E191-E$2)/(E$3-E$2)))),"")</f>
        <v>0.58200000000000007</v>
      </c>
      <c r="F191" s="12">
        <f>IFERROR(MAX(0,MIN(1,((Data!F191-F$2)/(F$3-F$2)))),"")</f>
        <v>1</v>
      </c>
      <c r="G191" s="12">
        <f>IFERROR(MAX(0,MIN(1,((Data!G191-G$2)/(G$3-G$2)))),"")</f>
        <v>1</v>
      </c>
      <c r="I191">
        <f t="shared" si="29"/>
        <v>0.8121665840679767</v>
      </c>
      <c r="J191">
        <f t="shared" si="30"/>
        <v>7</v>
      </c>
      <c r="M191">
        <f t="shared" si="31"/>
        <v>8</v>
      </c>
      <c r="N191">
        <f t="shared" si="32"/>
        <v>27</v>
      </c>
      <c r="O191">
        <f t="shared" si="33"/>
        <v>73</v>
      </c>
      <c r="P191">
        <f t="shared" si="34"/>
        <v>1</v>
      </c>
      <c r="Q191">
        <f t="shared" si="35"/>
        <v>1</v>
      </c>
      <c r="R191">
        <f t="shared" si="36"/>
        <v>7</v>
      </c>
      <c r="S191" t="str">
        <f t="shared" si="37"/>
        <v>United States</v>
      </c>
      <c r="T191">
        <f t="shared" si="38"/>
        <v>0.8121665840679767</v>
      </c>
      <c r="U191" t="str">
        <f t="shared" si="39"/>
        <v/>
      </c>
      <c r="V191" t="str">
        <f t="shared" si="40"/>
        <v/>
      </c>
      <c r="X191">
        <f t="shared" si="41"/>
        <v>0.17316658406797666</v>
      </c>
      <c r="Y191">
        <f t="shared" si="42"/>
        <v>0.25</v>
      </c>
    </row>
    <row r="192" spans="1:25">
      <c r="A192" s="78" t="s">
        <v>370</v>
      </c>
      <c r="B192" s="79" t="s">
        <v>371</v>
      </c>
      <c r="C192" s="12">
        <f>IFERROR(MAX(0,MIN(1,((Data!C192-C$2)/(C$3-C$2)))),"")</f>
        <v>0.7</v>
      </c>
      <c r="D192" s="12">
        <f>IFERROR(MAX(0,MIN(1,((Data!D192-D$2)/(D$3-D$2)))),"")</f>
        <v>0.79956629822768222</v>
      </c>
      <c r="E192" s="12">
        <f>IFERROR(MAX(0,MIN(1,((Data!E192-E$2)/(E$3-E$2)))),"")</f>
        <v>0.67599999999999993</v>
      </c>
      <c r="F192" s="12">
        <f>IFERROR(MAX(0,MIN(1,((Data!F192-F$2)/(F$3-F$2)))),"")</f>
        <v>1</v>
      </c>
      <c r="G192" s="12">
        <f>IFERROR(MAX(0,MIN(1,((Data!G192-G$2)/(G$3-G$2)))),"")</f>
        <v>0.92731014285714286</v>
      </c>
      <c r="I192">
        <f t="shared" si="29"/>
        <v>0.77535955513560317</v>
      </c>
      <c r="J192">
        <f t="shared" si="30"/>
        <v>20</v>
      </c>
      <c r="M192">
        <f t="shared" si="31"/>
        <v>30</v>
      </c>
      <c r="N192">
        <f t="shared" si="32"/>
        <v>30</v>
      </c>
      <c r="O192">
        <f t="shared" si="33"/>
        <v>38</v>
      </c>
      <c r="P192">
        <f t="shared" si="34"/>
        <v>1</v>
      </c>
      <c r="Q192">
        <f t="shared" si="35"/>
        <v>25</v>
      </c>
      <c r="R192">
        <f t="shared" si="36"/>
        <v>20</v>
      </c>
      <c r="S192" t="str">
        <f t="shared" si="37"/>
        <v>Uruguay</v>
      </c>
      <c r="T192">
        <f t="shared" si="38"/>
        <v>0.77535955513560317</v>
      </c>
      <c r="U192" t="str">
        <f t="shared" si="39"/>
        <v/>
      </c>
      <c r="V192" t="str">
        <f t="shared" si="40"/>
        <v/>
      </c>
      <c r="X192">
        <f t="shared" si="41"/>
        <v>0.18444578727846028</v>
      </c>
      <c r="Y192">
        <f t="shared" si="42"/>
        <v>0.24091376785714286</v>
      </c>
    </row>
    <row r="193" spans="1:25">
      <c r="A193" s="78" t="s">
        <v>372</v>
      </c>
      <c r="B193" s="79" t="s">
        <v>373</v>
      </c>
      <c r="C193" s="12">
        <f>IFERROR(MAX(0,MIN(1,((Data!C193-C$2)/(C$3-C$2)))),"")</f>
        <v>0.45799999999999996</v>
      </c>
      <c r="D193" s="12">
        <f>IFERROR(MAX(0,MIN(1,((Data!D193-D$2)/(D$3-D$2)))),"")</f>
        <v>0.12679294927647111</v>
      </c>
      <c r="E193" s="12">
        <f>IFERROR(MAX(0,MIN(1,((Data!E193-E$2)/(E$3-E$2)))),"")</f>
        <v>0.31799999999999995</v>
      </c>
      <c r="F193" s="12">
        <f>IFERROR(MAX(0,MIN(1,((Data!F193-F$2)/(F$3-F$2)))),"")</f>
        <v>0.65696909892162547</v>
      </c>
      <c r="G193" s="12">
        <f>IFERROR(MAX(0,MIN(1,((Data!G193-G$2)/(G$3-G$2)))),"")</f>
        <v>0.13965057142857143</v>
      </c>
      <c r="I193">
        <f t="shared" si="29"/>
        <v>0.38417657745333356</v>
      </c>
      <c r="J193">
        <f t="shared" si="30"/>
        <v>147</v>
      </c>
      <c r="M193">
        <f t="shared" si="31"/>
        <v>159</v>
      </c>
      <c r="N193">
        <f t="shared" si="32"/>
        <v>187</v>
      </c>
      <c r="O193">
        <f t="shared" si="33"/>
        <v>154</v>
      </c>
      <c r="P193">
        <f t="shared" si="34"/>
        <v>122</v>
      </c>
      <c r="Q193">
        <f t="shared" si="35"/>
        <v>121</v>
      </c>
      <c r="R193">
        <f t="shared" si="36"/>
        <v>147</v>
      </c>
      <c r="S193" t="str">
        <f t="shared" si="37"/>
        <v>Uzbekistan</v>
      </c>
      <c r="T193">
        <f t="shared" si="38"/>
        <v>0.38417657745333356</v>
      </c>
      <c r="U193" t="str">
        <f t="shared" si="39"/>
        <v/>
      </c>
      <c r="V193" t="str">
        <f t="shared" si="40"/>
        <v/>
      </c>
      <c r="X193">
        <f t="shared" si="41"/>
        <v>5.5599118659558883E-2</v>
      </c>
      <c r="Y193">
        <f t="shared" si="42"/>
        <v>9.9577458793774609E-2</v>
      </c>
    </row>
    <row r="194" spans="1:25">
      <c r="A194" s="78" t="s">
        <v>374</v>
      </c>
      <c r="B194" s="79" t="s">
        <v>375</v>
      </c>
      <c r="C194" s="12">
        <f>IFERROR(MAX(0,MIN(1,((Data!C194-C$2)/(C$3-C$2)))),"")</f>
        <v>0.56700000000000006</v>
      </c>
      <c r="D194" s="12">
        <f>IFERROR(MAX(0,MIN(1,((Data!D194-D$2)/(D$3-D$2)))),"")</f>
        <v>0.68459885162448897</v>
      </c>
      <c r="E194" s="12">
        <f>IFERROR(MAX(0,MIN(1,((Data!E194-E$2)/(E$3-E$2)))),"")</f>
        <v>0.754</v>
      </c>
      <c r="F194" s="12">
        <f>IFERROR(MAX(0,MIN(1,((Data!F194-F$2)/(F$3-F$2)))),"")</f>
        <v>0.58594350935919337</v>
      </c>
      <c r="G194" s="12">
        <f>IFERROR(MAX(0,MIN(1,((Data!G194-G$2)/(G$3-G$2)))),"")</f>
        <v>6.8091714285714283E-2</v>
      </c>
      <c r="I194">
        <f t="shared" si="29"/>
        <v>0.54507925940867463</v>
      </c>
      <c r="J194">
        <f t="shared" si="30"/>
        <v>88</v>
      </c>
      <c r="M194">
        <f t="shared" si="31"/>
        <v>106</v>
      </c>
      <c r="N194">
        <f t="shared" si="32"/>
        <v>58</v>
      </c>
      <c r="O194">
        <f t="shared" si="33"/>
        <v>13</v>
      </c>
      <c r="P194">
        <f t="shared" si="34"/>
        <v>131</v>
      </c>
      <c r="Q194">
        <f t="shared" si="35"/>
        <v>145</v>
      </c>
      <c r="R194">
        <f t="shared" si="36"/>
        <v>88</v>
      </c>
      <c r="S194" t="str">
        <f t="shared" si="37"/>
        <v>Vanuatu</v>
      </c>
      <c r="T194">
        <f t="shared" si="38"/>
        <v>0.54507925940867463</v>
      </c>
      <c r="U194" t="str">
        <f t="shared" si="39"/>
        <v/>
      </c>
      <c r="V194" t="str">
        <f t="shared" si="40"/>
        <v/>
      </c>
      <c r="X194">
        <f t="shared" si="41"/>
        <v>0.17982485645306112</v>
      </c>
      <c r="Y194">
        <f t="shared" si="42"/>
        <v>8.1754402955613453E-2</v>
      </c>
    </row>
    <row r="195" spans="1:25">
      <c r="A195" s="78" t="s">
        <v>376</v>
      </c>
      <c r="B195" s="79" t="s">
        <v>377</v>
      </c>
      <c r="C195" s="12">
        <f>IFERROR(MAX(0,MIN(1,((Data!C195-C$2)/(C$3-C$2)))),"")</f>
        <v>0.376</v>
      </c>
      <c r="D195" s="12">
        <f>IFERROR(MAX(0,MIN(1,((Data!D195-D$2)/(D$3-D$2)))),"")</f>
        <v>0.37940640624716448</v>
      </c>
      <c r="E195" s="12">
        <f>IFERROR(MAX(0,MIN(1,((Data!E195-E$2)/(E$3-E$2)))),"")</f>
        <v>0.21800000000000003</v>
      </c>
      <c r="F195" s="12">
        <f>IFERROR(MAX(0,MIN(1,((Data!F195-F$2)/(F$3-F$2)))),"")</f>
        <v>1</v>
      </c>
      <c r="G195" s="12">
        <f>IFERROR(MAX(0,MIN(1,((Data!G195-G$2)/(G$3-G$2)))),"")</f>
        <v>1</v>
      </c>
      <c r="I195">
        <f t="shared" si="29"/>
        <v>0.51267580078089559</v>
      </c>
      <c r="J195">
        <f t="shared" si="30"/>
        <v>103</v>
      </c>
      <c r="M195">
        <f t="shared" si="31"/>
        <v>170</v>
      </c>
      <c r="N195">
        <f t="shared" si="32"/>
        <v>138</v>
      </c>
      <c r="O195">
        <f t="shared" si="33"/>
        <v>169</v>
      </c>
      <c r="P195">
        <f t="shared" si="34"/>
        <v>1</v>
      </c>
      <c r="Q195">
        <f t="shared" si="35"/>
        <v>1</v>
      </c>
      <c r="R195">
        <f t="shared" si="36"/>
        <v>103</v>
      </c>
      <c r="S195" t="str">
        <f t="shared" si="37"/>
        <v>Venezuela, Bolivarian Republic of</v>
      </c>
      <c r="T195">
        <f t="shared" si="38"/>
        <v>0.51267580078089559</v>
      </c>
      <c r="U195" t="str">
        <f t="shared" si="39"/>
        <v/>
      </c>
      <c r="V195" t="str">
        <f t="shared" si="40"/>
        <v/>
      </c>
      <c r="X195">
        <f t="shared" si="41"/>
        <v>7.4675800780895557E-2</v>
      </c>
      <c r="Y195">
        <f t="shared" si="42"/>
        <v>0.25</v>
      </c>
    </row>
    <row r="196" spans="1:25">
      <c r="A196" s="78" t="s">
        <v>378</v>
      </c>
      <c r="B196" s="79" t="s">
        <v>379</v>
      </c>
      <c r="C196" s="12">
        <f>IFERROR(MAX(0,MIN(1,((Data!C196-C$2)/(C$3-C$2)))),"")</f>
        <v>0.51600000000000001</v>
      </c>
      <c r="D196" s="12">
        <f>IFERROR(MAX(0,MIN(1,((Data!D196-D$2)/(D$3-D$2)))),"")</f>
        <v>0.21701739025423331</v>
      </c>
      <c r="E196" s="12">
        <f>IFERROR(MAX(0,MIN(1,((Data!E196-E$2)/(E$3-E$2)))),"")</f>
        <v>0.53800000000000003</v>
      </c>
      <c r="F196" s="12">
        <f>IFERROR(MAX(0,MIN(1,((Data!F196-F$2)/(F$3-F$2)))),"")</f>
        <v>1</v>
      </c>
      <c r="G196" s="12">
        <f>IFERROR(MAX(0,MIN(1,((Data!G196-G$2)/(G$3-G$2)))),"")</f>
        <v>0.13833871428571429</v>
      </c>
      <c r="I196">
        <f t="shared" si="29"/>
        <v>0.4946695130674934</v>
      </c>
      <c r="J196">
        <f t="shared" si="30"/>
        <v>108</v>
      </c>
      <c r="M196">
        <f t="shared" si="31"/>
        <v>135</v>
      </c>
      <c r="N196">
        <f t="shared" si="32"/>
        <v>176</v>
      </c>
      <c r="O196">
        <f t="shared" si="33"/>
        <v>87</v>
      </c>
      <c r="P196">
        <f t="shared" si="34"/>
        <v>1</v>
      </c>
      <c r="Q196">
        <f t="shared" si="35"/>
        <v>122</v>
      </c>
      <c r="R196">
        <f t="shared" si="36"/>
        <v>108</v>
      </c>
      <c r="S196" t="str">
        <f t="shared" si="37"/>
        <v>Viet Nam</v>
      </c>
      <c r="T196">
        <f t="shared" si="38"/>
        <v>0.4946695130674934</v>
      </c>
      <c r="U196" t="str">
        <f t="shared" si="39"/>
        <v/>
      </c>
      <c r="V196" t="str">
        <f t="shared" si="40"/>
        <v/>
      </c>
      <c r="X196">
        <f t="shared" si="41"/>
        <v>9.4377173781779164E-2</v>
      </c>
      <c r="Y196">
        <f t="shared" si="42"/>
        <v>0.14229233928571428</v>
      </c>
    </row>
    <row r="197" spans="1:25">
      <c r="A197" s="78" t="s">
        <v>380</v>
      </c>
      <c r="B197" s="79" t="s">
        <v>381</v>
      </c>
      <c r="C197" s="12">
        <f>IFERROR(MAX(0,MIN(1,((Data!C197-C$2)/(C$3-C$2)))),"")</f>
        <v>0.54200000000000004</v>
      </c>
      <c r="D197" s="12">
        <f>IFERROR(MAX(0,MIN(1,((Data!D197-D$2)/(D$3-D$2)))),"")</f>
        <v>0.27381324790627776</v>
      </c>
      <c r="E197" s="12">
        <f>IFERROR(MAX(0,MIN(1,((Data!E197-E$2)/(E$3-E$2)))),"")</f>
        <v>3.7999999999999992E-2</v>
      </c>
      <c r="F197" s="12">
        <f>IFERROR(MAX(0,MIN(1,((Data!F197-F$2)/(F$3-F$2)))),"")</f>
        <v>0.18103685584311333</v>
      </c>
      <c r="G197" s="12">
        <f>IFERROR(MAX(0,MIN(1,((Data!G197-G$2)/(G$3-G$2)))),"")</f>
        <v>0.1460944285714286</v>
      </c>
      <c r="I197">
        <f t="shared" si="29"/>
        <v>0.3508680665401025</v>
      </c>
      <c r="J197">
        <f t="shared" si="30"/>
        <v>151</v>
      </c>
      <c r="M197">
        <f t="shared" si="31"/>
        <v>123</v>
      </c>
      <c r="N197">
        <f t="shared" si="32"/>
        <v>167</v>
      </c>
      <c r="O197">
        <f t="shared" si="33"/>
        <v>187</v>
      </c>
      <c r="P197">
        <f t="shared" si="34"/>
        <v>169</v>
      </c>
      <c r="Q197">
        <f t="shared" si="35"/>
        <v>117</v>
      </c>
      <c r="R197">
        <f t="shared" si="36"/>
        <v>151</v>
      </c>
      <c r="S197" t="str">
        <f t="shared" si="37"/>
        <v>Yemen</v>
      </c>
      <c r="T197">
        <f t="shared" si="38"/>
        <v>0.3508680665401025</v>
      </c>
      <c r="U197" t="str">
        <f t="shared" si="39"/>
        <v/>
      </c>
      <c r="V197" t="str">
        <f t="shared" si="40"/>
        <v/>
      </c>
      <c r="X197">
        <f t="shared" si="41"/>
        <v>3.8976655988284717E-2</v>
      </c>
      <c r="Y197">
        <f t="shared" si="42"/>
        <v>4.089141055181774E-2</v>
      </c>
    </row>
    <row r="198" spans="1:25">
      <c r="A198" s="78" t="s">
        <v>382</v>
      </c>
      <c r="B198" s="79" t="s">
        <v>383</v>
      </c>
      <c r="C198" s="12">
        <f>IFERROR(MAX(0,MIN(1,((Data!C198-C$2)/(C$3-C$2)))),"")</f>
        <v>0.59699999999999998</v>
      </c>
      <c r="D198" s="12">
        <f>IFERROR(MAX(0,MIN(1,((Data!D198-D$2)/(D$3-D$2)))),"")</f>
        <v>0.49562310660119774</v>
      </c>
      <c r="E198" s="12">
        <f>IFERROR(MAX(0,MIN(1,((Data!E198-E$2)/(E$3-E$2)))),"")</f>
        <v>0.60199999999999998</v>
      </c>
      <c r="F198" s="12">
        <f>IFERROR(MAX(0,MIN(1,((Data!F198-F$2)/(F$3-F$2)))),"")</f>
        <v>0.37852137900779775</v>
      </c>
      <c r="G198" s="12">
        <f>IFERROR(MAX(0,MIN(1,((Data!G198-G$2)/(G$3-G$2)))),"")</f>
        <v>3.4341428571428571E-2</v>
      </c>
      <c r="I198">
        <f t="shared" si="29"/>
        <v>0.48731073927255297</v>
      </c>
      <c r="J198">
        <f t="shared" si="30"/>
        <v>111</v>
      </c>
      <c r="M198">
        <f t="shared" si="31"/>
        <v>87</v>
      </c>
      <c r="N198">
        <f t="shared" si="32"/>
        <v>111</v>
      </c>
      <c r="O198">
        <f t="shared" si="33"/>
        <v>65</v>
      </c>
      <c r="P198">
        <f t="shared" si="34"/>
        <v>152</v>
      </c>
      <c r="Q198">
        <f t="shared" si="35"/>
        <v>165</v>
      </c>
      <c r="R198">
        <f t="shared" si="36"/>
        <v>111</v>
      </c>
      <c r="S198" t="str">
        <f t="shared" si="37"/>
        <v>Zambia</v>
      </c>
      <c r="T198">
        <f t="shared" si="38"/>
        <v>0.48731073927255297</v>
      </c>
      <c r="U198" t="str">
        <f t="shared" si="39"/>
        <v/>
      </c>
      <c r="V198" t="str">
        <f t="shared" si="40"/>
        <v/>
      </c>
      <c r="X198">
        <f t="shared" si="41"/>
        <v>0.13720288832514971</v>
      </c>
      <c r="Y198">
        <f t="shared" si="42"/>
        <v>5.1607850947403291E-2</v>
      </c>
    </row>
    <row r="199" spans="1:25">
      <c r="A199" s="78" t="s">
        <v>384</v>
      </c>
      <c r="B199" s="79" t="s">
        <v>385</v>
      </c>
      <c r="C199" s="12">
        <f>IFERROR(MAX(0,MIN(1,((Data!C199-C$2)/(C$3-C$2)))),"")</f>
        <v>0.221</v>
      </c>
      <c r="D199" s="12">
        <f>IFERROR(MAX(0,MIN(1,((Data!D199-D$2)/(D$3-D$2)))),"")</f>
        <v>0.21029696680346666</v>
      </c>
      <c r="E199" s="12">
        <f>IFERROR(MAX(0,MIN(1,((Data!E199-E$2)/(E$3-E$2)))),"")</f>
        <v>0.21200000000000002</v>
      </c>
      <c r="F199" s="12">
        <f>IFERROR(MAX(0,MIN(1,((Data!F199-F$2)/(F$3-F$2)))),"")</f>
        <v>0.26538294785994332</v>
      </c>
      <c r="G199" s="12">
        <f>IFERROR(MAX(0,MIN(1,((Data!G199-G$2)/(G$3-G$2)))),"")</f>
        <v>4.5809934310335143E-2</v>
      </c>
      <c r="I199">
        <f t="shared" si="29"/>
        <v>0.20218623112171813</v>
      </c>
      <c r="J199">
        <f t="shared" si="30"/>
        <v>159</v>
      </c>
      <c r="M199">
        <f t="shared" si="31"/>
        <v>173</v>
      </c>
      <c r="N199">
        <f t="shared" si="32"/>
        <v>178</v>
      </c>
      <c r="O199">
        <f t="shared" si="33"/>
        <v>172</v>
      </c>
      <c r="P199">
        <f t="shared" si="34"/>
        <v>164</v>
      </c>
      <c r="Q199">
        <f t="shared" si="35"/>
        <v>160</v>
      </c>
      <c r="R199">
        <f t="shared" si="36"/>
        <v>159</v>
      </c>
      <c r="S199" t="str">
        <f t="shared" si="37"/>
        <v>Zimbabwe</v>
      </c>
      <c r="T199">
        <f t="shared" si="38"/>
        <v>0.20218623112171813</v>
      </c>
      <c r="U199" t="str">
        <f t="shared" si="39"/>
        <v/>
      </c>
      <c r="V199" t="str">
        <f t="shared" si="40"/>
        <v/>
      </c>
      <c r="X199">
        <f t="shared" si="41"/>
        <v>5.2787120850433335E-2</v>
      </c>
      <c r="Y199">
        <f t="shared" si="42"/>
        <v>3.8899110271284808E-2</v>
      </c>
    </row>
    <row r="200" spans="1:25">
      <c r="B200" s="56">
        <v>1</v>
      </c>
      <c r="C200" s="57">
        <v>2</v>
      </c>
      <c r="D200" s="56">
        <v>3</v>
      </c>
      <c r="E200" s="57">
        <v>4</v>
      </c>
      <c r="F200" s="56">
        <v>5</v>
      </c>
      <c r="G200" s="57">
        <v>6</v>
      </c>
      <c r="H200" s="56">
        <v>7</v>
      </c>
      <c r="I200" s="57">
        <v>8</v>
      </c>
      <c r="J200" s="56">
        <v>9</v>
      </c>
      <c r="K200" s="57">
        <v>10</v>
      </c>
      <c r="L200" s="56">
        <v>11</v>
      </c>
      <c r="M200" s="57">
        <v>12</v>
      </c>
      <c r="N200" s="56">
        <v>13</v>
      </c>
      <c r="O200" s="57">
        <v>14</v>
      </c>
      <c r="P200" s="56">
        <v>15</v>
      </c>
      <c r="Q200" s="57">
        <v>16</v>
      </c>
      <c r="R200" s="56">
        <v>17</v>
      </c>
      <c r="S200" s="57">
        <v>18</v>
      </c>
      <c r="U200" t="str">
        <f t="shared" si="39"/>
        <v/>
      </c>
      <c r="V200" t="str">
        <f t="shared" si="40"/>
        <v/>
      </c>
    </row>
    <row r="201" spans="1:25">
      <c r="B201" s="8" t="s">
        <v>402</v>
      </c>
      <c r="C201" s="2">
        <f>MIN(C8:C199)</f>
        <v>0.01</v>
      </c>
      <c r="D201" s="2">
        <f t="shared" ref="D201:J201" si="43">MIN(D8:D199)</f>
        <v>5.7764807646808886E-2</v>
      </c>
      <c r="E201" s="2">
        <f t="shared" si="43"/>
        <v>0</v>
      </c>
      <c r="F201" s="2">
        <f t="shared" si="43"/>
        <v>3.2191266346441112E-3</v>
      </c>
      <c r="G201" s="2">
        <f t="shared" si="43"/>
        <v>2.9282857142857144E-3</v>
      </c>
      <c r="H201" s="2"/>
      <c r="I201" s="2">
        <f t="shared" si="43"/>
        <v>0.20218623112171813</v>
      </c>
      <c r="J201" s="2">
        <f t="shared" si="43"/>
        <v>1</v>
      </c>
      <c r="K201" s="2"/>
      <c r="L201" s="2"/>
      <c r="M201" s="11">
        <f t="shared" ref="M201:N201" si="44">MIN(M8:M199)</f>
        <v>1</v>
      </c>
      <c r="N201" s="11">
        <f t="shared" si="44"/>
        <v>1</v>
      </c>
      <c r="O201" s="11"/>
      <c r="P201" s="11">
        <f t="shared" ref="P201:R201" si="45">MIN(P8:P199)</f>
        <v>1</v>
      </c>
      <c r="Q201" s="11">
        <f t="shared" si="45"/>
        <v>1</v>
      </c>
      <c r="R201" s="11">
        <f t="shared" si="45"/>
        <v>1</v>
      </c>
    </row>
    <row r="202" spans="1:25">
      <c r="B202" s="8" t="s">
        <v>403</v>
      </c>
      <c r="C202" s="2">
        <f>MAX(C8:C199)</f>
        <v>0.872</v>
      </c>
      <c r="D202" s="2">
        <f t="shared" ref="D202:J202" si="46">MAX(D8:D199)</f>
        <v>0.90399853853274004</v>
      </c>
      <c r="E202" s="2">
        <f t="shared" si="46"/>
        <v>0.82</v>
      </c>
      <c r="F202" s="2">
        <f t="shared" si="46"/>
        <v>1</v>
      </c>
      <c r="G202" s="2">
        <f t="shared" si="46"/>
        <v>1</v>
      </c>
      <c r="H202" s="2"/>
      <c r="I202" s="2">
        <f t="shared" si="46"/>
        <v>0.85962945967058668</v>
      </c>
      <c r="J202" s="2">
        <f t="shared" si="46"/>
        <v>159</v>
      </c>
      <c r="K202" s="2"/>
      <c r="L202" s="2"/>
      <c r="M202" s="11">
        <f t="shared" ref="M202:N202" si="47">MAX(M8:M199)</f>
        <v>174</v>
      </c>
      <c r="N202" s="11">
        <f t="shared" si="47"/>
        <v>192</v>
      </c>
      <c r="O202" s="11"/>
      <c r="P202" s="11">
        <f t="shared" ref="P202:R202" si="48">MAX(P8:P199)</f>
        <v>185</v>
      </c>
      <c r="Q202" s="11">
        <f t="shared" si="48"/>
        <v>174</v>
      </c>
      <c r="R202" s="11">
        <f t="shared" si="48"/>
        <v>159</v>
      </c>
    </row>
    <row r="203" spans="1:25">
      <c r="B203" s="8" t="s">
        <v>404</v>
      </c>
      <c r="C203" s="2">
        <f>MEDIAN(C8:C199)</f>
        <v>0.59699999999999998</v>
      </c>
      <c r="D203" s="2">
        <f t="shared" ref="D203:J203" si="49">MEDIAN(D8:D199)</f>
        <v>0.54103876611916946</v>
      </c>
      <c r="E203" s="2">
        <f t="shared" si="49"/>
        <v>0.51500000000000001</v>
      </c>
      <c r="F203" s="2">
        <f t="shared" si="49"/>
        <v>0.93811311283326337</v>
      </c>
      <c r="G203" s="2">
        <f t="shared" si="49"/>
        <v>0.29656107142857147</v>
      </c>
      <c r="H203" s="2"/>
      <c r="I203" s="2">
        <f t="shared" si="49"/>
        <v>0.58013112534113331</v>
      </c>
      <c r="J203" s="2">
        <f t="shared" si="49"/>
        <v>80.5</v>
      </c>
      <c r="K203" s="2"/>
      <c r="L203" s="2"/>
      <c r="M203" s="2">
        <f t="shared" ref="M203:N203" si="50">MEDIAN(M8:M199)</f>
        <v>87</v>
      </c>
      <c r="N203" s="2">
        <f t="shared" si="50"/>
        <v>96</v>
      </c>
      <c r="O203" s="2"/>
      <c r="P203" s="2">
        <f t="shared" ref="P203:R203" si="51">MEDIAN(P8:P199)</f>
        <v>92.5</v>
      </c>
      <c r="Q203" s="2">
        <f t="shared" si="51"/>
        <v>87</v>
      </c>
      <c r="R203" s="2">
        <f t="shared" si="51"/>
        <v>80.5</v>
      </c>
    </row>
    <row r="204" spans="1:25">
      <c r="B204" s="8" t="s">
        <v>406</v>
      </c>
      <c r="C204" s="2">
        <f>AVERAGE(C8:C199)</f>
        <v>0.59472413793103451</v>
      </c>
      <c r="D204" s="2">
        <f t="shared" ref="D204:J204" si="52">AVERAGE(D8:D199)</f>
        <v>0.54162420998825334</v>
      </c>
      <c r="E204" s="2">
        <f t="shared" si="52"/>
        <v>0.48993750000000008</v>
      </c>
      <c r="F204" s="2">
        <f t="shared" si="52"/>
        <v>0.74175751397124845</v>
      </c>
      <c r="G204" s="2">
        <f t="shared" si="52"/>
        <v>0.41727997755121676</v>
      </c>
      <c r="H204" s="2"/>
      <c r="I204" s="2">
        <f t="shared" si="52"/>
        <v>0.57589418621423316</v>
      </c>
      <c r="J204" s="2">
        <f t="shared" si="52"/>
        <v>80.075949367088612</v>
      </c>
      <c r="K204" s="2"/>
      <c r="L204" s="2"/>
      <c r="M204" s="2">
        <f t="shared" ref="M204:N204" si="53">AVERAGE(M8:M199)</f>
        <v>87.258620689655174</v>
      </c>
      <c r="N204" s="2">
        <f t="shared" si="53"/>
        <v>96.109947643979055</v>
      </c>
      <c r="O204" s="2"/>
      <c r="P204" s="2">
        <f t="shared" ref="P204:R204" si="54">AVERAGE(P8:P199)</f>
        <v>73.788043478260875</v>
      </c>
      <c r="Q204" s="2">
        <f t="shared" si="54"/>
        <v>86.236994219653184</v>
      </c>
      <c r="R204" s="2">
        <f t="shared" si="54"/>
        <v>80.075949367088612</v>
      </c>
    </row>
    <row r="205" spans="1:25">
      <c r="B205" s="8" t="s">
        <v>405</v>
      </c>
      <c r="C205" s="2">
        <f>STDEV(C8:C199)</f>
        <v>0.11603220498285467</v>
      </c>
      <c r="D205" s="2">
        <f t="shared" ref="D205:J205" si="55">STDEV(D8:D199)</f>
        <v>0.22508565327679939</v>
      </c>
      <c r="E205" s="2">
        <f t="shared" si="55"/>
        <v>0.19695067086437276</v>
      </c>
      <c r="F205" s="2">
        <f t="shared" si="55"/>
        <v>0.31998611406439442</v>
      </c>
      <c r="G205" s="2">
        <f t="shared" si="55"/>
        <v>0.34298667662744359</v>
      </c>
      <c r="H205" s="2"/>
      <c r="I205" s="2">
        <f t="shared" si="55"/>
        <v>0.14737893317608161</v>
      </c>
      <c r="J205" s="2">
        <f t="shared" si="55"/>
        <v>46.179867715423143</v>
      </c>
      <c r="K205" s="2"/>
      <c r="L205" s="2"/>
      <c r="M205" s="2">
        <f t="shared" ref="M205:N205" si="56">STDEV(M8:M199)</f>
        <v>50.383234324293625</v>
      </c>
      <c r="N205" s="2">
        <f t="shared" si="56"/>
        <v>55.451671281323719</v>
      </c>
      <c r="O205" s="2"/>
      <c r="P205" s="2">
        <f t="shared" ref="P205:R205" si="57">STDEV(P8:P199)</f>
        <v>70.310580852085565</v>
      </c>
      <c r="Q205" s="2">
        <f t="shared" si="57"/>
        <v>51.664463250921131</v>
      </c>
      <c r="R205" s="2">
        <f t="shared" si="57"/>
        <v>46.179867715423143</v>
      </c>
    </row>
    <row r="206" spans="1:25">
      <c r="B206" s="8" t="s">
        <v>422</v>
      </c>
      <c r="C206">
        <f>COUNT(C8:C199)</f>
        <v>174</v>
      </c>
      <c r="D206">
        <f t="shared" ref="D206:J206" si="58">COUNT(D8:D199)</f>
        <v>192</v>
      </c>
      <c r="E206">
        <f t="shared" si="58"/>
        <v>192</v>
      </c>
      <c r="F206">
        <f t="shared" si="58"/>
        <v>185</v>
      </c>
      <c r="G206">
        <f t="shared" si="58"/>
        <v>174</v>
      </c>
      <c r="I206">
        <f t="shared" si="58"/>
        <v>159</v>
      </c>
      <c r="J206">
        <f t="shared" si="58"/>
        <v>158</v>
      </c>
    </row>
  </sheetData>
  <mergeCells count="2">
    <mergeCell ref="D6:E6"/>
    <mergeCell ref="F6:G6"/>
  </mergeCells>
  <conditionalFormatting sqref="C8:G199">
    <cfRule type="colorScale" priority="2">
      <colorScale>
        <cfvo type="min"/>
        <cfvo type="percentile" val="50"/>
        <cfvo type="max"/>
        <color rgb="FFFF0000"/>
        <color rgb="FFFFEB84"/>
        <color rgb="FF008000"/>
      </colorScale>
    </cfRule>
  </conditionalFormatting>
  <conditionalFormatting sqref="I8:I199">
    <cfRule type="colorScale" priority="1">
      <colorScale>
        <cfvo type="min"/>
        <cfvo type="percentile" val="50"/>
        <cfvo type="max"/>
        <color rgb="FFFF0000"/>
        <color rgb="FFFFFF00"/>
        <color rgb="FF008000"/>
      </colorScale>
    </cfRule>
  </conditionalFormatting>
  <dataValidations disablePrompts="1" count="1">
    <dataValidation type="decimal" errorStyle="information" allowBlank="1" showErrorMessage="1" errorTitle="Total &lt;&gt; 1" error="Please choose a combination that adds up to 1." promptTitle="Total weight is not 1" prompt="Please choose a combination that adds up to 1." sqref="H1">
      <formula1>1</formula1>
      <formula2>1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6"/>
  <sheetViews>
    <sheetView topLeftCell="A44" workbookViewId="0">
      <selection activeCell="C66" sqref="C66"/>
    </sheetView>
  </sheetViews>
  <sheetFormatPr baseColWidth="10" defaultRowHeight="20" x14ac:dyDescent="0"/>
  <cols>
    <col min="2" max="2" width="10.83203125" style="73"/>
    <col min="3" max="3" width="24.6640625" style="73" customWidth="1"/>
    <col min="4" max="4" width="10.83203125" style="85"/>
  </cols>
  <sheetData>
    <row r="1" spans="2:7">
      <c r="C1" s="84" t="s">
        <v>429</v>
      </c>
    </row>
    <row r="4" spans="2:7">
      <c r="B4" s="74" t="s">
        <v>428</v>
      </c>
      <c r="C4" s="75" t="s">
        <v>1</v>
      </c>
      <c r="D4" s="86" t="s">
        <v>409</v>
      </c>
    </row>
    <row r="5" spans="2:7">
      <c r="B5" s="73">
        <v>1</v>
      </c>
      <c r="C5" s="73" t="str">
        <f>VLOOKUP(B5,Scores!J$8:Z$199,10,FALSE)</f>
        <v>New Zealand</v>
      </c>
      <c r="D5" s="85">
        <f>VLOOKUP(B5,Scores!J$8:Z$199,11,FALSE)</f>
        <v>0.85962945967058668</v>
      </c>
    </row>
    <row r="6" spans="2:7">
      <c r="B6" s="73">
        <v>2</v>
      </c>
      <c r="C6" s="73" t="str">
        <f>VLOOKUP(B6,Scores!J$8:Z$199,10,FALSE)</f>
        <v>Australia</v>
      </c>
      <c r="D6" s="85">
        <f>VLOOKUP(B6,Scores!J$8:Z$199,11,FALSE)</f>
        <v>0.85388887548487835</v>
      </c>
    </row>
    <row r="7" spans="2:7">
      <c r="B7" s="73">
        <v>3</v>
      </c>
      <c r="C7" s="73" t="str">
        <f>VLOOKUP(B7,Scores!J$8:Z$199,10,FALSE)</f>
        <v>Denmark</v>
      </c>
      <c r="D7" s="85">
        <f>VLOOKUP(B7,Scores!J$8:Z$199,11,FALSE)</f>
        <v>0.84428201411690718</v>
      </c>
    </row>
    <row r="8" spans="2:7">
      <c r="B8" s="73">
        <v>4</v>
      </c>
      <c r="C8" s="73" t="str">
        <f>VLOOKUP(B8,Scores!J$8:Z$199,10,FALSE)</f>
        <v>Finland</v>
      </c>
      <c r="D8" s="85">
        <f>VLOOKUP(B8,Scores!J$8:Z$199,11,FALSE)</f>
        <v>0.82843774079734034</v>
      </c>
      <c r="G8" t="s">
        <v>440</v>
      </c>
    </row>
    <row r="9" spans="2:7">
      <c r="B9" s="73">
        <v>5</v>
      </c>
      <c r="C9" s="73" t="str">
        <f>VLOOKUP(B9,Scores!J$8:Z$199,10,FALSE)</f>
        <v>Switzerland</v>
      </c>
      <c r="D9" s="85">
        <f>VLOOKUP(B9,Scores!J$8:Z$199,11,FALSE)</f>
        <v>0.8282289945262179</v>
      </c>
    </row>
    <row r="10" spans="2:7">
      <c r="B10" s="73">
        <v>6</v>
      </c>
      <c r="C10" s="73" t="str">
        <f>VLOOKUP(B10,Scores!J$8:Z$199,10,FALSE)</f>
        <v>Ireland</v>
      </c>
      <c r="D10" s="85">
        <f>VLOOKUP(B10,Scores!J$8:Z$199,11,FALSE)</f>
        <v>0.81713221804232938</v>
      </c>
    </row>
    <row r="11" spans="2:7">
      <c r="B11" s="73">
        <v>7</v>
      </c>
      <c r="C11" s="73" t="str">
        <f>VLOOKUP(B11,Scores!J$8:Z$199,10,FALSE)</f>
        <v>United States</v>
      </c>
      <c r="D11" s="85">
        <f>VLOOKUP(B11,Scores!J$8:Z$199,11,FALSE)</f>
        <v>0.8121665840679767</v>
      </c>
    </row>
    <row r="12" spans="2:7">
      <c r="B12" s="73">
        <v>8</v>
      </c>
      <c r="C12" s="73" t="str">
        <f>VLOOKUP(B12,Scores!J$8:Z$199,10,FALSE)</f>
        <v>Sweden</v>
      </c>
      <c r="D12" s="85">
        <f>VLOOKUP(B12,Scores!J$8:Z$199,11,FALSE)</f>
        <v>0.81215741306290923</v>
      </c>
    </row>
    <row r="13" spans="2:7">
      <c r="B13" s="73">
        <v>9</v>
      </c>
      <c r="C13" s="73" t="str">
        <f>VLOOKUP(B13,Scores!J$8:Z$199,10,FALSE)</f>
        <v>Canada</v>
      </c>
      <c r="D13" s="85">
        <f>VLOOKUP(B13,Scores!J$8:Z$199,11,FALSE)</f>
        <v>0.8076534436267172</v>
      </c>
    </row>
    <row r="14" spans="2:7">
      <c r="B14" s="73">
        <v>10</v>
      </c>
      <c r="C14" s="73" t="str">
        <f>VLOOKUP(B14,Scores!J$8:Z$199,10,FALSE)</f>
        <v>Norway</v>
      </c>
      <c r="D14" s="85">
        <f>VLOOKUP(B14,Scores!J$8:Z$199,11,FALSE)</f>
        <v>0.80674981731659257</v>
      </c>
    </row>
    <row r="15" spans="2:7">
      <c r="B15" s="73">
        <v>11</v>
      </c>
      <c r="C15" s="73" t="str">
        <f>VLOOKUP(B15,Scores!J$8:Z$199,10,FALSE)</f>
        <v>Netherlands</v>
      </c>
      <c r="D15" s="85">
        <f>VLOOKUP(B15,Scores!J$8:Z$199,11,FALSE)</f>
        <v>0.80550675970357588</v>
      </c>
    </row>
    <row r="16" spans="2:7">
      <c r="B16" s="73">
        <v>12</v>
      </c>
      <c r="C16" s="73" t="str">
        <f>VLOOKUP(B16,Scores!J$8:Z$199,10,FALSE)</f>
        <v>Iceland</v>
      </c>
      <c r="D16" s="85">
        <f>VLOOKUP(B16,Scores!J$8:Z$199,11,FALSE)</f>
        <v>0.79402858077773786</v>
      </c>
    </row>
    <row r="17" spans="2:4">
      <c r="B17" s="73">
        <v>13</v>
      </c>
      <c r="C17" s="73" t="str">
        <f>VLOOKUP(B17,Scores!J$8:Z$199,10,FALSE)</f>
        <v>Estonia</v>
      </c>
      <c r="D17" s="85">
        <f>VLOOKUP(B17,Scores!J$8:Z$199,11,FALSE)</f>
        <v>0.79224700708750428</v>
      </c>
    </row>
    <row r="18" spans="2:4">
      <c r="B18" s="73">
        <v>14</v>
      </c>
      <c r="C18" s="73" t="str">
        <f>VLOOKUP(B18,Scores!J$8:Z$199,10,FALSE)</f>
        <v>Chile</v>
      </c>
      <c r="D18" s="85">
        <f>VLOOKUP(B18,Scores!J$8:Z$199,11,FALSE)</f>
        <v>0.78428383584490835</v>
      </c>
    </row>
    <row r="19" spans="2:4">
      <c r="B19" s="73">
        <v>15</v>
      </c>
      <c r="C19" s="73" t="str">
        <f>VLOOKUP(B19,Scores!J$8:Z$199,10,FALSE)</f>
        <v>Austria</v>
      </c>
      <c r="D19" s="85">
        <f>VLOOKUP(B19,Scores!J$8:Z$199,11,FALSE)</f>
        <v>0.78057230345448025</v>
      </c>
    </row>
    <row r="20" spans="2:4">
      <c r="B20" s="73">
        <v>16</v>
      </c>
      <c r="C20" s="73" t="str">
        <f>VLOOKUP(B20,Scores!J$8:Z$199,10,FALSE)</f>
        <v>Lithuania</v>
      </c>
      <c r="D20" s="85">
        <f>VLOOKUP(B20,Scores!J$8:Z$199,11,FALSE)</f>
        <v>0.77937900555476103</v>
      </c>
    </row>
    <row r="21" spans="2:4">
      <c r="B21" s="73">
        <v>17</v>
      </c>
      <c r="C21" s="73" t="str">
        <f>VLOOKUP(B21,Scores!J$8:Z$199,10,FALSE)</f>
        <v>Belgium</v>
      </c>
      <c r="D21" s="85">
        <f>VLOOKUP(B21,Scores!J$8:Z$199,11,FALSE)</f>
        <v>0.77885400629818147</v>
      </c>
    </row>
    <row r="22" spans="2:4">
      <c r="B22" s="73">
        <v>18</v>
      </c>
      <c r="C22" s="73" t="str">
        <f>VLOOKUP(B22,Scores!J$8:Z$199,10,FALSE)</f>
        <v>Japan</v>
      </c>
      <c r="D22" s="85">
        <f>VLOOKUP(B22,Scores!J$8:Z$199,11,FALSE)</f>
        <v>0.77698078181384767</v>
      </c>
    </row>
    <row r="23" spans="2:4">
      <c r="B23" s="73">
        <v>19</v>
      </c>
      <c r="C23" s="73" t="str">
        <f>VLOOKUP(B23,Scores!J$8:Z$199,10,FALSE)</f>
        <v>United Kingdom</v>
      </c>
      <c r="D23" s="85">
        <f>VLOOKUP(B23,Scores!J$8:Z$199,11,FALSE)</f>
        <v>0.77573654336067588</v>
      </c>
    </row>
    <row r="24" spans="2:4">
      <c r="B24" s="73">
        <v>20</v>
      </c>
      <c r="C24" s="73" t="str">
        <f>VLOOKUP(B24,Scores!J$8:Z$199,10,FALSE)</f>
        <v>Uruguay</v>
      </c>
      <c r="D24" s="85">
        <f>VLOOKUP(B24,Scores!J$8:Z$199,11,FALSE)</f>
        <v>0.77535955513560317</v>
      </c>
    </row>
    <row r="25" spans="2:4">
      <c r="B25" s="73">
        <v>21</v>
      </c>
      <c r="C25" s="73" t="str">
        <f>VLOOKUP(B25,Scores!J$8:Z$199,10,FALSE)</f>
        <v>Czech Republic</v>
      </c>
      <c r="D25" s="85">
        <f>VLOOKUP(B25,Scores!J$8:Z$199,11,FALSE)</f>
        <v>0.76539200252828477</v>
      </c>
    </row>
    <row r="26" spans="2:4">
      <c r="B26" s="73">
        <v>22</v>
      </c>
      <c r="C26" s="73" t="str">
        <f>VLOOKUP(B26,Scores!J$8:Z$199,10,FALSE)</f>
        <v>Spain</v>
      </c>
      <c r="D26" s="85">
        <f>VLOOKUP(B26,Scores!J$8:Z$199,11,FALSE)</f>
        <v>0.76142410061044008</v>
      </c>
    </row>
    <row r="27" spans="2:4">
      <c r="B27" s="73">
        <v>23</v>
      </c>
      <c r="C27" s="73" t="str">
        <f>VLOOKUP(B27,Scores!J$8:Z$199,10,FALSE)</f>
        <v>Germany</v>
      </c>
      <c r="D27" s="85">
        <f>VLOOKUP(B27,Scores!J$8:Z$199,11,FALSE)</f>
        <v>0.75995808447742752</v>
      </c>
    </row>
    <row r="28" spans="2:4">
      <c r="B28" s="73">
        <v>24</v>
      </c>
      <c r="C28" s="73" t="str">
        <f>VLOOKUP(B28,Scores!J$8:Z$199,10,FALSE)</f>
        <v>Korea, Republic of</v>
      </c>
      <c r="D28" s="85">
        <f>VLOOKUP(B28,Scores!J$8:Z$199,11,FALSE)</f>
        <v>0.75539972602299998</v>
      </c>
    </row>
    <row r="29" spans="2:4">
      <c r="B29" s="73">
        <v>25</v>
      </c>
      <c r="C29" s="73" t="str">
        <f>VLOOKUP(B29,Scores!J$8:Z$199,10,FALSE)</f>
        <v>Slovenia</v>
      </c>
      <c r="D29" s="85">
        <f>VLOOKUP(B29,Scores!J$8:Z$199,11,FALSE)</f>
        <v>0.75410664792371718</v>
      </c>
    </row>
    <row r="30" spans="2:4">
      <c r="B30" s="73">
        <v>26</v>
      </c>
      <c r="C30" s="73" t="str">
        <f>VLOOKUP(B30,Scores!J$8:Z$199,10,FALSE)</f>
        <v>Poland</v>
      </c>
      <c r="D30" s="85">
        <f>VLOOKUP(B30,Scores!J$8:Z$199,11,FALSE)</f>
        <v>0.7526640521236494</v>
      </c>
    </row>
    <row r="31" spans="2:4">
      <c r="B31" s="73">
        <v>27</v>
      </c>
      <c r="C31" s="73" t="str">
        <f>VLOOKUP(B31,Scores!J$8:Z$199,10,FALSE)</f>
        <v>Hungary</v>
      </c>
      <c r="D31" s="85">
        <f>VLOOKUP(B31,Scores!J$8:Z$199,11,FALSE)</f>
        <v>0.74901893974769773</v>
      </c>
    </row>
    <row r="32" spans="2:4">
      <c r="B32" s="73">
        <v>28</v>
      </c>
      <c r="C32" s="73" t="str">
        <f>VLOOKUP(B32,Scores!J$8:Z$199,10,FALSE)</f>
        <v>Slovakia</v>
      </c>
      <c r="D32" s="85">
        <f>VLOOKUP(B32,Scores!J$8:Z$199,11,FALSE)</f>
        <v>0.74665092714384484</v>
      </c>
    </row>
    <row r="33" spans="2:4">
      <c r="B33" s="73">
        <v>29</v>
      </c>
      <c r="C33" s="73" t="str">
        <f>VLOOKUP(B33,Scores!J$8:Z$199,10,FALSE)</f>
        <v>Latvia</v>
      </c>
      <c r="D33" s="85">
        <f>VLOOKUP(B33,Scores!J$8:Z$199,11,FALSE)</f>
        <v>0.74252449331531789</v>
      </c>
    </row>
    <row r="34" spans="2:4">
      <c r="B34" s="73">
        <v>30</v>
      </c>
      <c r="C34" s="73" t="str">
        <f>VLOOKUP(B34,Scores!J$8:Z$199,10,FALSE)</f>
        <v>Cyprus</v>
      </c>
      <c r="D34" s="85">
        <f>VLOOKUP(B34,Scores!J$8:Z$199,11,FALSE)</f>
        <v>0.73829881000089537</v>
      </c>
    </row>
    <row r="35" spans="2:4">
      <c r="B35" s="73">
        <v>31</v>
      </c>
      <c r="C35" s="73" t="str">
        <f>VLOOKUP(B35,Scores!J$8:Z$199,10,FALSE)</f>
        <v>Portugal</v>
      </c>
      <c r="D35" s="85">
        <f>VLOOKUP(B35,Scores!J$8:Z$199,11,FALSE)</f>
        <v>0.73781605356543922</v>
      </c>
    </row>
    <row r="36" spans="2:4">
      <c r="B36" s="73">
        <v>32</v>
      </c>
      <c r="C36" s="73" t="str">
        <f>VLOOKUP(B36,Scores!J$8:Z$199,10,FALSE)</f>
        <v>Luxembourg</v>
      </c>
      <c r="D36" s="85">
        <f>VLOOKUP(B36,Scores!J$8:Z$199,11,FALSE)</f>
        <v>0.73475891016339279</v>
      </c>
    </row>
    <row r="37" spans="2:4">
      <c r="B37" s="73">
        <v>33</v>
      </c>
      <c r="C37" s="73" t="str">
        <f>VLOOKUP(B37,Scores!J$8:Z$199,10,FALSE)</f>
        <v>France</v>
      </c>
      <c r="D37" s="85">
        <f>VLOOKUP(B37,Scores!J$8:Z$199,11,FALSE)</f>
        <v>0.7261690280504618</v>
      </c>
    </row>
    <row r="38" spans="2:4">
      <c r="B38" s="73">
        <v>34</v>
      </c>
      <c r="C38" s="73" t="str">
        <f>VLOOKUP(B38,Scores!J$8:Z$199,10,FALSE)</f>
        <v>Italy</v>
      </c>
      <c r="D38" s="85">
        <f>VLOOKUP(B38,Scores!J$8:Z$199,11,FALSE)</f>
        <v>0.72058532811897591</v>
      </c>
    </row>
    <row r="39" spans="2:4">
      <c r="B39" s="73">
        <v>35</v>
      </c>
      <c r="C39" s="73" t="str">
        <f>VLOOKUP(B39,Scores!J$8:Z$199,10,FALSE)</f>
        <v>Romania</v>
      </c>
      <c r="D39" s="85">
        <f>VLOOKUP(B39,Scores!J$8:Z$199,11,FALSE)</f>
        <v>0.72034587788144333</v>
      </c>
    </row>
    <row r="40" spans="2:4">
      <c r="B40" s="73">
        <v>36</v>
      </c>
      <c r="C40" s="73" t="str">
        <f>VLOOKUP(B40,Scores!J$8:Z$199,10,FALSE)</f>
        <v>Mauritius</v>
      </c>
      <c r="D40" s="85">
        <f>VLOOKUP(B40,Scores!J$8:Z$199,11,FALSE)</f>
        <v>0.71480182978686746</v>
      </c>
    </row>
    <row r="41" spans="2:4">
      <c r="B41" s="73">
        <v>37</v>
      </c>
      <c r="C41" s="73" t="str">
        <f>VLOOKUP(B41,Scores!J$8:Z$199,10,FALSE)</f>
        <v>Greece</v>
      </c>
      <c r="D41" s="85">
        <f>VLOOKUP(B41,Scores!J$8:Z$199,11,FALSE)</f>
        <v>0.70643411688734969</v>
      </c>
    </row>
    <row r="42" spans="2:4">
      <c r="B42" s="73">
        <v>38</v>
      </c>
      <c r="C42" s="73" t="str">
        <f>VLOOKUP(B42,Scores!J$8:Z$199,10,FALSE)</f>
        <v>Malta</v>
      </c>
      <c r="D42" s="85">
        <f>VLOOKUP(B42,Scores!J$8:Z$199,11,FALSE)</f>
        <v>0.70290303609667859</v>
      </c>
    </row>
    <row r="43" spans="2:4">
      <c r="B43" s="73">
        <v>39</v>
      </c>
      <c r="C43" s="73" t="str">
        <f>VLOOKUP(B43,Scores!J$8:Z$199,10,FALSE)</f>
        <v>Bulgaria</v>
      </c>
      <c r="D43" s="85">
        <f>VLOOKUP(B43,Scores!J$8:Z$199,11,FALSE)</f>
        <v>0.69924439461166721</v>
      </c>
    </row>
    <row r="44" spans="2:4">
      <c r="B44" s="73">
        <v>40</v>
      </c>
      <c r="C44" s="73" t="str">
        <f>VLOOKUP(B44,Scores!J$8:Z$199,10,FALSE)</f>
        <v>Saint Lucia</v>
      </c>
      <c r="D44" s="85">
        <f>VLOOKUP(B44,Scores!J$8:Z$199,11,FALSE)</f>
        <v>0.69352765685391216</v>
      </c>
    </row>
    <row r="45" spans="2:4">
      <c r="B45" s="73">
        <v>41</v>
      </c>
      <c r="C45" s="73" t="str">
        <f>VLOOKUP(B45,Scores!J$8:Z$199,10,FALSE)</f>
        <v>Israel</v>
      </c>
      <c r="D45" s="85">
        <f>VLOOKUP(B45,Scores!J$8:Z$199,11,FALSE)</f>
        <v>0.68595255383007425</v>
      </c>
    </row>
    <row r="46" spans="2:4">
      <c r="B46" s="73">
        <v>42</v>
      </c>
      <c r="C46" s="73" t="str">
        <f>VLOOKUP(B46,Scores!J$8:Z$199,10,FALSE)</f>
        <v>Croatia</v>
      </c>
      <c r="D46" s="85">
        <f>VLOOKUP(B46,Scores!J$8:Z$199,11,FALSE)</f>
        <v>0.68332090312897686</v>
      </c>
    </row>
    <row r="47" spans="2:4">
      <c r="B47" s="73">
        <v>43</v>
      </c>
      <c r="C47" s="73" t="str">
        <f>VLOOKUP(B47,Scores!J$8:Z$199,10,FALSE)</f>
        <v>Panama</v>
      </c>
      <c r="D47" s="85">
        <f>VLOOKUP(B47,Scores!J$8:Z$199,11,FALSE)</f>
        <v>0.68142670098759583</v>
      </c>
    </row>
    <row r="48" spans="2:4">
      <c r="B48" s="73">
        <v>44</v>
      </c>
      <c r="C48" s="73" t="str">
        <f>VLOOKUP(B48,Scores!J$8:Z$199,10,FALSE)</f>
        <v>Armenia</v>
      </c>
      <c r="D48" s="85">
        <f>VLOOKUP(B48,Scores!J$8:Z$199,11,FALSE)</f>
        <v>0.66737925963756595</v>
      </c>
    </row>
    <row r="49" spans="2:4">
      <c r="B49" s="73">
        <v>45</v>
      </c>
      <c r="C49" s="73" t="str">
        <f>VLOOKUP(B49,Scores!J$8:Z$199,10,FALSE)</f>
        <v>Bahrain</v>
      </c>
      <c r="D49" s="85">
        <f>VLOOKUP(B49,Scores!J$8:Z$199,11,FALSE)</f>
        <v>0.65912879070429864</v>
      </c>
    </row>
    <row r="50" spans="2:4">
      <c r="B50" s="73">
        <v>46</v>
      </c>
      <c r="C50" s="73" t="str">
        <f>VLOOKUP(B50,Scores!J$8:Z$199,10,FALSE)</f>
        <v>Macedonia</v>
      </c>
      <c r="D50" s="85">
        <f>VLOOKUP(B50,Scores!J$8:Z$199,11,FALSE)</f>
        <v>0.65713190810866784</v>
      </c>
    </row>
    <row r="51" spans="2:4">
      <c r="B51" s="73">
        <v>47</v>
      </c>
      <c r="C51" s="73" t="str">
        <f>VLOOKUP(B51,Scores!J$8:Z$199,10,FALSE)</f>
        <v>United Arab Emirates</v>
      </c>
      <c r="D51" s="85">
        <f>VLOOKUP(B51,Scores!J$8:Z$199,11,FALSE)</f>
        <v>0.64877886687773623</v>
      </c>
    </row>
    <row r="52" spans="2:4">
      <c r="B52" s="73">
        <v>48</v>
      </c>
      <c r="C52" s="73" t="str">
        <f>VLOOKUP(B52,Scores!J$8:Z$199,10,FALSE)</f>
        <v>Botswana</v>
      </c>
      <c r="D52" s="85">
        <f>VLOOKUP(B52,Scores!J$8:Z$199,11,FALSE)</f>
        <v>0.64859822087938579</v>
      </c>
    </row>
    <row r="53" spans="2:4">
      <c r="B53" s="73">
        <v>49</v>
      </c>
      <c r="C53" s="73" t="str">
        <f>VLOOKUP(B53,Scores!J$8:Z$199,10,FALSE)</f>
        <v>El Salvador</v>
      </c>
      <c r="D53" s="85">
        <f>VLOOKUP(B53,Scores!J$8:Z$199,11,FALSE)</f>
        <v>0.64772914876720122</v>
      </c>
    </row>
    <row r="54" spans="2:4">
      <c r="B54" s="73">
        <v>50</v>
      </c>
      <c r="C54" s="73" t="str">
        <f>VLOOKUP(B54,Scores!J$8:Z$199,10,FALSE)</f>
        <v>Mongolia</v>
      </c>
      <c r="D54" s="85">
        <f>VLOOKUP(B54,Scores!J$8:Z$199,11,FALSE)</f>
        <v>0.64744783510498016</v>
      </c>
    </row>
    <row r="55" spans="2:4">
      <c r="B55" s="73">
        <v>51</v>
      </c>
      <c r="C55" s="73" t="str">
        <f>VLOOKUP(B55,Scores!J$8:Z$199,10,FALSE)</f>
        <v>Jordan</v>
      </c>
      <c r="D55" s="85">
        <f>VLOOKUP(B55,Scores!J$8:Z$199,11,FALSE)</f>
        <v>0.64470574352446397</v>
      </c>
    </row>
    <row r="56" spans="2:4">
      <c r="B56" s="73">
        <v>52</v>
      </c>
      <c r="C56" s="73" t="str">
        <f>VLOOKUP(B56,Scores!J$8:Z$199,10,FALSE)</f>
        <v>Oman</v>
      </c>
      <c r="D56" s="85">
        <f>VLOOKUP(B56,Scores!J$8:Z$199,11,FALSE)</f>
        <v>0.64353246716159629</v>
      </c>
    </row>
    <row r="57" spans="2:4">
      <c r="B57" s="73">
        <v>53</v>
      </c>
      <c r="C57" s="73" t="str">
        <f>VLOOKUP(B57,Scores!J$8:Z$199,10,FALSE)</f>
        <v>Argentina</v>
      </c>
      <c r="D57" s="85">
        <f>VLOOKUP(B57,Scores!J$8:Z$199,11,FALSE)</f>
        <v>0.64284132521373794</v>
      </c>
    </row>
    <row r="58" spans="2:4">
      <c r="B58" s="73">
        <v>54</v>
      </c>
      <c r="C58" s="73" t="str">
        <f>VLOOKUP(B58,Scores!J$8:Z$199,10,FALSE)</f>
        <v>Malaysia</v>
      </c>
      <c r="D58" s="85">
        <f>VLOOKUP(B58,Scores!J$8:Z$199,11,FALSE)</f>
        <v>0.64055382389735394</v>
      </c>
    </row>
    <row r="59" spans="2:4">
      <c r="B59" s="73">
        <v>55</v>
      </c>
      <c r="C59" s="73" t="str">
        <f>VLOOKUP(B59,Scores!J$8:Z$199,10,FALSE)</f>
        <v>Jamaica</v>
      </c>
      <c r="D59" s="85">
        <f>VLOOKUP(B59,Scores!J$8:Z$199,11,FALSE)</f>
        <v>0.6351545296902722</v>
      </c>
    </row>
    <row r="60" spans="2:4">
      <c r="B60" s="73">
        <v>56</v>
      </c>
      <c r="C60" s="73" t="str">
        <f>VLOOKUP(B60,Scores!J$8:Z$199,10,FALSE)</f>
        <v>Cape Verde</v>
      </c>
      <c r="D60" s="85">
        <f>VLOOKUP(B60,Scores!J$8:Z$199,11,FALSE)</f>
        <v>0.63329496735653645</v>
      </c>
    </row>
    <row r="61" spans="2:4">
      <c r="B61" s="73">
        <v>57</v>
      </c>
      <c r="C61" s="73" t="str">
        <f>VLOOKUP(B61,Scores!J$8:Z$199,10,FALSE)</f>
        <v>Serbia</v>
      </c>
      <c r="D61" s="85">
        <f>VLOOKUP(B61,Scores!J$8:Z$199,11,FALSE)</f>
        <v>0.63229967958669309</v>
      </c>
    </row>
    <row r="62" spans="2:4">
      <c r="B62" s="73">
        <v>58</v>
      </c>
      <c r="C62" s="73" t="str">
        <f>VLOOKUP(B62,Scores!J$8:Z$199,10,FALSE)</f>
        <v>Peru</v>
      </c>
      <c r="D62" s="85">
        <f>VLOOKUP(B62,Scores!J$8:Z$199,11,FALSE)</f>
        <v>0.63210837908810646</v>
      </c>
    </row>
    <row r="63" spans="2:4">
      <c r="B63" s="73">
        <v>59</v>
      </c>
      <c r="C63" s="73" t="str">
        <f>VLOOKUP(B63,Scores!J$8:Z$199,10,FALSE)</f>
        <v>Qatar</v>
      </c>
      <c r="D63" s="85">
        <f>VLOOKUP(B63,Scores!J$8:Z$199,11,FALSE)</f>
        <v>0.63100890748605853</v>
      </c>
    </row>
    <row r="64" spans="2:4">
      <c r="B64" s="73">
        <v>60</v>
      </c>
      <c r="C64" s="73" t="str">
        <f>VLOOKUP(B64,Scores!J$8:Z$199,10,FALSE)</f>
        <v>Kazakhstan</v>
      </c>
      <c r="D64" s="85">
        <f>VLOOKUP(B64,Scores!J$8:Z$199,11,FALSE)</f>
        <v>0.6280831137620011</v>
      </c>
    </row>
    <row r="65" spans="2:4">
      <c r="B65" s="73">
        <v>61</v>
      </c>
      <c r="C65" s="73" t="str">
        <f>VLOOKUP(B65,Scores!J$8:Z$199,10,FALSE)</f>
        <v>Brazil</v>
      </c>
      <c r="D65" s="85">
        <f>VLOOKUP(B65,Scores!J$8:Z$199,11,FALSE)</f>
        <v>0.62661535275290303</v>
      </c>
    </row>
    <row r="66" spans="2:4">
      <c r="B66" s="73">
        <v>62</v>
      </c>
      <c r="C66" s="73" t="str">
        <f>VLOOKUP(B66,Scores!J$8:Z$199,10,FALSE)</f>
        <v>Dominica</v>
      </c>
      <c r="D66" s="85">
        <f>VLOOKUP(B66,Scores!J$8:Z$199,11,FALSE)</f>
        <v>0.62575810820180444</v>
      </c>
    </row>
    <row r="67" spans="2:4">
      <c r="B67" s="73">
        <v>63</v>
      </c>
      <c r="C67" s="73" t="str">
        <f>VLOOKUP(B67,Scores!J$8:Z$199,10,FALSE)</f>
        <v>Trinidad and Tobago</v>
      </c>
      <c r="D67" s="85">
        <f>VLOOKUP(B67,Scores!J$8:Z$199,11,FALSE)</f>
        <v>0.62445470917878898</v>
      </c>
    </row>
    <row r="68" spans="2:4">
      <c r="B68" s="73">
        <v>64</v>
      </c>
      <c r="C68" s="73" t="str">
        <f>VLOOKUP(B68,Scores!J$8:Z$199,10,FALSE)</f>
        <v>Thailand</v>
      </c>
      <c r="D68" s="85">
        <f>VLOOKUP(B68,Scores!J$8:Z$199,11,FALSE)</f>
        <v>0.6211404242652121</v>
      </c>
    </row>
    <row r="69" spans="2:4">
      <c r="B69" s="73">
        <v>65</v>
      </c>
      <c r="C69" s="73" t="str">
        <f>VLOOKUP(B69,Scores!J$8:Z$199,10,FALSE)</f>
        <v>Dominican Republic</v>
      </c>
      <c r="D69" s="85">
        <f>VLOOKUP(B69,Scores!J$8:Z$199,11,FALSE)</f>
        <v>0.61631502547368799</v>
      </c>
    </row>
    <row r="70" spans="2:4">
      <c r="B70" s="73">
        <v>66</v>
      </c>
      <c r="C70" s="73" t="str">
        <f>VLOOKUP(B70,Scores!J$8:Z$199,10,FALSE)</f>
        <v>Costa Rica</v>
      </c>
      <c r="D70" s="85">
        <f>VLOOKUP(B70,Scores!J$8:Z$199,11,FALSE)</f>
        <v>0.61603821033935369</v>
      </c>
    </row>
    <row r="71" spans="2:4">
      <c r="B71" s="73">
        <v>67</v>
      </c>
      <c r="C71" s="73" t="str">
        <f>VLOOKUP(B71,Scores!J$8:Z$199,10,FALSE)</f>
        <v>Colombia</v>
      </c>
      <c r="D71" s="85">
        <f>VLOOKUP(B71,Scores!J$8:Z$199,11,FALSE)</f>
        <v>0.61533657166979694</v>
      </c>
    </row>
    <row r="72" spans="2:4">
      <c r="B72" s="73">
        <v>68</v>
      </c>
      <c r="C72" s="73" t="e">
        <f>VLOOKUP(B72,Scores!J$8:Z$199,10,FALSE)</f>
        <v>#N/A</v>
      </c>
      <c r="D72" s="85" t="e">
        <f>VLOOKUP(B72,Scores!J$8:Z$199,11,FALSE)</f>
        <v>#N/A</v>
      </c>
    </row>
    <row r="73" spans="2:4">
      <c r="B73" s="73">
        <v>69</v>
      </c>
      <c r="C73" s="73" t="str">
        <f>VLOOKUP(B73,Scores!J$8:Z$199,10,FALSE)</f>
        <v>Albania</v>
      </c>
      <c r="D73" s="85">
        <f>VLOOKUP(B73,Scores!J$8:Z$199,11,FALSE)</f>
        <v>0.61397562894918356</v>
      </c>
    </row>
    <row r="74" spans="2:4">
      <c r="B74" s="73">
        <v>70</v>
      </c>
      <c r="C74" s="73" t="str">
        <f>VLOOKUP(B74,Scores!J$8:Z$199,10,FALSE)</f>
        <v>Turkey</v>
      </c>
      <c r="D74" s="85">
        <f>VLOOKUP(B74,Scores!J$8:Z$199,11,FALSE)</f>
        <v>0.61270625235925702</v>
      </c>
    </row>
    <row r="75" spans="2:4">
      <c r="B75" s="73">
        <v>71</v>
      </c>
      <c r="C75" s="73" t="str">
        <f>VLOOKUP(B75,Scores!J$8:Z$199,10,FALSE)</f>
        <v>Samoa</v>
      </c>
      <c r="D75" s="85">
        <f>VLOOKUP(B75,Scores!J$8:Z$199,11,FALSE)</f>
        <v>0.60753334539591719</v>
      </c>
    </row>
    <row r="76" spans="2:4">
      <c r="B76" s="73">
        <v>72</v>
      </c>
      <c r="C76" s="73" t="str">
        <f>VLOOKUP(B76,Scores!J$8:Z$199,10,FALSE)</f>
        <v>Kyrgyzstan</v>
      </c>
      <c r="D76" s="85">
        <f>VLOOKUP(B76,Scores!J$8:Z$199,11,FALSE)</f>
        <v>0.60526307351874142</v>
      </c>
    </row>
    <row r="77" spans="2:4">
      <c r="B77" s="73">
        <v>73</v>
      </c>
      <c r="C77" s="73" t="str">
        <f>VLOOKUP(B77,Scores!J$8:Z$199,10,FALSE)</f>
        <v>Ukraine</v>
      </c>
      <c r="D77" s="85">
        <f>VLOOKUP(B77,Scores!J$8:Z$199,11,FALSE)</f>
        <v>0.60244499480795488</v>
      </c>
    </row>
    <row r="78" spans="2:4">
      <c r="B78" s="73">
        <v>74</v>
      </c>
      <c r="C78" s="73" t="str">
        <f>VLOOKUP(B78,Scores!J$8:Z$199,10,FALSE)</f>
        <v>Georgia</v>
      </c>
      <c r="D78" s="85">
        <f>VLOOKUP(B78,Scores!J$8:Z$199,11,FALSE)</f>
        <v>0.59234796707889448</v>
      </c>
    </row>
    <row r="79" spans="2:4">
      <c r="B79" s="73">
        <v>75</v>
      </c>
      <c r="C79" s="73" t="str">
        <f>VLOOKUP(B79,Scores!J$8:Z$199,10,FALSE)</f>
        <v>Russian Federation</v>
      </c>
      <c r="D79" s="85">
        <f>VLOOKUP(B79,Scores!J$8:Z$199,11,FALSE)</f>
        <v>0.59010359551528413</v>
      </c>
    </row>
    <row r="80" spans="2:4">
      <c r="B80" s="73">
        <v>76</v>
      </c>
      <c r="C80" s="73" t="str">
        <f>VLOOKUP(B80,Scores!J$8:Z$199,10,FALSE)</f>
        <v>Bosnia and Herzegovina</v>
      </c>
      <c r="D80" s="85">
        <f>VLOOKUP(B80,Scores!J$8:Z$199,11,FALSE)</f>
        <v>0.59004162781476022</v>
      </c>
    </row>
    <row r="81" spans="2:4">
      <c r="B81" s="73">
        <v>77</v>
      </c>
      <c r="C81" s="73" t="str">
        <f>VLOOKUP(B81,Scores!J$8:Z$199,10,FALSE)</f>
        <v>Saudi Arabia</v>
      </c>
      <c r="D81" s="85">
        <f>VLOOKUP(B81,Scores!J$8:Z$199,11,FALSE)</f>
        <v>0.58795186795388132</v>
      </c>
    </row>
    <row r="82" spans="2:4">
      <c r="B82" s="73">
        <v>78</v>
      </c>
      <c r="C82" s="73" t="str">
        <f>VLOOKUP(B82,Scores!J$8:Z$199,10,FALSE)</f>
        <v>Belarus</v>
      </c>
      <c r="D82" s="85">
        <f>VLOOKUP(B82,Scores!J$8:Z$199,11,FALSE)</f>
        <v>0.58780726624434754</v>
      </c>
    </row>
    <row r="83" spans="2:4">
      <c r="B83" s="73">
        <v>79</v>
      </c>
      <c r="C83" s="73" t="str">
        <f>VLOOKUP(B83,Scores!J$8:Z$199,10,FALSE)</f>
        <v>Paraguay</v>
      </c>
      <c r="D83" s="85">
        <f>VLOOKUP(B83,Scores!J$8:Z$199,11,FALSE)</f>
        <v>0.58590950934012398</v>
      </c>
    </row>
    <row r="84" spans="2:4">
      <c r="B84" s="73">
        <v>80</v>
      </c>
      <c r="C84" s="73" t="str">
        <f>VLOOKUP(B84,Scores!J$8:Z$199,10,FALSE)</f>
        <v>Tunisia</v>
      </c>
      <c r="D84" s="85">
        <f>VLOOKUP(B84,Scores!J$8:Z$199,11,FALSE)</f>
        <v>0.58013112534113331</v>
      </c>
    </row>
    <row r="85" spans="2:4">
      <c r="B85" s="73">
        <v>81</v>
      </c>
      <c r="C85" s="73" t="str">
        <f>VLOOKUP(B85,Scores!J$8:Z$199,10,FALSE)</f>
        <v>Guatemala</v>
      </c>
      <c r="D85" s="85">
        <f>VLOOKUP(B85,Scores!J$8:Z$199,11,FALSE)</f>
        <v>0.57072195524133462</v>
      </c>
    </row>
    <row r="86" spans="2:4">
      <c r="B86" s="73">
        <v>82</v>
      </c>
      <c r="C86" s="73" t="str">
        <f>VLOOKUP(B86,Scores!J$8:Z$199,10,FALSE)</f>
        <v>Namibia</v>
      </c>
      <c r="D86" s="85">
        <f>VLOOKUP(B86,Scores!J$8:Z$199,11,FALSE)</f>
        <v>0.56769836006407481</v>
      </c>
    </row>
    <row r="87" spans="2:4">
      <c r="B87" s="73">
        <v>83</v>
      </c>
      <c r="C87" s="73" t="str">
        <f>VLOOKUP(B87,Scores!J$8:Z$199,10,FALSE)</f>
        <v>Moldova, Republic of</v>
      </c>
      <c r="D87" s="85">
        <f>VLOOKUP(B87,Scores!J$8:Z$199,11,FALSE)</f>
        <v>0.56506054278292828</v>
      </c>
    </row>
    <row r="88" spans="2:4">
      <c r="B88" s="73">
        <v>84</v>
      </c>
      <c r="C88" s="73" t="str">
        <f>VLOOKUP(B88,Scores!J$8:Z$199,10,FALSE)</f>
        <v>Honduras</v>
      </c>
      <c r="D88" s="85">
        <f>VLOOKUP(B88,Scores!J$8:Z$199,11,FALSE)</f>
        <v>0.56361344297000815</v>
      </c>
    </row>
    <row r="89" spans="2:4">
      <c r="B89" s="73">
        <v>85</v>
      </c>
      <c r="C89" s="73" t="str">
        <f>VLOOKUP(B89,Scores!J$8:Z$199,10,FALSE)</f>
        <v>Belize</v>
      </c>
      <c r="D89" s="85">
        <f>VLOOKUP(B89,Scores!J$8:Z$199,11,FALSE)</f>
        <v>0.56108838165868324</v>
      </c>
    </row>
    <row r="90" spans="2:4">
      <c r="B90" s="73">
        <v>86</v>
      </c>
      <c r="C90" s="73" t="str">
        <f>VLOOKUP(B90,Scores!J$8:Z$199,10,FALSE)</f>
        <v>Suriname</v>
      </c>
      <c r="D90" s="85">
        <f>VLOOKUP(B90,Scores!J$8:Z$199,11,FALSE)</f>
        <v>0.56036074552555171</v>
      </c>
    </row>
    <row r="91" spans="2:4">
      <c r="B91" s="73">
        <v>87</v>
      </c>
      <c r="C91" s="73" t="str">
        <f>VLOOKUP(B91,Scores!J$8:Z$199,10,FALSE)</f>
        <v>Ghana</v>
      </c>
      <c r="D91" s="85">
        <f>VLOOKUP(B91,Scores!J$8:Z$199,11,FALSE)</f>
        <v>0.55014435589834232</v>
      </c>
    </row>
    <row r="92" spans="2:4">
      <c r="B92" s="73">
        <v>88</v>
      </c>
      <c r="C92" s="73" t="str">
        <f>VLOOKUP(B92,Scores!J$8:Z$199,10,FALSE)</f>
        <v>Vanuatu</v>
      </c>
      <c r="D92" s="85">
        <f>VLOOKUP(B92,Scores!J$8:Z$199,11,FALSE)</f>
        <v>0.54507925940867463</v>
      </c>
    </row>
    <row r="93" spans="2:4">
      <c r="B93" s="73">
        <v>89</v>
      </c>
      <c r="C93" s="73" t="str">
        <f>VLOOKUP(B93,Scores!J$8:Z$199,10,FALSE)</f>
        <v>Azerbaijan</v>
      </c>
      <c r="D93" s="85">
        <f>VLOOKUP(B93,Scores!J$8:Z$199,11,FALSE)</f>
        <v>0.5440415795539828</v>
      </c>
    </row>
    <row r="94" spans="2:4">
      <c r="B94" s="73">
        <v>90</v>
      </c>
      <c r="C94" s="73" t="str">
        <f>VLOOKUP(B94,Scores!J$8:Z$199,10,FALSE)</f>
        <v>Ecuador</v>
      </c>
      <c r="D94" s="85">
        <f>VLOOKUP(B94,Scores!J$8:Z$199,11,FALSE)</f>
        <v>0.54213625182948566</v>
      </c>
    </row>
    <row r="95" spans="2:4">
      <c r="B95" s="73">
        <v>91</v>
      </c>
      <c r="C95" s="73" t="str">
        <f>VLOOKUP(B95,Scores!J$8:Z$199,10,FALSE)</f>
        <v>Fiji</v>
      </c>
      <c r="D95" s="85">
        <f>VLOOKUP(B95,Scores!J$8:Z$199,11,FALSE)</f>
        <v>0.54066755727464222</v>
      </c>
    </row>
    <row r="96" spans="2:4">
      <c r="B96" s="73">
        <v>92</v>
      </c>
      <c r="C96" s="73" t="str">
        <f>VLOOKUP(B96,Scores!J$8:Z$199,10,FALSE)</f>
        <v>Philippines</v>
      </c>
      <c r="D96" s="85">
        <f>VLOOKUP(B96,Scores!J$8:Z$199,11,FALSE)</f>
        <v>0.53790735011400725</v>
      </c>
    </row>
    <row r="97" spans="2:4">
      <c r="B97" s="73">
        <v>93</v>
      </c>
      <c r="C97" s="73" t="str">
        <f>VLOOKUP(B97,Scores!J$8:Z$199,10,FALSE)</f>
        <v>Indonesia</v>
      </c>
      <c r="D97" s="85">
        <f>VLOOKUP(B97,Scores!J$8:Z$199,11,FALSE)</f>
        <v>0.53262930608559467</v>
      </c>
    </row>
    <row r="98" spans="2:4">
      <c r="B98" s="73">
        <v>94</v>
      </c>
      <c r="C98" s="73" t="str">
        <f>VLOOKUP(B98,Scores!J$8:Z$199,10,FALSE)</f>
        <v>Morocco</v>
      </c>
      <c r="D98" s="85">
        <f>VLOOKUP(B98,Scores!J$8:Z$199,11,FALSE)</f>
        <v>0.53010103237499095</v>
      </c>
    </row>
    <row r="99" spans="2:4">
      <c r="B99" s="73">
        <v>95</v>
      </c>
      <c r="C99" s="73" t="str">
        <f>VLOOKUP(B99,Scores!J$8:Z$199,10,FALSE)</f>
        <v>Lebanon</v>
      </c>
      <c r="D99" s="85">
        <f>VLOOKUP(B99,Scores!J$8:Z$199,11,FALSE)</f>
        <v>0.52937426933248488</v>
      </c>
    </row>
    <row r="100" spans="2:4">
      <c r="B100" s="73">
        <v>96</v>
      </c>
      <c r="C100" s="73" t="str">
        <f>VLOOKUP(B100,Scores!J$8:Z$199,10,FALSE)</f>
        <v>Bolivia, Plurinational State of</v>
      </c>
      <c r="D100" s="85">
        <f>VLOOKUP(B100,Scores!J$8:Z$199,11,FALSE)</f>
        <v>0.52822701685113282</v>
      </c>
    </row>
    <row r="101" spans="2:4">
      <c r="B101" s="73">
        <v>97</v>
      </c>
      <c r="C101" s="73" t="str">
        <f>VLOOKUP(B101,Scores!J$8:Z$199,10,FALSE)</f>
        <v>Gabon</v>
      </c>
      <c r="D101" s="85">
        <f>VLOOKUP(B101,Scores!J$8:Z$199,11,FALSE)</f>
        <v>0.52677071875562009</v>
      </c>
    </row>
    <row r="102" spans="2:4">
      <c r="B102" s="73">
        <v>98</v>
      </c>
      <c r="C102" s="73" t="str">
        <f>VLOOKUP(B102,Scores!J$8:Z$199,10,FALSE)</f>
        <v>Egypt</v>
      </c>
      <c r="D102" s="85">
        <f>VLOOKUP(B102,Scores!J$8:Z$199,11,FALSE)</f>
        <v>0.52407931046470924</v>
      </c>
    </row>
    <row r="103" spans="2:4">
      <c r="B103" s="73">
        <v>99</v>
      </c>
      <c r="C103" s="73" t="str">
        <f>VLOOKUP(B103,Scores!J$8:Z$199,10,FALSE)</f>
        <v>Gambia</v>
      </c>
      <c r="D103" s="85">
        <f>VLOOKUP(B103,Scores!J$8:Z$199,11,FALSE)</f>
        <v>0.5211737982192256</v>
      </c>
    </row>
    <row r="104" spans="2:4">
      <c r="B104" s="73">
        <v>100</v>
      </c>
      <c r="C104" s="73" t="str">
        <f>VLOOKUP(B104,Scores!J$8:Z$199,10,FALSE)</f>
        <v>Benin</v>
      </c>
      <c r="D104" s="85">
        <f>VLOOKUP(B104,Scores!J$8:Z$199,11,FALSE)</f>
        <v>0.52017942964347796</v>
      </c>
    </row>
    <row r="105" spans="2:4">
      <c r="B105" s="73">
        <v>101</v>
      </c>
      <c r="C105" s="73" t="str">
        <f>VLOOKUP(B105,Scores!J$8:Z$199,10,FALSE)</f>
        <v>Micronesia, Federated States of</v>
      </c>
      <c r="D105" s="85">
        <f>VLOOKUP(B105,Scores!J$8:Z$199,11,FALSE)</f>
        <v>0.51797746646478571</v>
      </c>
    </row>
    <row r="106" spans="2:4">
      <c r="B106" s="73">
        <v>102</v>
      </c>
      <c r="C106" s="73" t="str">
        <f>VLOOKUP(B106,Scores!J$8:Z$199,10,FALSE)</f>
        <v>Algeria</v>
      </c>
      <c r="D106" s="85">
        <f>VLOOKUP(B106,Scores!J$8:Z$199,11,FALSE)</f>
        <v>0.5146202369071663</v>
      </c>
    </row>
    <row r="107" spans="2:4">
      <c r="B107" s="73">
        <v>103</v>
      </c>
      <c r="C107" s="73" t="str">
        <f>VLOOKUP(B107,Scores!J$8:Z$199,10,FALSE)</f>
        <v>Venezuela, Bolivarian Republic of</v>
      </c>
      <c r="D107" s="85">
        <f>VLOOKUP(B107,Scores!J$8:Z$199,11,FALSE)</f>
        <v>0.51267580078089559</v>
      </c>
    </row>
    <row r="108" spans="2:4">
      <c r="B108" s="73">
        <v>104</v>
      </c>
      <c r="C108" s="73" t="str">
        <f>VLOOKUP(B108,Scores!J$8:Z$199,10,FALSE)</f>
        <v>Nicaragua</v>
      </c>
      <c r="D108" s="85">
        <f>VLOOKUP(B108,Scores!J$8:Z$199,11,FALSE)</f>
        <v>0.50925280321793587</v>
      </c>
    </row>
    <row r="109" spans="2:4">
      <c r="B109" s="73">
        <v>105</v>
      </c>
      <c r="C109" s="73" t="str">
        <f>VLOOKUP(B109,Scores!J$8:Z$199,10,FALSE)</f>
        <v>Tonga</v>
      </c>
      <c r="D109" s="85">
        <f>VLOOKUP(B109,Scores!J$8:Z$199,11,FALSE)</f>
        <v>0.49664036499532599</v>
      </c>
    </row>
    <row r="110" spans="2:4">
      <c r="B110" s="73">
        <v>106</v>
      </c>
      <c r="C110" s="73" t="str">
        <f>VLOOKUP(B110,Scores!J$8:Z$199,10,FALSE)</f>
        <v>Bhutan</v>
      </c>
      <c r="D110" s="85">
        <f>VLOOKUP(B110,Scores!J$8:Z$199,11,FALSE)</f>
        <v>0.49643956400106687</v>
      </c>
    </row>
    <row r="111" spans="2:4">
      <c r="B111" s="73">
        <v>107</v>
      </c>
      <c r="C111" s="73" t="str">
        <f>VLOOKUP(B111,Scores!J$8:Z$199,10,FALSE)</f>
        <v>Libyan Arab Jamahiriya</v>
      </c>
      <c r="D111" s="85">
        <f>VLOOKUP(B111,Scores!J$8:Z$199,11,FALSE)</f>
        <v>0.49576038890686969</v>
      </c>
    </row>
    <row r="112" spans="2:4">
      <c r="B112" s="73">
        <v>108</v>
      </c>
      <c r="C112" s="73" t="str">
        <f>VLOOKUP(B112,Scores!J$8:Z$199,10,FALSE)</f>
        <v>Viet Nam</v>
      </c>
      <c r="D112" s="85">
        <f>VLOOKUP(B112,Scores!J$8:Z$199,11,FALSE)</f>
        <v>0.4946695130674934</v>
      </c>
    </row>
    <row r="113" spans="2:4">
      <c r="B113" s="73">
        <v>109</v>
      </c>
      <c r="C113" s="73" t="str">
        <f>VLOOKUP(B113,Scores!J$8:Z$199,10,FALSE)</f>
        <v>Maldives</v>
      </c>
      <c r="D113" s="85">
        <f>VLOOKUP(B113,Scores!J$8:Z$199,11,FALSE)</f>
        <v>0.49116307204235854</v>
      </c>
    </row>
    <row r="114" spans="2:4">
      <c r="B114" s="73">
        <v>110</v>
      </c>
      <c r="C114" s="73" t="str">
        <f>VLOOKUP(B114,Scores!J$8:Z$199,10,FALSE)</f>
        <v>Senegal</v>
      </c>
      <c r="D114" s="85">
        <f>VLOOKUP(B114,Scores!J$8:Z$199,11,FALSE)</f>
        <v>0.48887898379019357</v>
      </c>
    </row>
    <row r="115" spans="2:4">
      <c r="B115" s="73">
        <v>111</v>
      </c>
      <c r="C115" s="73" t="str">
        <f>VLOOKUP(B115,Scores!J$8:Z$199,10,FALSE)</f>
        <v>Zambia</v>
      </c>
      <c r="D115" s="85">
        <f>VLOOKUP(B115,Scores!J$8:Z$199,11,FALSE)</f>
        <v>0.48731073927255297</v>
      </c>
    </row>
    <row r="116" spans="2:4">
      <c r="B116" s="73">
        <v>112</v>
      </c>
      <c r="C116" s="73" t="str">
        <f>VLOOKUP(B116,Scores!J$8:Z$199,10,FALSE)</f>
        <v>Swaziland</v>
      </c>
      <c r="D116" s="85">
        <f>VLOOKUP(B116,Scores!J$8:Z$199,11,FALSE)</f>
        <v>0.47900090734386302</v>
      </c>
    </row>
    <row r="117" spans="2:4">
      <c r="B117" s="73">
        <v>113</v>
      </c>
      <c r="C117" s="73" t="str">
        <f>VLOOKUP(B117,Scores!J$8:Z$199,10,FALSE)</f>
        <v>India</v>
      </c>
      <c r="D117" s="85">
        <f>VLOOKUP(B117,Scores!J$8:Z$199,11,FALSE)</f>
        <v>0.47537532377012848</v>
      </c>
    </row>
    <row r="118" spans="2:4">
      <c r="B118" s="73">
        <v>114</v>
      </c>
      <c r="C118" s="73" t="str">
        <f>VLOOKUP(B118,Scores!J$8:Z$199,10,FALSE)</f>
        <v>Tanzania, United Republic of</v>
      </c>
      <c r="D118" s="85">
        <f>VLOOKUP(B118,Scores!J$8:Z$199,11,FALSE)</f>
        <v>0.47308751719934933</v>
      </c>
    </row>
    <row r="119" spans="2:4">
      <c r="B119" s="73">
        <v>115</v>
      </c>
      <c r="C119" s="73" t="str">
        <f>VLOOKUP(B119,Scores!J$8:Z$199,10,FALSE)</f>
        <v>Tajikistan</v>
      </c>
      <c r="D119" s="85">
        <f>VLOOKUP(B119,Scores!J$8:Z$199,11,FALSE)</f>
        <v>0.47080262196221834</v>
      </c>
    </row>
    <row r="120" spans="2:4">
      <c r="B120" s="73">
        <v>116</v>
      </c>
      <c r="C120" s="73" t="str">
        <f>VLOOKUP(B120,Scores!J$8:Z$199,10,FALSE)</f>
        <v>Mozambique</v>
      </c>
      <c r="D120" s="85">
        <f>VLOOKUP(B120,Scores!J$8:Z$199,11,FALSE)</f>
        <v>0.46488350316534777</v>
      </c>
    </row>
    <row r="121" spans="2:4">
      <c r="B121" s="73">
        <v>117</v>
      </c>
      <c r="C121" s="73" t="str">
        <f>VLOOKUP(B121,Scores!J$8:Z$199,10,FALSE)</f>
        <v>Mali</v>
      </c>
      <c r="D121" s="85">
        <f>VLOOKUP(B121,Scores!J$8:Z$199,11,FALSE)</f>
        <v>0.46157683599102389</v>
      </c>
    </row>
    <row r="122" spans="2:4">
      <c r="B122" s="73">
        <v>118</v>
      </c>
      <c r="C122" s="73" t="str">
        <f>VLOOKUP(B122,Scores!J$8:Z$199,10,FALSE)</f>
        <v>Burkina Faso</v>
      </c>
      <c r="D122" s="85">
        <f>VLOOKUP(B122,Scores!J$8:Z$199,11,FALSE)</f>
        <v>0.46015218571477695</v>
      </c>
    </row>
    <row r="123" spans="2:4">
      <c r="B123" s="73">
        <v>119</v>
      </c>
      <c r="C123" s="73" t="str">
        <f>VLOOKUP(B123,Scores!J$8:Z$199,10,FALSE)</f>
        <v>China</v>
      </c>
      <c r="D123" s="85">
        <f>VLOOKUP(B123,Scores!J$8:Z$199,11,FALSE)</f>
        <v>0.45675113423939895</v>
      </c>
    </row>
    <row r="124" spans="2:4">
      <c r="B124" s="73">
        <v>120</v>
      </c>
      <c r="C124" s="73" t="str">
        <f>VLOOKUP(B124,Scores!J$8:Z$199,10,FALSE)</f>
        <v>Madagascar</v>
      </c>
      <c r="D124" s="85">
        <f>VLOOKUP(B124,Scores!J$8:Z$199,11,FALSE)</f>
        <v>0.45278439537128179</v>
      </c>
    </row>
    <row r="125" spans="2:4">
      <c r="B125" s="73">
        <v>121</v>
      </c>
      <c r="C125" s="73" t="str">
        <f>VLOOKUP(B125,Scores!J$8:Z$199,10,FALSE)</f>
        <v>Kenya</v>
      </c>
      <c r="D125" s="85">
        <f>VLOOKUP(B125,Scores!J$8:Z$199,11,FALSE)</f>
        <v>0.45225913643597332</v>
      </c>
    </row>
    <row r="126" spans="2:4">
      <c r="B126" s="73">
        <v>122</v>
      </c>
      <c r="C126" s="73" t="str">
        <f>VLOOKUP(B126,Scores!J$8:Z$199,10,FALSE)</f>
        <v>Sao Tome and Principe</v>
      </c>
      <c r="D126" s="85">
        <f>VLOOKUP(B126,Scores!J$8:Z$199,11,FALSE)</f>
        <v>0.45157539261320534</v>
      </c>
    </row>
    <row r="127" spans="2:4">
      <c r="B127" s="73">
        <v>123</v>
      </c>
      <c r="C127" s="73" t="str">
        <f>VLOOKUP(B127,Scores!J$8:Z$199,10,FALSE)</f>
        <v>Cambodia</v>
      </c>
      <c r="D127" s="85">
        <f>VLOOKUP(B127,Scores!J$8:Z$199,11,FALSE)</f>
        <v>0.45153346143763828</v>
      </c>
    </row>
    <row r="128" spans="2:4">
      <c r="B128" s="73">
        <v>124</v>
      </c>
      <c r="C128" s="73" t="str">
        <f>VLOOKUP(B128,Scores!J$8:Z$199,10,FALSE)</f>
        <v>Uganda</v>
      </c>
      <c r="D128" s="85">
        <f>VLOOKUP(B128,Scores!J$8:Z$199,11,FALSE)</f>
        <v>0.44759100190122553</v>
      </c>
    </row>
    <row r="129" spans="2:4">
      <c r="B129" s="73">
        <v>125</v>
      </c>
      <c r="C129" s="73" t="str">
        <f>VLOOKUP(B129,Scores!J$8:Z$199,10,FALSE)</f>
        <v>Rwanda</v>
      </c>
      <c r="D129" s="85">
        <f>VLOOKUP(B129,Scores!J$8:Z$199,11,FALSE)</f>
        <v>0.44384271646680995</v>
      </c>
    </row>
    <row r="130" spans="2:4">
      <c r="B130" s="73">
        <v>126</v>
      </c>
      <c r="C130" s="73" t="str">
        <f>VLOOKUP(B130,Scores!J$8:Z$199,10,FALSE)</f>
        <v>Côte d'Ivoire</v>
      </c>
      <c r="D130" s="85">
        <f>VLOOKUP(B130,Scores!J$8:Z$199,11,FALSE)</f>
        <v>0.44134704253416046</v>
      </c>
    </row>
    <row r="131" spans="2:4">
      <c r="B131" s="73">
        <v>127</v>
      </c>
      <c r="C131" s="73" t="str">
        <f>VLOOKUP(B131,Scores!J$8:Z$199,10,FALSE)</f>
        <v>Lao People's Democratic Republic</v>
      </c>
      <c r="D131" s="85">
        <f>VLOOKUP(B131,Scores!J$8:Z$199,11,FALSE)</f>
        <v>0.43587735064365579</v>
      </c>
    </row>
    <row r="132" spans="2:4">
      <c r="B132" s="73">
        <v>128</v>
      </c>
      <c r="C132" s="73" t="str">
        <f>VLOOKUP(B132,Scores!J$8:Z$199,10,FALSE)</f>
        <v>Mauritania</v>
      </c>
      <c r="D132" s="85">
        <f>VLOOKUP(B132,Scores!J$8:Z$199,11,FALSE)</f>
        <v>0.43403060076114408</v>
      </c>
    </row>
    <row r="133" spans="2:4">
      <c r="B133" s="73">
        <v>129</v>
      </c>
      <c r="C133" s="73" t="str">
        <f>VLOOKUP(B133,Scores!J$8:Z$199,10,FALSE)</f>
        <v>Iran, Islamic Republic of</v>
      </c>
      <c r="D133" s="85">
        <f>VLOOKUP(B133,Scores!J$8:Z$199,11,FALSE)</f>
        <v>0.42843668253122302</v>
      </c>
    </row>
    <row r="134" spans="2:4">
      <c r="B134" s="73">
        <v>130</v>
      </c>
      <c r="C134" s="73" t="str">
        <f>VLOOKUP(B134,Scores!J$8:Z$199,10,FALSE)</f>
        <v>Nigeria</v>
      </c>
      <c r="D134" s="85">
        <f>VLOOKUP(B134,Scores!J$8:Z$199,11,FALSE)</f>
        <v>0.42661500855934897</v>
      </c>
    </row>
    <row r="135" spans="2:4">
      <c r="B135" s="73">
        <v>131</v>
      </c>
      <c r="C135" s="73" t="str">
        <f>VLOOKUP(B135,Scores!J$8:Z$199,10,FALSE)</f>
        <v>Malawi</v>
      </c>
      <c r="D135" s="85">
        <f>VLOOKUP(B135,Scores!J$8:Z$199,11,FALSE)</f>
        <v>0.42614430588339069</v>
      </c>
    </row>
    <row r="136" spans="2:4">
      <c r="B136" s="73">
        <v>132</v>
      </c>
      <c r="C136" s="73" t="str">
        <f>VLOOKUP(B136,Scores!J$8:Z$199,10,FALSE)</f>
        <v>Lesotho</v>
      </c>
      <c r="D136" s="85">
        <f>VLOOKUP(B136,Scores!J$8:Z$199,11,FALSE)</f>
        <v>0.42558069723102204</v>
      </c>
    </row>
    <row r="137" spans="2:4">
      <c r="B137" s="73">
        <v>133</v>
      </c>
      <c r="C137" s="73" t="str">
        <f>VLOOKUP(B137,Scores!J$8:Z$199,10,FALSE)</f>
        <v>Cameroon</v>
      </c>
      <c r="D137" s="85">
        <f>VLOOKUP(B137,Scores!J$8:Z$199,11,FALSE)</f>
        <v>0.42089513994217259</v>
      </c>
    </row>
    <row r="138" spans="2:4">
      <c r="B138" s="73">
        <v>134</v>
      </c>
      <c r="C138" s="73" t="str">
        <f>VLOOKUP(B138,Scores!J$8:Z$199,10,FALSE)</f>
        <v>Syrian Arab Republic</v>
      </c>
      <c r="D138" s="85">
        <f>VLOOKUP(B138,Scores!J$8:Z$199,11,FALSE)</f>
        <v>0.41632962657747691</v>
      </c>
    </row>
    <row r="139" spans="2:4">
      <c r="B139" s="73">
        <v>135</v>
      </c>
      <c r="C139" s="73" t="str">
        <f>VLOOKUP(B139,Scores!J$8:Z$199,10,FALSE)</f>
        <v>Equatorial Guinea</v>
      </c>
      <c r="D139" s="85">
        <f>VLOOKUP(B139,Scores!J$8:Z$199,11,FALSE)</f>
        <v>0.41549096853004341</v>
      </c>
    </row>
    <row r="140" spans="2:4">
      <c r="B140" s="73">
        <v>136</v>
      </c>
      <c r="C140" s="73" t="str">
        <f>VLOOKUP(B140,Scores!J$8:Z$199,10,FALSE)</f>
        <v>Pakistan</v>
      </c>
      <c r="D140" s="85">
        <f>VLOOKUP(B140,Scores!J$8:Z$199,11,FALSE)</f>
        <v>0.41296820987159766</v>
      </c>
    </row>
    <row r="141" spans="2:4">
      <c r="B141" s="73">
        <v>137</v>
      </c>
      <c r="C141" s="73" t="str">
        <f>VLOOKUP(B141,Scores!J$8:Z$199,10,FALSE)</f>
        <v>Djibouti</v>
      </c>
      <c r="D141" s="85">
        <f>VLOOKUP(B141,Scores!J$8:Z$199,11,FALSE)</f>
        <v>0.41262637349077186</v>
      </c>
    </row>
    <row r="142" spans="2:4">
      <c r="B142" s="73">
        <v>138</v>
      </c>
      <c r="C142" s="73" t="str">
        <f>VLOOKUP(B142,Scores!J$8:Z$199,10,FALSE)</f>
        <v>Bangladesh</v>
      </c>
      <c r="D142" s="85">
        <f>VLOOKUP(B142,Scores!J$8:Z$199,11,FALSE)</f>
        <v>0.40507089604500968</v>
      </c>
    </row>
    <row r="143" spans="2:4">
      <c r="B143" s="73">
        <v>139</v>
      </c>
      <c r="C143" s="73" t="str">
        <f>VLOOKUP(B143,Scores!J$8:Z$199,10,FALSE)</f>
        <v>Papua New Guinea</v>
      </c>
      <c r="D143" s="85">
        <f>VLOOKUP(B143,Scores!J$8:Z$199,11,FALSE)</f>
        <v>0.40498724836052374</v>
      </c>
    </row>
    <row r="144" spans="2:4">
      <c r="B144" s="73">
        <v>140</v>
      </c>
      <c r="C144" s="73" t="str">
        <f>VLOOKUP(B144,Scores!J$8:Z$199,10,FALSE)</f>
        <v>Congo</v>
      </c>
      <c r="D144" s="85">
        <f>VLOOKUP(B144,Scores!J$8:Z$199,11,FALSE)</f>
        <v>0.4042716497790278</v>
      </c>
    </row>
    <row r="145" spans="2:4">
      <c r="B145" s="73">
        <v>141</v>
      </c>
      <c r="C145" s="73" t="str">
        <f>VLOOKUP(B145,Scores!J$8:Z$199,10,FALSE)</f>
        <v>Togo</v>
      </c>
      <c r="D145" s="85">
        <f>VLOOKUP(B145,Scores!J$8:Z$199,11,FALSE)</f>
        <v>0.39875866512319469</v>
      </c>
    </row>
    <row r="146" spans="2:4">
      <c r="B146" s="73">
        <v>142</v>
      </c>
      <c r="C146" s="73" t="str">
        <f>VLOOKUP(B146,Scores!J$8:Z$199,10,FALSE)</f>
        <v>Guinea</v>
      </c>
      <c r="D146" s="85">
        <f>VLOOKUP(B146,Scores!J$8:Z$199,11,FALSE)</f>
        <v>0.39713615613542458</v>
      </c>
    </row>
    <row r="147" spans="2:4">
      <c r="B147" s="73">
        <v>143</v>
      </c>
      <c r="C147" s="73" t="str">
        <f>VLOOKUP(B147,Scores!J$8:Z$199,10,FALSE)</f>
        <v>Sierra Leone</v>
      </c>
      <c r="D147" s="85">
        <f>VLOOKUP(B147,Scores!J$8:Z$199,11,FALSE)</f>
        <v>0.39467104451640961</v>
      </c>
    </row>
    <row r="148" spans="2:4">
      <c r="B148" s="73">
        <v>144</v>
      </c>
      <c r="C148" s="73" t="str">
        <f>VLOOKUP(B148,Scores!J$8:Z$199,10,FALSE)</f>
        <v>Liberia</v>
      </c>
      <c r="D148" s="85">
        <f>VLOOKUP(B148,Scores!J$8:Z$199,11,FALSE)</f>
        <v>0.39139943364440383</v>
      </c>
    </row>
    <row r="149" spans="2:4">
      <c r="B149" s="73">
        <v>145</v>
      </c>
      <c r="C149" s="73" t="str">
        <f>VLOOKUP(B149,Scores!J$8:Z$199,10,FALSE)</f>
        <v>Angola</v>
      </c>
      <c r="D149" s="85">
        <f>VLOOKUP(B149,Scores!J$8:Z$199,11,FALSE)</f>
        <v>0.3910958324870093</v>
      </c>
    </row>
    <row r="150" spans="2:4">
      <c r="B150" s="73">
        <v>146</v>
      </c>
      <c r="C150" s="73" t="str">
        <f>VLOOKUP(B150,Scores!J$8:Z$199,10,FALSE)</f>
        <v>Guinea-Bissau</v>
      </c>
      <c r="D150" s="85">
        <f>VLOOKUP(B150,Scores!J$8:Z$199,11,FALSE)</f>
        <v>0.38455378170447341</v>
      </c>
    </row>
    <row r="151" spans="2:4">
      <c r="B151" s="73">
        <v>147</v>
      </c>
      <c r="C151" s="73" t="str">
        <f>VLOOKUP(B151,Scores!J$8:Z$199,10,FALSE)</f>
        <v>Uzbekistan</v>
      </c>
      <c r="D151" s="85">
        <f>VLOOKUP(B151,Scores!J$8:Z$199,11,FALSE)</f>
        <v>0.38417657745333356</v>
      </c>
    </row>
    <row r="152" spans="2:4">
      <c r="B152" s="73">
        <v>148</v>
      </c>
      <c r="C152" s="73" t="str">
        <f>VLOOKUP(B152,Scores!J$8:Z$199,10,FALSE)</f>
        <v>Niger</v>
      </c>
      <c r="D152" s="85">
        <f>VLOOKUP(B152,Scores!J$8:Z$199,11,FALSE)</f>
        <v>0.38089357157903214</v>
      </c>
    </row>
    <row r="153" spans="2:4">
      <c r="B153" s="73">
        <v>149</v>
      </c>
      <c r="C153" s="73" t="str">
        <f>VLOOKUP(B153,Scores!J$8:Z$199,10,FALSE)</f>
        <v>Nepal</v>
      </c>
      <c r="D153" s="85">
        <f>VLOOKUP(B153,Scores!J$8:Z$199,11,FALSE)</f>
        <v>0.36719554302871482</v>
      </c>
    </row>
    <row r="154" spans="2:4">
      <c r="B154" s="73">
        <v>150</v>
      </c>
      <c r="C154" s="73" t="str">
        <f>VLOOKUP(B154,Scores!J$8:Z$199,10,FALSE)</f>
        <v>Cuba</v>
      </c>
      <c r="D154" s="85">
        <f>VLOOKUP(B154,Scores!J$8:Z$199,11,FALSE)</f>
        <v>0.35407626281551463</v>
      </c>
    </row>
    <row r="155" spans="2:4">
      <c r="B155" s="73">
        <v>151</v>
      </c>
      <c r="C155" s="73" t="str">
        <f>VLOOKUP(B155,Scores!J$8:Z$199,10,FALSE)</f>
        <v>Yemen</v>
      </c>
      <c r="D155" s="85">
        <f>VLOOKUP(B155,Scores!J$8:Z$199,11,FALSE)</f>
        <v>0.3508680665401025</v>
      </c>
    </row>
    <row r="156" spans="2:4">
      <c r="B156" s="73">
        <v>152</v>
      </c>
      <c r="C156" s="73" t="str">
        <f>VLOOKUP(B156,Scores!J$8:Z$199,10,FALSE)</f>
        <v>Comoros</v>
      </c>
      <c r="D156" s="85">
        <f>VLOOKUP(B156,Scores!J$8:Z$199,11,FALSE)</f>
        <v>0.34786038814707271</v>
      </c>
    </row>
    <row r="157" spans="2:4">
      <c r="B157" s="73">
        <v>153</v>
      </c>
      <c r="C157" s="73" t="str">
        <f>VLOOKUP(B157,Scores!J$8:Z$199,10,FALSE)</f>
        <v>Burundi</v>
      </c>
      <c r="D157" s="85">
        <f>VLOOKUP(B157,Scores!J$8:Z$199,11,FALSE)</f>
        <v>0.34308506238270903</v>
      </c>
    </row>
    <row r="158" spans="2:4">
      <c r="B158" s="73">
        <v>154</v>
      </c>
      <c r="C158" s="73" t="str">
        <f>VLOOKUP(B158,Scores!J$8:Z$199,10,FALSE)</f>
        <v>Ethiopia</v>
      </c>
      <c r="D158" s="85">
        <f>VLOOKUP(B158,Scores!J$8:Z$199,11,FALSE)</f>
        <v>0.31935968539413234</v>
      </c>
    </row>
    <row r="159" spans="2:4">
      <c r="B159" s="73">
        <v>155</v>
      </c>
      <c r="C159" s="73" t="str">
        <f>VLOOKUP(B159,Scores!J$8:Z$199,10,FALSE)</f>
        <v>Chad</v>
      </c>
      <c r="D159" s="85">
        <f>VLOOKUP(B159,Scores!J$8:Z$199,11,FALSE)</f>
        <v>0.3125975630233252</v>
      </c>
    </row>
    <row r="160" spans="2:4">
      <c r="B160" s="73">
        <v>156</v>
      </c>
      <c r="C160" s="73" t="str">
        <f>VLOOKUP(B160,Scores!J$8:Z$199,10,FALSE)</f>
        <v>Central African Republic</v>
      </c>
      <c r="D160" s="85">
        <f>VLOOKUP(B160,Scores!J$8:Z$199,11,FALSE)</f>
        <v>0.31006276407457734</v>
      </c>
    </row>
    <row r="161" spans="2:4">
      <c r="B161" s="73">
        <v>157</v>
      </c>
      <c r="C161" s="73" t="str">
        <f>VLOOKUP(B161,Scores!J$8:Z$199,10,FALSE)</f>
        <v>Congo, the Democratic Republic of the</v>
      </c>
      <c r="D161" s="85">
        <f>VLOOKUP(B161,Scores!J$8:Z$199,11,FALSE)</f>
        <v>0.27421522462150794</v>
      </c>
    </row>
    <row r="162" spans="2:4">
      <c r="B162" s="73">
        <v>158</v>
      </c>
      <c r="C162" s="73" t="str">
        <f>VLOOKUP(B162,Scores!J$8:Z$199,10,FALSE)</f>
        <v>Eritrea</v>
      </c>
      <c r="D162" s="85">
        <f>VLOOKUP(B162,Scores!J$8:Z$199,11,FALSE)</f>
        <v>0.24287914185285292</v>
      </c>
    </row>
    <row r="163" spans="2:4">
      <c r="B163" s="73">
        <v>159</v>
      </c>
      <c r="C163" s="73" t="str">
        <f>VLOOKUP(B163,Scores!J$8:Z$199,10,FALSE)</f>
        <v>Zimbabwe</v>
      </c>
      <c r="D163" s="85">
        <f>VLOOKUP(B163,Scores!J$8:Z$199,11,FALSE)</f>
        <v>0.20218623112171813</v>
      </c>
    </row>
    <row r="164" spans="2:4">
      <c r="B164" s="73">
        <v>160</v>
      </c>
      <c r="C164" s="73" t="e">
        <f>VLOOKUP(B164,Scores!J$8:Z$199,10,FALSE)</f>
        <v>#N/A</v>
      </c>
      <c r="D164" s="85" t="e">
        <f>VLOOKUP(B164,Scores!J$8:Z$199,11,FALSE)</f>
        <v>#N/A</v>
      </c>
    </row>
    <row r="165" spans="2:4">
      <c r="B165" s="73">
        <v>161</v>
      </c>
      <c r="C165" s="73" t="e">
        <f>VLOOKUP(B165,Scores!J$8:Z$199,10,FALSE)</f>
        <v>#N/A</v>
      </c>
      <c r="D165" s="85" t="e">
        <f>VLOOKUP(B165,Scores!J$8:Z$199,11,FALSE)</f>
        <v>#N/A</v>
      </c>
    </row>
    <row r="166" spans="2:4">
      <c r="B166" s="73">
        <v>162</v>
      </c>
      <c r="C166" s="73" t="e">
        <f>VLOOKUP(B166,Scores!J$8:Z$199,10,FALSE)</f>
        <v>#N/A</v>
      </c>
      <c r="D166" s="85" t="e">
        <f>VLOOKUP(B166,Scores!J$8:Z$199,11,FALSE)</f>
        <v>#N/A</v>
      </c>
    </row>
    <row r="167" spans="2:4">
      <c r="B167" s="73">
        <v>163</v>
      </c>
      <c r="C167" s="73" t="e">
        <f>VLOOKUP(B167,Scores!J$8:Z$199,10,FALSE)</f>
        <v>#N/A</v>
      </c>
      <c r="D167" s="85" t="e">
        <f>VLOOKUP(B167,Scores!J$8:Z$199,11,FALSE)</f>
        <v>#N/A</v>
      </c>
    </row>
    <row r="168" spans="2:4">
      <c r="B168" s="73">
        <v>164</v>
      </c>
      <c r="C168" s="73" t="e">
        <f>VLOOKUP(B168,Scores!J$8:Z$199,10,FALSE)</f>
        <v>#N/A</v>
      </c>
      <c r="D168" s="85" t="e">
        <f>VLOOKUP(B168,Scores!J$8:Z$199,11,FALSE)</f>
        <v>#N/A</v>
      </c>
    </row>
    <row r="169" spans="2:4">
      <c r="B169" s="73">
        <v>165</v>
      </c>
      <c r="C169" s="73" t="e">
        <f>VLOOKUP(B169,Scores!J$8:Z$199,10,FALSE)</f>
        <v>#N/A</v>
      </c>
      <c r="D169" s="85" t="e">
        <f>VLOOKUP(B169,Scores!J$8:Z$199,11,FALSE)</f>
        <v>#N/A</v>
      </c>
    </row>
    <row r="170" spans="2:4">
      <c r="B170" s="73">
        <v>166</v>
      </c>
      <c r="C170" s="73" t="e">
        <f>VLOOKUP(B170,Scores!J$8:Z$199,10,FALSE)</f>
        <v>#N/A</v>
      </c>
      <c r="D170" s="85" t="e">
        <f>VLOOKUP(B170,Scores!J$8:Z$199,11,FALSE)</f>
        <v>#N/A</v>
      </c>
    </row>
    <row r="171" spans="2:4">
      <c r="B171" s="73">
        <v>167</v>
      </c>
      <c r="C171" s="73" t="e">
        <f>VLOOKUP(B171,Scores!J$8:Z$199,10,FALSE)</f>
        <v>#N/A</v>
      </c>
      <c r="D171" s="85" t="e">
        <f>VLOOKUP(B171,Scores!J$8:Z$199,11,FALSE)</f>
        <v>#N/A</v>
      </c>
    </row>
    <row r="172" spans="2:4">
      <c r="B172" s="73">
        <v>168</v>
      </c>
      <c r="C172" s="73" t="e">
        <f>VLOOKUP(B172,Scores!J$8:Z$199,10,FALSE)</f>
        <v>#N/A</v>
      </c>
      <c r="D172" s="85" t="e">
        <f>VLOOKUP(B172,Scores!J$8:Z$199,11,FALSE)</f>
        <v>#N/A</v>
      </c>
    </row>
    <row r="173" spans="2:4">
      <c r="B173" s="73">
        <v>169</v>
      </c>
      <c r="C173" s="73" t="e">
        <f>VLOOKUP(B173,Scores!J$8:Z$199,10,FALSE)</f>
        <v>#N/A</v>
      </c>
      <c r="D173" s="85" t="e">
        <f>VLOOKUP(B173,Scores!J$8:Z$199,11,FALSE)</f>
        <v>#N/A</v>
      </c>
    </row>
    <row r="174" spans="2:4">
      <c r="B174" s="73">
        <v>170</v>
      </c>
      <c r="C174" s="73" t="e">
        <f>VLOOKUP(B174,Scores!J$8:Z$199,10,FALSE)</f>
        <v>#N/A</v>
      </c>
      <c r="D174" s="85" t="e">
        <f>VLOOKUP(B174,Scores!J$8:Z$199,11,FALSE)</f>
        <v>#N/A</v>
      </c>
    </row>
    <row r="175" spans="2:4">
      <c r="B175" s="73">
        <v>171</v>
      </c>
      <c r="C175" s="73" t="e">
        <f>VLOOKUP(B175,Scores!J$8:Z$199,10,FALSE)</f>
        <v>#N/A</v>
      </c>
      <c r="D175" s="85" t="e">
        <f>VLOOKUP(B175,Scores!J$8:Z$199,11,FALSE)</f>
        <v>#N/A</v>
      </c>
    </row>
    <row r="176" spans="2:4">
      <c r="B176" s="73">
        <v>172</v>
      </c>
      <c r="C176" s="73" t="e">
        <f>VLOOKUP(B176,Scores!J$8:Z$199,10,FALSE)</f>
        <v>#N/A</v>
      </c>
      <c r="D176" s="85" t="e">
        <f>VLOOKUP(B176,Scores!J$8:Z$199,11,FALSE)</f>
        <v>#N/A</v>
      </c>
    </row>
    <row r="177" spans="2:4">
      <c r="B177" s="73">
        <v>173</v>
      </c>
      <c r="C177" s="73" t="e">
        <f>VLOOKUP(B177,Scores!J$8:Z$199,10,FALSE)</f>
        <v>#N/A</v>
      </c>
      <c r="D177" s="85" t="e">
        <f>VLOOKUP(B177,Scores!J$8:Z$199,11,FALSE)</f>
        <v>#N/A</v>
      </c>
    </row>
    <row r="178" spans="2:4">
      <c r="B178" s="73">
        <v>174</v>
      </c>
      <c r="C178" s="73" t="e">
        <f>VLOOKUP(B178,Scores!J$8:Z$199,10,FALSE)</f>
        <v>#N/A</v>
      </c>
      <c r="D178" s="85" t="e">
        <f>VLOOKUP(B178,Scores!J$8:Z$199,11,FALSE)</f>
        <v>#N/A</v>
      </c>
    </row>
    <row r="179" spans="2:4">
      <c r="B179" s="73">
        <v>175</v>
      </c>
      <c r="C179" s="73" t="e">
        <f>VLOOKUP(B179,Scores!J$8:Z$199,10,FALSE)</f>
        <v>#N/A</v>
      </c>
      <c r="D179" s="85" t="e">
        <f>VLOOKUP(B179,Scores!J$8:Z$199,11,FALSE)</f>
        <v>#N/A</v>
      </c>
    </row>
    <row r="180" spans="2:4">
      <c r="B180" s="73">
        <v>176</v>
      </c>
      <c r="C180" s="73" t="e">
        <f>VLOOKUP(B180,Scores!J$8:Z$199,10,FALSE)</f>
        <v>#N/A</v>
      </c>
      <c r="D180" s="85" t="e">
        <f>VLOOKUP(B180,Scores!J$8:Z$199,11,FALSE)</f>
        <v>#N/A</v>
      </c>
    </row>
    <row r="181" spans="2:4">
      <c r="B181" s="73">
        <v>177</v>
      </c>
      <c r="C181" s="73" t="e">
        <f>VLOOKUP(B181,Scores!J$8:Z$199,10,FALSE)</f>
        <v>#N/A</v>
      </c>
      <c r="D181" s="85" t="e">
        <f>VLOOKUP(B181,Scores!J$8:Z$199,11,FALSE)</f>
        <v>#N/A</v>
      </c>
    </row>
    <row r="182" spans="2:4">
      <c r="B182" s="73">
        <v>178</v>
      </c>
      <c r="C182" s="73" t="e">
        <f>VLOOKUP(B182,Scores!J$8:Z$199,10,FALSE)</f>
        <v>#N/A</v>
      </c>
      <c r="D182" s="85" t="e">
        <f>VLOOKUP(B182,Scores!J$8:Z$199,11,FALSE)</f>
        <v>#N/A</v>
      </c>
    </row>
    <row r="183" spans="2:4">
      <c r="B183" s="73">
        <v>179</v>
      </c>
      <c r="C183" s="73" t="e">
        <f>VLOOKUP(B183,Scores!J$8:Z$199,10,FALSE)</f>
        <v>#N/A</v>
      </c>
      <c r="D183" s="85" t="e">
        <f>VLOOKUP(B183,Scores!J$8:Z$199,11,FALSE)</f>
        <v>#N/A</v>
      </c>
    </row>
    <row r="184" spans="2:4">
      <c r="B184" s="73">
        <v>180</v>
      </c>
      <c r="C184" s="73" t="e">
        <f>VLOOKUP(B184,Scores!J$8:Z$199,10,FALSE)</f>
        <v>#N/A</v>
      </c>
      <c r="D184" s="85" t="e">
        <f>VLOOKUP(B184,Scores!J$8:Z$199,11,FALSE)</f>
        <v>#N/A</v>
      </c>
    </row>
    <row r="185" spans="2:4">
      <c r="B185" s="73">
        <v>181</v>
      </c>
      <c r="C185" s="73" t="e">
        <f>VLOOKUP(B185,Scores!J$8:Z$199,10,FALSE)</f>
        <v>#N/A</v>
      </c>
      <c r="D185" s="85" t="e">
        <f>VLOOKUP(B185,Scores!J$8:Z$199,11,FALSE)</f>
        <v>#N/A</v>
      </c>
    </row>
    <row r="186" spans="2:4">
      <c r="B186" s="73">
        <v>182</v>
      </c>
      <c r="C186" s="73" t="e">
        <f>VLOOKUP(B186,Scores!J$8:Z$199,10,FALSE)</f>
        <v>#N/A</v>
      </c>
      <c r="D186" s="85" t="e">
        <f>VLOOKUP(B186,Scores!J$8:Z$199,11,FALSE)</f>
        <v>#N/A</v>
      </c>
    </row>
    <row r="187" spans="2:4">
      <c r="B187" s="73">
        <v>183</v>
      </c>
      <c r="C187" s="73" t="e">
        <f>VLOOKUP(B187,Scores!J$8:Z$199,10,FALSE)</f>
        <v>#N/A</v>
      </c>
      <c r="D187" s="85" t="e">
        <f>VLOOKUP(B187,Scores!J$8:Z$199,11,FALSE)</f>
        <v>#N/A</v>
      </c>
    </row>
    <row r="188" spans="2:4">
      <c r="B188" s="73">
        <v>184</v>
      </c>
      <c r="C188" s="73" t="e">
        <f>VLOOKUP(B188,Scores!J$8:Z$199,10,FALSE)</f>
        <v>#N/A</v>
      </c>
      <c r="D188" s="85" t="e">
        <f>VLOOKUP(B188,Scores!J$8:Z$199,11,FALSE)</f>
        <v>#N/A</v>
      </c>
    </row>
    <row r="189" spans="2:4">
      <c r="B189" s="73">
        <v>185</v>
      </c>
      <c r="C189" s="73" t="e">
        <f>VLOOKUP(B189,Scores!J$8:Z$199,10,FALSE)</f>
        <v>#N/A</v>
      </c>
      <c r="D189" s="85" t="e">
        <f>VLOOKUP(B189,Scores!J$8:Z$199,11,FALSE)</f>
        <v>#N/A</v>
      </c>
    </row>
    <row r="190" spans="2:4">
      <c r="B190" s="73">
        <v>186</v>
      </c>
      <c r="C190" s="73" t="e">
        <f>VLOOKUP(B190,Scores!J$8:Z$199,10,FALSE)</f>
        <v>#N/A</v>
      </c>
      <c r="D190" s="85" t="e">
        <f>VLOOKUP(B190,Scores!J$8:Z$199,11,FALSE)</f>
        <v>#N/A</v>
      </c>
    </row>
    <row r="191" spans="2:4">
      <c r="B191" s="73">
        <v>187</v>
      </c>
      <c r="C191" s="73" t="e">
        <f>VLOOKUP(B191,Scores!J$8:Z$199,10,FALSE)</f>
        <v>#N/A</v>
      </c>
      <c r="D191" s="85" t="e">
        <f>VLOOKUP(B191,Scores!J$8:Z$199,11,FALSE)</f>
        <v>#N/A</v>
      </c>
    </row>
    <row r="192" spans="2:4">
      <c r="B192" s="73">
        <v>188</v>
      </c>
      <c r="C192" s="73" t="e">
        <f>VLOOKUP(B192,Scores!J$8:Z$199,10,FALSE)</f>
        <v>#N/A</v>
      </c>
      <c r="D192" s="85" t="e">
        <f>VLOOKUP(B192,Scores!J$8:Z$199,11,FALSE)</f>
        <v>#N/A</v>
      </c>
    </row>
    <row r="193" spans="2:4">
      <c r="B193" s="73">
        <v>189</v>
      </c>
      <c r="C193" s="73" t="e">
        <f>VLOOKUP(B193,Scores!J$8:Z$199,10,FALSE)</f>
        <v>#N/A</v>
      </c>
      <c r="D193" s="85" t="e">
        <f>VLOOKUP(B193,Scores!J$8:Z$199,11,FALSE)</f>
        <v>#N/A</v>
      </c>
    </row>
    <row r="194" spans="2:4">
      <c r="B194" s="73">
        <v>190</v>
      </c>
      <c r="C194" s="73" t="e">
        <f>VLOOKUP(B194,Scores!J$8:Z$199,10,FALSE)</f>
        <v>#N/A</v>
      </c>
      <c r="D194" s="85" t="e">
        <f>VLOOKUP(B194,Scores!J$8:Z$199,11,FALSE)</f>
        <v>#N/A</v>
      </c>
    </row>
    <row r="195" spans="2:4">
      <c r="B195" s="73">
        <v>191</v>
      </c>
      <c r="C195" s="73" t="e">
        <f>VLOOKUP(B195,Scores!J$8:Z$199,10,FALSE)</f>
        <v>#N/A</v>
      </c>
      <c r="D195" s="85" t="e">
        <f>VLOOKUP(B195,Scores!J$8:Z$199,11,FALSE)</f>
        <v>#N/A</v>
      </c>
    </row>
    <row r="196" spans="2:4">
      <c r="B196" s="73">
        <v>192</v>
      </c>
      <c r="C196" s="73" t="e">
        <f>VLOOKUP(B196,Scores!J$8:Z$199,10,FALSE)</f>
        <v>#N/A</v>
      </c>
      <c r="D196" s="85" t="e">
        <f>VLOOKUP(B196,Scores!J$8:Z$199,11,FALSE)</f>
        <v>#N/A</v>
      </c>
    </row>
  </sheetData>
  <phoneticPr fontId="24" type="noConversion"/>
  <conditionalFormatting sqref="D5:D163">
    <cfRule type="colorScale" priority="1">
      <colorScale>
        <cfvo type="min"/>
        <cfvo type="percentile" val="50"/>
        <cfvo type="max"/>
        <color rgb="FFFF0000"/>
        <color rgb="FFFFFF00"/>
        <color rgb="FF008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topLeftCell="I6" workbookViewId="0"/>
  </sheetViews>
  <sheetFormatPr baseColWidth="10" defaultRowHeight="15" x14ac:dyDescent="0"/>
  <cols>
    <col min="2" max="2" width="9.6640625" style="95" bestFit="1" customWidth="1"/>
    <col min="3" max="3" width="11" style="90" bestFit="1" customWidth="1"/>
    <col min="5" max="5" width="9.6640625" style="95" bestFit="1" customWidth="1"/>
    <col min="6" max="6" width="11" style="90" bestFit="1" customWidth="1"/>
  </cols>
  <sheetData>
    <row r="1" spans="1:20">
      <c r="B1" s="89"/>
      <c r="E1" s="89"/>
    </row>
    <row r="2" spans="1:20">
      <c r="B2" s="89"/>
      <c r="E2" s="89"/>
    </row>
    <row r="3" spans="1:20">
      <c r="B3" s="91"/>
      <c r="E3" s="91"/>
    </row>
    <row r="4" spans="1:20">
      <c r="B4" s="91" t="s">
        <v>441</v>
      </c>
      <c r="C4" s="90" t="s">
        <v>429</v>
      </c>
      <c r="E4" s="91" t="s">
        <v>442</v>
      </c>
      <c r="F4" s="90" t="s">
        <v>445</v>
      </c>
      <c r="G4" t="s">
        <v>444</v>
      </c>
    </row>
    <row r="5" spans="1:20">
      <c r="B5" s="96">
        <v>2009</v>
      </c>
      <c r="E5" s="96">
        <v>2009</v>
      </c>
    </row>
    <row r="6" spans="1:20">
      <c r="B6" s="92"/>
      <c r="E6" s="92"/>
    </row>
    <row r="7" spans="1:20">
      <c r="B7" s="92"/>
      <c r="E7" s="92"/>
    </row>
    <row r="8" spans="1:20">
      <c r="B8" s="92"/>
      <c r="C8" s="90" t="s">
        <v>443</v>
      </c>
      <c r="E8" s="92"/>
    </row>
    <row r="9" spans="1:20">
      <c r="B9" s="92"/>
      <c r="E9" s="92"/>
    </row>
    <row r="10" spans="1:20">
      <c r="B10" s="92"/>
      <c r="E10" s="92"/>
    </row>
    <row r="11" spans="1:20">
      <c r="A11" s="87" t="s">
        <v>449</v>
      </c>
      <c r="B11" s="97"/>
      <c r="C11" s="98"/>
      <c r="E11" s="92"/>
    </row>
    <row r="12" spans="1:20">
      <c r="A12" s="101" t="s">
        <v>1</v>
      </c>
      <c r="B12" s="102" t="s">
        <v>446</v>
      </c>
      <c r="C12" s="103" t="s">
        <v>444</v>
      </c>
      <c r="E12" s="92"/>
    </row>
    <row r="13" spans="1:20">
      <c r="A13" s="100" t="s">
        <v>3</v>
      </c>
      <c r="B13" s="99" t="e">
        <f>IF(ISNUMBER($F13*$G13),F13,NA())</f>
        <v>#N/A</v>
      </c>
      <c r="C13" s="99" t="e">
        <f>IF(ISNUMBER($F13*$G13),G13,NA())</f>
        <v>#N/A</v>
      </c>
      <c r="D13" s="93"/>
      <c r="E13" s="94">
        <v>937.88661060000004</v>
      </c>
      <c r="F13" s="2">
        <f>LOG(E13)</f>
        <v>2.9721503358551828</v>
      </c>
      <c r="G13" t="str">
        <f>Scores!I8</f>
        <v/>
      </c>
      <c r="T13" s="10"/>
    </row>
    <row r="14" spans="1:20">
      <c r="A14" s="100" t="s">
        <v>5</v>
      </c>
      <c r="B14" s="99">
        <f t="shared" ref="B14:B15" si="0">IF(ISNUMBER($F14*$G14),F14,NA())</f>
        <v>3.8670903612093865</v>
      </c>
      <c r="C14" s="99">
        <f t="shared" ref="C14:C15" si="1">IF(ISNUMBER($F14*$G14),G14,NA())</f>
        <v>0.61397562894918356</v>
      </c>
      <c r="D14" s="93"/>
      <c r="E14" s="94">
        <v>7363.6029189999999</v>
      </c>
      <c r="F14" s="2">
        <f t="shared" ref="F14:F77" si="2">LOG(E14)</f>
        <v>3.8670903612093865</v>
      </c>
      <c r="G14">
        <f>Scores!I9</f>
        <v>0.61397562894918356</v>
      </c>
    </row>
    <row r="15" spans="1:20">
      <c r="A15" s="100" t="s">
        <v>7</v>
      </c>
      <c r="B15" s="99">
        <f t="shared" si="0"/>
        <v>3.8927828486602252</v>
      </c>
      <c r="C15" s="99">
        <f t="shared" si="1"/>
        <v>0.5146202369071663</v>
      </c>
      <c r="D15" s="93"/>
      <c r="E15" s="94">
        <v>7812.3708100000003</v>
      </c>
      <c r="F15" s="2">
        <f t="shared" si="2"/>
        <v>3.8927828486602252</v>
      </c>
      <c r="G15">
        <f>Scores!I10</f>
        <v>0.5146202369071663</v>
      </c>
    </row>
    <row r="16" spans="1:20">
      <c r="A16" s="100" t="s">
        <v>9</v>
      </c>
      <c r="B16" s="99" t="e">
        <f>IF(ISNUMBER($F16*$G16),F16,NA())</f>
        <v>#N/A</v>
      </c>
      <c r="C16" s="99" t="e">
        <f>IF(ISNUMBER($F16*$G16),G16,NA())</f>
        <v>#N/A</v>
      </c>
      <c r="D16" s="93"/>
      <c r="E16" s="94"/>
      <c r="F16" s="2" t="e">
        <f t="shared" si="2"/>
        <v>#NUM!</v>
      </c>
      <c r="G16" t="str">
        <f>Scores!I11</f>
        <v/>
      </c>
    </row>
    <row r="17" spans="1:7">
      <c r="A17" s="100" t="s">
        <v>11</v>
      </c>
      <c r="B17" s="99">
        <f t="shared" ref="B17:B31" si="3">IF(ISNUMBER($F17*$G17),F17,NA())</f>
        <v>3.7165398190877768</v>
      </c>
      <c r="C17" s="99">
        <f t="shared" ref="C17:C31" si="4">IF(ISNUMBER($F17*$G17),G17,NA())</f>
        <v>0.3910958324870093</v>
      </c>
      <c r="D17" s="93"/>
      <c r="E17" s="94">
        <v>5206.4274269999996</v>
      </c>
      <c r="F17" s="2">
        <f t="shared" si="2"/>
        <v>3.7165398190877768</v>
      </c>
      <c r="G17">
        <f>Scores!I12</f>
        <v>0.3910958324870093</v>
      </c>
    </row>
    <row r="18" spans="1:7">
      <c r="A18" s="100" t="s">
        <v>13</v>
      </c>
      <c r="B18" s="99" t="e">
        <f t="shared" si="3"/>
        <v>#N/A</v>
      </c>
      <c r="C18" s="99" t="e">
        <f t="shared" si="4"/>
        <v>#N/A</v>
      </c>
      <c r="D18" s="93"/>
      <c r="E18" s="94">
        <v>20324.142670000001</v>
      </c>
      <c r="F18" s="2">
        <f t="shared" si="2"/>
        <v>4.3080122348790892</v>
      </c>
      <c r="G18" t="str">
        <f>Scores!I13</f>
        <v/>
      </c>
    </row>
    <row r="19" spans="1:7">
      <c r="A19" s="100" t="s">
        <v>15</v>
      </c>
      <c r="B19" s="99">
        <f t="shared" si="3"/>
        <v>4.1256426621527105</v>
      </c>
      <c r="C19" s="99">
        <f t="shared" si="4"/>
        <v>0.64284132521373794</v>
      </c>
      <c r="D19" s="93"/>
      <c r="E19" s="94">
        <v>13354.962170000001</v>
      </c>
      <c r="F19" s="2">
        <f t="shared" si="2"/>
        <v>4.1256426621527105</v>
      </c>
      <c r="G19">
        <f>Scores!I14</f>
        <v>0.64284132521373794</v>
      </c>
    </row>
    <row r="20" spans="1:7">
      <c r="A20" s="100" t="s">
        <v>17</v>
      </c>
      <c r="B20" s="99">
        <f t="shared" si="3"/>
        <v>3.7496276279672056</v>
      </c>
      <c r="C20" s="99">
        <f t="shared" si="4"/>
        <v>0.66737925963756595</v>
      </c>
      <c r="D20" s="93"/>
      <c r="E20" s="94">
        <v>5618.5937009999998</v>
      </c>
      <c r="F20" s="2">
        <f t="shared" si="2"/>
        <v>3.7496276279672056</v>
      </c>
      <c r="G20">
        <f>Scores!I15</f>
        <v>0.66737925963756595</v>
      </c>
    </row>
    <row r="21" spans="1:7">
      <c r="A21" s="100" t="s">
        <v>19</v>
      </c>
      <c r="B21" s="99">
        <f t="shared" si="3"/>
        <v>4.5598630713709234</v>
      </c>
      <c r="C21" s="99">
        <f t="shared" si="4"/>
        <v>0.85388887548487835</v>
      </c>
      <c r="D21" s="93"/>
      <c r="E21" s="94">
        <v>36296.359799999998</v>
      </c>
      <c r="F21" s="2">
        <f t="shared" si="2"/>
        <v>4.5598630713709234</v>
      </c>
      <c r="G21">
        <f>Scores!I16</f>
        <v>0.85388887548487835</v>
      </c>
    </row>
    <row r="22" spans="1:7">
      <c r="A22" s="100" t="s">
        <v>21</v>
      </c>
      <c r="B22" s="99">
        <f t="shared" si="3"/>
        <v>4.5775203848945898</v>
      </c>
      <c r="C22" s="99">
        <f t="shared" si="4"/>
        <v>0.78057230345448025</v>
      </c>
      <c r="D22" s="93"/>
      <c r="E22" s="94">
        <v>37802.488060000003</v>
      </c>
      <c r="F22" s="2">
        <f t="shared" si="2"/>
        <v>4.5775203848945898</v>
      </c>
      <c r="G22">
        <f>Scores!I17</f>
        <v>0.78057230345448025</v>
      </c>
    </row>
    <row r="23" spans="1:7">
      <c r="A23" s="100" t="s">
        <v>23</v>
      </c>
      <c r="B23" s="99">
        <f t="shared" si="3"/>
        <v>3.8974806558205879</v>
      </c>
      <c r="C23" s="99">
        <f t="shared" si="4"/>
        <v>0.5440415795539828</v>
      </c>
      <c r="D23" s="93"/>
      <c r="E23" s="94">
        <v>7897.3367260000005</v>
      </c>
      <c r="F23" s="2">
        <f t="shared" si="2"/>
        <v>3.8974806558205879</v>
      </c>
      <c r="G23">
        <f>Scores!I18</f>
        <v>0.5440415795539828</v>
      </c>
    </row>
    <row r="24" spans="1:7">
      <c r="A24" s="100" t="s">
        <v>25</v>
      </c>
      <c r="B24" s="99" t="e">
        <f t="shared" si="3"/>
        <v>#N/A</v>
      </c>
      <c r="C24" s="99" t="e">
        <f t="shared" si="4"/>
        <v>#N/A</v>
      </c>
      <c r="D24" s="93"/>
      <c r="E24" s="94"/>
      <c r="F24" s="2" t="e">
        <f t="shared" si="2"/>
        <v>#NUM!</v>
      </c>
      <c r="G24" t="str">
        <f>Scores!I19</f>
        <v/>
      </c>
    </row>
    <row r="25" spans="1:7">
      <c r="A25" s="100" t="s">
        <v>27</v>
      </c>
      <c r="B25" s="99">
        <f t="shared" si="3"/>
        <v>4.5193656249475644</v>
      </c>
      <c r="C25" s="99">
        <f t="shared" si="4"/>
        <v>0.65912879070429864</v>
      </c>
      <c r="D25" s="93"/>
      <c r="E25" s="94">
        <v>33064.779049999997</v>
      </c>
      <c r="F25" s="2">
        <f t="shared" si="2"/>
        <v>4.5193656249475644</v>
      </c>
      <c r="G25">
        <f>Scores!I20</f>
        <v>0.65912879070429864</v>
      </c>
    </row>
    <row r="26" spans="1:7">
      <c r="A26" s="100" t="s">
        <v>29</v>
      </c>
      <c r="B26" s="99">
        <f t="shared" si="3"/>
        <v>3.0996123337819546</v>
      </c>
      <c r="C26" s="99">
        <f t="shared" si="4"/>
        <v>0.40507089604500968</v>
      </c>
      <c r="D26" s="93"/>
      <c r="E26" s="94">
        <v>1257.8021530000001</v>
      </c>
      <c r="F26" s="2">
        <f t="shared" si="2"/>
        <v>3.0996123337819546</v>
      </c>
      <c r="G26">
        <f>Scores!I21</f>
        <v>0.40507089604500968</v>
      </c>
    </row>
    <row r="27" spans="1:7">
      <c r="A27" s="100" t="s">
        <v>31</v>
      </c>
      <c r="B27" s="99" t="e">
        <f t="shared" si="3"/>
        <v>#N/A</v>
      </c>
      <c r="C27" s="99" t="e">
        <f t="shared" si="4"/>
        <v>#N/A</v>
      </c>
      <c r="D27" s="93"/>
      <c r="E27" s="94"/>
      <c r="F27" s="2" t="e">
        <f t="shared" si="2"/>
        <v>#NUM!</v>
      </c>
      <c r="G27" t="str">
        <f>Scores!I22</f>
        <v/>
      </c>
    </row>
    <row r="28" spans="1:7">
      <c r="A28" s="100" t="s">
        <v>33</v>
      </c>
      <c r="B28" s="99">
        <f t="shared" si="3"/>
        <v>4.047470798273495</v>
      </c>
      <c r="C28" s="99">
        <f t="shared" si="4"/>
        <v>0.58780726624434754</v>
      </c>
      <c r="D28" s="93"/>
      <c r="E28" s="94">
        <v>11155.031429999999</v>
      </c>
      <c r="F28" s="2">
        <f t="shared" si="2"/>
        <v>4.047470798273495</v>
      </c>
      <c r="G28">
        <f>Scores!I23</f>
        <v>0.58780726624434754</v>
      </c>
    </row>
    <row r="29" spans="1:7">
      <c r="A29" s="100" t="s">
        <v>35</v>
      </c>
      <c r="B29" s="99">
        <f t="shared" si="3"/>
        <v>4.5512657820604954</v>
      </c>
      <c r="C29" s="99">
        <f t="shared" si="4"/>
        <v>0.77885400629818147</v>
      </c>
      <c r="D29" s="93"/>
      <c r="E29" s="94">
        <v>35584.902650000004</v>
      </c>
      <c r="F29" s="2">
        <f t="shared" si="2"/>
        <v>4.5512657820604954</v>
      </c>
      <c r="G29">
        <f>Scores!I24</f>
        <v>0.77885400629818147</v>
      </c>
    </row>
    <row r="30" spans="1:7">
      <c r="A30" s="100" t="s">
        <v>37</v>
      </c>
      <c r="B30" s="99">
        <f t="shared" si="3"/>
        <v>3.8213550093732516</v>
      </c>
      <c r="C30" s="99">
        <f t="shared" si="4"/>
        <v>0.56108838165868324</v>
      </c>
      <c r="D30" s="93"/>
      <c r="E30" s="94">
        <v>6627.5804680000001</v>
      </c>
      <c r="F30" s="2">
        <f t="shared" si="2"/>
        <v>3.8213550093732516</v>
      </c>
      <c r="G30">
        <f>Scores!I25</f>
        <v>0.56108838165868324</v>
      </c>
    </row>
    <row r="31" spans="1:7">
      <c r="A31" s="100" t="s">
        <v>39</v>
      </c>
      <c r="B31" s="99">
        <f t="shared" si="3"/>
        <v>3.1543861726326687</v>
      </c>
      <c r="C31" s="99">
        <f t="shared" si="4"/>
        <v>0.52017942964347796</v>
      </c>
      <c r="D31" s="93"/>
      <c r="E31" s="94">
        <v>1426.8758009999999</v>
      </c>
      <c r="F31" s="2">
        <f t="shared" si="2"/>
        <v>3.1543861726326687</v>
      </c>
      <c r="G31">
        <f>Scores!I26</f>
        <v>0.52017942964347796</v>
      </c>
    </row>
    <row r="32" spans="1:7">
      <c r="A32" s="100" t="s">
        <v>41</v>
      </c>
      <c r="B32" s="99">
        <f t="shared" ref="B32:B95" si="5">IF(ISNUMBER($F32*$G32),F32,NA())</f>
        <v>3.6566263259813501</v>
      </c>
      <c r="C32" s="99">
        <f t="shared" ref="C32:C95" si="6">IF(ISNUMBER($F32*$G32),G32,NA())</f>
        <v>0.49643956400106687</v>
      </c>
      <c r="D32" s="93"/>
      <c r="E32" s="94">
        <v>4535.5120589999997</v>
      </c>
      <c r="F32" s="2">
        <f t="shared" si="2"/>
        <v>3.6566263259813501</v>
      </c>
      <c r="G32">
        <f>Scores!I27</f>
        <v>0.49643956400106687</v>
      </c>
    </row>
    <row r="33" spans="1:7">
      <c r="A33" s="100" t="s">
        <v>447</v>
      </c>
      <c r="B33" s="99">
        <f t="shared" si="5"/>
        <v>3.6069135585358287</v>
      </c>
      <c r="C33" s="99">
        <f t="shared" si="6"/>
        <v>0.52822701685113282</v>
      </c>
      <c r="D33" s="93"/>
      <c r="E33" s="94">
        <v>4044.9537340000002</v>
      </c>
      <c r="F33" s="2">
        <f t="shared" si="2"/>
        <v>3.6069135585358287</v>
      </c>
      <c r="G33">
        <f>Scores!I28</f>
        <v>0.52822701685113282</v>
      </c>
    </row>
    <row r="34" spans="1:7">
      <c r="A34" s="100" t="s">
        <v>45</v>
      </c>
      <c r="B34" s="99">
        <f t="shared" si="5"/>
        <v>3.896826133794359</v>
      </c>
      <c r="C34" s="99">
        <f t="shared" si="6"/>
        <v>0.59004162781476022</v>
      </c>
      <c r="D34" s="93"/>
      <c r="E34" s="94">
        <v>7885.4436720000003</v>
      </c>
      <c r="F34" s="2">
        <f t="shared" si="2"/>
        <v>3.896826133794359</v>
      </c>
      <c r="G34">
        <f>Scores!I29</f>
        <v>0.59004162781476022</v>
      </c>
    </row>
    <row r="35" spans="1:7">
      <c r="A35" s="100" t="s">
        <v>47</v>
      </c>
      <c r="B35" s="99">
        <f t="shared" si="5"/>
        <v>4.1290392539836915</v>
      </c>
      <c r="C35" s="99">
        <f t="shared" si="6"/>
        <v>0.64859822087938579</v>
      </c>
      <c r="D35" s="93"/>
      <c r="E35" s="94">
        <v>13459.82006</v>
      </c>
      <c r="F35" s="2">
        <f t="shared" si="2"/>
        <v>4.1290392539836915</v>
      </c>
      <c r="G35">
        <f>Scores!I30</f>
        <v>0.64859822087938579</v>
      </c>
    </row>
    <row r="36" spans="1:7">
      <c r="A36" s="100" t="s">
        <v>49</v>
      </c>
      <c r="B36" s="99">
        <f t="shared" si="5"/>
        <v>3.9914159653753281</v>
      </c>
      <c r="C36" s="99">
        <f t="shared" si="6"/>
        <v>0.62661535275290303</v>
      </c>
      <c r="D36" s="93"/>
      <c r="E36" s="94">
        <v>9804.2858610000003</v>
      </c>
      <c r="F36" s="2">
        <f t="shared" si="2"/>
        <v>3.9914159653753281</v>
      </c>
      <c r="G36">
        <f>Scores!I31</f>
        <v>0.62661535275290303</v>
      </c>
    </row>
    <row r="37" spans="1:7">
      <c r="A37" s="100" t="s">
        <v>51</v>
      </c>
      <c r="B37" s="99" t="e">
        <f t="shared" si="5"/>
        <v>#N/A</v>
      </c>
      <c r="C37" s="99" t="e">
        <f t="shared" si="6"/>
        <v>#N/A</v>
      </c>
      <c r="D37" s="93"/>
      <c r="E37" s="94">
        <v>51204.568590000003</v>
      </c>
      <c r="F37" s="2">
        <f t="shared" si="2"/>
        <v>4.7093087114623708</v>
      </c>
      <c r="G37" t="str">
        <f>Scores!I32</f>
        <v/>
      </c>
    </row>
    <row r="38" spans="1:7">
      <c r="A38" s="100" t="s">
        <v>53</v>
      </c>
      <c r="B38" s="99">
        <f t="shared" si="5"/>
        <v>4.092163013702022</v>
      </c>
      <c r="C38" s="99">
        <f t="shared" si="6"/>
        <v>0.69924439461166721</v>
      </c>
      <c r="D38" s="93"/>
      <c r="E38" s="94">
        <v>12364.114369999999</v>
      </c>
      <c r="F38" s="2">
        <f t="shared" si="2"/>
        <v>4.092163013702022</v>
      </c>
      <c r="G38">
        <f>Scores!I33</f>
        <v>0.69924439461166721</v>
      </c>
    </row>
    <row r="39" spans="1:7">
      <c r="A39" s="100" t="s">
        <v>55</v>
      </c>
      <c r="B39" s="99">
        <f t="shared" si="5"/>
        <v>3.0544729218109379</v>
      </c>
      <c r="C39" s="99">
        <f t="shared" si="6"/>
        <v>0.46015218571477695</v>
      </c>
      <c r="D39" s="93"/>
      <c r="E39" s="94">
        <v>1133.6341540000001</v>
      </c>
      <c r="F39" s="2">
        <f t="shared" si="2"/>
        <v>3.0544729218109379</v>
      </c>
      <c r="G39">
        <f>Scores!I34</f>
        <v>0.46015218571477695</v>
      </c>
    </row>
    <row r="40" spans="1:7">
      <c r="A40" s="100" t="s">
        <v>57</v>
      </c>
      <c r="B40" s="99">
        <f t="shared" si="5"/>
        <v>2.5710547853958734</v>
      </c>
      <c r="C40" s="99">
        <f t="shared" si="6"/>
        <v>0.34308506238270903</v>
      </c>
      <c r="D40" s="93"/>
      <c r="E40" s="94">
        <v>372.43868570000001</v>
      </c>
      <c r="F40" s="2">
        <f t="shared" si="2"/>
        <v>2.5710547853958734</v>
      </c>
      <c r="G40">
        <f>Scores!I35</f>
        <v>0.34308506238270903</v>
      </c>
    </row>
    <row r="41" spans="1:7">
      <c r="A41" s="100" t="s">
        <v>59</v>
      </c>
      <c r="B41" s="99">
        <f t="shared" si="5"/>
        <v>3.2632626967592016</v>
      </c>
      <c r="C41" s="99">
        <f t="shared" si="6"/>
        <v>0.45153346143763828</v>
      </c>
      <c r="D41" s="93"/>
      <c r="E41" s="94">
        <v>1833.4230910000001</v>
      </c>
      <c r="F41" s="2">
        <f t="shared" si="2"/>
        <v>3.2632626967592016</v>
      </c>
      <c r="G41">
        <f>Scores!I36</f>
        <v>0.45153346143763828</v>
      </c>
    </row>
    <row r="42" spans="1:7">
      <c r="A42" s="100" t="s">
        <v>61</v>
      </c>
      <c r="B42" s="99">
        <f t="shared" si="5"/>
        <v>3.3286243552301871</v>
      </c>
      <c r="C42" s="99">
        <f t="shared" si="6"/>
        <v>0.42089513994217259</v>
      </c>
      <c r="D42" s="93"/>
      <c r="E42" s="94">
        <v>2131.2007250000001</v>
      </c>
      <c r="F42" s="2">
        <f t="shared" si="2"/>
        <v>3.3286243552301871</v>
      </c>
      <c r="G42">
        <f>Scores!I37</f>
        <v>0.42089513994217259</v>
      </c>
    </row>
    <row r="43" spans="1:7">
      <c r="A43" s="100" t="s">
        <v>63</v>
      </c>
      <c r="B43" s="99">
        <f t="shared" si="5"/>
        <v>4.5832198120217917</v>
      </c>
      <c r="C43" s="99">
        <f t="shared" si="6"/>
        <v>0.8076534436267172</v>
      </c>
      <c r="D43" s="93"/>
      <c r="E43" s="94">
        <v>38301.855369999997</v>
      </c>
      <c r="F43" s="2">
        <f t="shared" si="2"/>
        <v>4.5832198120217917</v>
      </c>
      <c r="G43">
        <f>Scores!I38</f>
        <v>0.8076534436267172</v>
      </c>
    </row>
    <row r="44" spans="1:7">
      <c r="A44" s="100" t="s">
        <v>65</v>
      </c>
      <c r="B44" s="99">
        <f t="shared" si="5"/>
        <v>3.5211729914671155</v>
      </c>
      <c r="C44" s="99">
        <f t="shared" si="6"/>
        <v>0.63329496735653645</v>
      </c>
      <c r="D44" s="93"/>
      <c r="E44" s="94">
        <v>3320.2668659999999</v>
      </c>
      <c r="F44" s="2">
        <f t="shared" si="2"/>
        <v>3.5211729914671155</v>
      </c>
      <c r="G44">
        <f>Scores!I39</f>
        <v>0.63329496735653645</v>
      </c>
    </row>
    <row r="45" spans="1:7">
      <c r="A45" s="100" t="s">
        <v>67</v>
      </c>
      <c r="B45" s="99">
        <f t="shared" si="5"/>
        <v>2.8627333563440098</v>
      </c>
      <c r="C45" s="99">
        <f t="shared" si="6"/>
        <v>0.31006276407457734</v>
      </c>
      <c r="D45" s="93"/>
      <c r="E45" s="94">
        <v>729.0097829</v>
      </c>
      <c r="F45" s="2">
        <f t="shared" si="2"/>
        <v>2.8627333563440098</v>
      </c>
      <c r="G45">
        <f>Scores!I40</f>
        <v>0.31006276407457734</v>
      </c>
    </row>
    <row r="46" spans="1:7">
      <c r="A46" s="100" t="s">
        <v>69</v>
      </c>
      <c r="B46" s="99">
        <f t="shared" si="5"/>
        <v>3.1325942133843361</v>
      </c>
      <c r="C46" s="99">
        <f t="shared" si="6"/>
        <v>0.3125975630233252</v>
      </c>
      <c r="D46" s="93"/>
      <c r="E46" s="94">
        <v>1357.0448879999999</v>
      </c>
      <c r="F46" s="2">
        <f t="shared" si="2"/>
        <v>3.1325942133843361</v>
      </c>
      <c r="G46">
        <f>Scores!I41</f>
        <v>0.3125975630233252</v>
      </c>
    </row>
    <row r="47" spans="1:7">
      <c r="A47" s="100" t="s">
        <v>71</v>
      </c>
      <c r="B47" s="99">
        <f t="shared" si="5"/>
        <v>4.1419259658966698</v>
      </c>
      <c r="C47" s="99">
        <f t="shared" si="6"/>
        <v>0.78428383584490835</v>
      </c>
      <c r="D47" s="93"/>
      <c r="E47" s="94">
        <v>13865.19449</v>
      </c>
      <c r="F47" s="2">
        <f t="shared" si="2"/>
        <v>4.1419259658966698</v>
      </c>
      <c r="G47">
        <f>Scores!I42</f>
        <v>0.78428383584490835</v>
      </c>
    </row>
    <row r="48" spans="1:7">
      <c r="A48" s="100" t="s">
        <v>73</v>
      </c>
      <c r="B48" s="99">
        <f t="shared" si="5"/>
        <v>3.7477549751435761</v>
      </c>
      <c r="C48" s="99">
        <f t="shared" si="6"/>
        <v>0.45675113423939895</v>
      </c>
      <c r="D48" s="93"/>
      <c r="E48" s="94">
        <v>5594.4188059999997</v>
      </c>
      <c r="F48" s="2">
        <f t="shared" si="2"/>
        <v>3.7477549751435761</v>
      </c>
      <c r="G48">
        <f>Scores!I43</f>
        <v>0.45675113423939895</v>
      </c>
    </row>
    <row r="49" spans="1:7">
      <c r="A49" s="100" t="s">
        <v>75</v>
      </c>
      <c r="B49" s="99">
        <f t="shared" si="5"/>
        <v>3.936175859654123</v>
      </c>
      <c r="C49" s="99">
        <f t="shared" si="6"/>
        <v>0.61533657166979694</v>
      </c>
      <c r="D49" s="93"/>
      <c r="E49" s="94">
        <v>8633.2806600000004</v>
      </c>
      <c r="F49" s="2">
        <f t="shared" si="2"/>
        <v>3.936175859654123</v>
      </c>
      <c r="G49">
        <f>Scores!I44</f>
        <v>0.61533657166979694</v>
      </c>
    </row>
    <row r="50" spans="1:7">
      <c r="A50" s="100" t="s">
        <v>77</v>
      </c>
      <c r="B50" s="99">
        <f t="shared" si="5"/>
        <v>3.0683057895268462</v>
      </c>
      <c r="C50" s="99">
        <f t="shared" si="6"/>
        <v>0.34786038814707271</v>
      </c>
      <c r="D50" s="93"/>
      <c r="E50" s="94">
        <v>1170.3231330000001</v>
      </c>
      <c r="F50" s="2">
        <f t="shared" si="2"/>
        <v>3.0683057895268462</v>
      </c>
      <c r="G50">
        <f>Scores!I45</f>
        <v>0.34786038814707271</v>
      </c>
    </row>
    <row r="51" spans="1:7">
      <c r="A51" s="100" t="s">
        <v>79</v>
      </c>
      <c r="B51" s="99">
        <f t="shared" si="5"/>
        <v>3.5743124407350981</v>
      </c>
      <c r="C51" s="99">
        <f t="shared" si="6"/>
        <v>0.4042716497790278</v>
      </c>
      <c r="D51" s="93"/>
      <c r="E51" s="94">
        <v>3752.428629</v>
      </c>
      <c r="F51" s="2">
        <f t="shared" si="2"/>
        <v>3.5743124407350981</v>
      </c>
      <c r="G51">
        <f>Scores!I46</f>
        <v>0.4042716497790278</v>
      </c>
    </row>
    <row r="52" spans="1:7">
      <c r="A52" s="100" t="s">
        <v>448</v>
      </c>
      <c r="B52" s="99">
        <f t="shared" si="5"/>
        <v>2.4766021442270874</v>
      </c>
      <c r="C52" s="99">
        <f t="shared" si="6"/>
        <v>0.27421522462150794</v>
      </c>
      <c r="D52" s="93"/>
      <c r="E52" s="94">
        <v>299.64162540000001</v>
      </c>
      <c r="F52" s="2">
        <f t="shared" si="2"/>
        <v>2.4766021442270874</v>
      </c>
      <c r="G52">
        <f>Scores!I47</f>
        <v>0.27421522462150794</v>
      </c>
    </row>
    <row r="53" spans="1:7">
      <c r="A53" s="100" t="s">
        <v>83</v>
      </c>
      <c r="B53" s="99">
        <f t="shared" si="5"/>
        <v>4.0391255887545574</v>
      </c>
      <c r="C53" s="99">
        <f t="shared" si="6"/>
        <v>0.61603821033935369</v>
      </c>
      <c r="D53" s="93"/>
      <c r="E53" s="94">
        <v>10942.72761</v>
      </c>
      <c r="F53" s="2">
        <f t="shared" si="2"/>
        <v>4.0391255887545574</v>
      </c>
      <c r="G53">
        <f>Scores!I48</f>
        <v>0.61603821033935369</v>
      </c>
    </row>
    <row r="54" spans="1:7">
      <c r="A54" s="100" t="s">
        <v>85</v>
      </c>
      <c r="B54" s="99">
        <f t="shared" si="5"/>
        <v>3.2126440134195411</v>
      </c>
      <c r="C54" s="99">
        <f t="shared" si="6"/>
        <v>0.44134704253416046</v>
      </c>
      <c r="D54" s="93"/>
      <c r="E54" s="94">
        <v>1631.7139010000001</v>
      </c>
      <c r="F54" s="2">
        <f t="shared" si="2"/>
        <v>3.2126440134195411</v>
      </c>
      <c r="G54">
        <f>Scores!I49</f>
        <v>0.44134704253416046</v>
      </c>
    </row>
    <row r="55" spans="1:7">
      <c r="A55" s="100" t="s">
        <v>87</v>
      </c>
      <c r="B55" s="99">
        <f t="shared" si="5"/>
        <v>4.2722452359093541</v>
      </c>
      <c r="C55" s="99">
        <f t="shared" si="6"/>
        <v>0.68332090312897686</v>
      </c>
      <c r="D55" s="93"/>
      <c r="E55" s="94">
        <v>18717.38769</v>
      </c>
      <c r="F55" s="2">
        <f t="shared" si="2"/>
        <v>4.2722452359093541</v>
      </c>
      <c r="G55">
        <f>Scores!I50</f>
        <v>0.68332090312897686</v>
      </c>
    </row>
    <row r="56" spans="1:7">
      <c r="A56" s="100" t="s">
        <v>89</v>
      </c>
      <c r="B56" s="99" t="e">
        <f t="shared" si="5"/>
        <v>#N/A</v>
      </c>
      <c r="C56" s="99" t="e">
        <f t="shared" si="6"/>
        <v>#N/A</v>
      </c>
      <c r="D56" s="93"/>
      <c r="E56" s="94"/>
      <c r="F56" s="2" t="e">
        <f t="shared" si="2"/>
        <v>#NUM!</v>
      </c>
      <c r="G56">
        <f>Scores!I51</f>
        <v>0.35407626281551463</v>
      </c>
    </row>
    <row r="57" spans="1:7">
      <c r="A57" s="100" t="s">
        <v>91</v>
      </c>
      <c r="B57" s="99">
        <f t="shared" si="5"/>
        <v>4.4553336549779745</v>
      </c>
      <c r="C57" s="99">
        <f t="shared" si="6"/>
        <v>0.73829881000089537</v>
      </c>
      <c r="D57" s="93"/>
      <c r="E57" s="94">
        <v>28532.094580000001</v>
      </c>
      <c r="F57" s="2">
        <f t="shared" si="2"/>
        <v>4.4553336549779745</v>
      </c>
      <c r="G57">
        <f>Scores!I52</f>
        <v>0.73829881000089537</v>
      </c>
    </row>
    <row r="58" spans="1:7">
      <c r="A58" s="100" t="s">
        <v>93</v>
      </c>
      <c r="B58" s="99">
        <f t="shared" si="5"/>
        <v>4.3900768388811864</v>
      </c>
      <c r="C58" s="99">
        <f t="shared" si="6"/>
        <v>0.76539200252828477</v>
      </c>
      <c r="D58" s="93"/>
      <c r="E58" s="94">
        <v>24551.43261</v>
      </c>
      <c r="F58" s="2">
        <f t="shared" si="2"/>
        <v>4.3900768388811864</v>
      </c>
      <c r="G58">
        <f>Scores!I53</f>
        <v>0.76539200252828477</v>
      </c>
    </row>
    <row r="59" spans="1:7">
      <c r="A59" s="100" t="s">
        <v>95</v>
      </c>
      <c r="B59" s="99">
        <f t="shared" si="5"/>
        <v>4.5756083957837426</v>
      </c>
      <c r="C59" s="99">
        <f t="shared" si="6"/>
        <v>0.84428201411690718</v>
      </c>
      <c r="D59" s="93"/>
      <c r="E59" s="94">
        <v>37636.427750000003</v>
      </c>
      <c r="F59" s="2">
        <f t="shared" si="2"/>
        <v>4.5756083957837426</v>
      </c>
      <c r="G59">
        <f>Scores!I54</f>
        <v>0.84428201411690718</v>
      </c>
    </row>
    <row r="60" spans="1:7">
      <c r="A60" s="100" t="s">
        <v>97</v>
      </c>
      <c r="B60" s="99">
        <f t="shared" si="5"/>
        <v>3.3216620601970144</v>
      </c>
      <c r="C60" s="99">
        <f t="shared" si="6"/>
        <v>0.41262637349077186</v>
      </c>
      <c r="D60" s="93"/>
      <c r="E60" s="94">
        <v>2097.30726</v>
      </c>
      <c r="F60" s="2">
        <f t="shared" si="2"/>
        <v>3.3216620601970144</v>
      </c>
      <c r="G60">
        <f>Scores!I55</f>
        <v>0.41262637349077186</v>
      </c>
    </row>
    <row r="61" spans="1:7">
      <c r="A61" s="100" t="s">
        <v>99</v>
      </c>
      <c r="B61" s="99">
        <f t="shared" si="5"/>
        <v>3.9283455964073242</v>
      </c>
      <c r="C61" s="99">
        <f t="shared" si="6"/>
        <v>0.62575810820180444</v>
      </c>
      <c r="D61" s="93"/>
      <c r="E61" s="94">
        <v>8479.0187650000007</v>
      </c>
      <c r="F61" s="2">
        <f t="shared" si="2"/>
        <v>3.9283455964073242</v>
      </c>
      <c r="G61">
        <f>Scores!I56</f>
        <v>0.62575810820180444</v>
      </c>
    </row>
    <row r="62" spans="1:7">
      <c r="A62" s="100" t="s">
        <v>101</v>
      </c>
      <c r="B62" s="99">
        <f t="shared" si="5"/>
        <v>3.8877206196971654</v>
      </c>
      <c r="C62" s="99">
        <f t="shared" si="6"/>
        <v>0.61631502547368799</v>
      </c>
      <c r="D62" s="93"/>
      <c r="E62" s="94">
        <v>7721.8368190000001</v>
      </c>
      <c r="F62" s="2">
        <f t="shared" si="2"/>
        <v>3.8877206196971654</v>
      </c>
      <c r="G62">
        <f>Scores!I57</f>
        <v>0.61631502547368799</v>
      </c>
    </row>
    <row r="63" spans="1:7">
      <c r="A63" s="100" t="s">
        <v>103</v>
      </c>
      <c r="B63" s="99">
        <f t="shared" si="5"/>
        <v>3.8812178058784412</v>
      </c>
      <c r="C63" s="99">
        <f t="shared" si="6"/>
        <v>0.54213625182948566</v>
      </c>
      <c r="D63" s="93"/>
      <c r="E63" s="94">
        <v>7607.0768879999996</v>
      </c>
      <c r="F63" s="2">
        <f t="shared" si="2"/>
        <v>3.8812178058784412</v>
      </c>
      <c r="G63">
        <f>Scores!I58</f>
        <v>0.54213625182948566</v>
      </c>
    </row>
    <row r="64" spans="1:7">
      <c r="A64" s="100" t="s">
        <v>105</v>
      </c>
      <c r="B64" s="99">
        <f t="shared" si="5"/>
        <v>3.7063333784554637</v>
      </c>
      <c r="C64" s="99">
        <f t="shared" si="6"/>
        <v>0.52407931046470924</v>
      </c>
      <c r="D64" s="93"/>
      <c r="E64" s="94">
        <v>5085.4967189999998</v>
      </c>
      <c r="F64" s="2">
        <f t="shared" si="2"/>
        <v>3.7063333784554637</v>
      </c>
      <c r="G64">
        <f>Scores!I59</f>
        <v>0.52407931046470924</v>
      </c>
    </row>
    <row r="65" spans="1:7">
      <c r="A65" s="100" t="s">
        <v>107</v>
      </c>
      <c r="B65" s="99">
        <f t="shared" si="5"/>
        <v>3.8173176046262123</v>
      </c>
      <c r="C65" s="99">
        <f t="shared" si="6"/>
        <v>0.64772914876720122</v>
      </c>
      <c r="D65" s="93"/>
      <c r="E65" s="94">
        <v>6566.2528849999999</v>
      </c>
      <c r="F65" s="2">
        <f t="shared" si="2"/>
        <v>3.8173176046262123</v>
      </c>
      <c r="G65">
        <f>Scores!I60</f>
        <v>0.64772914876720122</v>
      </c>
    </row>
    <row r="66" spans="1:7">
      <c r="A66" s="100" t="s">
        <v>109</v>
      </c>
      <c r="B66" s="99">
        <f t="shared" si="5"/>
        <v>4.4890672051692135</v>
      </c>
      <c r="C66" s="99">
        <f t="shared" si="6"/>
        <v>0.41549096853004341</v>
      </c>
      <c r="D66" s="93"/>
      <c r="E66" s="94">
        <v>30836.650969999999</v>
      </c>
      <c r="F66" s="2">
        <f t="shared" si="2"/>
        <v>4.4890672051692135</v>
      </c>
      <c r="G66">
        <f>Scores!I61</f>
        <v>0.41549096853004341</v>
      </c>
    </row>
    <row r="67" spans="1:7">
      <c r="A67" s="100" t="s">
        <v>111</v>
      </c>
      <c r="B67" s="99">
        <f t="shared" si="5"/>
        <v>2.8056542727359832</v>
      </c>
      <c r="C67" s="99">
        <f t="shared" si="6"/>
        <v>0.24287914185285292</v>
      </c>
      <c r="D67" s="93"/>
      <c r="E67" s="94">
        <v>639.22576670000001</v>
      </c>
      <c r="F67" s="2">
        <f t="shared" si="2"/>
        <v>2.8056542727359832</v>
      </c>
      <c r="G67">
        <f>Scores!I62</f>
        <v>0.24287914185285292</v>
      </c>
    </row>
    <row r="68" spans="1:7">
      <c r="A68" s="100" t="s">
        <v>113</v>
      </c>
      <c r="B68" s="99">
        <f t="shared" si="5"/>
        <v>4.3222961764575691</v>
      </c>
      <c r="C68" s="99">
        <f t="shared" si="6"/>
        <v>0.79224700708750428</v>
      </c>
      <c r="D68" s="93"/>
      <c r="E68" s="94">
        <v>21003.71789</v>
      </c>
      <c r="F68" s="2">
        <f t="shared" si="2"/>
        <v>4.3222961764575691</v>
      </c>
      <c r="G68">
        <f>Scores!I63</f>
        <v>0.79224700708750428</v>
      </c>
    </row>
    <row r="69" spans="1:7">
      <c r="A69" s="100" t="s">
        <v>115</v>
      </c>
      <c r="B69" s="99">
        <f t="shared" si="5"/>
        <v>2.8989165079578489</v>
      </c>
      <c r="C69" s="99">
        <f t="shared" si="6"/>
        <v>0.31935968539413234</v>
      </c>
      <c r="D69" s="93"/>
      <c r="E69" s="94">
        <v>792.34898869999995</v>
      </c>
      <c r="F69" s="2">
        <f t="shared" si="2"/>
        <v>2.8989165079578489</v>
      </c>
      <c r="G69">
        <f>Scores!I64</f>
        <v>0.31935968539413234</v>
      </c>
    </row>
    <row r="70" spans="1:7">
      <c r="A70" s="100" t="s">
        <v>117</v>
      </c>
      <c r="B70" s="99">
        <f t="shared" si="5"/>
        <v>3.6601543711222453</v>
      </c>
      <c r="C70" s="99">
        <f t="shared" si="6"/>
        <v>0.54066755727464222</v>
      </c>
      <c r="D70" s="93"/>
      <c r="E70" s="94">
        <v>4572.5069169999997</v>
      </c>
      <c r="F70" s="2">
        <f t="shared" si="2"/>
        <v>3.6601543711222453</v>
      </c>
      <c r="G70">
        <f>Scores!I65</f>
        <v>0.54066755727464222</v>
      </c>
    </row>
    <row r="71" spans="1:7">
      <c r="A71" s="100" t="s">
        <v>119</v>
      </c>
      <c r="B71" s="99">
        <f t="shared" si="5"/>
        <v>4.5580986056427157</v>
      </c>
      <c r="C71" s="99">
        <f t="shared" si="6"/>
        <v>0.82843774079734034</v>
      </c>
      <c r="D71" s="93"/>
      <c r="E71" s="94">
        <v>36149.192929999997</v>
      </c>
      <c r="F71" s="2">
        <f t="shared" si="2"/>
        <v>4.5580986056427157</v>
      </c>
      <c r="G71">
        <f>Scores!I66</f>
        <v>0.82843774079734034</v>
      </c>
    </row>
    <row r="72" spans="1:7">
      <c r="A72" s="100" t="s">
        <v>121</v>
      </c>
      <c r="B72" s="99">
        <f t="shared" si="5"/>
        <v>4.5221691614497175</v>
      </c>
      <c r="C72" s="99">
        <f t="shared" si="6"/>
        <v>0.7261690280504618</v>
      </c>
      <c r="D72" s="93"/>
      <c r="E72" s="94">
        <v>33278.915229999999</v>
      </c>
      <c r="F72" s="2">
        <f t="shared" si="2"/>
        <v>4.5221691614497175</v>
      </c>
      <c r="G72">
        <f>Scores!I67</f>
        <v>0.7261690280504618</v>
      </c>
    </row>
    <row r="73" spans="1:7">
      <c r="A73" s="100" t="s">
        <v>123</v>
      </c>
      <c r="B73" s="99">
        <f t="shared" si="5"/>
        <v>4.1556127867935242</v>
      </c>
      <c r="C73" s="99">
        <f t="shared" si="6"/>
        <v>0.52677071875562009</v>
      </c>
      <c r="D73" s="93"/>
      <c r="E73" s="94">
        <v>14309.11542</v>
      </c>
      <c r="F73" s="2">
        <f t="shared" si="2"/>
        <v>4.1556127867935242</v>
      </c>
      <c r="G73">
        <f>Scores!I68</f>
        <v>0.52677071875562009</v>
      </c>
    </row>
    <row r="74" spans="1:7">
      <c r="A74" s="100" t="s">
        <v>125</v>
      </c>
      <c r="B74" s="99">
        <f t="shared" si="5"/>
        <v>3.1155060474615004</v>
      </c>
      <c r="C74" s="99">
        <f t="shared" si="6"/>
        <v>0.5211737982192256</v>
      </c>
      <c r="D74" s="93"/>
      <c r="E74" s="94">
        <v>1304.686136</v>
      </c>
      <c r="F74" s="2">
        <f t="shared" si="2"/>
        <v>3.1155060474615004</v>
      </c>
      <c r="G74">
        <f>Scores!I69</f>
        <v>0.5211737982192256</v>
      </c>
    </row>
    <row r="75" spans="1:7">
      <c r="A75" s="100" t="s">
        <v>127</v>
      </c>
      <c r="B75" s="99">
        <f t="shared" si="5"/>
        <v>3.6729191270973116</v>
      </c>
      <c r="C75" s="99">
        <f t="shared" si="6"/>
        <v>0.59234796707889448</v>
      </c>
      <c r="D75" s="93"/>
      <c r="E75" s="94">
        <v>4708.896307</v>
      </c>
      <c r="F75" s="2">
        <f t="shared" si="2"/>
        <v>3.6729191270973116</v>
      </c>
      <c r="G75">
        <f>Scores!I70</f>
        <v>0.59234796707889448</v>
      </c>
    </row>
    <row r="76" spans="1:7">
      <c r="A76" s="100" t="s">
        <v>129</v>
      </c>
      <c r="B76" s="99">
        <f t="shared" si="5"/>
        <v>4.551717745682029</v>
      </c>
      <c r="C76" s="99">
        <f t="shared" si="6"/>
        <v>0.75995808447742752</v>
      </c>
      <c r="D76" s="93"/>
      <c r="E76" s="94">
        <v>35621.954590000001</v>
      </c>
      <c r="F76" s="2">
        <f t="shared" si="2"/>
        <v>4.551717745682029</v>
      </c>
      <c r="G76">
        <f>Scores!I71</f>
        <v>0.75995808447742752</v>
      </c>
    </row>
    <row r="77" spans="1:7">
      <c r="A77" s="100" t="s">
        <v>131</v>
      </c>
      <c r="B77" s="99">
        <f t="shared" si="5"/>
        <v>3.1407012877942249</v>
      </c>
      <c r="C77" s="99">
        <f t="shared" si="6"/>
        <v>0.55014435589834232</v>
      </c>
      <c r="D77" s="93"/>
      <c r="E77" s="94">
        <v>1382.6150749999999</v>
      </c>
      <c r="F77" s="2">
        <f t="shared" si="2"/>
        <v>3.1407012877942249</v>
      </c>
      <c r="G77">
        <f>Scores!I72</f>
        <v>0.55014435589834232</v>
      </c>
    </row>
    <row r="78" spans="1:7">
      <c r="A78" s="100" t="s">
        <v>133</v>
      </c>
      <c r="B78" s="99">
        <f t="shared" si="5"/>
        <v>4.4498091533006949</v>
      </c>
      <c r="C78" s="99">
        <f t="shared" si="6"/>
        <v>0.70643411688734969</v>
      </c>
      <c r="D78" s="93"/>
      <c r="E78" s="94">
        <v>28171.446909999999</v>
      </c>
      <c r="F78" s="2">
        <f t="shared" ref="F78:F141" si="7">LOG(E78)</f>
        <v>4.4498091533006949</v>
      </c>
      <c r="G78">
        <f>Scores!I73</f>
        <v>0.70643411688734969</v>
      </c>
    </row>
    <row r="79" spans="1:7">
      <c r="A79" s="100" t="s">
        <v>135</v>
      </c>
      <c r="B79" s="99" t="e">
        <f t="shared" si="5"/>
        <v>#N/A</v>
      </c>
      <c r="C79" s="99" t="e">
        <f t="shared" si="6"/>
        <v>#N/A</v>
      </c>
      <c r="D79" s="93"/>
      <c r="E79" s="94">
        <v>8685.1427199999998</v>
      </c>
      <c r="F79" s="2">
        <f t="shared" si="7"/>
        <v>3.9387769594554474</v>
      </c>
      <c r="G79" t="str">
        <f>Scores!I74</f>
        <v/>
      </c>
    </row>
    <row r="80" spans="1:7">
      <c r="A80" s="100" t="s">
        <v>137</v>
      </c>
      <c r="B80" s="99">
        <f t="shared" si="5"/>
        <v>3.6653220850414914</v>
      </c>
      <c r="C80" s="99">
        <f t="shared" si="6"/>
        <v>0.57072195524133462</v>
      </c>
      <c r="D80" s="93"/>
      <c r="E80" s="94">
        <v>4627.2406339999998</v>
      </c>
      <c r="F80" s="2">
        <f t="shared" si="7"/>
        <v>3.6653220850414914</v>
      </c>
      <c r="G80">
        <f>Scores!I75</f>
        <v>0.57072195524133462</v>
      </c>
    </row>
    <row r="81" spans="1:7">
      <c r="A81" s="100" t="s">
        <v>139</v>
      </c>
      <c r="B81" s="99">
        <f t="shared" si="5"/>
        <v>3.0072597130832861</v>
      </c>
      <c r="C81" s="99">
        <f t="shared" si="6"/>
        <v>0.39713615613542458</v>
      </c>
      <c r="D81" s="93"/>
      <c r="E81" s="94">
        <v>1016.856603</v>
      </c>
      <c r="F81" s="2">
        <f t="shared" si="7"/>
        <v>3.0072597130832861</v>
      </c>
      <c r="G81">
        <f>Scores!I76</f>
        <v>0.39713615613542458</v>
      </c>
    </row>
    <row r="82" spans="1:7">
      <c r="A82" s="100" t="s">
        <v>141</v>
      </c>
      <c r="B82" s="99">
        <f t="shared" si="5"/>
        <v>3.0080138856986585</v>
      </c>
      <c r="C82" s="99">
        <f t="shared" si="6"/>
        <v>0.38455378170447341</v>
      </c>
      <c r="D82" s="93"/>
      <c r="E82" s="94">
        <v>1018.623956</v>
      </c>
      <c r="F82" s="2">
        <f t="shared" si="7"/>
        <v>3.0080138856986585</v>
      </c>
      <c r="G82">
        <f>Scores!I77</f>
        <v>0.38455378170447341</v>
      </c>
    </row>
    <row r="83" spans="1:7">
      <c r="A83" s="100" t="s">
        <v>143</v>
      </c>
      <c r="B83" s="99" t="e">
        <f t="shared" si="5"/>
        <v>#N/A</v>
      </c>
      <c r="C83" s="99" t="e">
        <f t="shared" si="6"/>
        <v>#N/A</v>
      </c>
      <c r="D83" s="93"/>
      <c r="E83" s="94">
        <v>2975.6513570000002</v>
      </c>
      <c r="F83" s="2">
        <f t="shared" si="7"/>
        <v>3.4735820456235307</v>
      </c>
      <c r="G83" t="str">
        <f>Scores!I78</f>
        <v/>
      </c>
    </row>
    <row r="84" spans="1:7">
      <c r="A84" s="100" t="s">
        <v>145</v>
      </c>
      <c r="B84" s="99" t="e">
        <f t="shared" si="5"/>
        <v>#N/A</v>
      </c>
      <c r="C84" s="99" t="e">
        <f t="shared" si="6"/>
        <v>#N/A</v>
      </c>
      <c r="D84" s="93"/>
      <c r="E84" s="94">
        <v>1110.4016819999999</v>
      </c>
      <c r="F84" s="2">
        <f t="shared" si="7"/>
        <v>3.0454801109662961</v>
      </c>
      <c r="G84" t="str">
        <f>Scores!I79</f>
        <v/>
      </c>
    </row>
    <row r="85" spans="1:7">
      <c r="A85" s="100" t="s">
        <v>147</v>
      </c>
      <c r="B85" s="99">
        <f t="shared" si="5"/>
        <v>3.5799482178795468</v>
      </c>
      <c r="C85" s="99">
        <f t="shared" si="6"/>
        <v>0.56361344297000815</v>
      </c>
      <c r="D85" s="93"/>
      <c r="E85" s="94">
        <v>3801.4406800000002</v>
      </c>
      <c r="F85" s="2">
        <f t="shared" si="7"/>
        <v>3.5799482178795468</v>
      </c>
      <c r="G85">
        <f>Scores!I80</f>
        <v>0.56361344297000815</v>
      </c>
    </row>
    <row r="86" spans="1:7">
      <c r="A86" s="100" t="s">
        <v>149</v>
      </c>
      <c r="B86" s="99">
        <f t="shared" si="5"/>
        <v>4.2857136880699676</v>
      </c>
      <c r="C86" s="99">
        <f t="shared" si="6"/>
        <v>0.74901893974769773</v>
      </c>
      <c r="D86" s="93"/>
      <c r="E86" s="94">
        <v>19306.950720000001</v>
      </c>
      <c r="F86" s="2">
        <f t="shared" si="7"/>
        <v>4.2857136880699676</v>
      </c>
      <c r="G86">
        <f>Scores!I81</f>
        <v>0.74901893974769773</v>
      </c>
    </row>
    <row r="87" spans="1:7">
      <c r="A87" s="100" t="s">
        <v>151</v>
      </c>
      <c r="B87" s="99">
        <f t="shared" si="5"/>
        <v>4.5700603581867147</v>
      </c>
      <c r="C87" s="99">
        <f t="shared" si="6"/>
        <v>0.79402858077773786</v>
      </c>
      <c r="D87" s="93"/>
      <c r="E87" s="94">
        <v>37158.686860000002</v>
      </c>
      <c r="F87" s="2">
        <f t="shared" si="7"/>
        <v>4.5700603581867147</v>
      </c>
      <c r="G87">
        <f>Scores!I82</f>
        <v>0.79402858077773786</v>
      </c>
    </row>
    <row r="88" spans="1:7">
      <c r="A88" s="100" t="s">
        <v>153</v>
      </c>
      <c r="B88" s="99">
        <f t="shared" si="5"/>
        <v>3.4575726435840588</v>
      </c>
      <c r="C88" s="99">
        <f t="shared" si="6"/>
        <v>0.47537532377012848</v>
      </c>
      <c r="D88" s="93"/>
      <c r="E88" s="94">
        <v>2867.9570530000001</v>
      </c>
      <c r="F88" s="2">
        <f t="shared" si="7"/>
        <v>3.4575726435840588</v>
      </c>
      <c r="G88">
        <f>Scores!I83</f>
        <v>0.47537532377012848</v>
      </c>
    </row>
    <row r="89" spans="1:7">
      <c r="A89" s="100" t="s">
        <v>155</v>
      </c>
      <c r="B89" s="99">
        <f t="shared" si="5"/>
        <v>3.5752495795429273</v>
      </c>
      <c r="C89" s="99">
        <f t="shared" si="6"/>
        <v>0.53262930608559467</v>
      </c>
      <c r="D89" s="93"/>
      <c r="E89" s="94">
        <v>3760.5345189999998</v>
      </c>
      <c r="F89" s="2">
        <f t="shared" si="7"/>
        <v>3.5752495795429273</v>
      </c>
      <c r="G89">
        <f>Scores!I84</f>
        <v>0.53262930608559467</v>
      </c>
    </row>
    <row r="90" spans="1:7">
      <c r="A90" s="100" t="s">
        <v>157</v>
      </c>
      <c r="B90" s="99">
        <f t="shared" si="5"/>
        <v>4.0432868618372639</v>
      </c>
      <c r="C90" s="99">
        <f t="shared" si="6"/>
        <v>0.42843668253122302</v>
      </c>
      <c r="D90" s="93"/>
      <c r="E90" s="94">
        <v>11048.08131</v>
      </c>
      <c r="F90" s="2">
        <f t="shared" si="7"/>
        <v>4.0432868618372639</v>
      </c>
      <c r="G90">
        <f>Scores!I85</f>
        <v>0.42843668253122302</v>
      </c>
    </row>
    <row r="91" spans="1:7">
      <c r="A91" s="100" t="s">
        <v>159</v>
      </c>
      <c r="B91" s="99" t="e">
        <f t="shared" si="5"/>
        <v>#N/A</v>
      </c>
      <c r="C91" s="99" t="e">
        <f t="shared" si="6"/>
        <v>#N/A</v>
      </c>
      <c r="D91" s="93"/>
      <c r="E91" s="94">
        <v>3171.1903790000001</v>
      </c>
      <c r="F91" s="2">
        <f t="shared" si="7"/>
        <v>3.5012223152113529</v>
      </c>
      <c r="G91" t="str">
        <f>Scores!I86</f>
        <v/>
      </c>
    </row>
    <row r="92" spans="1:7">
      <c r="A92" s="100" t="s">
        <v>161</v>
      </c>
      <c r="B92" s="99">
        <f t="shared" si="5"/>
        <v>4.6577462201692539</v>
      </c>
      <c r="C92" s="99">
        <f t="shared" si="6"/>
        <v>0.81713221804232938</v>
      </c>
      <c r="D92" s="93"/>
      <c r="E92" s="94">
        <v>45472.226569999999</v>
      </c>
      <c r="F92" s="2">
        <f t="shared" si="7"/>
        <v>4.6577462201692539</v>
      </c>
      <c r="G92">
        <f>Scores!I87</f>
        <v>0.81713221804232938</v>
      </c>
    </row>
    <row r="93" spans="1:7">
      <c r="A93" s="100" t="s">
        <v>163</v>
      </c>
      <c r="B93" s="99">
        <f t="shared" si="5"/>
        <v>4.4220008095616539</v>
      </c>
      <c r="C93" s="99">
        <f t="shared" si="6"/>
        <v>0.68595255383007425</v>
      </c>
      <c r="D93" s="93"/>
      <c r="E93" s="94">
        <v>26424.136829999999</v>
      </c>
      <c r="F93" s="2">
        <f t="shared" si="7"/>
        <v>4.4220008095616539</v>
      </c>
      <c r="G93">
        <f>Scores!I88</f>
        <v>0.68595255383007425</v>
      </c>
    </row>
    <row r="94" spans="1:7">
      <c r="A94" s="100" t="s">
        <v>165</v>
      </c>
      <c r="B94" s="99">
        <f t="shared" si="5"/>
        <v>4.5037600409348757</v>
      </c>
      <c r="C94" s="99">
        <f t="shared" si="6"/>
        <v>0.72058532811897591</v>
      </c>
      <c r="D94" s="93"/>
      <c r="E94" s="94">
        <v>31897.749339999998</v>
      </c>
      <c r="F94" s="2">
        <f t="shared" si="7"/>
        <v>4.5037600409348757</v>
      </c>
      <c r="G94">
        <f>Scores!I89</f>
        <v>0.72058532811897591</v>
      </c>
    </row>
    <row r="95" spans="1:7">
      <c r="A95" s="100" t="s">
        <v>167</v>
      </c>
      <c r="B95" s="99">
        <f t="shared" si="5"/>
        <v>3.8889637552305207</v>
      </c>
      <c r="C95" s="99">
        <f t="shared" si="6"/>
        <v>0.6351545296902722</v>
      </c>
      <c r="D95" s="93"/>
      <c r="E95" s="94">
        <v>7743.971665</v>
      </c>
      <c r="F95" s="2">
        <f t="shared" si="7"/>
        <v>3.8889637552305207</v>
      </c>
      <c r="G95">
        <f>Scores!I90</f>
        <v>0.6351545296902722</v>
      </c>
    </row>
    <row r="96" spans="1:7">
      <c r="A96" s="100" t="s">
        <v>169</v>
      </c>
      <c r="B96" s="99">
        <f t="shared" ref="B96:B159" si="8">IF(ISNUMBER($F96*$G96),F96,NA())</f>
        <v>4.5260444287681754</v>
      </c>
      <c r="C96" s="99">
        <f t="shared" ref="C96:C159" si="9">IF(ISNUMBER($F96*$G96),G96,NA())</f>
        <v>0.77698078181384767</v>
      </c>
      <c r="D96" s="93"/>
      <c r="E96" s="94">
        <v>33577.196230000001</v>
      </c>
      <c r="F96" s="2">
        <f t="shared" si="7"/>
        <v>4.5260444287681754</v>
      </c>
      <c r="G96">
        <f>Scores!I91</f>
        <v>0.77698078181384767</v>
      </c>
    </row>
    <row r="97" spans="1:7">
      <c r="A97" s="100" t="s">
        <v>171</v>
      </c>
      <c r="B97" s="99">
        <f t="shared" si="8"/>
        <v>3.7133968200447707</v>
      </c>
      <c r="C97" s="99">
        <f t="shared" si="9"/>
        <v>0.64470574352446397</v>
      </c>
      <c r="D97" s="93"/>
      <c r="E97" s="94">
        <v>5168.8844069999996</v>
      </c>
      <c r="F97" s="2">
        <f t="shared" si="7"/>
        <v>3.7133968200447707</v>
      </c>
      <c r="G97">
        <f>Scores!I92</f>
        <v>0.64470574352446397</v>
      </c>
    </row>
    <row r="98" spans="1:7">
      <c r="A98" s="100" t="s">
        <v>173</v>
      </c>
      <c r="B98" s="99">
        <f t="shared" si="8"/>
        <v>4.0396217277499851</v>
      </c>
      <c r="C98" s="99">
        <f t="shared" si="9"/>
        <v>0.6280831137620011</v>
      </c>
      <c r="D98" s="93"/>
      <c r="E98" s="94">
        <v>10955.23575</v>
      </c>
      <c r="F98" s="2">
        <f t="shared" si="7"/>
        <v>4.0396217277499851</v>
      </c>
      <c r="G98">
        <f>Scores!I93</f>
        <v>0.6280831137620011</v>
      </c>
    </row>
    <row r="99" spans="1:7">
      <c r="A99" s="100" t="s">
        <v>175</v>
      </c>
      <c r="B99" s="99">
        <f t="shared" si="8"/>
        <v>3.1883864032829323</v>
      </c>
      <c r="C99" s="99">
        <f t="shared" si="9"/>
        <v>0.45225913643597332</v>
      </c>
      <c r="D99" s="93"/>
      <c r="E99" s="94">
        <v>1543.0727549999999</v>
      </c>
      <c r="F99" s="2">
        <f t="shared" si="7"/>
        <v>3.1883864032829323</v>
      </c>
      <c r="G99">
        <f>Scores!I94</f>
        <v>0.45225913643597332</v>
      </c>
    </row>
    <row r="100" spans="1:7">
      <c r="A100" s="100" t="s">
        <v>177</v>
      </c>
      <c r="B100" s="99" t="e">
        <f t="shared" si="8"/>
        <v>#N/A</v>
      </c>
      <c r="C100" s="99" t="e">
        <f t="shared" si="9"/>
        <v>#N/A</v>
      </c>
      <c r="D100" s="93"/>
      <c r="E100" s="94">
        <v>2475.6257009999999</v>
      </c>
      <c r="F100" s="2">
        <f t="shared" si="7"/>
        <v>3.3936849827235314</v>
      </c>
      <c r="G100" t="str">
        <f>Scores!I95</f>
        <v/>
      </c>
    </row>
    <row r="101" spans="1:7">
      <c r="A101" s="100" t="s">
        <v>179</v>
      </c>
      <c r="B101" s="99" t="e">
        <f t="shared" si="8"/>
        <v>#N/A</v>
      </c>
      <c r="C101" s="99" t="e">
        <f t="shared" si="9"/>
        <v>#N/A</v>
      </c>
      <c r="D101" s="93"/>
      <c r="E101" s="94"/>
      <c r="F101" s="2" t="e">
        <f t="shared" si="7"/>
        <v>#NUM!</v>
      </c>
      <c r="G101" t="str">
        <f>Scores!I96</f>
        <v/>
      </c>
    </row>
    <row r="102" spans="1:7">
      <c r="A102" s="100" t="s">
        <v>181</v>
      </c>
      <c r="B102" s="99">
        <f t="shared" si="8"/>
        <v>4.4181489533861651</v>
      </c>
      <c r="C102" s="99">
        <f t="shared" si="9"/>
        <v>0.75539972602299998</v>
      </c>
      <c r="D102" s="93"/>
      <c r="E102" s="94">
        <v>26190.811409999998</v>
      </c>
      <c r="F102" s="2">
        <f t="shared" si="7"/>
        <v>4.4181489533861651</v>
      </c>
      <c r="G102">
        <f>Scores!I97</f>
        <v>0.75539972602299998</v>
      </c>
    </row>
    <row r="103" spans="1:7">
      <c r="A103" s="100" t="s">
        <v>183</v>
      </c>
      <c r="B103" s="99" t="e">
        <f t="shared" si="8"/>
        <v>#N/A</v>
      </c>
      <c r="C103" s="99" t="e">
        <f t="shared" si="9"/>
        <v>#N/A</v>
      </c>
      <c r="D103" s="93"/>
      <c r="E103" s="94">
        <v>48631.319210000001</v>
      </c>
      <c r="F103" s="2">
        <f t="shared" si="7"/>
        <v>4.6869160507290371</v>
      </c>
      <c r="G103" t="str">
        <f>Scores!I98</f>
        <v/>
      </c>
    </row>
    <row r="104" spans="1:7">
      <c r="A104" s="100" t="s">
        <v>185</v>
      </c>
      <c r="B104" s="99">
        <f t="shared" si="8"/>
        <v>3.3072407879539432</v>
      </c>
      <c r="C104" s="99">
        <f t="shared" si="9"/>
        <v>0.60526307351874142</v>
      </c>
      <c r="D104" s="93"/>
      <c r="E104" s="94">
        <v>2028.807249</v>
      </c>
      <c r="F104" s="2">
        <f t="shared" si="7"/>
        <v>3.3072407879539432</v>
      </c>
      <c r="G104">
        <f>Scores!I99</f>
        <v>0.60526307351874142</v>
      </c>
    </row>
    <row r="105" spans="1:7">
      <c r="A105" s="100" t="s">
        <v>187</v>
      </c>
      <c r="B105" s="99">
        <f t="shared" si="8"/>
        <v>3.2983522349666008</v>
      </c>
      <c r="C105" s="99">
        <f t="shared" si="9"/>
        <v>0.43587735064365579</v>
      </c>
      <c r="D105" s="93"/>
      <c r="E105" s="94">
        <v>1987.7063949999999</v>
      </c>
      <c r="F105" s="2">
        <f t="shared" si="7"/>
        <v>3.2983522349666008</v>
      </c>
      <c r="G105">
        <f>Scores!I100</f>
        <v>0.43587735064365579</v>
      </c>
    </row>
    <row r="106" spans="1:7">
      <c r="A106" s="100" t="s">
        <v>189</v>
      </c>
      <c r="B106" s="99">
        <f t="shared" si="8"/>
        <v>4.2349003874683593</v>
      </c>
      <c r="C106" s="99">
        <f t="shared" si="9"/>
        <v>0.74252449331531789</v>
      </c>
      <c r="D106" s="93"/>
      <c r="E106" s="94">
        <v>17175.14402</v>
      </c>
      <c r="F106" s="2">
        <f t="shared" si="7"/>
        <v>4.2349003874683593</v>
      </c>
      <c r="G106">
        <f>Scores!I101</f>
        <v>0.74252449331531789</v>
      </c>
    </row>
    <row r="107" spans="1:7">
      <c r="A107" s="100" t="s">
        <v>191</v>
      </c>
      <c r="B107" s="99">
        <f t="shared" si="8"/>
        <v>4.0333244060975932</v>
      </c>
      <c r="C107" s="99">
        <f t="shared" si="9"/>
        <v>0.52937426933248488</v>
      </c>
      <c r="D107" s="93"/>
      <c r="E107" s="94">
        <v>10797.52967</v>
      </c>
      <c r="F107" s="2">
        <f t="shared" si="7"/>
        <v>4.0333244060975932</v>
      </c>
      <c r="G107">
        <f>Scores!I102</f>
        <v>0.52937426933248488</v>
      </c>
    </row>
    <row r="108" spans="1:7">
      <c r="A108" s="100" t="s">
        <v>193</v>
      </c>
      <c r="B108" s="99">
        <f t="shared" si="8"/>
        <v>3.1380455522525299</v>
      </c>
      <c r="C108" s="99">
        <f t="shared" si="9"/>
        <v>0.42558069723102204</v>
      </c>
      <c r="D108" s="93"/>
      <c r="E108" s="94">
        <v>1374.186103</v>
      </c>
      <c r="F108" s="2">
        <f t="shared" si="7"/>
        <v>3.1380455522525299</v>
      </c>
      <c r="G108">
        <f>Scores!I103</f>
        <v>0.42558069723102204</v>
      </c>
    </row>
    <row r="109" spans="1:7">
      <c r="A109" s="100" t="s">
        <v>195</v>
      </c>
      <c r="B109" s="99">
        <f t="shared" si="8"/>
        <v>2.5725745188979143</v>
      </c>
      <c r="C109" s="99">
        <f t="shared" si="9"/>
        <v>0.39139943364440383</v>
      </c>
      <c r="D109" s="93"/>
      <c r="E109" s="94">
        <v>373.74424920000001</v>
      </c>
      <c r="F109" s="2">
        <f t="shared" si="7"/>
        <v>2.5725745188979143</v>
      </c>
      <c r="G109">
        <f>Scores!I104</f>
        <v>0.39139943364440383</v>
      </c>
    </row>
    <row r="110" spans="1:7">
      <c r="A110" s="100" t="s">
        <v>197</v>
      </c>
      <c r="B110" s="99">
        <f t="shared" si="8"/>
        <v>4.1962789232017439</v>
      </c>
      <c r="C110" s="99">
        <f t="shared" si="9"/>
        <v>0.49576038890686969</v>
      </c>
      <c r="D110" s="93"/>
      <c r="E110" s="94">
        <v>15713.716850000001</v>
      </c>
      <c r="F110" s="2">
        <f t="shared" si="7"/>
        <v>4.1962789232017439</v>
      </c>
      <c r="G110">
        <f>Scores!I105</f>
        <v>0.49576038890686969</v>
      </c>
    </row>
    <row r="111" spans="1:7">
      <c r="A111" s="100" t="s">
        <v>199</v>
      </c>
      <c r="B111" s="99" t="e">
        <f t="shared" si="8"/>
        <v>#N/A</v>
      </c>
      <c r="C111" s="99" t="e">
        <f t="shared" si="9"/>
        <v>#N/A</v>
      </c>
      <c r="D111" s="93"/>
      <c r="E111" s="94"/>
      <c r="F111" s="2" t="e">
        <f t="shared" si="7"/>
        <v>#NUM!</v>
      </c>
      <c r="G111" t="str">
        <f>Scores!I106</f>
        <v/>
      </c>
    </row>
    <row r="112" spans="1:7">
      <c r="A112" s="100" t="s">
        <v>201</v>
      </c>
      <c r="B112" s="99">
        <f t="shared" si="8"/>
        <v>4.2597819982519072</v>
      </c>
      <c r="C112" s="99">
        <f t="shared" si="9"/>
        <v>0.77937900555476103</v>
      </c>
      <c r="D112" s="93"/>
      <c r="E112" s="94">
        <v>18187.87657</v>
      </c>
      <c r="F112" s="2">
        <f t="shared" si="7"/>
        <v>4.2597819982519072</v>
      </c>
      <c r="G112">
        <f>Scores!I107</f>
        <v>0.77937900555476103</v>
      </c>
    </row>
    <row r="113" spans="1:7">
      <c r="A113" s="100" t="s">
        <v>203</v>
      </c>
      <c r="B113" s="99">
        <f t="shared" si="8"/>
        <v>4.9267890437849466</v>
      </c>
      <c r="C113" s="99">
        <f t="shared" si="9"/>
        <v>0.73475891016339279</v>
      </c>
      <c r="D113" s="93"/>
      <c r="E113" s="94">
        <v>84486.835519999993</v>
      </c>
      <c r="F113" s="2">
        <f t="shared" si="7"/>
        <v>4.9267890437849466</v>
      </c>
      <c r="G113">
        <f>Scores!I108</f>
        <v>0.73475891016339279</v>
      </c>
    </row>
    <row r="114" spans="1:7">
      <c r="A114" s="100" t="s">
        <v>205</v>
      </c>
      <c r="B114" s="99">
        <f t="shared" si="8"/>
        <v>2.9978619192521534</v>
      </c>
      <c r="C114" s="99">
        <f t="shared" si="9"/>
        <v>0.45278439537128179</v>
      </c>
      <c r="D114" s="93"/>
      <c r="E114" s="94">
        <v>995.08898580000005</v>
      </c>
      <c r="F114" s="2">
        <f t="shared" si="7"/>
        <v>2.9978619192521534</v>
      </c>
      <c r="G114">
        <f>Scores!I109</f>
        <v>0.45278439537128179</v>
      </c>
    </row>
    <row r="115" spans="1:7">
      <c r="A115" s="100" t="s">
        <v>207</v>
      </c>
      <c r="B115" s="99">
        <f t="shared" si="8"/>
        <v>2.8431080683290957</v>
      </c>
      <c r="C115" s="99">
        <f t="shared" si="9"/>
        <v>0.42614430588339069</v>
      </c>
      <c r="D115" s="93"/>
      <c r="E115" s="94">
        <v>696.79988179999998</v>
      </c>
      <c r="F115" s="2">
        <f t="shared" si="7"/>
        <v>2.8431080683290957</v>
      </c>
      <c r="G115">
        <f>Scores!I110</f>
        <v>0.42614430588339069</v>
      </c>
    </row>
    <row r="116" spans="1:7">
      <c r="A116" s="100" t="s">
        <v>209</v>
      </c>
      <c r="B116" s="99">
        <f t="shared" si="8"/>
        <v>4.1353425910754371</v>
      </c>
      <c r="C116" s="99">
        <f t="shared" si="9"/>
        <v>0.64055382389735394</v>
      </c>
      <c r="D116" s="93"/>
      <c r="E116" s="94">
        <v>13656.600060000001</v>
      </c>
      <c r="F116" s="2">
        <f t="shared" si="7"/>
        <v>4.1353425910754371</v>
      </c>
      <c r="G116">
        <f>Scores!I111</f>
        <v>0.64055382389735394</v>
      </c>
    </row>
    <row r="117" spans="1:7">
      <c r="A117" s="100" t="s">
        <v>211</v>
      </c>
      <c r="B117" s="99">
        <f t="shared" si="8"/>
        <v>3.7243861816295003</v>
      </c>
      <c r="C117" s="99">
        <f t="shared" si="9"/>
        <v>0.49116307204235854</v>
      </c>
      <c r="D117" s="93"/>
      <c r="E117" s="94">
        <v>5301.3463860000002</v>
      </c>
      <c r="F117" s="2">
        <f t="shared" si="7"/>
        <v>3.7243861816295003</v>
      </c>
      <c r="G117">
        <f>Scores!I112</f>
        <v>0.49116307204235854</v>
      </c>
    </row>
    <row r="118" spans="1:7">
      <c r="A118" s="100" t="s">
        <v>213</v>
      </c>
      <c r="B118" s="99">
        <f t="shared" si="8"/>
        <v>3.042044649177202</v>
      </c>
      <c r="C118" s="99">
        <f t="shared" si="9"/>
        <v>0.46157683599102389</v>
      </c>
      <c r="D118" s="93"/>
      <c r="E118" s="94">
        <v>1101.6525630000001</v>
      </c>
      <c r="F118" s="2">
        <f t="shared" si="7"/>
        <v>3.042044649177202</v>
      </c>
      <c r="G118">
        <f>Scores!I113</f>
        <v>0.46157683599102389</v>
      </c>
    </row>
    <row r="119" spans="1:7">
      <c r="A119" s="100" t="s">
        <v>215</v>
      </c>
      <c r="B119" s="99">
        <f t="shared" si="8"/>
        <v>4.3734512750483407</v>
      </c>
      <c r="C119" s="99">
        <f t="shared" si="9"/>
        <v>0.70290303609667859</v>
      </c>
      <c r="D119" s="93"/>
      <c r="E119" s="94">
        <v>23629.322789999998</v>
      </c>
      <c r="F119" s="2">
        <f t="shared" si="7"/>
        <v>4.3734512750483407</v>
      </c>
      <c r="G119">
        <f>Scores!I114</f>
        <v>0.70290303609667859</v>
      </c>
    </row>
    <row r="120" spans="1:7">
      <c r="A120" s="100" t="s">
        <v>217</v>
      </c>
      <c r="B120" s="99" t="e">
        <f t="shared" si="8"/>
        <v>#N/A</v>
      </c>
      <c r="C120" s="99" t="e">
        <f t="shared" si="9"/>
        <v>#N/A</v>
      </c>
      <c r="D120" s="93"/>
      <c r="E120" s="94"/>
      <c r="F120" s="2" t="e">
        <f t="shared" si="7"/>
        <v>#NUM!</v>
      </c>
      <c r="G120" t="str">
        <f>Scores!I115</f>
        <v/>
      </c>
    </row>
    <row r="121" spans="1:7">
      <c r="A121" s="100" t="s">
        <v>219</v>
      </c>
      <c r="B121" s="99">
        <f t="shared" si="8"/>
        <v>3.2814192262790627</v>
      </c>
      <c r="C121" s="99">
        <f t="shared" si="9"/>
        <v>0.43403060076114408</v>
      </c>
      <c r="D121" s="93"/>
      <c r="E121" s="94">
        <v>1911.6977380000001</v>
      </c>
      <c r="F121" s="2">
        <f t="shared" si="7"/>
        <v>3.2814192262790627</v>
      </c>
      <c r="G121">
        <f>Scores!I116</f>
        <v>0.43403060076114408</v>
      </c>
    </row>
    <row r="122" spans="1:7">
      <c r="A122" s="100" t="s">
        <v>221</v>
      </c>
      <c r="B122" s="99">
        <f t="shared" si="8"/>
        <v>4.069419460597886</v>
      </c>
      <c r="C122" s="99">
        <f t="shared" si="9"/>
        <v>0.71480182978686746</v>
      </c>
      <c r="D122" s="93"/>
      <c r="E122" s="94">
        <v>11733.280699999999</v>
      </c>
      <c r="F122" s="2">
        <f t="shared" si="7"/>
        <v>4.069419460597886</v>
      </c>
      <c r="G122">
        <f>Scores!I117</f>
        <v>0.71480182978686746</v>
      </c>
    </row>
    <row r="123" spans="1:7">
      <c r="A123" s="100" t="s">
        <v>223</v>
      </c>
      <c r="B123" s="99">
        <f t="shared" si="8"/>
        <v>4.162233476213955</v>
      </c>
      <c r="C123" s="99">
        <f t="shared" si="9"/>
        <v>0.61412234392056031</v>
      </c>
      <c r="D123" s="93"/>
      <c r="E123" s="94">
        <v>14528.92481</v>
      </c>
      <c r="F123" s="2">
        <f t="shared" si="7"/>
        <v>4.162233476213955</v>
      </c>
      <c r="G123">
        <f>Scores!I118</f>
        <v>0.61412234392056031</v>
      </c>
    </row>
    <row r="124" spans="1:7">
      <c r="A124" s="100" t="s">
        <v>225</v>
      </c>
      <c r="B124" s="99">
        <f t="shared" si="8"/>
        <v>3.4979684981106258</v>
      </c>
      <c r="C124" s="99">
        <f t="shared" si="9"/>
        <v>0.51797746646478571</v>
      </c>
      <c r="D124" s="93"/>
      <c r="E124" s="94">
        <v>3147.5199980000002</v>
      </c>
      <c r="F124" s="2">
        <f t="shared" si="7"/>
        <v>3.4979684981106258</v>
      </c>
      <c r="G124">
        <f>Scores!I119</f>
        <v>0.51797746646478571</v>
      </c>
    </row>
    <row r="125" spans="1:7">
      <c r="A125" s="100" t="s">
        <v>227</v>
      </c>
      <c r="B125" s="99">
        <f t="shared" si="8"/>
        <v>3.4374386732240376</v>
      </c>
      <c r="C125" s="99">
        <f t="shared" si="9"/>
        <v>0.56506054278292828</v>
      </c>
      <c r="D125" s="93"/>
      <c r="E125" s="94">
        <v>2738.0329689999999</v>
      </c>
      <c r="F125" s="2">
        <f t="shared" si="7"/>
        <v>3.4374386732240376</v>
      </c>
      <c r="G125">
        <f>Scores!I120</f>
        <v>0.56506054278292828</v>
      </c>
    </row>
    <row r="126" spans="1:7">
      <c r="A126" s="100" t="s">
        <v>229</v>
      </c>
      <c r="B126" s="99" t="e">
        <f t="shared" si="8"/>
        <v>#N/A</v>
      </c>
      <c r="C126" s="99" t="e">
        <f t="shared" si="9"/>
        <v>#N/A</v>
      </c>
      <c r="D126" s="93"/>
      <c r="E126" s="94"/>
      <c r="F126" s="2" t="e">
        <f t="shared" si="7"/>
        <v>#NUM!</v>
      </c>
      <c r="G126" t="str">
        <f>Scores!I121</f>
        <v/>
      </c>
    </row>
    <row r="127" spans="1:7">
      <c r="A127" s="100" t="s">
        <v>231</v>
      </c>
      <c r="B127" s="99">
        <f t="shared" si="8"/>
        <v>3.9664908040542164</v>
      </c>
      <c r="C127" s="99">
        <f t="shared" si="9"/>
        <v>0.65713190810866784</v>
      </c>
      <c r="D127" s="93"/>
      <c r="E127" s="94">
        <v>9257.4378280000001</v>
      </c>
      <c r="F127" s="2">
        <f t="shared" si="7"/>
        <v>3.9664908040542164</v>
      </c>
      <c r="G127">
        <f>Scores!I122</f>
        <v>0.65713190810866784</v>
      </c>
    </row>
    <row r="128" spans="1:7">
      <c r="A128" s="100" t="s">
        <v>233</v>
      </c>
      <c r="B128" s="99">
        <f t="shared" si="8"/>
        <v>3.5131926324798783</v>
      </c>
      <c r="C128" s="99">
        <f t="shared" si="9"/>
        <v>0.64744783510498016</v>
      </c>
      <c r="D128" s="93"/>
      <c r="E128" s="94">
        <v>3259.8125879999998</v>
      </c>
      <c r="F128" s="2">
        <f t="shared" si="7"/>
        <v>3.5131926324798783</v>
      </c>
      <c r="G128">
        <f>Scores!I123</f>
        <v>0.64744783510498016</v>
      </c>
    </row>
    <row r="129" spans="1:7">
      <c r="A129" s="100" t="s">
        <v>235</v>
      </c>
      <c r="B129" s="99" t="e">
        <f t="shared" si="8"/>
        <v>#N/A</v>
      </c>
      <c r="C129" s="99" t="e">
        <f t="shared" si="9"/>
        <v>#N/A</v>
      </c>
      <c r="D129" s="93"/>
      <c r="E129" s="94">
        <v>12401.66829</v>
      </c>
      <c r="F129" s="2">
        <f t="shared" si="7"/>
        <v>4.093480111001484</v>
      </c>
      <c r="G129" t="str">
        <f>Scores!I124</f>
        <v/>
      </c>
    </row>
    <row r="130" spans="1:7">
      <c r="A130" s="100" t="s">
        <v>237</v>
      </c>
      <c r="B130" s="99">
        <f t="shared" si="8"/>
        <v>3.6055809064223676</v>
      </c>
      <c r="C130" s="99">
        <f t="shared" si="9"/>
        <v>0.53010103237499095</v>
      </c>
      <c r="D130" s="93"/>
      <c r="E130" s="94">
        <v>4032.5606360000002</v>
      </c>
      <c r="F130" s="2">
        <f t="shared" si="7"/>
        <v>3.6055809064223676</v>
      </c>
      <c r="G130">
        <f>Scores!I125</f>
        <v>0.53010103237499095</v>
      </c>
    </row>
    <row r="131" spans="1:7">
      <c r="A131" s="100" t="s">
        <v>239</v>
      </c>
      <c r="B131" s="99">
        <f t="shared" si="8"/>
        <v>2.8985855182696976</v>
      </c>
      <c r="C131" s="99">
        <f t="shared" si="9"/>
        <v>0.46488350316534777</v>
      </c>
      <c r="D131" s="93"/>
      <c r="E131" s="94">
        <v>791.74534430000006</v>
      </c>
      <c r="F131" s="2">
        <f t="shared" si="7"/>
        <v>2.8985855182696976</v>
      </c>
      <c r="G131">
        <f>Scores!I126</f>
        <v>0.46488350316534777</v>
      </c>
    </row>
    <row r="132" spans="1:7">
      <c r="A132" s="100" t="s">
        <v>241</v>
      </c>
      <c r="B132" s="99" t="e">
        <f t="shared" si="8"/>
        <v>#N/A</v>
      </c>
      <c r="C132" s="99" t="e">
        <f t="shared" si="9"/>
        <v>#N/A</v>
      </c>
      <c r="D132" s="93"/>
      <c r="E132" s="94"/>
      <c r="F132" s="2" t="e">
        <f t="shared" si="7"/>
        <v>#NUM!</v>
      </c>
      <c r="G132" t="str">
        <f>Scores!I127</f>
        <v/>
      </c>
    </row>
    <row r="133" spans="1:7">
      <c r="A133" s="100" t="s">
        <v>243</v>
      </c>
      <c r="B133" s="99">
        <f t="shared" si="8"/>
        <v>3.7955859672323604</v>
      </c>
      <c r="C133" s="99">
        <f t="shared" si="9"/>
        <v>0.56769836006407481</v>
      </c>
      <c r="D133" s="93"/>
      <c r="E133" s="94">
        <v>6245.7697109999999</v>
      </c>
      <c r="F133" s="2">
        <f t="shared" si="7"/>
        <v>3.7955859672323604</v>
      </c>
      <c r="G133">
        <f>Scores!I128</f>
        <v>0.56769836006407481</v>
      </c>
    </row>
    <row r="134" spans="1:7">
      <c r="A134" s="100" t="s">
        <v>245</v>
      </c>
      <c r="B134" s="99" t="e">
        <f t="shared" si="8"/>
        <v>#N/A</v>
      </c>
      <c r="C134" s="99" t="e">
        <f t="shared" si="9"/>
        <v>#N/A</v>
      </c>
      <c r="D134" s="93"/>
      <c r="E134" s="94"/>
      <c r="F134" s="2" t="e">
        <f t="shared" si="7"/>
        <v>#NUM!</v>
      </c>
      <c r="G134" t="str">
        <f>Scores!I129</f>
        <v/>
      </c>
    </row>
    <row r="135" spans="1:7">
      <c r="A135" s="100" t="s">
        <v>247</v>
      </c>
      <c r="B135" s="99">
        <f t="shared" si="8"/>
        <v>3.0224357376317879</v>
      </c>
      <c r="C135" s="99">
        <f t="shared" si="9"/>
        <v>0.36719554302871482</v>
      </c>
      <c r="D135" s="93"/>
      <c r="E135" s="94">
        <v>1053.017861</v>
      </c>
      <c r="F135" s="2">
        <f t="shared" si="7"/>
        <v>3.0224357376317879</v>
      </c>
      <c r="G135">
        <f>Scores!I130</f>
        <v>0.36719554302871482</v>
      </c>
    </row>
    <row r="136" spans="1:7">
      <c r="A136" s="100" t="s">
        <v>249</v>
      </c>
      <c r="B136" s="99">
        <f t="shared" si="8"/>
        <v>4.6076018306822188</v>
      </c>
      <c r="C136" s="99">
        <f t="shared" si="9"/>
        <v>0.80550675970357588</v>
      </c>
      <c r="D136" s="93"/>
      <c r="E136" s="94">
        <v>40513.692799999997</v>
      </c>
      <c r="F136" s="2">
        <f t="shared" si="7"/>
        <v>4.6076018306822188</v>
      </c>
      <c r="G136">
        <f>Scores!I131</f>
        <v>0.80550675970357588</v>
      </c>
    </row>
    <row r="137" spans="1:7">
      <c r="A137" s="100" t="s">
        <v>251</v>
      </c>
      <c r="B137" s="99">
        <f t="shared" si="8"/>
        <v>4.4571696384042729</v>
      </c>
      <c r="C137" s="99">
        <f t="shared" si="9"/>
        <v>0.85962945967058668</v>
      </c>
      <c r="D137" s="93"/>
      <c r="E137" s="94">
        <v>28652.969560000001</v>
      </c>
      <c r="F137" s="2">
        <f t="shared" si="7"/>
        <v>4.4571696384042729</v>
      </c>
      <c r="G137">
        <f>Scores!I132</f>
        <v>0.85962945967058668</v>
      </c>
    </row>
    <row r="138" spans="1:7">
      <c r="A138" s="100" t="s">
        <v>253</v>
      </c>
      <c r="B138" s="99">
        <f t="shared" si="8"/>
        <v>3.4135674817784225</v>
      </c>
      <c r="C138" s="99">
        <f t="shared" si="9"/>
        <v>0.50925280321793587</v>
      </c>
      <c r="D138" s="93"/>
      <c r="E138" s="94">
        <v>2591.5970790000001</v>
      </c>
      <c r="F138" s="2">
        <f t="shared" si="7"/>
        <v>3.4135674817784225</v>
      </c>
      <c r="G138">
        <f>Scores!I133</f>
        <v>0.50925280321793587</v>
      </c>
    </row>
    <row r="139" spans="1:7">
      <c r="A139" s="100" t="s">
        <v>255</v>
      </c>
      <c r="B139" s="99">
        <f t="shared" si="8"/>
        <v>2.8156324115358791</v>
      </c>
      <c r="C139" s="99">
        <f t="shared" si="9"/>
        <v>0.38089357157903214</v>
      </c>
      <c r="D139" s="93"/>
      <c r="E139" s="94">
        <v>654.08232199999998</v>
      </c>
      <c r="F139" s="2">
        <f t="shared" si="7"/>
        <v>2.8156324115358791</v>
      </c>
      <c r="G139">
        <f>Scores!I134</f>
        <v>0.38089357157903214</v>
      </c>
    </row>
    <row r="140" spans="1:7">
      <c r="A140" s="100" t="s">
        <v>257</v>
      </c>
      <c r="B140" s="99">
        <f t="shared" si="8"/>
        <v>3.3008892625377588</v>
      </c>
      <c r="C140" s="99">
        <f t="shared" si="9"/>
        <v>0.42661500855934897</v>
      </c>
      <c r="D140" s="93"/>
      <c r="E140" s="94">
        <v>1999.352005</v>
      </c>
      <c r="F140" s="2">
        <f t="shared" si="7"/>
        <v>3.3008892625377588</v>
      </c>
      <c r="G140">
        <f>Scores!I135</f>
        <v>0.42661500855934897</v>
      </c>
    </row>
    <row r="141" spans="1:7">
      <c r="A141" s="100" t="s">
        <v>259</v>
      </c>
      <c r="B141" s="99">
        <f t="shared" si="8"/>
        <v>4.7404049795845324</v>
      </c>
      <c r="C141" s="99">
        <f t="shared" si="9"/>
        <v>0.80674981731659257</v>
      </c>
      <c r="D141" s="93"/>
      <c r="E141" s="94">
        <v>55005.355969999997</v>
      </c>
      <c r="F141" s="2">
        <f t="shared" si="7"/>
        <v>4.7404049795845324</v>
      </c>
      <c r="G141">
        <f>Scores!I136</f>
        <v>0.80674981731659257</v>
      </c>
    </row>
    <row r="142" spans="1:7">
      <c r="A142" s="100" t="s">
        <v>261</v>
      </c>
      <c r="B142" s="99">
        <f t="shared" si="8"/>
        <v>4.3535016829385231</v>
      </c>
      <c r="C142" s="99">
        <f t="shared" si="9"/>
        <v>0.64353246716159629</v>
      </c>
      <c r="D142" s="93"/>
      <c r="E142" s="94">
        <v>22568.447410000001</v>
      </c>
      <c r="F142" s="2">
        <f t="shared" ref="F142:F204" si="10">LOG(E142)</f>
        <v>4.3535016829385231</v>
      </c>
      <c r="G142">
        <f>Scores!I137</f>
        <v>0.64353246716159629</v>
      </c>
    </row>
    <row r="143" spans="1:7">
      <c r="A143" s="100" t="s">
        <v>263</v>
      </c>
      <c r="B143" s="99">
        <f t="shared" si="8"/>
        <v>3.3992888771905894</v>
      </c>
      <c r="C143" s="99">
        <f t="shared" si="9"/>
        <v>0.41296820987159766</v>
      </c>
      <c r="D143" s="93"/>
      <c r="E143" s="94">
        <v>2507.7767819999999</v>
      </c>
      <c r="F143" s="2">
        <f t="shared" si="10"/>
        <v>3.3992888771905894</v>
      </c>
      <c r="G143">
        <f>Scores!I138</f>
        <v>0.41296820987159766</v>
      </c>
    </row>
    <row r="144" spans="1:7">
      <c r="A144" s="100" t="s">
        <v>265</v>
      </c>
      <c r="B144" s="99" t="e">
        <f t="shared" si="8"/>
        <v>#N/A</v>
      </c>
      <c r="C144" s="99" t="e">
        <f t="shared" si="9"/>
        <v>#N/A</v>
      </c>
      <c r="D144" s="93"/>
      <c r="E144" s="94"/>
      <c r="F144" s="2" t="e">
        <f t="shared" si="10"/>
        <v>#NUM!</v>
      </c>
      <c r="G144" t="str">
        <f>Scores!I139</f>
        <v/>
      </c>
    </row>
    <row r="145" spans="1:7">
      <c r="A145" s="100" t="s">
        <v>267</v>
      </c>
      <c r="B145" s="99">
        <f t="shared" si="8"/>
        <v>4.062074596690997</v>
      </c>
      <c r="C145" s="99">
        <f t="shared" si="9"/>
        <v>0.68142670098759583</v>
      </c>
      <c r="D145" s="93"/>
      <c r="E145" s="94">
        <v>11536.51398</v>
      </c>
      <c r="F145" s="2">
        <f t="shared" si="10"/>
        <v>4.062074596690997</v>
      </c>
      <c r="G145">
        <f>Scores!I140</f>
        <v>0.68142670098759583</v>
      </c>
    </row>
    <row r="146" spans="1:7">
      <c r="A146" s="100" t="s">
        <v>269</v>
      </c>
      <c r="B146" s="99">
        <f t="shared" si="8"/>
        <v>3.3180278969663837</v>
      </c>
      <c r="C146" s="99">
        <f t="shared" si="9"/>
        <v>0.40498724836052374</v>
      </c>
      <c r="D146" s="93"/>
      <c r="E146" s="94">
        <v>2079.830281</v>
      </c>
      <c r="F146" s="2">
        <f t="shared" si="10"/>
        <v>3.3180278969663837</v>
      </c>
      <c r="G146">
        <f>Scores!I141</f>
        <v>0.40498724836052374</v>
      </c>
    </row>
    <row r="147" spans="1:7">
      <c r="A147" s="100" t="s">
        <v>271</v>
      </c>
      <c r="B147" s="99">
        <f t="shared" si="8"/>
        <v>3.6499464627123239</v>
      </c>
      <c r="C147" s="99">
        <f t="shared" si="9"/>
        <v>0.58590950934012398</v>
      </c>
      <c r="D147" s="93"/>
      <c r="E147" s="94">
        <v>4466.2853100000002</v>
      </c>
      <c r="F147" s="2">
        <f t="shared" si="10"/>
        <v>3.6499464627123239</v>
      </c>
      <c r="G147">
        <f>Scores!I142</f>
        <v>0.58590950934012398</v>
      </c>
    </row>
    <row r="148" spans="1:7">
      <c r="A148" s="100" t="s">
        <v>273</v>
      </c>
      <c r="B148" s="99">
        <f t="shared" si="8"/>
        <v>3.888394240170586</v>
      </c>
      <c r="C148" s="99">
        <f t="shared" si="9"/>
        <v>0.63210837908810646</v>
      </c>
      <c r="D148" s="93"/>
      <c r="E148" s="94">
        <v>7733.8232099999996</v>
      </c>
      <c r="F148" s="2">
        <f t="shared" si="10"/>
        <v>3.888394240170586</v>
      </c>
      <c r="G148">
        <f>Scores!I143</f>
        <v>0.63210837908810646</v>
      </c>
    </row>
    <row r="149" spans="1:7">
      <c r="A149" s="100" t="s">
        <v>275</v>
      </c>
      <c r="B149" s="99">
        <f t="shared" si="8"/>
        <v>3.5310553527625461</v>
      </c>
      <c r="C149" s="99">
        <f t="shared" si="9"/>
        <v>0.53790735011400725</v>
      </c>
      <c r="D149" s="93"/>
      <c r="E149" s="94">
        <v>3396.6856210000001</v>
      </c>
      <c r="F149" s="2">
        <f t="shared" si="10"/>
        <v>3.5310553527625461</v>
      </c>
      <c r="G149">
        <f>Scores!I144</f>
        <v>0.53790735011400725</v>
      </c>
    </row>
    <row r="150" spans="1:7">
      <c r="A150" s="100" t="s">
        <v>277</v>
      </c>
      <c r="B150" s="99">
        <f t="shared" si="8"/>
        <v>4.2242790729144835</v>
      </c>
      <c r="C150" s="99">
        <f t="shared" si="9"/>
        <v>0.7526640521236494</v>
      </c>
      <c r="D150" s="93"/>
      <c r="E150" s="94">
        <v>16760.195220000001</v>
      </c>
      <c r="F150" s="2">
        <f t="shared" si="10"/>
        <v>4.2242790729144835</v>
      </c>
      <c r="G150">
        <f>Scores!I145</f>
        <v>0.7526640521236494</v>
      </c>
    </row>
    <row r="151" spans="1:7">
      <c r="A151" s="100" t="s">
        <v>279</v>
      </c>
      <c r="B151" s="99">
        <f t="shared" si="8"/>
        <v>4.382429937597963</v>
      </c>
      <c r="C151" s="99">
        <f t="shared" si="9"/>
        <v>0.73781605356543922</v>
      </c>
      <c r="D151" s="93"/>
      <c r="E151" s="94">
        <v>24122.92339</v>
      </c>
      <c r="F151" s="2">
        <f t="shared" si="10"/>
        <v>4.382429937597963</v>
      </c>
      <c r="G151">
        <f>Scores!I146</f>
        <v>0.73781605356543922</v>
      </c>
    </row>
    <row r="152" spans="1:7">
      <c r="A152" s="100" t="s">
        <v>281</v>
      </c>
      <c r="B152" s="99">
        <f t="shared" si="8"/>
        <v>4.9059919380309305</v>
      </c>
      <c r="C152" s="99">
        <f t="shared" si="9"/>
        <v>0.63100890748605853</v>
      </c>
      <c r="D152" s="93"/>
      <c r="E152" s="94">
        <v>80536.34908</v>
      </c>
      <c r="F152" s="2">
        <f t="shared" si="10"/>
        <v>4.9059919380309305</v>
      </c>
      <c r="G152">
        <f>Scores!I147</f>
        <v>0.63100890748605853</v>
      </c>
    </row>
    <row r="153" spans="1:7">
      <c r="A153" s="100" t="s">
        <v>283</v>
      </c>
      <c r="B153" s="99">
        <f t="shared" si="8"/>
        <v>4.1033293543230318</v>
      </c>
      <c r="C153" s="99">
        <f t="shared" si="9"/>
        <v>0.72034587788144333</v>
      </c>
      <c r="D153" s="93"/>
      <c r="E153" s="94">
        <v>12686.135749999999</v>
      </c>
      <c r="F153" s="2">
        <f t="shared" si="10"/>
        <v>4.1033293543230318</v>
      </c>
      <c r="G153">
        <f>Scores!I148</f>
        <v>0.72034587788144333</v>
      </c>
    </row>
    <row r="154" spans="1:7">
      <c r="A154" s="100" t="s">
        <v>285</v>
      </c>
      <c r="B154" s="99">
        <f t="shared" si="8"/>
        <v>4.2253527513938982</v>
      </c>
      <c r="C154" s="99">
        <f t="shared" si="9"/>
        <v>0.59010359551528413</v>
      </c>
      <c r="D154" s="93"/>
      <c r="E154" s="94">
        <v>16801.681639999999</v>
      </c>
      <c r="F154" s="2">
        <f t="shared" si="10"/>
        <v>4.2253527513938982</v>
      </c>
      <c r="G154">
        <f>Scores!I149</f>
        <v>0.59010359551528413</v>
      </c>
    </row>
    <row r="155" spans="1:7">
      <c r="A155" s="100" t="s">
        <v>287</v>
      </c>
      <c r="B155" s="99">
        <f t="shared" si="8"/>
        <v>3.0027403766072465</v>
      </c>
      <c r="C155" s="99">
        <f t="shared" si="9"/>
        <v>0.44384271646680995</v>
      </c>
      <c r="D155" s="93"/>
      <c r="E155" s="94">
        <v>1006.3299</v>
      </c>
      <c r="F155" s="2">
        <f t="shared" si="10"/>
        <v>3.0027403766072465</v>
      </c>
      <c r="G155">
        <f>Scores!I150</f>
        <v>0.44384271646680995</v>
      </c>
    </row>
    <row r="156" spans="1:7">
      <c r="A156" s="100" t="s">
        <v>289</v>
      </c>
      <c r="B156" s="99" t="e">
        <f t="shared" si="8"/>
        <v>#N/A</v>
      </c>
      <c r="C156" s="99" t="e">
        <f t="shared" si="9"/>
        <v>#N/A</v>
      </c>
      <c r="D156" s="93"/>
      <c r="E156" s="94">
        <v>14880.25202</v>
      </c>
      <c r="F156" s="2">
        <f t="shared" si="10"/>
        <v>4.1726102867184931</v>
      </c>
      <c r="G156" t="str">
        <f>Scores!I151</f>
        <v/>
      </c>
    </row>
    <row r="157" spans="1:7">
      <c r="A157" s="100" t="s">
        <v>291</v>
      </c>
      <c r="B157" s="99">
        <f t="shared" si="8"/>
        <v>3.9920488295658401</v>
      </c>
      <c r="C157" s="99">
        <f t="shared" si="9"/>
        <v>0.69352765685391216</v>
      </c>
      <c r="D157" s="93"/>
      <c r="E157" s="94">
        <v>9818.5833129999992</v>
      </c>
      <c r="F157" s="2">
        <f t="shared" si="10"/>
        <v>3.9920488295658401</v>
      </c>
      <c r="G157">
        <f>Scores!I152</f>
        <v>0.69352765685391216</v>
      </c>
    </row>
    <row r="158" spans="1:7">
      <c r="A158" s="100" t="s">
        <v>293</v>
      </c>
      <c r="B158" s="99" t="e">
        <f t="shared" si="8"/>
        <v>#N/A</v>
      </c>
      <c r="C158" s="99" t="e">
        <f t="shared" si="9"/>
        <v>#N/A</v>
      </c>
      <c r="D158" s="93"/>
      <c r="E158" s="94">
        <v>9044.6306189999996</v>
      </c>
      <c r="F158" s="2">
        <f t="shared" si="10"/>
        <v>3.9563908350536834</v>
      </c>
      <c r="G158" t="str">
        <f>Scores!I153</f>
        <v/>
      </c>
    </row>
    <row r="159" spans="1:7">
      <c r="A159" s="100" t="s">
        <v>295</v>
      </c>
      <c r="B159" s="99">
        <f t="shared" si="8"/>
        <v>3.6339580077778479</v>
      </c>
      <c r="C159" s="99">
        <f t="shared" si="9"/>
        <v>0.60753334539591719</v>
      </c>
      <c r="D159" s="93"/>
      <c r="E159" s="94">
        <v>4304.8498460000001</v>
      </c>
      <c r="F159" s="2">
        <f t="shared" si="10"/>
        <v>3.6339580077778479</v>
      </c>
      <c r="G159">
        <f>Scores!I154</f>
        <v>0.60753334539591719</v>
      </c>
    </row>
    <row r="160" spans="1:7">
      <c r="A160" s="100" t="s">
        <v>297</v>
      </c>
      <c r="B160" s="99" t="e">
        <f t="shared" ref="B160:B204" si="11">IF(ISNUMBER($F160*$G160),F160,NA())</f>
        <v>#N/A</v>
      </c>
      <c r="C160" s="99" t="e">
        <f t="shared" ref="C160:C204" si="12">IF(ISNUMBER($F160*$G160),G160,NA())</f>
        <v>#N/A</v>
      </c>
      <c r="D160" s="93"/>
      <c r="E160" s="94"/>
      <c r="F160" s="2" t="e">
        <f t="shared" si="10"/>
        <v>#NUM!</v>
      </c>
      <c r="G160" t="str">
        <f>Scores!I155</f>
        <v/>
      </c>
    </row>
    <row r="161" spans="1:7">
      <c r="A161" s="100" t="s">
        <v>299</v>
      </c>
      <c r="B161" s="99">
        <f t="shared" si="11"/>
        <v>3.2190743649692197</v>
      </c>
      <c r="C161" s="99">
        <f t="shared" si="12"/>
        <v>0.45157539261320534</v>
      </c>
      <c r="D161" s="93"/>
      <c r="E161" s="94">
        <v>1656.053508</v>
      </c>
      <c r="F161" s="2">
        <f t="shared" si="10"/>
        <v>3.2190743649692197</v>
      </c>
      <c r="G161">
        <f>Scores!I156</f>
        <v>0.45157539261320534</v>
      </c>
    </row>
    <row r="162" spans="1:7">
      <c r="A162" s="100" t="s">
        <v>301</v>
      </c>
      <c r="B162" s="99">
        <f t="shared" si="11"/>
        <v>4.3569495462813812</v>
      </c>
      <c r="C162" s="99">
        <f t="shared" si="12"/>
        <v>0.58795186795388132</v>
      </c>
      <c r="D162" s="93"/>
      <c r="E162" s="94">
        <v>22748.331389999999</v>
      </c>
      <c r="F162" s="2">
        <f t="shared" si="10"/>
        <v>4.3569495462813812</v>
      </c>
      <c r="G162">
        <f>Scores!I157</f>
        <v>0.58795186795388132</v>
      </c>
    </row>
    <row r="163" spans="1:7">
      <c r="A163" s="100" t="s">
        <v>303</v>
      </c>
      <c r="B163" s="99">
        <f t="shared" si="11"/>
        <v>3.2449378689926647</v>
      </c>
      <c r="C163" s="99">
        <f t="shared" si="12"/>
        <v>0.48887898379019357</v>
      </c>
      <c r="D163" s="93"/>
      <c r="E163" s="94">
        <v>1757.6721399999999</v>
      </c>
      <c r="F163" s="2">
        <f t="shared" si="10"/>
        <v>3.2449378689926647</v>
      </c>
      <c r="G163">
        <f>Scores!I158</f>
        <v>0.48887898379019357</v>
      </c>
    </row>
    <row r="164" spans="1:7">
      <c r="A164" s="100" t="s">
        <v>305</v>
      </c>
      <c r="B164" s="99">
        <f t="shared" si="11"/>
        <v>4.0100784035898513</v>
      </c>
      <c r="C164" s="99">
        <f t="shared" si="12"/>
        <v>0.63229967958669309</v>
      </c>
      <c r="D164" s="93"/>
      <c r="E164" s="94">
        <v>10234.77745</v>
      </c>
      <c r="F164" s="2">
        <f t="shared" si="10"/>
        <v>4.0100784035898513</v>
      </c>
      <c r="G164">
        <f>Scores!I159</f>
        <v>0.63229967958669309</v>
      </c>
    </row>
    <row r="165" spans="1:7">
      <c r="A165" s="100" t="s">
        <v>307</v>
      </c>
      <c r="B165" s="99" t="e">
        <f t="shared" si="11"/>
        <v>#N/A</v>
      </c>
      <c r="C165" s="99" t="e">
        <f t="shared" si="12"/>
        <v>#N/A</v>
      </c>
      <c r="D165" s="93"/>
      <c r="E165" s="94">
        <v>21463.077120000002</v>
      </c>
      <c r="F165" s="2">
        <f t="shared" si="10"/>
        <v>4.3316919860565273</v>
      </c>
      <c r="G165" t="str">
        <f>Scores!I160</f>
        <v/>
      </c>
    </row>
    <row r="166" spans="1:7">
      <c r="A166" s="100" t="s">
        <v>309</v>
      </c>
      <c r="B166" s="99">
        <f t="shared" si="11"/>
        <v>2.8751306249885165</v>
      </c>
      <c r="C166" s="99">
        <f t="shared" si="12"/>
        <v>0.39467104451640961</v>
      </c>
      <c r="D166" s="93"/>
      <c r="E166" s="94">
        <v>750.11979280000003</v>
      </c>
      <c r="F166" s="2">
        <f t="shared" si="10"/>
        <v>2.8751306249885165</v>
      </c>
      <c r="G166">
        <f>Scores!I161</f>
        <v>0.39467104451640961</v>
      </c>
    </row>
    <row r="167" spans="1:7">
      <c r="A167" s="100" t="s">
        <v>311</v>
      </c>
      <c r="B167" s="99" t="e">
        <f t="shared" si="11"/>
        <v>#N/A</v>
      </c>
      <c r="C167" s="99" t="e">
        <f t="shared" si="12"/>
        <v>#N/A</v>
      </c>
      <c r="D167" s="93"/>
      <c r="E167" s="94">
        <v>53116.49611</v>
      </c>
      <c r="F167" s="2">
        <f t="shared" si="10"/>
        <v>4.7252294185760366</v>
      </c>
      <c r="G167" t="str">
        <f>Scores!I162</f>
        <v/>
      </c>
    </row>
    <row r="168" spans="1:7">
      <c r="A168" s="100" t="s">
        <v>313</v>
      </c>
      <c r="B168" s="99">
        <f t="shared" si="11"/>
        <v>4.3203736040828584</v>
      </c>
      <c r="C168" s="99">
        <f t="shared" si="12"/>
        <v>0.74665092714384484</v>
      </c>
      <c r="D168" s="93"/>
      <c r="E168" s="94">
        <v>20910.942319999998</v>
      </c>
      <c r="F168" s="2">
        <f t="shared" si="10"/>
        <v>4.3203736040828584</v>
      </c>
      <c r="G168">
        <f>Scores!I163</f>
        <v>0.74665092714384484</v>
      </c>
    </row>
    <row r="169" spans="1:7">
      <c r="A169" s="100" t="s">
        <v>315</v>
      </c>
      <c r="B169" s="99">
        <f t="shared" si="11"/>
        <v>4.4351809901013954</v>
      </c>
      <c r="C169" s="99">
        <f t="shared" si="12"/>
        <v>0.75410664792371718</v>
      </c>
      <c r="D169" s="93"/>
      <c r="E169" s="94">
        <v>27238.36217</v>
      </c>
      <c r="F169" s="2">
        <f t="shared" si="10"/>
        <v>4.4351809901013954</v>
      </c>
      <c r="G169">
        <f>Scores!I164</f>
        <v>0.75410664792371718</v>
      </c>
    </row>
    <row r="170" spans="1:7">
      <c r="A170" s="100" t="s">
        <v>317</v>
      </c>
      <c r="B170" s="99" t="e">
        <f t="shared" si="11"/>
        <v>#N/A</v>
      </c>
      <c r="C170" s="99" t="e">
        <f t="shared" si="12"/>
        <v>#N/A</v>
      </c>
      <c r="D170" s="93"/>
      <c r="E170" s="94">
        <v>2471.0377050000002</v>
      </c>
      <c r="F170" s="2">
        <f t="shared" si="10"/>
        <v>3.3928793722529527</v>
      </c>
      <c r="G170" t="str">
        <f>Scores!I165</f>
        <v/>
      </c>
    </row>
    <row r="171" spans="1:7">
      <c r="A171" s="100" t="s">
        <v>319</v>
      </c>
      <c r="B171" s="99" t="e">
        <f t="shared" si="11"/>
        <v>#N/A</v>
      </c>
      <c r="C171" s="99" t="e">
        <f t="shared" si="12"/>
        <v>#N/A</v>
      </c>
      <c r="D171" s="93"/>
      <c r="E171" s="94"/>
      <c r="F171" s="2" t="e">
        <f t="shared" si="10"/>
        <v>#NUM!</v>
      </c>
      <c r="G171" t="str">
        <f>Scores!I166</f>
        <v/>
      </c>
    </row>
    <row r="172" spans="1:7">
      <c r="A172" s="100" t="s">
        <v>321</v>
      </c>
      <c r="B172" s="99" t="e">
        <f t="shared" si="11"/>
        <v>#N/A</v>
      </c>
      <c r="C172" s="99" t="e">
        <f t="shared" si="12"/>
        <v>#N/A</v>
      </c>
      <c r="D172" s="93"/>
      <c r="E172" s="94">
        <v>10002.54334</v>
      </c>
      <c r="F172" s="2">
        <f t="shared" si="10"/>
        <v>4.0001104418088023</v>
      </c>
      <c r="G172" t="str">
        <f>Scores!I167</f>
        <v/>
      </c>
    </row>
    <row r="173" spans="1:7">
      <c r="A173" s="100" t="s">
        <v>323</v>
      </c>
      <c r="B173" s="99">
        <f t="shared" si="11"/>
        <v>4.5081700702810377</v>
      </c>
      <c r="C173" s="99">
        <f t="shared" si="12"/>
        <v>0.76142410061044008</v>
      </c>
      <c r="D173" s="93"/>
      <c r="E173" s="94">
        <v>32223.30413</v>
      </c>
      <c r="F173" s="2">
        <f t="shared" si="10"/>
        <v>4.5081700702810377</v>
      </c>
      <c r="G173">
        <f>Scores!I168</f>
        <v>0.76142410061044008</v>
      </c>
    </row>
    <row r="174" spans="1:7">
      <c r="A174" s="100" t="s">
        <v>325</v>
      </c>
      <c r="B174" s="99" t="e">
        <f t="shared" si="11"/>
        <v>#N/A</v>
      </c>
      <c r="C174" s="99" t="e">
        <f t="shared" si="12"/>
        <v>#N/A</v>
      </c>
      <c r="D174" s="93"/>
      <c r="E174" s="94">
        <v>4279.7339570000004</v>
      </c>
      <c r="F174" s="2">
        <f t="shared" si="10"/>
        <v>3.631416772611773</v>
      </c>
      <c r="G174" t="str">
        <f>Scores!I169</f>
        <v/>
      </c>
    </row>
    <row r="175" spans="1:7">
      <c r="A175" s="100" t="s">
        <v>327</v>
      </c>
      <c r="B175" s="99" t="e">
        <f t="shared" si="11"/>
        <v>#N/A</v>
      </c>
      <c r="C175" s="99" t="e">
        <f t="shared" si="12"/>
        <v>#N/A</v>
      </c>
      <c r="D175" s="93"/>
      <c r="E175" s="94">
        <v>2006.1874519999999</v>
      </c>
      <c r="F175" s="2">
        <f t="shared" si="10"/>
        <v>3.3023715097241713</v>
      </c>
      <c r="G175" t="str">
        <f>Scores!I170</f>
        <v/>
      </c>
    </row>
    <row r="176" spans="1:7">
      <c r="A176" s="100" t="s">
        <v>329</v>
      </c>
      <c r="B176" s="99">
        <f t="shared" si="11"/>
        <v>3.845544928279073</v>
      </c>
      <c r="C176" s="99">
        <f t="shared" si="12"/>
        <v>0.56036074552555171</v>
      </c>
      <c r="D176" s="93"/>
      <c r="E176" s="94">
        <v>7007.2066949999999</v>
      </c>
      <c r="F176" s="2">
        <f t="shared" si="10"/>
        <v>3.845544928279073</v>
      </c>
      <c r="G176">
        <f>Scores!I171</f>
        <v>0.56036074552555171</v>
      </c>
    </row>
    <row r="177" spans="1:7">
      <c r="A177" s="100" t="s">
        <v>331</v>
      </c>
      <c r="B177" s="99">
        <f t="shared" si="11"/>
        <v>3.6824694751934395</v>
      </c>
      <c r="C177" s="99">
        <f t="shared" si="12"/>
        <v>0.47900090734386302</v>
      </c>
      <c r="D177" s="93"/>
      <c r="E177" s="94">
        <v>4813.5941999999995</v>
      </c>
      <c r="F177" s="2">
        <f t="shared" si="10"/>
        <v>3.6824694751934395</v>
      </c>
      <c r="G177">
        <f>Scores!I172</f>
        <v>0.47900090734386302</v>
      </c>
    </row>
    <row r="178" spans="1:7">
      <c r="A178" s="100" t="s">
        <v>333</v>
      </c>
      <c r="B178" s="99">
        <f t="shared" si="11"/>
        <v>4.5853024297651137</v>
      </c>
      <c r="C178" s="99">
        <f t="shared" si="12"/>
        <v>0.81215741306290923</v>
      </c>
      <c r="D178" s="93"/>
      <c r="E178" s="94">
        <v>38485.969360000003</v>
      </c>
      <c r="F178" s="2">
        <f t="shared" si="10"/>
        <v>4.5853024297651137</v>
      </c>
      <c r="G178">
        <f>Scores!I173</f>
        <v>0.81215741306290923</v>
      </c>
    </row>
    <row r="179" spans="1:7">
      <c r="A179" s="100" t="s">
        <v>335</v>
      </c>
      <c r="B179" s="99">
        <f t="shared" si="11"/>
        <v>4.6348564835561357</v>
      </c>
      <c r="C179" s="99">
        <f t="shared" si="12"/>
        <v>0.8282289945262179</v>
      </c>
      <c r="D179" s="93"/>
      <c r="E179" s="94">
        <v>43137.650110000002</v>
      </c>
      <c r="F179" s="2">
        <f t="shared" si="10"/>
        <v>4.6348564835561357</v>
      </c>
      <c r="G179">
        <f>Scores!I174</f>
        <v>0.8282289945262179</v>
      </c>
    </row>
    <row r="180" spans="1:7">
      <c r="A180" s="100" t="s">
        <v>337</v>
      </c>
      <c r="B180" s="99">
        <f t="shared" si="11"/>
        <v>3.6437596528595466</v>
      </c>
      <c r="C180" s="99">
        <f t="shared" si="12"/>
        <v>0.41632962657747691</v>
      </c>
      <c r="D180" s="93"/>
      <c r="E180" s="94">
        <v>4403.1111920000003</v>
      </c>
      <c r="F180" s="2">
        <f t="shared" si="10"/>
        <v>3.6437596528595466</v>
      </c>
      <c r="G180">
        <f>Scores!I175</f>
        <v>0.41632962657747691</v>
      </c>
    </row>
    <row r="181" spans="1:7">
      <c r="A181" s="100" t="s">
        <v>339</v>
      </c>
      <c r="B181" s="99">
        <f t="shared" si="11"/>
        <v>3.2483105735629514</v>
      </c>
      <c r="C181" s="99">
        <f t="shared" si="12"/>
        <v>0.47080262196221834</v>
      </c>
      <c r="D181" s="93"/>
      <c r="E181" s="94">
        <v>1771.3752549999999</v>
      </c>
      <c r="F181" s="2">
        <f t="shared" si="10"/>
        <v>3.2483105735629514</v>
      </c>
      <c r="G181">
        <f>Scores!I176</f>
        <v>0.47080262196221834</v>
      </c>
    </row>
    <row r="182" spans="1:7">
      <c r="A182" s="100" t="s">
        <v>341</v>
      </c>
      <c r="B182" s="99">
        <f t="shared" si="11"/>
        <v>3.0895207489694965</v>
      </c>
      <c r="C182" s="99">
        <f t="shared" si="12"/>
        <v>0.47308751719934933</v>
      </c>
      <c r="D182" s="93"/>
      <c r="E182" s="94">
        <v>1228.9118980000001</v>
      </c>
      <c r="F182" s="2">
        <f t="shared" si="10"/>
        <v>3.0895207489694965</v>
      </c>
      <c r="G182">
        <f>Scores!I177</f>
        <v>0.47308751719934933</v>
      </c>
    </row>
    <row r="183" spans="1:7">
      <c r="A183" s="100" t="s">
        <v>343</v>
      </c>
      <c r="B183" s="99">
        <f t="shared" si="11"/>
        <v>3.8938374575926962</v>
      </c>
      <c r="C183" s="99">
        <f t="shared" si="12"/>
        <v>0.6211404242652121</v>
      </c>
      <c r="D183" s="93"/>
      <c r="E183" s="94">
        <v>7831.3648519999997</v>
      </c>
      <c r="F183" s="2">
        <f t="shared" si="10"/>
        <v>3.8938374575926962</v>
      </c>
      <c r="G183">
        <f>Scores!I178</f>
        <v>0.6211404242652121</v>
      </c>
    </row>
    <row r="184" spans="1:7">
      <c r="A184" s="100" t="s">
        <v>345</v>
      </c>
      <c r="B184" s="99" t="e">
        <f t="shared" si="11"/>
        <v>#N/A</v>
      </c>
      <c r="C184" s="99" t="e">
        <f t="shared" si="12"/>
        <v>#N/A</v>
      </c>
      <c r="D184" s="93"/>
      <c r="E184" s="94">
        <v>721.07179770000005</v>
      </c>
      <c r="F184" s="2">
        <f t="shared" si="10"/>
        <v>2.8579785099240005</v>
      </c>
      <c r="G184" t="str">
        <f>Scores!I179</f>
        <v/>
      </c>
    </row>
    <row r="185" spans="1:7">
      <c r="A185" s="100" t="s">
        <v>347</v>
      </c>
      <c r="B185" s="99">
        <f t="shared" si="11"/>
        <v>2.9191598263883578</v>
      </c>
      <c r="C185" s="99">
        <f t="shared" si="12"/>
        <v>0.39875866512319469</v>
      </c>
      <c r="D185" s="93"/>
      <c r="E185" s="94">
        <v>830.15622029999997</v>
      </c>
      <c r="F185" s="2">
        <f t="shared" si="10"/>
        <v>2.9191598263883578</v>
      </c>
      <c r="G185">
        <f>Scores!I180</f>
        <v>0.39875866512319469</v>
      </c>
    </row>
    <row r="186" spans="1:7">
      <c r="A186" s="100" t="s">
        <v>349</v>
      </c>
      <c r="B186" s="99">
        <f t="shared" si="11"/>
        <v>3.6333491014197401</v>
      </c>
      <c r="C186" s="99">
        <f t="shared" si="12"/>
        <v>0.49664036499532599</v>
      </c>
      <c r="D186" s="93"/>
      <c r="E186" s="94">
        <v>4298.8184229999997</v>
      </c>
      <c r="F186" s="2">
        <f t="shared" si="10"/>
        <v>3.6333491014197401</v>
      </c>
      <c r="G186">
        <f>Scores!I181</f>
        <v>0.49664036499532599</v>
      </c>
    </row>
    <row r="187" spans="1:7">
      <c r="A187" s="100" t="s">
        <v>351</v>
      </c>
      <c r="B187" s="99">
        <f t="shared" si="11"/>
        <v>4.4011381254185951</v>
      </c>
      <c r="C187" s="99">
        <f t="shared" si="12"/>
        <v>0.62445470917878898</v>
      </c>
      <c r="D187" s="93"/>
      <c r="E187" s="94">
        <v>25184.777910000001</v>
      </c>
      <c r="F187" s="2">
        <f t="shared" si="10"/>
        <v>4.4011381254185951</v>
      </c>
      <c r="G187">
        <f>Scores!I182</f>
        <v>0.62445470917878898</v>
      </c>
    </row>
    <row r="188" spans="1:7">
      <c r="A188" s="100" t="s">
        <v>353</v>
      </c>
      <c r="B188" s="99">
        <f t="shared" si="11"/>
        <v>3.8799004541085917</v>
      </c>
      <c r="C188" s="99">
        <f t="shared" si="12"/>
        <v>0.58013112534113331</v>
      </c>
      <c r="D188" s="93"/>
      <c r="E188" s="94">
        <v>7584.0371919999998</v>
      </c>
      <c r="F188" s="2">
        <f t="shared" si="10"/>
        <v>3.8799004541085917</v>
      </c>
      <c r="G188">
        <f>Scores!I183</f>
        <v>0.58013112534113331</v>
      </c>
    </row>
    <row r="189" spans="1:7">
      <c r="A189" s="100" t="s">
        <v>355</v>
      </c>
      <c r="B189" s="99">
        <f t="shared" si="11"/>
        <v>4.1262713298630356</v>
      </c>
      <c r="C189" s="99">
        <f t="shared" si="12"/>
        <v>0.61270625235925702</v>
      </c>
      <c r="D189" s="93"/>
      <c r="E189" s="94">
        <v>13374.308290000001</v>
      </c>
      <c r="F189" s="2">
        <f t="shared" si="10"/>
        <v>4.1262713298630356</v>
      </c>
      <c r="G189">
        <f>Scores!I184</f>
        <v>0.61270625235925702</v>
      </c>
    </row>
    <row r="190" spans="1:7">
      <c r="A190" s="100" t="s">
        <v>357</v>
      </c>
      <c r="B190" s="99" t="e">
        <f t="shared" si="11"/>
        <v>#N/A</v>
      </c>
      <c r="C190" s="99" t="e">
        <f t="shared" si="12"/>
        <v>#N/A</v>
      </c>
      <c r="D190" s="93"/>
      <c r="E190" s="94">
        <v>6041.3095210000001</v>
      </c>
      <c r="F190" s="2">
        <f t="shared" si="10"/>
        <v>3.7811310869823629</v>
      </c>
      <c r="G190" t="str">
        <f>Scores!I185</f>
        <v/>
      </c>
    </row>
    <row r="191" spans="1:7">
      <c r="A191" s="100" t="s">
        <v>359</v>
      </c>
      <c r="B191" s="99" t="e">
        <f t="shared" si="11"/>
        <v>#N/A</v>
      </c>
      <c r="C191" s="99" t="e">
        <f t="shared" si="12"/>
        <v>#N/A</v>
      </c>
      <c r="D191" s="93"/>
      <c r="E191" s="94"/>
      <c r="F191" s="2" t="e">
        <f t="shared" si="10"/>
        <v>#NUM!</v>
      </c>
      <c r="G191" t="str">
        <f>Scores!I186</f>
        <v/>
      </c>
    </row>
    <row r="192" spans="1:7">
      <c r="A192" s="100" t="s">
        <v>361</v>
      </c>
      <c r="B192" s="99">
        <f t="shared" si="11"/>
        <v>3.0345240012543959</v>
      </c>
      <c r="C192" s="99">
        <f t="shared" si="12"/>
        <v>0.44759100190122553</v>
      </c>
      <c r="D192" s="93"/>
      <c r="E192" s="94">
        <v>1082.7395509999999</v>
      </c>
      <c r="F192" s="2">
        <f t="shared" si="10"/>
        <v>3.0345240012543959</v>
      </c>
      <c r="G192">
        <f>Scores!I187</f>
        <v>0.44759100190122553</v>
      </c>
    </row>
    <row r="193" spans="1:7">
      <c r="A193" s="100" t="s">
        <v>363</v>
      </c>
      <c r="B193" s="99">
        <f t="shared" si="11"/>
        <v>3.8445812839083509</v>
      </c>
      <c r="C193" s="99">
        <f t="shared" si="12"/>
        <v>0.60244499480795488</v>
      </c>
      <c r="D193" s="93"/>
      <c r="E193" s="94">
        <v>6991.6758289999998</v>
      </c>
      <c r="F193" s="2">
        <f t="shared" si="10"/>
        <v>3.8445812839083509</v>
      </c>
      <c r="G193">
        <f>Scores!I188</f>
        <v>0.60244499480795488</v>
      </c>
    </row>
    <row r="194" spans="1:7">
      <c r="A194" s="100" t="s">
        <v>365</v>
      </c>
      <c r="B194" s="99">
        <f t="shared" si="11"/>
        <v>4.7523517112121292</v>
      </c>
      <c r="C194" s="99">
        <f t="shared" si="12"/>
        <v>0.64877886687773623</v>
      </c>
      <c r="D194" s="93"/>
      <c r="E194" s="94">
        <v>56539.467149999997</v>
      </c>
      <c r="F194" s="2">
        <f t="shared" si="10"/>
        <v>4.7523517112121292</v>
      </c>
      <c r="G194">
        <f>Scores!I189</f>
        <v>0.64877886687773623</v>
      </c>
    </row>
    <row r="195" spans="1:7">
      <c r="A195" s="100" t="s">
        <v>367</v>
      </c>
      <c r="B195" s="99">
        <f t="shared" si="11"/>
        <v>4.5510950328936604</v>
      </c>
      <c r="C195" s="99">
        <f t="shared" si="12"/>
        <v>0.77573654336067588</v>
      </c>
      <c r="D195" s="93"/>
      <c r="E195" s="94">
        <v>35570.914680000002</v>
      </c>
      <c r="F195" s="2">
        <f t="shared" si="10"/>
        <v>4.5510950328936604</v>
      </c>
      <c r="G195">
        <f>Scores!I190</f>
        <v>0.77573654336067588</v>
      </c>
    </row>
    <row r="196" spans="1:7">
      <c r="A196" s="100" t="s">
        <v>369</v>
      </c>
      <c r="B196" s="99">
        <f t="shared" si="11"/>
        <v>4.6686383798513562</v>
      </c>
      <c r="C196" s="99">
        <f t="shared" si="12"/>
        <v>0.8121665840679767</v>
      </c>
      <c r="D196" s="93"/>
      <c r="E196" s="94">
        <v>46627.097289999998</v>
      </c>
      <c r="F196" s="2">
        <f t="shared" si="10"/>
        <v>4.6686383798513562</v>
      </c>
      <c r="G196">
        <f>Scores!I191</f>
        <v>0.8121665840679767</v>
      </c>
    </row>
    <row r="197" spans="1:7">
      <c r="A197" s="100" t="s">
        <v>371</v>
      </c>
      <c r="B197" s="99">
        <f t="shared" si="11"/>
        <v>4.06179695774264</v>
      </c>
      <c r="C197" s="99">
        <f t="shared" si="12"/>
        <v>0.77535955513560317</v>
      </c>
      <c r="D197" s="93"/>
      <c r="E197" s="94">
        <v>11529.14119</v>
      </c>
      <c r="F197" s="2">
        <f t="shared" si="10"/>
        <v>4.06179695774264</v>
      </c>
      <c r="G197">
        <f>Scores!I192</f>
        <v>0.77535955513560317</v>
      </c>
    </row>
    <row r="198" spans="1:7">
      <c r="A198" s="100" t="s">
        <v>373</v>
      </c>
      <c r="B198" s="99">
        <f t="shared" si="11"/>
        <v>3.3883085855924246</v>
      </c>
      <c r="C198" s="99">
        <f t="shared" si="12"/>
        <v>0.38417657745333356</v>
      </c>
      <c r="D198" s="93"/>
      <c r="E198" s="94">
        <v>2445.167336</v>
      </c>
      <c r="F198" s="2">
        <f t="shared" si="10"/>
        <v>3.3883085855924246</v>
      </c>
      <c r="G198">
        <f>Scores!I193</f>
        <v>0.38417657745333356</v>
      </c>
    </row>
    <row r="199" spans="1:7">
      <c r="A199" s="100" t="s">
        <v>375</v>
      </c>
      <c r="B199" s="99">
        <f t="shared" si="11"/>
        <v>3.6120292900935853</v>
      </c>
      <c r="C199" s="99">
        <f t="shared" si="12"/>
        <v>0.54507925940867463</v>
      </c>
      <c r="D199" s="93"/>
      <c r="E199" s="94">
        <v>4092.8826239999999</v>
      </c>
      <c r="F199" s="2">
        <f t="shared" si="10"/>
        <v>3.6120292900935853</v>
      </c>
      <c r="G199">
        <f>Scores!I194</f>
        <v>0.54507925940867463</v>
      </c>
    </row>
    <row r="200" spans="1:7">
      <c r="A200" s="100" t="s">
        <v>377</v>
      </c>
      <c r="B200" s="99">
        <f t="shared" si="11"/>
        <v>4.0856039030349525</v>
      </c>
      <c r="C200" s="99">
        <f t="shared" si="12"/>
        <v>0.51267580078089559</v>
      </c>
      <c r="D200" s="93"/>
      <c r="E200" s="94">
        <v>12178.783299999999</v>
      </c>
      <c r="F200" s="2">
        <f t="shared" si="10"/>
        <v>4.0856039030349525</v>
      </c>
      <c r="G200">
        <f>Scores!I195</f>
        <v>0.51267580078089559</v>
      </c>
    </row>
    <row r="201" spans="1:7">
      <c r="A201" s="100" t="s">
        <v>379</v>
      </c>
      <c r="B201" s="99">
        <f t="shared" si="11"/>
        <v>3.4185242022161724</v>
      </c>
      <c r="C201" s="99">
        <f t="shared" si="12"/>
        <v>0.4946695130674934</v>
      </c>
      <c r="D201" s="93"/>
      <c r="E201" s="94">
        <v>2621.345116</v>
      </c>
      <c r="F201" s="2">
        <f t="shared" si="10"/>
        <v>3.4185242022161724</v>
      </c>
      <c r="G201">
        <f>Scores!I196</f>
        <v>0.4946695130674934</v>
      </c>
    </row>
    <row r="202" spans="1:7">
      <c r="A202" s="100" t="s">
        <v>381</v>
      </c>
      <c r="B202" s="99">
        <f t="shared" si="11"/>
        <v>3.3725453021850655</v>
      </c>
      <c r="C202" s="99">
        <f t="shared" si="12"/>
        <v>0.3508680665401025</v>
      </c>
      <c r="D202" s="93"/>
      <c r="E202" s="94">
        <v>2358.0081519999999</v>
      </c>
      <c r="F202" s="2">
        <f t="shared" si="10"/>
        <v>3.3725453021850655</v>
      </c>
      <c r="G202">
        <f>Scores!I197</f>
        <v>0.3508680665401025</v>
      </c>
    </row>
    <row r="203" spans="1:7">
      <c r="A203" s="100" t="s">
        <v>383</v>
      </c>
      <c r="B203" s="99">
        <f t="shared" si="11"/>
        <v>3.1119000278082396</v>
      </c>
      <c r="C203" s="99">
        <f t="shared" si="12"/>
        <v>0.48731073927255297</v>
      </c>
      <c r="D203" s="93"/>
      <c r="E203" s="94">
        <v>1293.8979589999999</v>
      </c>
      <c r="F203" s="2">
        <f t="shared" si="10"/>
        <v>3.1119000278082396</v>
      </c>
      <c r="G203">
        <f>Scores!I198</f>
        <v>0.48731073927255297</v>
      </c>
    </row>
    <row r="204" spans="1:7">
      <c r="A204" s="100" t="s">
        <v>385</v>
      </c>
      <c r="B204" s="99" t="e">
        <f t="shared" si="11"/>
        <v>#N/A</v>
      </c>
      <c r="C204" s="99" t="e">
        <f t="shared" si="12"/>
        <v>#N/A</v>
      </c>
      <c r="D204" s="93"/>
      <c r="F204" s="2" t="e">
        <f t="shared" si="10"/>
        <v>#NUM!</v>
      </c>
      <c r="G204">
        <f>Scores!I199</f>
        <v>0.20218623112171813</v>
      </c>
    </row>
  </sheetData>
  <conditionalFormatting sqref="C7:C12">
    <cfRule type="colorScale" priority="4">
      <colorScale>
        <cfvo type="min"/>
        <cfvo type="percentile" val="50"/>
        <cfvo type="max"/>
        <color rgb="FFFF0000"/>
        <color rgb="FFFFFF00"/>
        <color rgb="FF008000"/>
      </colorScale>
    </cfRule>
  </conditionalFormatting>
  <conditionalFormatting sqref="F7:F12">
    <cfRule type="colorScale" priority="3">
      <colorScale>
        <cfvo type="min"/>
        <cfvo type="percentile" val="50"/>
        <cfvo type="max"/>
        <color rgb="FFFF0000"/>
        <color rgb="FFFFFF00"/>
        <color rgb="FF008000"/>
      </colorScale>
    </cfRule>
  </conditionalFormatting>
  <conditionalFormatting sqref="F13:F204">
    <cfRule type="colorScale" priority="2">
      <colorScale>
        <cfvo type="min"/>
        <cfvo type="percentile" val="50"/>
        <cfvo type="max"/>
        <color rgb="FFFF0000"/>
        <color rgb="FFFFFF00"/>
        <color rgb="FF008000"/>
      </colorScale>
    </cfRule>
  </conditionalFormatting>
  <conditionalFormatting sqref="G13:G204">
    <cfRule type="colorScale" priority="1">
      <colorScale>
        <cfvo type="min"/>
        <cfvo type="percentile" val="50"/>
        <cfvo type="max"/>
        <color rgb="FFFF0000"/>
        <color rgb="FFFFFF00"/>
        <color rgb="FF008000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1"/>
  <sheetViews>
    <sheetView workbookViewId="0">
      <pane xSplit="2" ySplit="5" topLeftCell="C92" activePane="bottomRight" state="frozen"/>
      <selection pane="topRight" activeCell="C1" sqref="C1"/>
      <selection pane="bottomLeft" activeCell="A8" sqref="A8"/>
      <selection pane="bottomRight" activeCell="G159" sqref="G159"/>
    </sheetView>
  </sheetViews>
  <sheetFormatPr baseColWidth="10" defaultRowHeight="15" x14ac:dyDescent="0"/>
  <cols>
    <col min="1" max="3" width="10.83203125" style="2"/>
    <col min="4" max="4" width="10.33203125" style="112" customWidth="1"/>
    <col min="5" max="20" width="10.83203125" style="2"/>
    <col min="21" max="21" width="10.83203125" style="115"/>
    <col min="22" max="16384" width="10.83203125" style="2"/>
  </cols>
  <sheetData>
    <row r="1" spans="1:25">
      <c r="D1" s="104"/>
      <c r="N1" s="105" t="s">
        <v>439</v>
      </c>
      <c r="O1" s="81">
        <v>0.5</v>
      </c>
      <c r="P1" s="81">
        <f>1/4/2</f>
        <v>0.125</v>
      </c>
      <c r="Q1" s="81">
        <f>1/4/2</f>
        <v>0.125</v>
      </c>
      <c r="R1" s="81">
        <f>1/4/2</f>
        <v>0.125</v>
      </c>
      <c r="S1" s="81">
        <f>1/4/2</f>
        <v>0.125</v>
      </c>
      <c r="T1" s="106">
        <f>SUM(O1:S1)</f>
        <v>1</v>
      </c>
      <c r="U1" s="114" t="s">
        <v>408</v>
      </c>
      <c r="V1" s="106"/>
      <c r="Y1" s="106"/>
    </row>
    <row r="2" spans="1:25">
      <c r="D2" s="104"/>
      <c r="N2" s="37"/>
    </row>
    <row r="3" spans="1:25">
      <c r="B3" s="2" t="s">
        <v>450</v>
      </c>
      <c r="C3" s="2">
        <v>2009</v>
      </c>
      <c r="D3" s="104"/>
      <c r="E3" s="2">
        <v>2009</v>
      </c>
      <c r="F3" s="2">
        <v>2009</v>
      </c>
      <c r="G3" s="2">
        <v>2008</v>
      </c>
      <c r="I3" s="2">
        <v>2004</v>
      </c>
      <c r="J3" s="2">
        <v>2004</v>
      </c>
      <c r="K3" s="2">
        <v>2004</v>
      </c>
      <c r="L3" s="2">
        <v>2004</v>
      </c>
      <c r="M3" s="2">
        <v>2004</v>
      </c>
      <c r="N3" s="37"/>
      <c r="U3" s="116">
        <f>COUNT(U6:U197)</f>
        <v>158</v>
      </c>
      <c r="V3" s="107" t="s">
        <v>407</v>
      </c>
      <c r="W3" s="106"/>
      <c r="X3" s="2" t="s">
        <v>450</v>
      </c>
      <c r="Y3" s="107">
        <f>COUNT(Y6:Y197)</f>
        <v>158</v>
      </c>
    </row>
    <row r="4" spans="1:25">
      <c r="C4" s="2" t="s">
        <v>394</v>
      </c>
      <c r="D4" s="108" t="s">
        <v>389</v>
      </c>
      <c r="F4" s="2" t="s">
        <v>396</v>
      </c>
      <c r="I4" s="2" t="s">
        <v>394</v>
      </c>
      <c r="J4" s="2" t="s">
        <v>395</v>
      </c>
      <c r="L4" s="2" t="s">
        <v>396</v>
      </c>
      <c r="N4" s="37"/>
      <c r="O4" s="2" t="s">
        <v>451</v>
      </c>
      <c r="P4" s="2" t="s">
        <v>451</v>
      </c>
      <c r="Q4" s="2" t="s">
        <v>451</v>
      </c>
      <c r="R4" s="2" t="s">
        <v>451</v>
      </c>
      <c r="S4" s="2" t="s">
        <v>451</v>
      </c>
    </row>
    <row r="5" spans="1:25">
      <c r="A5" s="2" t="s">
        <v>0</v>
      </c>
      <c r="B5" s="2" t="s">
        <v>1</v>
      </c>
      <c r="C5" s="2" t="s">
        <v>388</v>
      </c>
      <c r="D5" s="109">
        <v>2009</v>
      </c>
      <c r="E5" s="2" t="s">
        <v>390</v>
      </c>
      <c r="F5" s="2" t="s">
        <v>391</v>
      </c>
      <c r="G5" s="2" t="s">
        <v>392</v>
      </c>
      <c r="I5" s="2" t="s">
        <v>388</v>
      </c>
      <c r="J5" s="2" t="s">
        <v>389</v>
      </c>
      <c r="K5" s="2" t="s">
        <v>390</v>
      </c>
      <c r="L5" s="2" t="s">
        <v>391</v>
      </c>
      <c r="M5" s="2" t="s">
        <v>392</v>
      </c>
      <c r="O5" s="2" t="s">
        <v>388</v>
      </c>
      <c r="P5" s="2" t="s">
        <v>389</v>
      </c>
      <c r="Q5" s="2" t="s">
        <v>390</v>
      </c>
      <c r="R5" s="2" t="s">
        <v>391</v>
      </c>
      <c r="S5" s="2" t="s">
        <v>392</v>
      </c>
      <c r="U5" s="117" t="s">
        <v>393</v>
      </c>
      <c r="V5" s="110" t="s">
        <v>399</v>
      </c>
      <c r="W5" s="106"/>
      <c r="X5" s="2" t="s">
        <v>1</v>
      </c>
      <c r="Y5" s="110" t="s">
        <v>393</v>
      </c>
    </row>
    <row r="6" spans="1:25">
      <c r="A6" s="2" t="s">
        <v>2</v>
      </c>
      <c r="B6" s="2" t="s">
        <v>3</v>
      </c>
      <c r="C6" s="2" t="e">
        <v>#DIV/0!</v>
      </c>
      <c r="D6" s="12">
        <v>0.22281358069109597</v>
      </c>
      <c r="E6" s="2">
        <v>0</v>
      </c>
      <c r="F6" s="2">
        <v>0.57521107785961423</v>
      </c>
      <c r="G6" s="2">
        <v>5.1451285714285713E-2</v>
      </c>
      <c r="I6" s="2" t="e">
        <v>#DIV/0!</v>
      </c>
      <c r="J6" s="2">
        <v>0.25531164518943</v>
      </c>
      <c r="K6" s="2">
        <v>7.6485519081075995E-2</v>
      </c>
      <c r="L6" s="2">
        <v>3.2801165218029574E-2</v>
      </c>
      <c r="M6" s="2">
        <v>1.8244857142857143E-2</v>
      </c>
      <c r="O6" s="2" t="e">
        <f>(C6-I6)</f>
        <v>#DIV/0!</v>
      </c>
      <c r="P6" s="2">
        <f t="shared" ref="P6:S6" si="0">(D6-J6)</f>
        <v>-3.2498064498334034E-2</v>
      </c>
      <c r="Q6" s="2">
        <f t="shared" si="0"/>
        <v>-7.6485519081075995E-2</v>
      </c>
      <c r="R6" s="2">
        <f t="shared" si="0"/>
        <v>0.54240991264158467</v>
      </c>
      <c r="S6" s="2">
        <f t="shared" si="0"/>
        <v>3.3206428571428567E-2</v>
      </c>
      <c r="U6" s="115" t="str">
        <f>IFERROR((O6*O$1)+(P6*P$1)+(Q6*Q$1)+(R6*R$1)+(S6*S$1),"")</f>
        <v/>
      </c>
      <c r="V6" s="2" t="str">
        <f>IFERROR(RANK(U6,U$6:U$199,0),"")</f>
        <v/>
      </c>
      <c r="X6" s="2" t="s">
        <v>3</v>
      </c>
      <c r="Y6" s="2" t="str">
        <f>U6</f>
        <v/>
      </c>
    </row>
    <row r="7" spans="1:25">
      <c r="A7" s="2" t="s">
        <v>4</v>
      </c>
      <c r="B7" s="2" t="s">
        <v>5</v>
      </c>
      <c r="C7" s="2">
        <v>0.63700000000000001</v>
      </c>
      <c r="D7" s="12">
        <v>0.53151637129126406</v>
      </c>
      <c r="E7" s="2">
        <v>0.48581098122679717</v>
      </c>
      <c r="F7" s="2">
        <v>1</v>
      </c>
      <c r="G7" s="2">
        <v>0.30423289344262555</v>
      </c>
      <c r="I7" s="2">
        <v>0.58499999999999996</v>
      </c>
      <c r="J7" s="2">
        <v>0.5053321731652658</v>
      </c>
      <c r="K7" s="2">
        <v>0.33536132029243398</v>
      </c>
      <c r="L7" s="2">
        <v>0.58070405070108433</v>
      </c>
      <c r="M7" s="2">
        <v>0.27523128571428573</v>
      </c>
      <c r="O7" s="2">
        <f t="shared" ref="O7:O70" si="1">(C7-I7)</f>
        <v>5.2000000000000046E-2</v>
      </c>
      <c r="P7" s="2">
        <f t="shared" ref="P7:P70" si="2">(D7-J7)</f>
        <v>2.6184198125998259E-2</v>
      </c>
      <c r="Q7" s="2">
        <f t="shared" ref="Q7:Q70" si="3">(E7-K7)</f>
        <v>0.15044966093436318</v>
      </c>
      <c r="R7" s="2">
        <f t="shared" ref="R7:R70" si="4">(F7-L7)</f>
        <v>0.41929594929891567</v>
      </c>
      <c r="S7" s="2">
        <f t="shared" ref="S7:S70" si="5">(G7-M7)</f>
        <v>2.9001607728339818E-2</v>
      </c>
      <c r="U7" s="115">
        <f t="shared" ref="U7:U70" si="6">IFERROR((O7*O$1)+(P7*P$1)+(Q7*Q$1)+(R7*R$1)+(S7*S$1),"")</f>
        <v>0.10411642701095214</v>
      </c>
      <c r="V7" s="2">
        <f t="shared" ref="V7:V70" si="7">IFERROR(RANK(U7,U$6:U$199,0),"")</f>
        <v>32</v>
      </c>
      <c r="X7" s="2" t="s">
        <v>5</v>
      </c>
      <c r="Y7" s="2">
        <f t="shared" ref="Y7:Y70" si="8">U7</f>
        <v>0.10411642701095214</v>
      </c>
    </row>
    <row r="8" spans="1:25">
      <c r="A8" s="2" t="s">
        <v>6</v>
      </c>
      <c r="B8" s="2" t="s">
        <v>7</v>
      </c>
      <c r="C8" s="2">
        <v>0.56600000000000006</v>
      </c>
      <c r="D8" s="12">
        <v>0.29121676287445403</v>
      </c>
      <c r="E8" s="2">
        <v>0.260557008849786</v>
      </c>
      <c r="F8" s="2">
        <v>1</v>
      </c>
      <c r="G8" s="2">
        <v>0.43738771428571427</v>
      </c>
      <c r="I8" s="2">
        <v>0.58099999999999996</v>
      </c>
      <c r="J8" s="2">
        <v>0.34605352733209999</v>
      </c>
      <c r="K8" s="2">
        <v>0.21252316953141398</v>
      </c>
      <c r="L8" s="2">
        <v>0.21549929572530427</v>
      </c>
      <c r="M8" s="2">
        <v>0.27992</v>
      </c>
      <c r="O8" s="2">
        <f t="shared" si="1"/>
        <v>-1.4999999999999902E-2</v>
      </c>
      <c r="P8" s="2">
        <f t="shared" si="2"/>
        <v>-5.4836764457645959E-2</v>
      </c>
      <c r="Q8" s="2">
        <f t="shared" si="3"/>
        <v>4.8033839318372018E-2</v>
      </c>
      <c r="R8" s="2">
        <f t="shared" si="4"/>
        <v>0.78450070427469576</v>
      </c>
      <c r="S8" s="2">
        <f t="shared" si="5"/>
        <v>0.15746771428571427</v>
      </c>
      <c r="U8" s="115">
        <f t="shared" si="6"/>
        <v>0.10939568667764206</v>
      </c>
      <c r="V8" s="2">
        <f t="shared" si="7"/>
        <v>28</v>
      </c>
      <c r="X8" s="2" t="s">
        <v>7</v>
      </c>
      <c r="Y8" s="2">
        <f t="shared" si="8"/>
        <v>0.10939568667764206</v>
      </c>
    </row>
    <row r="9" spans="1:25">
      <c r="A9" s="2" t="s">
        <v>8</v>
      </c>
      <c r="B9" s="2" t="s">
        <v>9</v>
      </c>
      <c r="C9" s="2" t="e">
        <v>#DIV/0!</v>
      </c>
      <c r="D9" s="12">
        <v>0.77437325213834396</v>
      </c>
      <c r="E9" s="2">
        <v>0.76520221976021996</v>
      </c>
      <c r="F9" s="2">
        <v>1</v>
      </c>
      <c r="G9" s="2">
        <v>0.15030515306122133</v>
      </c>
      <c r="I9" s="2" t="e">
        <v>#DIV/0!</v>
      </c>
      <c r="J9" s="2">
        <v>0.79602306725114003</v>
      </c>
      <c r="K9" s="2">
        <v>0.78517948256444803</v>
      </c>
      <c r="L9" s="2">
        <v>1</v>
      </c>
      <c r="M9" s="2">
        <v>0.11279985714285715</v>
      </c>
      <c r="O9" s="2" t="e">
        <f t="shared" si="1"/>
        <v>#DIV/0!</v>
      </c>
      <c r="P9" s="2">
        <f t="shared" si="2"/>
        <v>-2.1649815112796067E-2</v>
      </c>
      <c r="Q9" s="2">
        <f t="shared" si="3"/>
        <v>-1.9977262804228069E-2</v>
      </c>
      <c r="R9" s="2">
        <f t="shared" si="4"/>
        <v>0</v>
      </c>
      <c r="S9" s="2">
        <f t="shared" si="5"/>
        <v>3.7505295918364184E-2</v>
      </c>
      <c r="U9" s="115" t="str">
        <f t="shared" si="6"/>
        <v/>
      </c>
      <c r="V9" s="2" t="str">
        <f t="shared" si="7"/>
        <v/>
      </c>
      <c r="X9" s="2" t="s">
        <v>9</v>
      </c>
      <c r="Y9" s="2" t="str">
        <f t="shared" si="8"/>
        <v/>
      </c>
    </row>
    <row r="10" spans="1:25">
      <c r="A10" s="2" t="s">
        <v>10</v>
      </c>
      <c r="B10" s="2" t="s">
        <v>11</v>
      </c>
      <c r="C10" s="2">
        <v>0.47</v>
      </c>
      <c r="D10" s="12">
        <v>0.27164069721620998</v>
      </c>
      <c r="E10" s="2">
        <v>0.45181788052889005</v>
      </c>
      <c r="F10" s="2">
        <v>0.62629028098608153</v>
      </c>
      <c r="G10" s="2">
        <v>5.7400121580547289E-2</v>
      </c>
      <c r="I10" s="2">
        <v>0.37242546063651388</v>
      </c>
      <c r="J10" s="2">
        <v>0.247613417214568</v>
      </c>
      <c r="K10" s="2">
        <v>0.31766743506242201</v>
      </c>
      <c r="L10" s="2">
        <v>6.5516727106585279E-2</v>
      </c>
      <c r="M10" s="2">
        <v>3.2989999999999998E-2</v>
      </c>
      <c r="O10" s="2">
        <f t="shared" si="1"/>
        <v>9.757453936348609E-2</v>
      </c>
      <c r="P10" s="2">
        <f t="shared" si="2"/>
        <v>2.4027280001641976E-2</v>
      </c>
      <c r="Q10" s="2">
        <f t="shared" si="3"/>
        <v>0.13415044546646804</v>
      </c>
      <c r="R10" s="2">
        <f t="shared" si="4"/>
        <v>0.56077355387949623</v>
      </c>
      <c r="S10" s="2">
        <f t="shared" si="5"/>
        <v>2.4410121580547291E-2</v>
      </c>
      <c r="U10" s="115">
        <f t="shared" si="6"/>
        <v>0.14170744479776223</v>
      </c>
      <c r="V10" s="2">
        <f t="shared" si="7"/>
        <v>13</v>
      </c>
      <c r="X10" s="2" t="s">
        <v>11</v>
      </c>
      <c r="Y10" s="2">
        <f t="shared" si="8"/>
        <v>0.14170744479776223</v>
      </c>
    </row>
    <row r="11" spans="1:25">
      <c r="A11" s="2" t="s">
        <v>12</v>
      </c>
      <c r="B11" s="2" t="s">
        <v>13</v>
      </c>
      <c r="C11" s="2" t="e">
        <v>#DIV/0!</v>
      </c>
      <c r="D11" s="12">
        <v>0.60154527746142195</v>
      </c>
      <c r="E11" s="2">
        <v>0.65048591599026007</v>
      </c>
      <c r="F11" s="2">
        <v>1</v>
      </c>
      <c r="G11" s="2">
        <v>0.21025099999999999</v>
      </c>
      <c r="I11" s="2" t="e">
        <v>#DIV/0!</v>
      </c>
      <c r="J11" s="2">
        <v>0.60631091226641609</v>
      </c>
      <c r="K11" s="2">
        <v>0.74335560471831996</v>
      </c>
      <c r="L11" s="2">
        <v>0.93599525762402846</v>
      </c>
      <c r="M11" s="2" t="e">
        <v>#DIV/0!</v>
      </c>
      <c r="O11" s="2" t="e">
        <f t="shared" si="1"/>
        <v>#DIV/0!</v>
      </c>
      <c r="P11" s="2">
        <f t="shared" si="2"/>
        <v>-4.7656348049941455E-3</v>
      </c>
      <c r="Q11" s="2">
        <f t="shared" si="3"/>
        <v>-9.2869688728059896E-2</v>
      </c>
      <c r="R11" s="2">
        <f t="shared" si="4"/>
        <v>6.4004742375971535E-2</v>
      </c>
      <c r="S11" s="2" t="e">
        <f t="shared" si="5"/>
        <v>#DIV/0!</v>
      </c>
      <c r="U11" s="115" t="str">
        <f t="shared" si="6"/>
        <v/>
      </c>
      <c r="V11" s="2" t="str">
        <f t="shared" si="7"/>
        <v/>
      </c>
      <c r="X11" s="2" t="s">
        <v>13</v>
      </c>
      <c r="Y11" s="2" t="str">
        <f t="shared" si="8"/>
        <v/>
      </c>
    </row>
    <row r="12" spans="1:25">
      <c r="A12" s="2" t="s">
        <v>14</v>
      </c>
      <c r="B12" s="2" t="s">
        <v>15</v>
      </c>
      <c r="C12" s="2">
        <v>0.52300000000000002</v>
      </c>
      <c r="D12" s="12">
        <v>0.54999825582462802</v>
      </c>
      <c r="E12" s="2">
        <v>0.49678638882192605</v>
      </c>
      <c r="F12" s="2">
        <v>1</v>
      </c>
      <c r="G12" s="2">
        <v>1</v>
      </c>
      <c r="I12" s="2">
        <v>0.53900000000000003</v>
      </c>
      <c r="J12" s="2">
        <v>0.56777735421718001</v>
      </c>
      <c r="K12" s="2">
        <v>0.44371209256717403</v>
      </c>
      <c r="L12" s="2">
        <v>0.50305909674479576</v>
      </c>
      <c r="M12" s="2">
        <v>0.93499728571428575</v>
      </c>
      <c r="O12" s="2">
        <f t="shared" si="1"/>
        <v>-1.6000000000000014E-2</v>
      </c>
      <c r="P12" s="2">
        <f t="shared" si="2"/>
        <v>-1.7779098392551984E-2</v>
      </c>
      <c r="Q12" s="2">
        <f t="shared" si="3"/>
        <v>5.3074296254752018E-2</v>
      </c>
      <c r="R12" s="2">
        <f t="shared" si="4"/>
        <v>0.49694090325520424</v>
      </c>
      <c r="S12" s="2">
        <f t="shared" si="5"/>
        <v>6.5002714285714247E-2</v>
      </c>
      <c r="U12" s="115">
        <f t="shared" si="6"/>
        <v>6.6654851925389808E-2</v>
      </c>
      <c r="V12" s="2">
        <f t="shared" si="7"/>
        <v>70</v>
      </c>
      <c r="X12" s="2" t="s">
        <v>15</v>
      </c>
      <c r="Y12" s="2">
        <f t="shared" si="8"/>
        <v>6.6654851925389808E-2</v>
      </c>
    </row>
    <row r="13" spans="1:25">
      <c r="A13" s="2" t="s">
        <v>16</v>
      </c>
      <c r="B13" s="2" t="s">
        <v>17</v>
      </c>
      <c r="C13" s="2">
        <v>0.69900000000000007</v>
      </c>
      <c r="D13" s="12">
        <v>0.33514340296433598</v>
      </c>
      <c r="E13" s="2">
        <v>0.51799822023955644</v>
      </c>
      <c r="F13" s="2">
        <v>1</v>
      </c>
      <c r="G13" s="2">
        <v>0.71639128571428579</v>
      </c>
      <c r="I13" s="2">
        <v>0.70299999999999996</v>
      </c>
      <c r="J13" s="2">
        <v>0.394257166003736</v>
      </c>
      <c r="K13" s="2">
        <v>0.401600079935994</v>
      </c>
      <c r="L13" s="2">
        <v>9.4858336535574142E-2</v>
      </c>
      <c r="M13" s="2">
        <v>0.37458999999999998</v>
      </c>
      <c r="O13" s="2">
        <f t="shared" si="1"/>
        <v>-3.9999999999998925E-3</v>
      </c>
      <c r="P13" s="2">
        <f t="shared" si="2"/>
        <v>-5.9113763039400025E-2</v>
      </c>
      <c r="Q13" s="2">
        <f t="shared" si="3"/>
        <v>0.11639814030356244</v>
      </c>
      <c r="R13" s="2">
        <f t="shared" si="4"/>
        <v>0.90514166346442582</v>
      </c>
      <c r="S13" s="2">
        <f t="shared" si="5"/>
        <v>0.34180128571428581</v>
      </c>
      <c r="U13" s="115">
        <f t="shared" si="6"/>
        <v>0.16102841580535932</v>
      </c>
      <c r="V13" s="2">
        <f t="shared" si="7"/>
        <v>5</v>
      </c>
      <c r="X13" s="2" t="s">
        <v>17</v>
      </c>
      <c r="Y13" s="2">
        <f t="shared" si="8"/>
        <v>0.16102841580535932</v>
      </c>
    </row>
    <row r="14" spans="1:25">
      <c r="A14" s="2" t="s">
        <v>18</v>
      </c>
      <c r="B14" s="2" t="s">
        <v>19</v>
      </c>
      <c r="C14" s="2">
        <v>0.82599999999999996</v>
      </c>
      <c r="D14" s="12">
        <v>0.77859990349112407</v>
      </c>
      <c r="E14" s="2">
        <v>0.66696513428493398</v>
      </c>
      <c r="F14" s="2">
        <v>1</v>
      </c>
      <c r="G14" s="2">
        <v>1</v>
      </c>
      <c r="I14" s="2">
        <v>0.77900000000000003</v>
      </c>
      <c r="J14" s="2">
        <v>0.800503656170096</v>
      </c>
      <c r="K14" s="2">
        <v>0.704324189719988</v>
      </c>
      <c r="L14" s="2">
        <v>1</v>
      </c>
      <c r="M14" s="2">
        <v>1</v>
      </c>
      <c r="O14" s="2">
        <f t="shared" si="1"/>
        <v>4.6999999999999931E-2</v>
      </c>
      <c r="P14" s="2">
        <f t="shared" si="2"/>
        <v>-2.1903752678971933E-2</v>
      </c>
      <c r="Q14" s="2">
        <f t="shared" si="3"/>
        <v>-3.7359055435054023E-2</v>
      </c>
      <c r="R14" s="2">
        <f t="shared" si="4"/>
        <v>0</v>
      </c>
      <c r="S14" s="2">
        <f t="shared" si="5"/>
        <v>0</v>
      </c>
      <c r="U14" s="115">
        <f t="shared" si="6"/>
        <v>1.6092148985746721E-2</v>
      </c>
      <c r="V14" s="2">
        <f t="shared" si="7"/>
        <v>121</v>
      </c>
      <c r="X14" s="2" t="s">
        <v>19</v>
      </c>
      <c r="Y14" s="2">
        <f t="shared" si="8"/>
        <v>1.6092148985746721E-2</v>
      </c>
    </row>
    <row r="15" spans="1:25">
      <c r="A15" s="2" t="s">
        <v>20</v>
      </c>
      <c r="B15" s="2" t="s">
        <v>21</v>
      </c>
      <c r="C15" s="2">
        <v>0.71200000000000008</v>
      </c>
      <c r="D15" s="12">
        <v>0.77484612772939998</v>
      </c>
      <c r="E15" s="2">
        <v>0.72556974041587396</v>
      </c>
      <c r="F15" s="2">
        <v>1</v>
      </c>
      <c r="G15" s="2">
        <v>0.73387651334379878</v>
      </c>
      <c r="I15" s="2">
        <v>0.67599999999999993</v>
      </c>
      <c r="J15" s="2">
        <v>0.79884278978409606</v>
      </c>
      <c r="K15" s="2">
        <v>0.72271225976520803</v>
      </c>
      <c r="L15" s="2">
        <v>1</v>
      </c>
      <c r="M15" s="2">
        <v>0.68712028571428563</v>
      </c>
      <c r="O15" s="2">
        <f t="shared" si="1"/>
        <v>3.6000000000000143E-2</v>
      </c>
      <c r="P15" s="2">
        <f t="shared" si="2"/>
        <v>-2.3996662054696083E-2</v>
      </c>
      <c r="Q15" s="2">
        <f t="shared" si="3"/>
        <v>2.8574806506659334E-3</v>
      </c>
      <c r="R15" s="2">
        <f t="shared" si="4"/>
        <v>0</v>
      </c>
      <c r="S15" s="2">
        <f t="shared" si="5"/>
        <v>4.6756227629513147E-2</v>
      </c>
      <c r="U15" s="115">
        <f t="shared" si="6"/>
        <v>2.1202130778185446E-2</v>
      </c>
      <c r="V15" s="2">
        <f t="shared" si="7"/>
        <v>116</v>
      </c>
      <c r="X15" s="2" t="s">
        <v>21</v>
      </c>
      <c r="Y15" s="2">
        <f t="shared" si="8"/>
        <v>2.1202130778185446E-2</v>
      </c>
    </row>
    <row r="16" spans="1:25">
      <c r="A16" s="2" t="s">
        <v>22</v>
      </c>
      <c r="B16" s="2" t="s">
        <v>23</v>
      </c>
      <c r="C16" s="2">
        <v>0.57999999999999996</v>
      </c>
      <c r="D16" s="12">
        <v>0.25968348679830999</v>
      </c>
      <c r="E16" s="2">
        <v>0.42184107710234003</v>
      </c>
      <c r="F16" s="2">
        <v>1</v>
      </c>
      <c r="G16" s="2">
        <v>0.27225300000000002</v>
      </c>
      <c r="I16" s="2">
        <v>0.53400000000000003</v>
      </c>
      <c r="J16" s="2">
        <v>0.31044634244965197</v>
      </c>
      <c r="K16" s="2">
        <v>0.21144301794137998</v>
      </c>
      <c r="L16" s="2">
        <v>0.2504992768673257</v>
      </c>
      <c r="M16" s="2">
        <v>0.20422157142857142</v>
      </c>
      <c r="O16" s="2">
        <f t="shared" si="1"/>
        <v>4.599999999999993E-2</v>
      </c>
      <c r="P16" s="2">
        <f t="shared" si="2"/>
        <v>-5.0762855651341976E-2</v>
      </c>
      <c r="Q16" s="2">
        <f t="shared" si="3"/>
        <v>0.21039805916096005</v>
      </c>
      <c r="R16" s="2">
        <f t="shared" si="4"/>
        <v>0.74950072313267424</v>
      </c>
      <c r="S16" s="2">
        <f t="shared" si="5"/>
        <v>6.8031428571428604E-2</v>
      </c>
      <c r="U16" s="115">
        <f t="shared" si="6"/>
        <v>0.14514591940171506</v>
      </c>
      <c r="V16" s="2">
        <f t="shared" si="7"/>
        <v>11</v>
      </c>
      <c r="X16" s="2" t="s">
        <v>23</v>
      </c>
      <c r="Y16" s="2">
        <f t="shared" si="8"/>
        <v>0.14514591940171506</v>
      </c>
    </row>
    <row r="17" spans="1:25">
      <c r="A17" s="2" t="s">
        <v>24</v>
      </c>
      <c r="B17" s="2" t="s">
        <v>25</v>
      </c>
      <c r="C17" s="2" t="e">
        <v>#DIV/0!</v>
      </c>
      <c r="D17" s="12">
        <v>0.69843449613359998</v>
      </c>
      <c r="E17" s="2">
        <v>0.67659765726423993</v>
      </c>
      <c r="F17" s="2">
        <v>1</v>
      </c>
      <c r="G17" s="2" t="e">
        <v>#DIV/0!</v>
      </c>
      <c r="I17" s="2" t="e">
        <v>#DIV/0!</v>
      </c>
      <c r="J17" s="2">
        <v>0.70484961181334405</v>
      </c>
      <c r="K17" s="2">
        <v>0.690342000989142</v>
      </c>
      <c r="L17" s="2">
        <v>0.82663495352131</v>
      </c>
      <c r="M17" s="2" t="e">
        <v>#DIV/0!</v>
      </c>
      <c r="O17" s="2" t="e">
        <f t="shared" si="1"/>
        <v>#DIV/0!</v>
      </c>
      <c r="P17" s="2">
        <f t="shared" si="2"/>
        <v>-6.4151156797440656E-3</v>
      </c>
      <c r="Q17" s="2">
        <f t="shared" si="3"/>
        <v>-1.3744343724902075E-2</v>
      </c>
      <c r="R17" s="2">
        <f t="shared" si="4"/>
        <v>0.17336504647869</v>
      </c>
      <c r="S17" s="2" t="e">
        <f t="shared" si="5"/>
        <v>#DIV/0!</v>
      </c>
      <c r="U17" s="115" t="str">
        <f t="shared" si="6"/>
        <v/>
      </c>
      <c r="V17" s="2" t="str">
        <f t="shared" si="7"/>
        <v/>
      </c>
      <c r="X17" s="2" t="s">
        <v>25</v>
      </c>
      <c r="Y17" s="2" t="str">
        <f t="shared" si="8"/>
        <v/>
      </c>
    </row>
    <row r="18" spans="1:25">
      <c r="A18" s="2" t="s">
        <v>26</v>
      </c>
      <c r="B18" s="2" t="s">
        <v>27</v>
      </c>
      <c r="C18" s="2">
        <v>0.748</v>
      </c>
      <c r="D18" s="12">
        <v>0.33488939307095</v>
      </c>
      <c r="E18" s="2">
        <v>0.48223563082917142</v>
      </c>
      <c r="F18" s="2">
        <v>1</v>
      </c>
      <c r="G18" s="2">
        <v>0.44605231868131667</v>
      </c>
      <c r="I18" s="2">
        <v>0.75099999999999989</v>
      </c>
      <c r="J18" s="2">
        <v>0.38372249930666003</v>
      </c>
      <c r="K18" s="2">
        <v>0.49816282625052022</v>
      </c>
      <c r="L18" s="2">
        <v>1</v>
      </c>
      <c r="M18" s="2">
        <v>0.37783649450549484</v>
      </c>
      <c r="O18" s="2">
        <f t="shared" si="1"/>
        <v>-2.9999999999998916E-3</v>
      </c>
      <c r="P18" s="2">
        <f t="shared" si="2"/>
        <v>-4.8833106235710022E-2</v>
      </c>
      <c r="Q18" s="2">
        <f t="shared" si="3"/>
        <v>-1.5927195421348794E-2</v>
      </c>
      <c r="R18" s="2">
        <f t="shared" si="4"/>
        <v>0</v>
      </c>
      <c r="S18" s="2">
        <f t="shared" si="5"/>
        <v>6.8215824175821838E-2</v>
      </c>
      <c r="U18" s="115">
        <f t="shared" si="6"/>
        <v>-1.0680596851545682E-3</v>
      </c>
      <c r="V18" s="2">
        <f t="shared" si="7"/>
        <v>142</v>
      </c>
      <c r="X18" s="2" t="s">
        <v>27</v>
      </c>
      <c r="Y18" s="2">
        <f t="shared" si="8"/>
        <v>-1.0680596851545682E-3</v>
      </c>
    </row>
    <row r="19" spans="1:25">
      <c r="A19" s="2" t="s">
        <v>28</v>
      </c>
      <c r="B19" s="2" t="s">
        <v>29</v>
      </c>
      <c r="C19" s="2">
        <v>0.47499999999999998</v>
      </c>
      <c r="D19" s="12">
        <v>0.42577355197349603</v>
      </c>
      <c r="E19" s="2">
        <v>0.19051058729723599</v>
      </c>
      <c r="F19" s="2">
        <v>0.44383961160286001</v>
      </c>
      <c r="G19" s="2">
        <v>0.11227685714285714</v>
      </c>
      <c r="I19" s="2">
        <v>0.5</v>
      </c>
      <c r="J19" s="2">
        <v>0.36867136109954196</v>
      </c>
      <c r="K19" s="2">
        <v>0.26177190668249001</v>
      </c>
      <c r="L19" s="2">
        <v>2.6363404975712858E-2</v>
      </c>
      <c r="M19" s="2">
        <v>7.3156142857142864E-2</v>
      </c>
      <c r="O19" s="2">
        <f t="shared" si="1"/>
        <v>-2.5000000000000022E-2</v>
      </c>
      <c r="P19" s="2">
        <f t="shared" si="2"/>
        <v>5.7102190873954073E-2</v>
      </c>
      <c r="Q19" s="2">
        <f t="shared" si="3"/>
        <v>-7.1261319385254013E-2</v>
      </c>
      <c r="R19" s="2">
        <f t="shared" si="4"/>
        <v>0.41747620662714713</v>
      </c>
      <c r="S19" s="2">
        <f t="shared" si="5"/>
        <v>3.9120714285714273E-2</v>
      </c>
      <c r="U19" s="115">
        <f t="shared" si="6"/>
        <v>4.280472405019517E-2</v>
      </c>
      <c r="V19" s="2">
        <f t="shared" si="7"/>
        <v>96</v>
      </c>
      <c r="X19" s="2" t="s">
        <v>29</v>
      </c>
      <c r="Y19" s="2">
        <f t="shared" si="8"/>
        <v>4.280472405019517E-2</v>
      </c>
    </row>
    <row r="20" spans="1:25">
      <c r="A20" s="2" t="s">
        <v>30</v>
      </c>
      <c r="B20" s="2" t="s">
        <v>31</v>
      </c>
      <c r="C20" s="2">
        <v>0.71499999999999997</v>
      </c>
      <c r="D20" s="12">
        <v>0.72697488171204205</v>
      </c>
      <c r="E20" s="2">
        <v>0.71886954076773402</v>
      </c>
      <c r="F20" s="2">
        <v>1</v>
      </c>
      <c r="G20" s="2" t="e">
        <v>#DIV/0!</v>
      </c>
      <c r="I20" s="2">
        <v>0.69400000000000006</v>
      </c>
      <c r="J20" s="2">
        <v>0.730567021577614</v>
      </c>
      <c r="K20" s="2">
        <v>0.73826265040086603</v>
      </c>
      <c r="L20" s="2">
        <v>1</v>
      </c>
      <c r="M20" s="2" t="e">
        <v>#DIV/0!</v>
      </c>
      <c r="O20" s="2">
        <f t="shared" si="1"/>
        <v>2.0999999999999908E-2</v>
      </c>
      <c r="P20" s="2">
        <f t="shared" si="2"/>
        <v>-3.5921398655719416E-3</v>
      </c>
      <c r="Q20" s="2">
        <f t="shared" si="3"/>
        <v>-1.9393109633132011E-2</v>
      </c>
      <c r="R20" s="2">
        <f t="shared" si="4"/>
        <v>0</v>
      </c>
      <c r="S20" s="2" t="e">
        <f t="shared" si="5"/>
        <v>#DIV/0!</v>
      </c>
      <c r="U20" s="115" t="str">
        <f t="shared" si="6"/>
        <v/>
      </c>
      <c r="V20" s="2" t="str">
        <f t="shared" si="7"/>
        <v/>
      </c>
      <c r="X20" s="2" t="s">
        <v>31</v>
      </c>
      <c r="Y20" s="2" t="str">
        <f t="shared" si="8"/>
        <v/>
      </c>
    </row>
    <row r="21" spans="1:25">
      <c r="A21" s="2" t="s">
        <v>32</v>
      </c>
      <c r="B21" s="2" t="s">
        <v>33</v>
      </c>
      <c r="C21" s="2">
        <v>0.45</v>
      </c>
      <c r="D21" s="12">
        <v>0.19121231695930199</v>
      </c>
      <c r="E21" s="2">
        <v>0.57329497846282007</v>
      </c>
      <c r="F21" s="2">
        <v>1</v>
      </c>
      <c r="G21" s="2">
        <v>1</v>
      </c>
      <c r="I21" s="2">
        <v>0.43099999999999999</v>
      </c>
      <c r="J21" s="2">
        <v>0.22578517566801598</v>
      </c>
      <c r="K21" s="2">
        <v>0.47309202587182198</v>
      </c>
      <c r="L21" s="2">
        <v>0.32561365724846286</v>
      </c>
      <c r="M21" s="2">
        <v>0.87887042857142861</v>
      </c>
      <c r="O21" s="2">
        <f t="shared" si="1"/>
        <v>1.9000000000000017E-2</v>
      </c>
      <c r="P21" s="2">
        <f t="shared" si="2"/>
        <v>-3.4572858708713988E-2</v>
      </c>
      <c r="Q21" s="2">
        <f t="shared" si="3"/>
        <v>0.1002029525909981</v>
      </c>
      <c r="R21" s="2">
        <f t="shared" si="4"/>
        <v>0.67438634275153708</v>
      </c>
      <c r="S21" s="2">
        <f t="shared" si="5"/>
        <v>0.12112957142857139</v>
      </c>
      <c r="U21" s="115">
        <f t="shared" si="6"/>
        <v>0.11714325100779908</v>
      </c>
      <c r="V21" s="2">
        <f t="shared" si="7"/>
        <v>21</v>
      </c>
      <c r="X21" s="2" t="s">
        <v>33</v>
      </c>
      <c r="Y21" s="2">
        <f t="shared" si="8"/>
        <v>0.11714325100779908</v>
      </c>
    </row>
    <row r="22" spans="1:25">
      <c r="A22" s="2" t="s">
        <v>34</v>
      </c>
      <c r="B22" s="2" t="s">
        <v>35</v>
      </c>
      <c r="C22" s="2">
        <v>0.72099999999999997</v>
      </c>
      <c r="D22" s="12">
        <v>0.77872491677547795</v>
      </c>
      <c r="E22" s="2">
        <v>0.65712599273667405</v>
      </c>
      <c r="F22" s="2">
        <v>1</v>
      </c>
      <c r="G22" s="2">
        <v>0.92201002221943007</v>
      </c>
      <c r="I22" s="2">
        <v>0.68700000000000006</v>
      </c>
      <c r="J22" s="2">
        <v>0.793468876065622</v>
      </c>
      <c r="K22" s="2">
        <v>0.66507490353074394</v>
      </c>
      <c r="L22" s="2">
        <v>1</v>
      </c>
      <c r="M22" s="2">
        <v>0.88939185714285718</v>
      </c>
      <c r="O22" s="2">
        <f t="shared" si="1"/>
        <v>3.3999999999999919E-2</v>
      </c>
      <c r="P22" s="2">
        <f t="shared" si="2"/>
        <v>-1.4743959290144049E-2</v>
      </c>
      <c r="Q22" s="2">
        <f t="shared" si="3"/>
        <v>-7.9489107940698966E-3</v>
      </c>
      <c r="R22" s="2">
        <f t="shared" si="4"/>
        <v>0</v>
      </c>
      <c r="S22" s="2">
        <f t="shared" si="5"/>
        <v>3.2618165076572891E-2</v>
      </c>
      <c r="U22" s="115">
        <f t="shared" si="6"/>
        <v>1.8240661874044828E-2</v>
      </c>
      <c r="V22" s="2">
        <f t="shared" si="7"/>
        <v>117</v>
      </c>
      <c r="X22" s="2" t="s">
        <v>35</v>
      </c>
      <c r="Y22" s="2">
        <f t="shared" si="8"/>
        <v>1.8240661874044828E-2</v>
      </c>
    </row>
    <row r="23" spans="1:25">
      <c r="A23" s="2" t="s">
        <v>36</v>
      </c>
      <c r="B23" s="2" t="s">
        <v>37</v>
      </c>
      <c r="C23" s="2">
        <v>0.63</v>
      </c>
      <c r="D23" s="12">
        <v>0.64887571636989005</v>
      </c>
      <c r="E23" s="2">
        <v>0.51542024754088278</v>
      </c>
      <c r="F23" s="2">
        <v>0.69363316755273574</v>
      </c>
      <c r="G23" s="2">
        <v>0.16024157142857143</v>
      </c>
      <c r="I23" s="2">
        <v>0.628</v>
      </c>
      <c r="J23" s="2">
        <v>0.65199749282060204</v>
      </c>
      <c r="K23" s="2">
        <v>0.59758810842933396</v>
      </c>
      <c r="L23" s="2">
        <v>0.37913254473763996</v>
      </c>
      <c r="M23" s="2">
        <v>3.6523714285714284E-2</v>
      </c>
      <c r="O23" s="2">
        <f t="shared" si="1"/>
        <v>2.0000000000000018E-3</v>
      </c>
      <c r="P23" s="2">
        <f t="shared" si="2"/>
        <v>-3.1217764507119883E-3</v>
      </c>
      <c r="Q23" s="2">
        <f t="shared" si="3"/>
        <v>-8.2167860888451183E-2</v>
      </c>
      <c r="R23" s="2">
        <f t="shared" si="4"/>
        <v>0.31450062281509578</v>
      </c>
      <c r="S23" s="2">
        <f t="shared" si="5"/>
        <v>0.12371785714285714</v>
      </c>
      <c r="U23" s="115">
        <f t="shared" si="6"/>
        <v>4.5116105327348721E-2</v>
      </c>
      <c r="V23" s="2">
        <f t="shared" si="7"/>
        <v>90</v>
      </c>
      <c r="X23" s="2" t="s">
        <v>37</v>
      </c>
      <c r="Y23" s="2">
        <f t="shared" si="8"/>
        <v>4.5116105327348721E-2</v>
      </c>
    </row>
    <row r="24" spans="1:25">
      <c r="A24" s="2" t="s">
        <v>38</v>
      </c>
      <c r="B24" s="2" t="s">
        <v>39</v>
      </c>
      <c r="C24" s="2">
        <v>0.55399999999999994</v>
      </c>
      <c r="D24" s="12">
        <v>0.56158625695217401</v>
      </c>
      <c r="E24" s="2">
        <v>0.58854839123534197</v>
      </c>
      <c r="F24" s="2">
        <v>0.80475776640123853</v>
      </c>
      <c r="G24" s="2">
        <v>0.11243135714285829</v>
      </c>
      <c r="I24" s="2">
        <v>0.54600000000000004</v>
      </c>
      <c r="J24" s="2">
        <v>0.50645108713974063</v>
      </c>
      <c r="K24" s="2">
        <v>0.54169065002672401</v>
      </c>
      <c r="L24" s="2">
        <v>8.6216997017931993E-2</v>
      </c>
      <c r="M24" s="2">
        <v>8.7072428571428565E-2</v>
      </c>
      <c r="O24" s="2">
        <f t="shared" si="1"/>
        <v>7.9999999999998961E-3</v>
      </c>
      <c r="P24" s="2">
        <f t="shared" si="2"/>
        <v>5.5135169812433382E-2</v>
      </c>
      <c r="Q24" s="2">
        <f t="shared" si="3"/>
        <v>4.6857741208617965E-2</v>
      </c>
      <c r="R24" s="2">
        <f t="shared" si="4"/>
        <v>0.71854076938330658</v>
      </c>
      <c r="S24" s="2">
        <f t="shared" si="5"/>
        <v>2.5358928571429726E-2</v>
      </c>
      <c r="U24" s="115">
        <f t="shared" si="6"/>
        <v>0.10973657612197341</v>
      </c>
      <c r="V24" s="2">
        <f t="shared" si="7"/>
        <v>27</v>
      </c>
      <c r="X24" s="2" t="s">
        <v>39</v>
      </c>
      <c r="Y24" s="2">
        <f t="shared" si="8"/>
        <v>0.10973657612197341</v>
      </c>
    </row>
    <row r="25" spans="1:25">
      <c r="A25" s="2" t="s">
        <v>40</v>
      </c>
      <c r="B25" s="2" t="s">
        <v>41</v>
      </c>
      <c r="C25" s="2">
        <v>0.57700000000000007</v>
      </c>
      <c r="D25" s="12">
        <v>0.37311952908783802</v>
      </c>
      <c r="E25" s="2">
        <v>0.63705724606428604</v>
      </c>
      <c r="F25" s="2">
        <v>0.67000386164059289</v>
      </c>
      <c r="G25" s="2">
        <v>9.2764147225076546E-2</v>
      </c>
      <c r="I25" s="2">
        <v>0.57733333333333337</v>
      </c>
      <c r="J25" s="2">
        <v>0.31028165642512995</v>
      </c>
      <c r="K25" s="2">
        <v>0.71389518064966406</v>
      </c>
      <c r="L25" s="2">
        <v>4.3155973961194284E-2</v>
      </c>
      <c r="M25" s="2">
        <v>6.4497868961973376E-2</v>
      </c>
      <c r="O25" s="2">
        <f t="shared" si="1"/>
        <v>-3.3333333333329662E-4</v>
      </c>
      <c r="P25" s="2">
        <f t="shared" si="2"/>
        <v>6.2837872662708072E-2</v>
      </c>
      <c r="Q25" s="2">
        <f t="shared" si="3"/>
        <v>-7.683793458537802E-2</v>
      </c>
      <c r="R25" s="2">
        <f t="shared" si="4"/>
        <v>0.62684788767939859</v>
      </c>
      <c r="S25" s="2">
        <f t="shared" si="5"/>
        <v>2.826627826310317E-2</v>
      </c>
      <c r="U25" s="115">
        <f t="shared" si="6"/>
        <v>7.9972596335812329E-2</v>
      </c>
      <c r="V25" s="2">
        <f t="shared" si="7"/>
        <v>51</v>
      </c>
      <c r="X25" s="2" t="s">
        <v>41</v>
      </c>
      <c r="Y25" s="2">
        <f t="shared" si="8"/>
        <v>7.9972596335812329E-2</v>
      </c>
    </row>
    <row r="26" spans="1:25">
      <c r="A26" s="2" t="s">
        <v>42</v>
      </c>
      <c r="B26" s="2" t="s">
        <v>43</v>
      </c>
      <c r="C26" s="2">
        <v>0.53600000000000003</v>
      </c>
      <c r="D26" s="12">
        <v>0.48331877922657523</v>
      </c>
      <c r="E26" s="2">
        <v>0.33536276853173602</v>
      </c>
      <c r="F26" s="2">
        <v>1</v>
      </c>
      <c r="G26" s="2">
        <v>0.65468653696428714</v>
      </c>
      <c r="I26" s="2">
        <v>0.64500000000000002</v>
      </c>
      <c r="J26" s="2">
        <v>0.46625873187523198</v>
      </c>
      <c r="K26" s="2">
        <v>0.35287796626403201</v>
      </c>
      <c r="L26" s="2">
        <v>0.28554883509539714</v>
      </c>
      <c r="M26" s="2">
        <v>0.5803314285714285</v>
      </c>
      <c r="O26" s="2">
        <f t="shared" si="1"/>
        <v>-0.10899999999999999</v>
      </c>
      <c r="P26" s="2">
        <f t="shared" si="2"/>
        <v>1.7060047351343255E-2</v>
      </c>
      <c r="Q26" s="2">
        <f t="shared" si="3"/>
        <v>-1.7515197732295984E-2</v>
      </c>
      <c r="R26" s="2">
        <f t="shared" si="4"/>
        <v>0.71445116490460281</v>
      </c>
      <c r="S26" s="2">
        <f t="shared" si="5"/>
        <v>7.4355108392858638E-2</v>
      </c>
      <c r="U26" s="115">
        <f t="shared" si="6"/>
        <v>4.4043890364563597E-2</v>
      </c>
      <c r="V26" s="2">
        <f t="shared" si="7"/>
        <v>92</v>
      </c>
      <c r="X26" s="2" t="s">
        <v>43</v>
      </c>
      <c r="Y26" s="2">
        <f t="shared" si="8"/>
        <v>4.4043890364563597E-2</v>
      </c>
    </row>
    <row r="27" spans="1:25">
      <c r="A27" s="2" t="s">
        <v>44</v>
      </c>
      <c r="B27" s="2" t="s">
        <v>45</v>
      </c>
      <c r="C27" s="2">
        <v>0.53100000000000003</v>
      </c>
      <c r="D27" s="12">
        <v>0.49037031927200625</v>
      </c>
      <c r="E27" s="2">
        <v>0.38564996074089797</v>
      </c>
      <c r="F27" s="2">
        <v>1</v>
      </c>
      <c r="G27" s="2">
        <v>0.52861728571428579</v>
      </c>
      <c r="I27" s="2">
        <v>0.44700000000000001</v>
      </c>
      <c r="J27" s="2">
        <v>0.51536485390243136</v>
      </c>
      <c r="K27" s="2">
        <v>0.41086961513939002</v>
      </c>
      <c r="L27" s="2">
        <v>0.53166458827150564</v>
      </c>
      <c r="M27" s="2">
        <v>0.4042740714285693</v>
      </c>
      <c r="O27" s="2">
        <f t="shared" si="1"/>
        <v>8.4000000000000019E-2</v>
      </c>
      <c r="P27" s="2">
        <f t="shared" si="2"/>
        <v>-2.4994534630425114E-2</v>
      </c>
      <c r="Q27" s="2">
        <f t="shared" si="3"/>
        <v>-2.5219654398492053E-2</v>
      </c>
      <c r="R27" s="2">
        <f t="shared" si="4"/>
        <v>0.46833541172849436</v>
      </c>
      <c r="S27" s="2">
        <f t="shared" si="5"/>
        <v>0.12434321428571649</v>
      </c>
      <c r="U27" s="115">
        <f t="shared" si="6"/>
        <v>0.10980805462316172</v>
      </c>
      <c r="V27" s="2">
        <f t="shared" si="7"/>
        <v>26</v>
      </c>
      <c r="X27" s="2" t="s">
        <v>45</v>
      </c>
      <c r="Y27" s="2">
        <f t="shared" si="8"/>
        <v>0.10980805462316172</v>
      </c>
    </row>
    <row r="28" spans="1:25">
      <c r="A28" s="2" t="s">
        <v>46</v>
      </c>
      <c r="B28" s="2" t="s">
        <v>47</v>
      </c>
      <c r="C28" s="2">
        <v>0.69700000000000006</v>
      </c>
      <c r="D28" s="12">
        <v>0.58187563318872004</v>
      </c>
      <c r="E28" s="2">
        <v>0.68132870546798208</v>
      </c>
      <c r="F28" s="2">
        <v>1</v>
      </c>
      <c r="G28" s="2">
        <v>0.12158162105636328</v>
      </c>
      <c r="I28" s="2">
        <v>0.69900000000000007</v>
      </c>
      <c r="J28" s="2">
        <v>0.64857801116717795</v>
      </c>
      <c r="K28" s="2">
        <v>0.66307225050140794</v>
      </c>
      <c r="L28" s="2">
        <v>0.41141149931494431</v>
      </c>
      <c r="M28" s="2">
        <v>0.10808485714285715</v>
      </c>
      <c r="O28" s="2">
        <f t="shared" si="1"/>
        <v>-2.0000000000000018E-3</v>
      </c>
      <c r="P28" s="2">
        <f t="shared" si="2"/>
        <v>-6.6702377978457905E-2</v>
      </c>
      <c r="Q28" s="2">
        <f t="shared" si="3"/>
        <v>1.8256454966574132E-2</v>
      </c>
      <c r="R28" s="2">
        <f t="shared" si="4"/>
        <v>0.58858850068505575</v>
      </c>
      <c r="S28" s="2">
        <f t="shared" si="5"/>
        <v>1.3496763913506127E-2</v>
      </c>
      <c r="U28" s="115">
        <f t="shared" si="6"/>
        <v>6.8204917698334755E-2</v>
      </c>
      <c r="V28" s="2">
        <f t="shared" si="7"/>
        <v>69</v>
      </c>
      <c r="X28" s="2" t="s">
        <v>47</v>
      </c>
      <c r="Y28" s="2">
        <f t="shared" si="8"/>
        <v>6.8204917698334755E-2</v>
      </c>
    </row>
    <row r="29" spans="1:25">
      <c r="A29" s="2" t="s">
        <v>48</v>
      </c>
      <c r="B29" s="2" t="s">
        <v>49</v>
      </c>
      <c r="C29" s="2">
        <v>0.56700000000000006</v>
      </c>
      <c r="D29" s="12">
        <v>0.60167305480260003</v>
      </c>
      <c r="E29" s="2">
        <v>0.55759778050123399</v>
      </c>
      <c r="F29" s="2">
        <v>1</v>
      </c>
      <c r="G29" s="2">
        <v>0.53669735781428574</v>
      </c>
      <c r="I29" s="2">
        <v>0.62</v>
      </c>
      <c r="J29" s="2">
        <v>0.57076923054228801</v>
      </c>
      <c r="K29" s="2">
        <v>0.47687393689668001</v>
      </c>
      <c r="L29" s="2">
        <v>0.50973366838888856</v>
      </c>
      <c r="M29" s="2">
        <v>0.33964</v>
      </c>
      <c r="O29" s="2">
        <f t="shared" si="1"/>
        <v>-5.2999999999999936E-2</v>
      </c>
      <c r="P29" s="2">
        <f t="shared" si="2"/>
        <v>3.0903824260312018E-2</v>
      </c>
      <c r="Q29" s="2">
        <f t="shared" si="3"/>
        <v>8.072384360455398E-2</v>
      </c>
      <c r="R29" s="2">
        <f t="shared" si="4"/>
        <v>0.49026633161111144</v>
      </c>
      <c r="S29" s="2">
        <f t="shared" si="5"/>
        <v>0.19705735781428574</v>
      </c>
      <c r="U29" s="115">
        <f t="shared" si="6"/>
        <v>7.3368919661282922E-2</v>
      </c>
      <c r="V29" s="2">
        <f t="shared" si="7"/>
        <v>59</v>
      </c>
      <c r="X29" s="2" t="s">
        <v>49</v>
      </c>
      <c r="Y29" s="2">
        <f t="shared" si="8"/>
        <v>7.3368919661282922E-2</v>
      </c>
    </row>
    <row r="30" spans="1:25">
      <c r="A30" s="2" t="s">
        <v>50</v>
      </c>
      <c r="B30" s="2" t="s">
        <v>51</v>
      </c>
      <c r="C30" s="2" t="e">
        <v>#DIV/0!</v>
      </c>
      <c r="D30" s="12">
        <v>0.34186964259129404</v>
      </c>
      <c r="E30" s="2">
        <v>0.76991925119170401</v>
      </c>
      <c r="F30" s="2">
        <v>1</v>
      </c>
      <c r="G30" s="2">
        <v>0.24496099999999998</v>
      </c>
      <c r="I30" s="2" t="e">
        <v>#DIV/0!</v>
      </c>
      <c r="J30" s="2">
        <v>0.33598326554660601</v>
      </c>
      <c r="K30" s="2">
        <v>0.77386943878571002</v>
      </c>
      <c r="L30" s="2">
        <v>0.79725665643977284</v>
      </c>
      <c r="M30" s="2">
        <v>0.21234885714285714</v>
      </c>
      <c r="O30" s="2" t="e">
        <f t="shared" si="1"/>
        <v>#DIV/0!</v>
      </c>
      <c r="P30" s="2">
        <f t="shared" si="2"/>
        <v>5.8863770446880292E-3</v>
      </c>
      <c r="Q30" s="2">
        <f t="shared" si="3"/>
        <v>-3.9501875940060049E-3</v>
      </c>
      <c r="R30" s="2">
        <f t="shared" si="4"/>
        <v>0.20274334356022716</v>
      </c>
      <c r="S30" s="2">
        <f t="shared" si="5"/>
        <v>3.261214285714284E-2</v>
      </c>
      <c r="U30" s="115" t="str">
        <f t="shared" si="6"/>
        <v/>
      </c>
      <c r="V30" s="2" t="str">
        <f t="shared" si="7"/>
        <v/>
      </c>
      <c r="X30" s="2" t="s">
        <v>51</v>
      </c>
      <c r="Y30" s="2" t="str">
        <f t="shared" si="8"/>
        <v/>
      </c>
    </row>
    <row r="31" spans="1:25">
      <c r="A31" s="2" t="s">
        <v>52</v>
      </c>
      <c r="B31" s="2" t="s">
        <v>53</v>
      </c>
      <c r="C31" s="2">
        <v>0.64599999999999991</v>
      </c>
      <c r="D31" s="12">
        <v>0.60747982691828994</v>
      </c>
      <c r="E31" s="2">
        <v>0.59416312034348207</v>
      </c>
      <c r="F31" s="2">
        <v>1</v>
      </c>
      <c r="G31" s="2">
        <v>0.68453780533752051</v>
      </c>
      <c r="I31" s="2">
        <v>0.59200000000000008</v>
      </c>
      <c r="J31" s="2">
        <v>0.61145953535702602</v>
      </c>
      <c r="K31" s="2">
        <v>0.53314521887324795</v>
      </c>
      <c r="L31" s="2">
        <v>0.86836635026713427</v>
      </c>
      <c r="M31" s="2">
        <v>0.58834971428571425</v>
      </c>
      <c r="O31" s="2">
        <f t="shared" si="1"/>
        <v>5.3999999999999826E-2</v>
      </c>
      <c r="P31" s="2">
        <f t="shared" si="2"/>
        <v>-3.9797084387360737E-3</v>
      </c>
      <c r="Q31" s="2">
        <f t="shared" si="3"/>
        <v>6.1017901470234115E-2</v>
      </c>
      <c r="R31" s="2">
        <f t="shared" si="4"/>
        <v>0.13163364973286573</v>
      </c>
      <c r="S31" s="2">
        <f t="shared" si="5"/>
        <v>9.6188091051806257E-2</v>
      </c>
      <c r="U31" s="115">
        <f t="shared" si="6"/>
        <v>6.2607491727021167E-2</v>
      </c>
      <c r="V31" s="2">
        <f t="shared" si="7"/>
        <v>73</v>
      </c>
      <c r="X31" s="2" t="s">
        <v>53</v>
      </c>
      <c r="Y31" s="2">
        <f t="shared" si="8"/>
        <v>6.2607491727021167E-2</v>
      </c>
    </row>
    <row r="32" spans="1:25">
      <c r="A32" s="2" t="s">
        <v>54</v>
      </c>
      <c r="B32" s="2" t="s">
        <v>55</v>
      </c>
      <c r="C32" s="2">
        <v>0.59499999999999997</v>
      </c>
      <c r="D32" s="12">
        <v>0.44993118754423805</v>
      </c>
      <c r="E32" s="2">
        <v>0.476968155879746</v>
      </c>
      <c r="F32" s="2">
        <v>0.2990974790234886</v>
      </c>
      <c r="G32" s="2">
        <v>4.866257142857143E-2</v>
      </c>
      <c r="I32" s="2">
        <v>0.57999999999999996</v>
      </c>
      <c r="J32" s="2">
        <v>0.41625328853502602</v>
      </c>
      <c r="K32" s="2">
        <v>0.48719978689691856</v>
      </c>
      <c r="L32" s="2">
        <v>4.2559751622579856E-2</v>
      </c>
      <c r="M32" s="2">
        <v>2.2325285714285714E-2</v>
      </c>
      <c r="O32" s="2">
        <f t="shared" si="1"/>
        <v>1.5000000000000013E-2</v>
      </c>
      <c r="P32" s="2">
        <f t="shared" si="2"/>
        <v>3.3677899009212031E-2</v>
      </c>
      <c r="Q32" s="2">
        <f t="shared" si="3"/>
        <v>-1.023163101717256E-2</v>
      </c>
      <c r="R32" s="2">
        <f t="shared" si="4"/>
        <v>0.25653772740090874</v>
      </c>
      <c r="S32" s="2">
        <f t="shared" si="5"/>
        <v>2.6337285714285716E-2</v>
      </c>
      <c r="U32" s="115">
        <f t="shared" si="6"/>
        <v>4.579016013840425E-2</v>
      </c>
      <c r="V32" s="2">
        <f t="shared" si="7"/>
        <v>88</v>
      </c>
      <c r="X32" s="2" t="s">
        <v>55</v>
      </c>
      <c r="Y32" s="2">
        <f t="shared" si="8"/>
        <v>4.579016013840425E-2</v>
      </c>
    </row>
    <row r="33" spans="1:25">
      <c r="A33" s="2" t="s">
        <v>56</v>
      </c>
      <c r="B33" s="2" t="s">
        <v>57</v>
      </c>
      <c r="C33" s="2">
        <v>0.48799999999999999</v>
      </c>
      <c r="D33" s="12">
        <v>0.35477166801697402</v>
      </c>
      <c r="E33" s="2">
        <v>0.215068379803036</v>
      </c>
      <c r="F33" s="2">
        <v>0.14424746285096285</v>
      </c>
      <c r="G33" s="2">
        <v>3.8297285714285714E-2</v>
      </c>
      <c r="I33" s="2">
        <v>0.45947238095238047</v>
      </c>
      <c r="J33" s="2">
        <v>0.23413341807763799</v>
      </c>
      <c r="K33" s="2">
        <v>1.0614600254999829E-3</v>
      </c>
      <c r="L33" s="2">
        <v>2.0058011455207001E-2</v>
      </c>
      <c r="M33" s="2">
        <v>3.3264999999999996E-2</v>
      </c>
      <c r="O33" s="2">
        <f t="shared" si="1"/>
        <v>2.8527619047619523E-2</v>
      </c>
      <c r="P33" s="2">
        <f t="shared" si="2"/>
        <v>0.12063824993933603</v>
      </c>
      <c r="Q33" s="2">
        <f t="shared" si="3"/>
        <v>0.21400691977753603</v>
      </c>
      <c r="R33" s="2">
        <f t="shared" si="4"/>
        <v>0.12418945139575585</v>
      </c>
      <c r="S33" s="2">
        <f t="shared" si="5"/>
        <v>5.0322857142857183E-3</v>
      </c>
      <c r="U33" s="115">
        <f t="shared" si="6"/>
        <v>7.2247172877173971E-2</v>
      </c>
      <c r="V33" s="2">
        <f t="shared" si="7"/>
        <v>62</v>
      </c>
      <c r="X33" s="2" t="s">
        <v>57</v>
      </c>
      <c r="Y33" s="2">
        <f t="shared" si="8"/>
        <v>7.2247172877173971E-2</v>
      </c>
    </row>
    <row r="34" spans="1:25">
      <c r="A34" s="2" t="s">
        <v>58</v>
      </c>
      <c r="B34" s="2" t="s">
        <v>59</v>
      </c>
      <c r="C34" s="2">
        <v>0.56600000000000006</v>
      </c>
      <c r="D34" s="12">
        <v>0.32370085083287198</v>
      </c>
      <c r="E34" s="2">
        <v>0.37485902017607797</v>
      </c>
      <c r="F34" s="2">
        <v>0.53966948992385</v>
      </c>
      <c r="G34" s="2">
        <v>0.14285714285714285</v>
      </c>
      <c r="I34" s="2">
        <v>0.61099999999999999</v>
      </c>
      <c r="J34" s="2">
        <v>0.32558283070464</v>
      </c>
      <c r="K34" s="2">
        <v>0.397023474345024</v>
      </c>
      <c r="L34" s="2">
        <v>9.0183334186838562E-2</v>
      </c>
      <c r="M34" s="2">
        <v>4.3437285714285713E-2</v>
      </c>
      <c r="O34" s="2">
        <f t="shared" si="1"/>
        <v>-4.4999999999999929E-2</v>
      </c>
      <c r="P34" s="2">
        <f t="shared" si="2"/>
        <v>-1.8819798717680247E-3</v>
      </c>
      <c r="Q34" s="2">
        <f t="shared" si="3"/>
        <v>-2.2164454168946024E-2</v>
      </c>
      <c r="R34" s="2">
        <f t="shared" si="4"/>
        <v>0.44948615573701145</v>
      </c>
      <c r="S34" s="2">
        <f t="shared" si="5"/>
        <v>9.9419857142857143E-2</v>
      </c>
      <c r="U34" s="115">
        <f t="shared" si="6"/>
        <v>4.3107447354894357E-2</v>
      </c>
      <c r="V34" s="2">
        <f t="shared" si="7"/>
        <v>93</v>
      </c>
      <c r="X34" s="2" t="s">
        <v>59</v>
      </c>
      <c r="Y34" s="2">
        <f t="shared" si="8"/>
        <v>4.3107447354894357E-2</v>
      </c>
    </row>
    <row r="35" spans="1:25">
      <c r="A35" s="2" t="s">
        <v>60</v>
      </c>
      <c r="B35" s="2" t="s">
        <v>61</v>
      </c>
      <c r="C35" s="2">
        <v>0.53</v>
      </c>
      <c r="D35" s="12">
        <v>0.29449020830078798</v>
      </c>
      <c r="E35" s="2">
        <v>0.41816913286320806</v>
      </c>
      <c r="F35" s="2">
        <v>0.54131554999591425</v>
      </c>
      <c r="G35" s="2">
        <v>0.12892657142857145</v>
      </c>
      <c r="I35" s="2">
        <v>0.52300000000000002</v>
      </c>
      <c r="J35" s="2">
        <v>0.30565448553553398</v>
      </c>
      <c r="K35" s="2">
        <v>0.35682528970907601</v>
      </c>
      <c r="L35" s="2">
        <v>0.12556660665224598</v>
      </c>
      <c r="M35" s="2">
        <v>7.0808142857142861E-2</v>
      </c>
      <c r="O35" s="2">
        <f t="shared" si="1"/>
        <v>7.0000000000000062E-3</v>
      </c>
      <c r="P35" s="2">
        <f t="shared" si="2"/>
        <v>-1.1164277234746001E-2</v>
      </c>
      <c r="Q35" s="2">
        <f t="shared" si="3"/>
        <v>6.1343843154132049E-2</v>
      </c>
      <c r="R35" s="2">
        <f t="shared" si="4"/>
        <v>0.4157489433436683</v>
      </c>
      <c r="S35" s="2">
        <f t="shared" si="5"/>
        <v>5.8118428571428585E-2</v>
      </c>
      <c r="U35" s="115">
        <f t="shared" si="6"/>
        <v>6.9005867229310375E-2</v>
      </c>
      <c r="V35" s="2">
        <f t="shared" si="7"/>
        <v>67</v>
      </c>
      <c r="X35" s="2" t="s">
        <v>61</v>
      </c>
      <c r="Y35" s="2">
        <f t="shared" si="8"/>
        <v>6.9005867229310375E-2</v>
      </c>
    </row>
    <row r="36" spans="1:25">
      <c r="A36" s="2" t="s">
        <v>62</v>
      </c>
      <c r="B36" s="2" t="s">
        <v>63</v>
      </c>
      <c r="C36" s="2">
        <v>0.80500000000000005</v>
      </c>
      <c r="D36" s="12">
        <v>0.78801626492978993</v>
      </c>
      <c r="E36" s="2">
        <v>0.70309221361201391</v>
      </c>
      <c r="F36" s="2">
        <v>0.97726600087306581</v>
      </c>
      <c r="G36" s="2">
        <v>0.50856166297786076</v>
      </c>
      <c r="I36" s="2">
        <v>0.753</v>
      </c>
      <c r="J36" s="2">
        <v>0.83479092821809997</v>
      </c>
      <c r="K36" s="2">
        <v>0.6879607461452879</v>
      </c>
      <c r="L36" s="2">
        <v>0.67064050186413005</v>
      </c>
      <c r="M36" s="2">
        <v>0.88955814285714285</v>
      </c>
      <c r="O36" s="2">
        <f t="shared" si="1"/>
        <v>5.2000000000000046E-2</v>
      </c>
      <c r="P36" s="2">
        <f t="shared" si="2"/>
        <v>-4.6774663288310037E-2</v>
      </c>
      <c r="Q36" s="2">
        <f t="shared" si="3"/>
        <v>1.5131467466726001E-2</v>
      </c>
      <c r="R36" s="2">
        <f t="shared" si="4"/>
        <v>0.30662549900893576</v>
      </c>
      <c r="S36" s="2">
        <f t="shared" si="5"/>
        <v>-0.38099647987928209</v>
      </c>
      <c r="U36" s="115">
        <f t="shared" si="6"/>
        <v>1.2748227913508728E-2</v>
      </c>
      <c r="V36" s="2">
        <f t="shared" si="7"/>
        <v>126</v>
      </c>
      <c r="X36" s="2" t="s">
        <v>63</v>
      </c>
      <c r="Y36" s="2">
        <f t="shared" si="8"/>
        <v>1.2748227913508728E-2</v>
      </c>
    </row>
    <row r="37" spans="1:25">
      <c r="A37" s="2" t="s">
        <v>64</v>
      </c>
      <c r="B37" s="2" t="s">
        <v>65</v>
      </c>
      <c r="C37" s="2">
        <v>0.61299999999999999</v>
      </c>
      <c r="D37" s="12">
        <v>0.669465981339326</v>
      </c>
      <c r="E37" s="2">
        <v>0.66324167624385</v>
      </c>
      <c r="F37" s="2">
        <v>1</v>
      </c>
      <c r="G37" s="2">
        <v>0.21305614285714286</v>
      </c>
      <c r="I37" s="2">
        <v>0.58099999999999996</v>
      </c>
      <c r="J37" s="2">
        <v>0.63180681306242203</v>
      </c>
      <c r="K37" s="2">
        <v>0.72175869105282209</v>
      </c>
      <c r="L37" s="2">
        <v>0.19992729916394</v>
      </c>
      <c r="M37" s="2">
        <v>8.5165571428571438E-2</v>
      </c>
      <c r="O37" s="2">
        <f t="shared" si="1"/>
        <v>3.2000000000000028E-2</v>
      </c>
      <c r="P37" s="2">
        <f t="shared" si="2"/>
        <v>3.7659168276903965E-2</v>
      </c>
      <c r="Q37" s="2">
        <f t="shared" si="3"/>
        <v>-5.851701480897209E-2</v>
      </c>
      <c r="R37" s="2">
        <f t="shared" si="4"/>
        <v>0.80007270083605997</v>
      </c>
      <c r="S37" s="2">
        <f t="shared" si="5"/>
        <v>0.12789057142857141</v>
      </c>
      <c r="U37" s="115">
        <f t="shared" si="6"/>
        <v>0.12938817821657042</v>
      </c>
      <c r="V37" s="2">
        <f t="shared" si="7"/>
        <v>17</v>
      </c>
      <c r="X37" s="2" t="s">
        <v>65</v>
      </c>
      <c r="Y37" s="2">
        <f t="shared" si="8"/>
        <v>0.12938817821657042</v>
      </c>
    </row>
    <row r="38" spans="1:25">
      <c r="A38" s="2" t="s">
        <v>66</v>
      </c>
      <c r="B38" s="2" t="s">
        <v>67</v>
      </c>
      <c r="C38" s="2">
        <v>0.48299999999999998</v>
      </c>
      <c r="D38" s="12">
        <v>0.30345725299095799</v>
      </c>
      <c r="E38" s="2">
        <v>9.3810799078926005E-2</v>
      </c>
      <c r="F38" s="2">
        <v>5.4269211922855429E-2</v>
      </c>
      <c r="G38" s="2">
        <v>3.5118000000000003E-2</v>
      </c>
      <c r="I38" s="2">
        <v>0.57499999999999996</v>
      </c>
      <c r="J38" s="2">
        <v>0.251036047006236</v>
      </c>
      <c r="K38" s="2">
        <v>0.23186324350625598</v>
      </c>
      <c r="L38" s="2">
        <v>2.1276323377562429E-2</v>
      </c>
      <c r="M38" s="2">
        <v>2.4374285714285713E-2</v>
      </c>
      <c r="O38" s="2">
        <f t="shared" si="1"/>
        <v>-9.1999999999999971E-2</v>
      </c>
      <c r="P38" s="2">
        <f t="shared" si="2"/>
        <v>5.2421205984721997E-2</v>
      </c>
      <c r="Q38" s="2">
        <f t="shared" si="3"/>
        <v>-0.13805244442732997</v>
      </c>
      <c r="R38" s="2">
        <f t="shared" si="4"/>
        <v>3.2992888545293003E-2</v>
      </c>
      <c r="S38" s="2">
        <f t="shared" si="5"/>
        <v>1.074371428571429E-2</v>
      </c>
      <c r="U38" s="115">
        <f t="shared" si="6"/>
        <v>-5.1236829451450069E-2</v>
      </c>
      <c r="V38" s="2">
        <f t="shared" si="7"/>
        <v>159</v>
      </c>
      <c r="X38" s="2" t="s">
        <v>67</v>
      </c>
      <c r="Y38" s="2">
        <f t="shared" si="8"/>
        <v>-5.1236829451450069E-2</v>
      </c>
    </row>
    <row r="39" spans="1:25">
      <c r="A39" s="2" t="s">
        <v>68</v>
      </c>
      <c r="B39" s="2" t="s">
        <v>69</v>
      </c>
      <c r="C39" s="2">
        <v>0.47499999999999998</v>
      </c>
      <c r="D39" s="12">
        <v>0.21948245479182801</v>
      </c>
      <c r="E39" s="2">
        <v>0.14969391468528798</v>
      </c>
      <c r="F39" s="2">
        <v>0.34241395772097855</v>
      </c>
      <c r="G39" s="2">
        <v>2.8589142857142858E-2</v>
      </c>
      <c r="I39" s="2">
        <v>0.53100000000000003</v>
      </c>
      <c r="J39" s="2">
        <v>0.25539024251127201</v>
      </c>
      <c r="K39" s="2">
        <v>0.21293688231754601</v>
      </c>
      <c r="L39" s="2">
        <v>1.8119662516424287E-2</v>
      </c>
      <c r="M39" s="2">
        <v>1.6640428571428573E-2</v>
      </c>
      <c r="O39" s="2">
        <f t="shared" si="1"/>
        <v>-5.600000000000005E-2</v>
      </c>
      <c r="P39" s="2">
        <f t="shared" si="2"/>
        <v>-3.5907787719444001E-2</v>
      </c>
      <c r="Q39" s="2">
        <f t="shared" si="3"/>
        <v>-6.3242967632258035E-2</v>
      </c>
      <c r="R39" s="2">
        <f t="shared" si="4"/>
        <v>0.32429429520455427</v>
      </c>
      <c r="S39" s="2">
        <f t="shared" si="5"/>
        <v>1.1948714285714285E-2</v>
      </c>
      <c r="U39" s="115">
        <f t="shared" si="6"/>
        <v>1.6365317673207903E-3</v>
      </c>
      <c r="V39" s="2">
        <f t="shared" si="7"/>
        <v>136</v>
      </c>
      <c r="X39" s="2" t="s">
        <v>69</v>
      </c>
      <c r="Y39" s="2">
        <f t="shared" si="8"/>
        <v>1.6365317673207903E-3</v>
      </c>
    </row>
    <row r="40" spans="1:25">
      <c r="A40" s="2" t="s">
        <v>70</v>
      </c>
      <c r="B40" s="2" t="s">
        <v>71</v>
      </c>
      <c r="C40" s="2">
        <v>0.78299999999999992</v>
      </c>
      <c r="D40" s="12">
        <v>0.692544446654768</v>
      </c>
      <c r="E40" s="2">
        <v>0.625655039163034</v>
      </c>
      <c r="F40" s="2">
        <v>1</v>
      </c>
      <c r="G40" s="2">
        <v>0.78060562167521697</v>
      </c>
      <c r="I40" s="2">
        <v>0.76900000000000002</v>
      </c>
      <c r="J40" s="2">
        <v>0.73428559763061596</v>
      </c>
      <c r="K40" s="2">
        <v>0.66308683942587399</v>
      </c>
      <c r="L40" s="2">
        <v>0.82040677958954999</v>
      </c>
      <c r="M40" s="2">
        <v>0.61402185714285717</v>
      </c>
      <c r="O40" s="2">
        <f t="shared" si="1"/>
        <v>1.3999999999999901E-2</v>
      </c>
      <c r="P40" s="2">
        <f t="shared" si="2"/>
        <v>-4.1741150975847963E-2</v>
      </c>
      <c r="Q40" s="2">
        <f t="shared" si="3"/>
        <v>-3.7431800262839987E-2</v>
      </c>
      <c r="R40" s="2">
        <f t="shared" si="4"/>
        <v>0.17959322041045001</v>
      </c>
      <c r="S40" s="2">
        <f t="shared" si="5"/>
        <v>0.16658376453235979</v>
      </c>
      <c r="U40" s="115">
        <f t="shared" si="6"/>
        <v>4.0375504213015181E-2</v>
      </c>
      <c r="V40" s="2">
        <f t="shared" si="7"/>
        <v>97</v>
      </c>
      <c r="X40" s="2" t="s">
        <v>71</v>
      </c>
      <c r="Y40" s="2">
        <f t="shared" si="8"/>
        <v>4.0375504213015181E-2</v>
      </c>
    </row>
    <row r="41" spans="1:25">
      <c r="A41" s="2" t="s">
        <v>72</v>
      </c>
      <c r="B41" s="2" t="s">
        <v>73</v>
      </c>
      <c r="C41" s="2">
        <v>0.53200000000000003</v>
      </c>
      <c r="D41" s="12">
        <v>0.16935513634155203</v>
      </c>
      <c r="E41" s="2">
        <v>0.41214448749284999</v>
      </c>
      <c r="F41" s="2">
        <v>0.80148322679078432</v>
      </c>
      <c r="G41" s="2">
        <v>0.35046085714285713</v>
      </c>
      <c r="I41" s="2">
        <v>0.52500000000000002</v>
      </c>
      <c r="J41" s="2">
        <v>0.20775435536701398</v>
      </c>
      <c r="K41" s="2">
        <v>0.45707836669845403</v>
      </c>
      <c r="L41" s="2">
        <v>0.36905271685666285</v>
      </c>
      <c r="M41" s="2">
        <v>0.2510297142857143</v>
      </c>
      <c r="O41" s="2">
        <f t="shared" si="1"/>
        <v>7.0000000000000062E-3</v>
      </c>
      <c r="P41" s="2">
        <f t="shared" si="2"/>
        <v>-3.839921902546195E-2</v>
      </c>
      <c r="Q41" s="2">
        <f t="shared" si="3"/>
        <v>-4.4933879205604044E-2</v>
      </c>
      <c r="R41" s="2">
        <f t="shared" si="4"/>
        <v>0.43243050993412147</v>
      </c>
      <c r="S41" s="2">
        <f t="shared" si="5"/>
        <v>9.9431142857142829E-2</v>
      </c>
      <c r="U41" s="115">
        <f t="shared" si="6"/>
        <v>5.9566069320024791E-2</v>
      </c>
      <c r="V41" s="2">
        <f t="shared" si="7"/>
        <v>75</v>
      </c>
      <c r="X41" s="2" t="s">
        <v>73</v>
      </c>
      <c r="Y41" s="2">
        <f t="shared" si="8"/>
        <v>5.9566069320024791E-2</v>
      </c>
    </row>
    <row r="42" spans="1:25">
      <c r="A42" s="2" t="s">
        <v>74</v>
      </c>
      <c r="B42" s="2" t="s">
        <v>75</v>
      </c>
      <c r="C42" s="2">
        <v>0.623</v>
      </c>
      <c r="D42" s="12">
        <v>0.45754238745110998</v>
      </c>
      <c r="E42" s="2">
        <v>0.1660343855717</v>
      </c>
      <c r="F42" s="2">
        <v>1</v>
      </c>
      <c r="G42" s="2">
        <v>0.5283121428571429</v>
      </c>
      <c r="I42" s="2">
        <v>0.61199999999999999</v>
      </c>
      <c r="J42" s="2">
        <v>0.44012580941161</v>
      </c>
      <c r="K42" s="2">
        <v>0.11439183304672999</v>
      </c>
      <c r="L42" s="2">
        <v>0.35046590909672998</v>
      </c>
      <c r="M42" s="2">
        <v>0.39333871428571426</v>
      </c>
      <c r="O42" s="2">
        <f t="shared" si="1"/>
        <v>1.100000000000001E-2</v>
      </c>
      <c r="P42" s="2">
        <f t="shared" si="2"/>
        <v>1.7416578039499975E-2</v>
      </c>
      <c r="Q42" s="2">
        <f t="shared" si="3"/>
        <v>5.1642552524970006E-2</v>
      </c>
      <c r="R42" s="2">
        <f t="shared" si="4"/>
        <v>0.64953409090327008</v>
      </c>
      <c r="S42" s="2">
        <f t="shared" si="5"/>
        <v>0.13497342857142863</v>
      </c>
      <c r="U42" s="115">
        <f t="shared" si="6"/>
        <v>0.1121958312548961</v>
      </c>
      <c r="V42" s="2">
        <f t="shared" si="7"/>
        <v>23</v>
      </c>
      <c r="X42" s="2" t="s">
        <v>75</v>
      </c>
      <c r="Y42" s="2">
        <f t="shared" si="8"/>
        <v>0.1121958312548961</v>
      </c>
    </row>
    <row r="43" spans="1:25">
      <c r="A43" s="2" t="s">
        <v>76</v>
      </c>
      <c r="B43" s="2" t="s">
        <v>77</v>
      </c>
      <c r="C43" s="2">
        <v>0.433</v>
      </c>
      <c r="D43" s="12">
        <v>0.44122402697299601</v>
      </c>
      <c r="E43" s="2">
        <v>0.29761636340976</v>
      </c>
      <c r="F43" s="2">
        <v>0.21674632118397857</v>
      </c>
      <c r="G43" s="2">
        <v>7.4053714285714292E-2</v>
      </c>
      <c r="I43" s="2">
        <v>0.42499999999999999</v>
      </c>
      <c r="J43" s="2">
        <v>0.39630427988559597</v>
      </c>
      <c r="K43" s="2">
        <v>0.51377482998005664</v>
      </c>
      <c r="L43" s="2">
        <v>2.0356661993281289E-2</v>
      </c>
      <c r="M43" s="2">
        <v>3.8545000000000003E-2</v>
      </c>
      <c r="O43" s="2">
        <f t="shared" si="1"/>
        <v>8.0000000000000071E-3</v>
      </c>
      <c r="P43" s="2">
        <f t="shared" si="2"/>
        <v>4.4919747087400042E-2</v>
      </c>
      <c r="Q43" s="2">
        <f t="shared" si="3"/>
        <v>-0.21615846657029664</v>
      </c>
      <c r="R43" s="2">
        <f t="shared" si="4"/>
        <v>0.19638965919069729</v>
      </c>
      <c r="S43" s="2">
        <f t="shared" si="5"/>
        <v>3.5508714285714289E-2</v>
      </c>
      <c r="U43" s="115">
        <f t="shared" si="6"/>
        <v>1.1582456749189375E-2</v>
      </c>
      <c r="V43" s="2">
        <f t="shared" si="7"/>
        <v>128</v>
      </c>
      <c r="X43" s="2" t="s">
        <v>77</v>
      </c>
      <c r="Y43" s="2">
        <f t="shared" si="8"/>
        <v>1.1582456749189375E-2</v>
      </c>
    </row>
    <row r="44" spans="1:25">
      <c r="A44" s="2" t="s">
        <v>78</v>
      </c>
      <c r="B44" s="2" t="s">
        <v>79</v>
      </c>
      <c r="C44" s="2">
        <v>0.45399999999999996</v>
      </c>
      <c r="D44" s="12">
        <v>0.29266075329521002</v>
      </c>
      <c r="E44" s="2">
        <v>0.41778753441611205</v>
      </c>
      <c r="F44" s="2">
        <v>0.84205140322378147</v>
      </c>
      <c r="G44" s="2">
        <v>9.2065714285714292E-2</v>
      </c>
      <c r="I44" s="2">
        <v>0.45899999999999996</v>
      </c>
      <c r="J44" s="2">
        <v>0.30877562105473599</v>
      </c>
      <c r="K44" s="2">
        <v>0.29232743719784204</v>
      </c>
      <c r="L44" s="2">
        <v>0.16404285664686286</v>
      </c>
      <c r="M44" s="2">
        <v>7.1349078947369138E-2</v>
      </c>
      <c r="O44" s="2">
        <f t="shared" si="1"/>
        <v>-5.0000000000000044E-3</v>
      </c>
      <c r="P44" s="2">
        <f t="shared" si="2"/>
        <v>-1.6114867759525975E-2</v>
      </c>
      <c r="Q44" s="2">
        <f t="shared" si="3"/>
        <v>0.12546009721827001</v>
      </c>
      <c r="R44" s="2">
        <f t="shared" si="4"/>
        <v>0.67800854657691856</v>
      </c>
      <c r="S44" s="2">
        <f t="shared" si="5"/>
        <v>2.0716635338345155E-2</v>
      </c>
      <c r="U44" s="115">
        <f t="shared" si="6"/>
        <v>9.8508801421750961E-2</v>
      </c>
      <c r="V44" s="2">
        <f t="shared" si="7"/>
        <v>38</v>
      </c>
      <c r="X44" s="2" t="s">
        <v>79</v>
      </c>
      <c r="Y44" s="2">
        <f t="shared" si="8"/>
        <v>9.8508801421750961E-2</v>
      </c>
    </row>
    <row r="45" spans="1:25">
      <c r="A45" s="2" t="s">
        <v>80</v>
      </c>
      <c r="B45" s="2" t="s">
        <v>81</v>
      </c>
      <c r="C45" s="2">
        <v>0.42799999999999999</v>
      </c>
      <c r="D45" s="12">
        <v>0.21098494537686002</v>
      </c>
      <c r="E45" s="2">
        <v>7.395205169672199E-2</v>
      </c>
      <c r="F45" s="2">
        <v>0.21991895985428142</v>
      </c>
      <c r="G45" s="2">
        <v>8.6245999999999989E-2</v>
      </c>
      <c r="I45" s="2">
        <v>0.39811947791164642</v>
      </c>
      <c r="J45" s="2">
        <v>0.15884392141743203</v>
      </c>
      <c r="K45" s="2">
        <v>3.3848797525572037E-2</v>
      </c>
      <c r="L45" s="2">
        <v>4.9599533847768572E-2</v>
      </c>
      <c r="M45" s="2">
        <v>5.5634530559646983E-2</v>
      </c>
      <c r="O45" s="2">
        <f t="shared" si="1"/>
        <v>2.9880522088353567E-2</v>
      </c>
      <c r="P45" s="2">
        <f t="shared" si="2"/>
        <v>5.214102395942799E-2</v>
      </c>
      <c r="Q45" s="2">
        <f t="shared" si="3"/>
        <v>4.0103254171149953E-2</v>
      </c>
      <c r="R45" s="2">
        <f t="shared" si="4"/>
        <v>0.17031942600651284</v>
      </c>
      <c r="S45" s="2">
        <f t="shared" si="5"/>
        <v>3.0611469440353006E-2</v>
      </c>
      <c r="U45" s="115">
        <f t="shared" si="6"/>
        <v>5.1587157741357262E-2</v>
      </c>
      <c r="V45" s="2">
        <f t="shared" si="7"/>
        <v>85</v>
      </c>
      <c r="X45" s="2" t="s">
        <v>81</v>
      </c>
      <c r="Y45" s="2">
        <f t="shared" si="8"/>
        <v>5.1587157741357262E-2</v>
      </c>
    </row>
    <row r="46" spans="1:25">
      <c r="A46" s="2" t="s">
        <v>82</v>
      </c>
      <c r="B46" s="2" t="s">
        <v>83</v>
      </c>
      <c r="C46" s="2">
        <v>0.66400000000000003</v>
      </c>
      <c r="D46" s="12">
        <v>0.6939725626067339</v>
      </c>
      <c r="E46" s="2">
        <v>0.63020812986116803</v>
      </c>
      <c r="F46" s="2">
        <v>0.60847391078699853</v>
      </c>
      <c r="G46" s="2">
        <v>0.55938361904761358</v>
      </c>
      <c r="I46" s="2">
        <v>0.66400000000000003</v>
      </c>
      <c r="J46" s="2">
        <v>0.69927677042020808</v>
      </c>
      <c r="K46" s="2">
        <v>0.65943900163314395</v>
      </c>
      <c r="L46" s="2">
        <v>0.30981510319596001</v>
      </c>
      <c r="M46" s="2">
        <v>0.36197099999999999</v>
      </c>
      <c r="O46" s="2">
        <f t="shared" si="1"/>
        <v>0</v>
      </c>
      <c r="P46" s="2">
        <f t="shared" si="2"/>
        <v>-5.3042078134741821E-3</v>
      </c>
      <c r="Q46" s="2">
        <f t="shared" si="3"/>
        <v>-2.9230871771975919E-2</v>
      </c>
      <c r="R46" s="2">
        <f t="shared" si="4"/>
        <v>0.29865880759103852</v>
      </c>
      <c r="S46" s="2">
        <f t="shared" si="5"/>
        <v>0.19741261904761359</v>
      </c>
      <c r="U46" s="115">
        <f t="shared" si="6"/>
        <v>5.7692043381650251E-2</v>
      </c>
      <c r="V46" s="2">
        <f t="shared" si="7"/>
        <v>79</v>
      </c>
      <c r="X46" s="2" t="s">
        <v>83</v>
      </c>
      <c r="Y46" s="2">
        <f t="shared" si="8"/>
        <v>5.7692043381650251E-2</v>
      </c>
    </row>
    <row r="47" spans="1:25">
      <c r="A47" s="2" t="s">
        <v>84</v>
      </c>
      <c r="B47" s="2" t="s">
        <v>85</v>
      </c>
      <c r="C47" s="2">
        <v>0.55000000000000004</v>
      </c>
      <c r="D47" s="12">
        <v>0.267804638650394</v>
      </c>
      <c r="E47" s="2">
        <v>0.194253148050446</v>
      </c>
      <c r="F47" s="2">
        <v>0.90465234146304707</v>
      </c>
      <c r="G47" s="2">
        <v>0.13193274590626711</v>
      </c>
      <c r="I47" s="2">
        <v>0.57799999999999996</v>
      </c>
      <c r="J47" s="2">
        <v>0.224470067497648</v>
      </c>
      <c r="K47" s="2">
        <v>4.214097814549804E-2</v>
      </c>
      <c r="L47" s="2">
        <v>0.12696256464726371</v>
      </c>
      <c r="M47" s="2">
        <v>0.10722943562958724</v>
      </c>
      <c r="O47" s="2">
        <f t="shared" si="1"/>
        <v>-2.7999999999999914E-2</v>
      </c>
      <c r="P47" s="2">
        <f t="shared" si="2"/>
        <v>4.3334571152745999E-2</v>
      </c>
      <c r="Q47" s="2">
        <f t="shared" si="3"/>
        <v>0.15211216990494797</v>
      </c>
      <c r="R47" s="2">
        <f t="shared" si="4"/>
        <v>0.77768977681578333</v>
      </c>
      <c r="S47" s="2">
        <f t="shared" si="5"/>
        <v>2.4703310276679866E-2</v>
      </c>
      <c r="U47" s="115">
        <f t="shared" si="6"/>
        <v>0.11072997851876969</v>
      </c>
      <c r="V47" s="2">
        <f t="shared" si="7"/>
        <v>25</v>
      </c>
      <c r="X47" s="2" t="s">
        <v>85</v>
      </c>
      <c r="Y47" s="2">
        <f t="shared" si="8"/>
        <v>0.11072997851876969</v>
      </c>
    </row>
    <row r="48" spans="1:25">
      <c r="A48" s="2" t="s">
        <v>86</v>
      </c>
      <c r="B48" s="2" t="s">
        <v>87</v>
      </c>
      <c r="C48" s="2">
        <v>0.55100000000000005</v>
      </c>
      <c r="D48" s="12">
        <v>0.61176393806306195</v>
      </c>
      <c r="E48" s="2">
        <v>0.61979571672393408</v>
      </c>
      <c r="F48" s="2">
        <v>1</v>
      </c>
      <c r="G48" s="2">
        <v>0.72282951607285706</v>
      </c>
      <c r="I48" s="2">
        <v>0.53100000000000003</v>
      </c>
      <c r="J48" s="2">
        <v>0.642652125805102</v>
      </c>
      <c r="K48" s="2">
        <v>0.60150309985297601</v>
      </c>
      <c r="L48" s="2">
        <v>0.91252856177388708</v>
      </c>
      <c r="M48" s="2">
        <v>0.59772921431142856</v>
      </c>
      <c r="O48" s="2">
        <f t="shared" si="1"/>
        <v>2.0000000000000018E-2</v>
      </c>
      <c r="P48" s="2">
        <f t="shared" si="2"/>
        <v>-3.0888187742040052E-2</v>
      </c>
      <c r="Q48" s="2">
        <f t="shared" si="3"/>
        <v>1.8292616870958067E-2</v>
      </c>
      <c r="R48" s="2">
        <f t="shared" si="4"/>
        <v>8.7471438226112919E-2</v>
      </c>
      <c r="S48" s="2">
        <f t="shared" si="5"/>
        <v>0.1251003017614285</v>
      </c>
      <c r="U48" s="115">
        <f t="shared" si="6"/>
        <v>3.4997021139557438E-2</v>
      </c>
      <c r="V48" s="2">
        <f t="shared" si="7"/>
        <v>101</v>
      </c>
      <c r="X48" s="2" t="s">
        <v>87</v>
      </c>
      <c r="Y48" s="2">
        <f t="shared" si="8"/>
        <v>3.4997021139557438E-2</v>
      </c>
    </row>
    <row r="49" spans="1:25">
      <c r="A49" s="2" t="s">
        <v>88</v>
      </c>
      <c r="B49" s="2" t="s">
        <v>89</v>
      </c>
      <c r="C49" s="2">
        <v>0.27899999999999997</v>
      </c>
      <c r="D49" s="12">
        <v>0.157210277293724</v>
      </c>
      <c r="E49" s="2">
        <v>0.50515117819764377</v>
      </c>
      <c r="F49" s="2">
        <v>5.6484021397116287E-2</v>
      </c>
      <c r="G49" s="2">
        <v>1</v>
      </c>
      <c r="I49" s="2">
        <v>0.34399999999999997</v>
      </c>
      <c r="J49" s="2">
        <v>0.14015905495317399</v>
      </c>
      <c r="K49" s="2">
        <v>0.49086110724068355</v>
      </c>
      <c r="L49" s="2">
        <v>9.685410650128571E-3</v>
      </c>
      <c r="M49" s="2">
        <v>0.78193571428571429</v>
      </c>
      <c r="O49" s="2">
        <f t="shared" si="1"/>
        <v>-6.5000000000000002E-2</v>
      </c>
      <c r="P49" s="2">
        <f t="shared" si="2"/>
        <v>1.705122234055001E-2</v>
      </c>
      <c r="Q49" s="2">
        <f t="shared" si="3"/>
        <v>1.4290070956960221E-2</v>
      </c>
      <c r="R49" s="2">
        <f t="shared" si="4"/>
        <v>4.6798610746987712E-2</v>
      </c>
      <c r="S49" s="2">
        <f t="shared" si="5"/>
        <v>0.21806428571428571</v>
      </c>
      <c r="U49" s="115">
        <f t="shared" si="6"/>
        <v>4.5255237198479556E-3</v>
      </c>
      <c r="V49" s="2">
        <f t="shared" si="7"/>
        <v>134</v>
      </c>
      <c r="X49" s="2" t="s">
        <v>89</v>
      </c>
      <c r="Y49" s="2">
        <f t="shared" si="8"/>
        <v>4.5255237198479556E-3</v>
      </c>
    </row>
    <row r="50" spans="1:25">
      <c r="A50" s="2" t="s">
        <v>90</v>
      </c>
      <c r="B50" s="2" t="s">
        <v>91</v>
      </c>
      <c r="C50" s="2">
        <v>0.70799999999999996</v>
      </c>
      <c r="D50" s="12">
        <v>0.71240571772073191</v>
      </c>
      <c r="E50" s="2">
        <v>0.57410854461484795</v>
      </c>
      <c r="F50" s="2">
        <v>1</v>
      </c>
      <c r="G50" s="2">
        <v>0.58272239719003016</v>
      </c>
      <c r="I50" s="2">
        <v>0.74099999999999999</v>
      </c>
      <c r="J50" s="2">
        <v>0.69811176545544595</v>
      </c>
      <c r="K50" s="2">
        <v>0.56579610258821</v>
      </c>
      <c r="L50" s="2">
        <v>1</v>
      </c>
      <c r="M50" s="2">
        <v>0.51233842857142853</v>
      </c>
      <c r="O50" s="2">
        <f t="shared" si="1"/>
        <v>-3.3000000000000029E-2</v>
      </c>
      <c r="P50" s="2">
        <f t="shared" si="2"/>
        <v>1.4293952265285959E-2</v>
      </c>
      <c r="Q50" s="2">
        <f t="shared" si="3"/>
        <v>8.3124420266379451E-3</v>
      </c>
      <c r="R50" s="2">
        <f t="shared" si="4"/>
        <v>0</v>
      </c>
      <c r="S50" s="2">
        <f t="shared" si="5"/>
        <v>7.0383968618601633E-2</v>
      </c>
      <c r="U50" s="115">
        <f t="shared" si="6"/>
        <v>-4.8762046361843225E-3</v>
      </c>
      <c r="V50" s="2">
        <f t="shared" si="7"/>
        <v>150</v>
      </c>
      <c r="X50" s="2" t="s">
        <v>91</v>
      </c>
      <c r="Y50" s="2">
        <f t="shared" si="8"/>
        <v>-4.8762046361843225E-3</v>
      </c>
    </row>
    <row r="51" spans="1:25">
      <c r="A51" s="2" t="s">
        <v>92</v>
      </c>
      <c r="B51" s="2" t="s">
        <v>93</v>
      </c>
      <c r="C51" s="2">
        <v>0.69400000000000006</v>
      </c>
      <c r="D51" s="12">
        <v>0.71166434677507806</v>
      </c>
      <c r="E51" s="2">
        <v>0.68386534797867804</v>
      </c>
      <c r="F51" s="2">
        <v>1</v>
      </c>
      <c r="G51" s="2">
        <v>0.83425678021977934</v>
      </c>
      <c r="I51" s="2">
        <v>0.67</v>
      </c>
      <c r="J51" s="2">
        <v>0.693600507739074</v>
      </c>
      <c r="K51" s="2">
        <v>0.65010153814358795</v>
      </c>
      <c r="L51" s="2">
        <v>1</v>
      </c>
      <c r="M51" s="2">
        <v>0.62154299999999996</v>
      </c>
      <c r="O51" s="2">
        <f t="shared" si="1"/>
        <v>2.4000000000000021E-2</v>
      </c>
      <c r="P51" s="2">
        <f t="shared" si="2"/>
        <v>1.8063839036004059E-2</v>
      </c>
      <c r="Q51" s="2">
        <f t="shared" si="3"/>
        <v>3.3763809835090086E-2</v>
      </c>
      <c r="R51" s="2">
        <f t="shared" si="4"/>
        <v>0</v>
      </c>
      <c r="S51" s="2">
        <f t="shared" si="5"/>
        <v>0.21271378021977938</v>
      </c>
      <c r="U51" s="115">
        <f t="shared" si="6"/>
        <v>4.5067678636359201E-2</v>
      </c>
      <c r="V51" s="2">
        <f t="shared" si="7"/>
        <v>91</v>
      </c>
      <c r="X51" s="2" t="s">
        <v>93</v>
      </c>
      <c r="Y51" s="2">
        <f t="shared" si="8"/>
        <v>4.5067678636359201E-2</v>
      </c>
    </row>
    <row r="52" spans="1:25">
      <c r="A52" s="2" t="s">
        <v>94</v>
      </c>
      <c r="B52" s="2" t="s">
        <v>95</v>
      </c>
      <c r="C52" s="2">
        <v>0.79599999999999993</v>
      </c>
      <c r="D52" s="12">
        <v>0.81203050164173196</v>
      </c>
      <c r="E52" s="2">
        <v>0.70712441517115399</v>
      </c>
      <c r="F52" s="2">
        <v>1</v>
      </c>
      <c r="G52" s="2">
        <v>1</v>
      </c>
      <c r="I52" s="2">
        <v>0.72400000000000009</v>
      </c>
      <c r="J52" s="2">
        <v>0.86533724404895196</v>
      </c>
      <c r="K52" s="2">
        <v>0.72230886507459202</v>
      </c>
      <c r="L52" s="2">
        <v>1</v>
      </c>
      <c r="M52" s="2">
        <v>1</v>
      </c>
      <c r="O52" s="2">
        <f t="shared" si="1"/>
        <v>7.1999999999999842E-2</v>
      </c>
      <c r="P52" s="2">
        <f t="shared" si="2"/>
        <v>-5.3306742407219998E-2</v>
      </c>
      <c r="Q52" s="2">
        <f t="shared" si="3"/>
        <v>-1.5184449903438035E-2</v>
      </c>
      <c r="R52" s="2">
        <f t="shared" si="4"/>
        <v>0</v>
      </c>
      <c r="S52" s="2">
        <f t="shared" si="5"/>
        <v>0</v>
      </c>
      <c r="U52" s="115">
        <f t="shared" si="6"/>
        <v>2.7438600961167667E-2</v>
      </c>
      <c r="V52" s="2">
        <f t="shared" si="7"/>
        <v>107</v>
      </c>
      <c r="X52" s="2" t="s">
        <v>95</v>
      </c>
      <c r="Y52" s="2">
        <f t="shared" si="8"/>
        <v>2.7438600961167667E-2</v>
      </c>
    </row>
    <row r="53" spans="1:25">
      <c r="A53" s="2" t="s">
        <v>96</v>
      </c>
      <c r="B53" s="2" t="s">
        <v>97</v>
      </c>
      <c r="C53" s="2">
        <v>0.51300000000000001</v>
      </c>
      <c r="D53" s="12">
        <v>0.27890741687852599</v>
      </c>
      <c r="E53" s="2">
        <v>0.59502568479560403</v>
      </c>
      <c r="F53" s="2">
        <v>0.21287351138473859</v>
      </c>
      <c r="G53" s="2">
        <v>4.9545571428571425E-2</v>
      </c>
      <c r="I53" s="2">
        <v>0.55600000000000005</v>
      </c>
      <c r="J53" s="2">
        <v>0.36395546506397397</v>
      </c>
      <c r="K53" s="2">
        <v>0.45366387007388403</v>
      </c>
      <c r="L53" s="2">
        <v>6.2287884842016861E-2</v>
      </c>
      <c r="M53" s="2">
        <v>2.1184714285714286E-2</v>
      </c>
      <c r="O53" s="2">
        <f t="shared" si="1"/>
        <v>-4.3000000000000038E-2</v>
      </c>
      <c r="P53" s="2">
        <f t="shared" si="2"/>
        <v>-8.5048048185447978E-2</v>
      </c>
      <c r="Q53" s="2">
        <f t="shared" si="3"/>
        <v>0.14136181472171999</v>
      </c>
      <c r="R53" s="2">
        <f t="shared" si="4"/>
        <v>0.15058562654272173</v>
      </c>
      <c r="S53" s="2">
        <f t="shared" si="5"/>
        <v>2.8360857142857139E-2</v>
      </c>
      <c r="U53" s="115">
        <f t="shared" si="6"/>
        <v>7.9075312777313403E-3</v>
      </c>
      <c r="V53" s="2">
        <f t="shared" si="7"/>
        <v>131</v>
      </c>
      <c r="X53" s="2" t="s">
        <v>97</v>
      </c>
      <c r="Y53" s="2">
        <f t="shared" si="8"/>
        <v>7.9075312777313403E-3</v>
      </c>
    </row>
    <row r="54" spans="1:25">
      <c r="A54" s="2" t="s">
        <v>98</v>
      </c>
      <c r="B54" s="2" t="s">
        <v>99</v>
      </c>
      <c r="C54" s="2">
        <v>0.626</v>
      </c>
      <c r="D54" s="12">
        <v>0.69712895048156409</v>
      </c>
      <c r="E54" s="2">
        <v>0.65013102636249998</v>
      </c>
      <c r="F54" s="2">
        <v>1</v>
      </c>
      <c r="G54" s="2" t="e">
        <v>#DIV/0!</v>
      </c>
      <c r="I54" s="2">
        <v>0.60933333333333395</v>
      </c>
      <c r="J54" s="2">
        <v>0.69829565417967598</v>
      </c>
      <c r="K54" s="2">
        <v>0.72249765584168801</v>
      </c>
      <c r="L54" s="2">
        <v>0.83626325962378278</v>
      </c>
      <c r="M54" s="2" t="e">
        <v>#DIV/0!</v>
      </c>
      <c r="O54" s="2">
        <f t="shared" si="1"/>
        <v>1.6666666666666052E-2</v>
      </c>
      <c r="P54" s="2">
        <f t="shared" si="2"/>
        <v>-1.1667036981118928E-3</v>
      </c>
      <c r="Q54" s="2">
        <f t="shared" si="3"/>
        <v>-7.2366629479188038E-2</v>
      </c>
      <c r="R54" s="2">
        <f t="shared" si="4"/>
        <v>0.16373674037621722</v>
      </c>
      <c r="S54" s="2" t="e">
        <f t="shared" si="5"/>
        <v>#DIV/0!</v>
      </c>
      <c r="U54" s="115" t="str">
        <f t="shared" si="6"/>
        <v/>
      </c>
      <c r="V54" s="2" t="str">
        <f t="shared" si="7"/>
        <v/>
      </c>
      <c r="X54" s="2" t="s">
        <v>99</v>
      </c>
      <c r="Y54" s="2" t="str">
        <f t="shared" si="8"/>
        <v/>
      </c>
    </row>
    <row r="55" spans="1:25">
      <c r="A55" s="2" t="s">
        <v>100</v>
      </c>
      <c r="B55" s="2" t="s">
        <v>101</v>
      </c>
      <c r="C55" s="2">
        <v>0.59200000000000008</v>
      </c>
      <c r="D55" s="12">
        <v>0.52307659545360008</v>
      </c>
      <c r="E55" s="2">
        <v>0.52472528376767602</v>
      </c>
      <c r="F55" s="2">
        <v>1</v>
      </c>
      <c r="G55" s="2">
        <v>0.604143350498342</v>
      </c>
      <c r="I55" s="2">
        <v>0.54600000000000004</v>
      </c>
      <c r="J55" s="2">
        <v>0.50880114312375802</v>
      </c>
      <c r="K55" s="2">
        <v>0.46610736202042002</v>
      </c>
      <c r="L55" s="2">
        <v>0.38540825270569573</v>
      </c>
      <c r="M55" s="2">
        <v>0.4750227142857143</v>
      </c>
      <c r="O55" s="2">
        <f t="shared" si="1"/>
        <v>4.6000000000000041E-2</v>
      </c>
      <c r="P55" s="2">
        <f t="shared" si="2"/>
        <v>1.4275452329842064E-2</v>
      </c>
      <c r="Q55" s="2">
        <f t="shared" si="3"/>
        <v>5.8617921747255997E-2</v>
      </c>
      <c r="R55" s="2">
        <f t="shared" si="4"/>
        <v>0.61459174729430432</v>
      </c>
      <c r="S55" s="2">
        <f t="shared" si="5"/>
        <v>0.1291206362126277</v>
      </c>
      <c r="U55" s="115">
        <f t="shared" si="6"/>
        <v>0.1250757196980038</v>
      </c>
      <c r="V55" s="2">
        <f t="shared" si="7"/>
        <v>19</v>
      </c>
      <c r="X55" s="2" t="s">
        <v>101</v>
      </c>
      <c r="Y55" s="2">
        <f t="shared" si="8"/>
        <v>0.1250757196980038</v>
      </c>
    </row>
    <row r="56" spans="1:25">
      <c r="A56" s="2" t="s">
        <v>102</v>
      </c>
      <c r="B56" s="2" t="s">
        <v>103</v>
      </c>
      <c r="C56" s="2">
        <v>0.52500000000000002</v>
      </c>
      <c r="D56" s="12">
        <v>0.44749197031515403</v>
      </c>
      <c r="E56" s="2">
        <v>0.35024557301307002</v>
      </c>
      <c r="F56" s="2">
        <v>1</v>
      </c>
      <c r="G56" s="2">
        <v>0.59353652478134145</v>
      </c>
      <c r="I56" s="2">
        <v>0.54400000000000004</v>
      </c>
      <c r="J56" s="2">
        <v>0.44223597896460998</v>
      </c>
      <c r="K56" s="2">
        <v>0.331527271188648</v>
      </c>
      <c r="L56" s="2">
        <v>0.39190069060591287</v>
      </c>
      <c r="M56" s="2">
        <v>0.46461204956268115</v>
      </c>
      <c r="O56" s="2">
        <f t="shared" si="1"/>
        <v>-1.9000000000000017E-2</v>
      </c>
      <c r="P56" s="2">
        <f t="shared" si="2"/>
        <v>5.2559913505440536E-3</v>
      </c>
      <c r="Q56" s="2">
        <f t="shared" si="3"/>
        <v>1.8718301824422023E-2</v>
      </c>
      <c r="R56" s="2">
        <f t="shared" si="4"/>
        <v>0.60809930939408718</v>
      </c>
      <c r="S56" s="2">
        <f t="shared" si="5"/>
        <v>0.12892447521866029</v>
      </c>
      <c r="U56" s="115">
        <f t="shared" si="6"/>
        <v>8.5624759723464172E-2</v>
      </c>
      <c r="V56" s="2">
        <f t="shared" si="7"/>
        <v>45</v>
      </c>
      <c r="X56" s="2" t="s">
        <v>103</v>
      </c>
      <c r="Y56" s="2">
        <f t="shared" si="8"/>
        <v>8.5624759723464172E-2</v>
      </c>
    </row>
    <row r="57" spans="1:25">
      <c r="A57" s="2" t="s">
        <v>104</v>
      </c>
      <c r="B57" s="2" t="s">
        <v>105</v>
      </c>
      <c r="C57" s="2">
        <v>0.57999999999999996</v>
      </c>
      <c r="D57" s="12">
        <v>0.276451625268686</v>
      </c>
      <c r="E57" s="2">
        <v>0.37422610482892199</v>
      </c>
      <c r="F57" s="2">
        <v>0.9527131980694985</v>
      </c>
      <c r="G57" s="2">
        <v>0.37862257674771954</v>
      </c>
      <c r="I57" s="2">
        <v>0.55500000000000005</v>
      </c>
      <c r="J57" s="2">
        <v>0.30257505287657599</v>
      </c>
      <c r="K57" s="2">
        <v>0.32261818391689601</v>
      </c>
      <c r="L57" s="2">
        <v>0.14420091960334572</v>
      </c>
      <c r="M57" s="2">
        <v>0.3909015714285714</v>
      </c>
      <c r="O57" s="2">
        <f t="shared" si="1"/>
        <v>2.4999999999999911E-2</v>
      </c>
      <c r="P57" s="2">
        <f t="shared" si="2"/>
        <v>-2.6123427607889993E-2</v>
      </c>
      <c r="Q57" s="2">
        <f t="shared" si="3"/>
        <v>5.1607920912025984E-2</v>
      </c>
      <c r="R57" s="2">
        <f t="shared" si="4"/>
        <v>0.80851227846615281</v>
      </c>
      <c r="S57" s="2">
        <f t="shared" si="5"/>
        <v>-1.2278994680851862E-2</v>
      </c>
      <c r="U57" s="115">
        <f t="shared" si="6"/>
        <v>0.11521472213617956</v>
      </c>
      <c r="V57" s="2">
        <f t="shared" si="7"/>
        <v>22</v>
      </c>
      <c r="X57" s="2" t="s">
        <v>105</v>
      </c>
      <c r="Y57" s="2">
        <f t="shared" si="8"/>
        <v>0.11521472213617956</v>
      </c>
    </row>
    <row r="58" spans="1:25">
      <c r="A58" s="2" t="s">
        <v>106</v>
      </c>
      <c r="B58" s="2" t="s">
        <v>107</v>
      </c>
      <c r="C58" s="2">
        <v>0.69799999999999995</v>
      </c>
      <c r="D58" s="12">
        <v>0.5156351139809916</v>
      </c>
      <c r="E58" s="2">
        <v>0.50600737724203737</v>
      </c>
      <c r="F58" s="2">
        <v>1</v>
      </c>
      <c r="G58" s="2">
        <v>0.34167956694091278</v>
      </c>
      <c r="I58" s="2">
        <v>0.71200000000000008</v>
      </c>
      <c r="J58" s="2">
        <v>0.52399065016848401</v>
      </c>
      <c r="K58" s="2">
        <v>0.49637881056629479</v>
      </c>
      <c r="L58" s="2">
        <v>0.43364019774749712</v>
      </c>
      <c r="M58" s="2">
        <v>0.3240418571428571</v>
      </c>
      <c r="O58" s="2">
        <f t="shared" si="1"/>
        <v>-1.4000000000000123E-2</v>
      </c>
      <c r="P58" s="2">
        <f t="shared" si="2"/>
        <v>-8.3555361874924072E-3</v>
      </c>
      <c r="Q58" s="2">
        <f t="shared" si="3"/>
        <v>9.6285666757425781E-3</v>
      </c>
      <c r="R58" s="2">
        <f t="shared" si="4"/>
        <v>0.56635980225250293</v>
      </c>
      <c r="S58" s="2">
        <f t="shared" si="5"/>
        <v>1.7637709798055679E-2</v>
      </c>
      <c r="U58" s="115">
        <f t="shared" si="6"/>
        <v>6.6158817817351043E-2</v>
      </c>
      <c r="V58" s="2">
        <f t="shared" si="7"/>
        <v>71</v>
      </c>
      <c r="X58" s="2" t="s">
        <v>107</v>
      </c>
      <c r="Y58" s="2">
        <f t="shared" si="8"/>
        <v>6.6158817817351043E-2</v>
      </c>
    </row>
    <row r="59" spans="1:25">
      <c r="A59" s="2" t="s">
        <v>108</v>
      </c>
      <c r="B59" s="2" t="s">
        <v>109</v>
      </c>
      <c r="C59" s="2">
        <v>0.51300000000000001</v>
      </c>
      <c r="D59" s="12">
        <v>0.13521615933000999</v>
      </c>
      <c r="E59" s="2">
        <v>0.49513544389025821</v>
      </c>
      <c r="F59" s="2">
        <v>0.94002612216410575</v>
      </c>
      <c r="G59" s="2" t="e">
        <v>#DIV/0!</v>
      </c>
      <c r="I59" s="2">
        <v>0.53299999999999992</v>
      </c>
      <c r="J59" s="2">
        <v>0.16638766550490799</v>
      </c>
      <c r="K59" s="2">
        <v>0.42386406249120601</v>
      </c>
      <c r="L59" s="2">
        <v>0.14925509890621858</v>
      </c>
      <c r="M59" s="2" t="e">
        <v>#DIV/0!</v>
      </c>
      <c r="O59" s="2">
        <f t="shared" si="1"/>
        <v>-1.9999999999999907E-2</v>
      </c>
      <c r="P59" s="2">
        <f t="shared" si="2"/>
        <v>-3.1171506174898E-2</v>
      </c>
      <c r="Q59" s="2">
        <f t="shared" si="3"/>
        <v>7.1271381399052203E-2</v>
      </c>
      <c r="R59" s="2">
        <f t="shared" si="4"/>
        <v>0.79077102325788717</v>
      </c>
      <c r="S59" s="2" t="e">
        <f t="shared" si="5"/>
        <v>#DIV/0!</v>
      </c>
      <c r="U59" s="115" t="str">
        <f t="shared" si="6"/>
        <v/>
      </c>
      <c r="V59" s="2" t="str">
        <f t="shared" si="7"/>
        <v/>
      </c>
      <c r="X59" s="2" t="s">
        <v>109</v>
      </c>
      <c r="Y59" s="2" t="str">
        <f t="shared" si="8"/>
        <v/>
      </c>
    </row>
    <row r="60" spans="1:25">
      <c r="A60" s="2" t="s">
        <v>110</v>
      </c>
      <c r="B60" s="2" t="s">
        <v>111</v>
      </c>
      <c r="C60" s="2">
        <v>0.38500000000000001</v>
      </c>
      <c r="D60" s="12">
        <v>6.8100863646895965E-2</v>
      </c>
      <c r="E60" s="2">
        <v>0.34030213121513198</v>
      </c>
      <c r="F60" s="2">
        <v>3.9740429358268284E-2</v>
      </c>
      <c r="G60" s="2">
        <v>2.8456285714285715E-2</v>
      </c>
      <c r="I60" s="2">
        <v>0.42233333333333123</v>
      </c>
      <c r="J60" s="2">
        <v>0.130303183685928</v>
      </c>
      <c r="K60" s="2">
        <v>0.37648610291056805</v>
      </c>
      <c r="L60" s="2">
        <v>6.6344323922977143E-3</v>
      </c>
      <c r="M60" s="2">
        <v>1.4328857142857143E-2</v>
      </c>
      <c r="O60" s="2">
        <f t="shared" si="1"/>
        <v>-3.733333333333122E-2</v>
      </c>
      <c r="P60" s="2">
        <f t="shared" si="2"/>
        <v>-6.2202320039032033E-2</v>
      </c>
      <c r="Q60" s="2">
        <f t="shared" si="3"/>
        <v>-3.6183971695436079E-2</v>
      </c>
      <c r="R60" s="2">
        <f t="shared" si="4"/>
        <v>3.3105996965970566E-2</v>
      </c>
      <c r="S60" s="2">
        <f t="shared" si="5"/>
        <v>1.4127428571428572E-2</v>
      </c>
      <c r="U60" s="115">
        <f t="shared" si="6"/>
        <v>-2.5060774941299234E-2</v>
      </c>
      <c r="V60" s="2">
        <f t="shared" si="7"/>
        <v>158</v>
      </c>
      <c r="X60" s="2" t="s">
        <v>111</v>
      </c>
      <c r="Y60" s="2">
        <f t="shared" si="8"/>
        <v>-2.5060774941299234E-2</v>
      </c>
    </row>
    <row r="61" spans="1:25">
      <c r="A61" s="2" t="s">
        <v>112</v>
      </c>
      <c r="B61" s="2" t="s">
        <v>113</v>
      </c>
      <c r="C61" s="2">
        <v>0.76400000000000001</v>
      </c>
      <c r="D61" s="12">
        <v>0.72169320817288796</v>
      </c>
      <c r="E61" s="2">
        <v>0.61705031044506797</v>
      </c>
      <c r="F61" s="2">
        <v>1</v>
      </c>
      <c r="G61" s="2">
        <v>1</v>
      </c>
      <c r="I61" s="2">
        <v>0.77400000000000002</v>
      </c>
      <c r="J61" s="2">
        <v>0.71902909762132805</v>
      </c>
      <c r="K61" s="2">
        <v>0.65041247061309393</v>
      </c>
      <c r="L61" s="2">
        <v>1</v>
      </c>
      <c r="M61" s="2">
        <v>0.92917714285714281</v>
      </c>
      <c r="O61" s="2">
        <f t="shared" si="1"/>
        <v>-1.0000000000000009E-2</v>
      </c>
      <c r="P61" s="2">
        <f t="shared" si="2"/>
        <v>2.6641105515599062E-3</v>
      </c>
      <c r="Q61" s="2">
        <f t="shared" si="3"/>
        <v>-3.3362160168025956E-2</v>
      </c>
      <c r="R61" s="2">
        <f t="shared" si="4"/>
        <v>0</v>
      </c>
      <c r="S61" s="2">
        <f t="shared" si="5"/>
        <v>7.0822857142857187E-2</v>
      </c>
      <c r="U61" s="115">
        <f t="shared" si="6"/>
        <v>1.5600940798887741E-5</v>
      </c>
      <c r="V61" s="2">
        <f t="shared" si="7"/>
        <v>139</v>
      </c>
      <c r="X61" s="2" t="s">
        <v>113</v>
      </c>
      <c r="Y61" s="2">
        <f t="shared" si="8"/>
        <v>1.5600940798887741E-5</v>
      </c>
    </row>
    <row r="62" spans="1:25">
      <c r="A62" s="2" t="s">
        <v>114</v>
      </c>
      <c r="B62" s="2" t="s">
        <v>115</v>
      </c>
      <c r="C62" s="2">
        <v>0.53</v>
      </c>
      <c r="D62" s="12">
        <v>0.24760906419044598</v>
      </c>
      <c r="E62" s="2">
        <v>0.15320556301447003</v>
      </c>
      <c r="F62" s="2">
        <v>6.9884284598193999E-2</v>
      </c>
      <c r="G62" s="2">
        <v>5.362025274725235E-2</v>
      </c>
      <c r="I62" s="2">
        <v>0.54500000000000004</v>
      </c>
      <c r="J62" s="2">
        <v>0.275273295387578</v>
      </c>
      <c r="K62" s="2">
        <v>0.27155277299972197</v>
      </c>
      <c r="L62" s="2">
        <v>3.0543362019325713E-3</v>
      </c>
      <c r="M62" s="2">
        <v>3.8786285714285718E-2</v>
      </c>
      <c r="O62" s="2">
        <f t="shared" si="1"/>
        <v>-1.5000000000000013E-2</v>
      </c>
      <c r="P62" s="2">
        <f t="shared" si="2"/>
        <v>-2.7664231197132017E-2</v>
      </c>
      <c r="Q62" s="2">
        <f t="shared" si="3"/>
        <v>-0.11834720998525194</v>
      </c>
      <c r="R62" s="2">
        <f t="shared" si="4"/>
        <v>6.6829948396261427E-2</v>
      </c>
      <c r="S62" s="2">
        <f t="shared" si="5"/>
        <v>1.4833967032966633E-2</v>
      </c>
      <c r="U62" s="115">
        <f t="shared" si="6"/>
        <v>-1.5543440719144493E-2</v>
      </c>
      <c r="V62" s="2">
        <f t="shared" si="7"/>
        <v>154</v>
      </c>
      <c r="X62" s="2" t="s">
        <v>115</v>
      </c>
      <c r="Y62" s="2">
        <f t="shared" si="8"/>
        <v>-1.5543440719144493E-2</v>
      </c>
    </row>
    <row r="63" spans="1:25">
      <c r="A63" s="2" t="s">
        <v>116</v>
      </c>
      <c r="B63" s="2" t="s">
        <v>117</v>
      </c>
      <c r="C63" s="2">
        <v>0.61</v>
      </c>
      <c r="D63" s="12">
        <v>0.35621606357679603</v>
      </c>
      <c r="E63" s="2">
        <v>0.455934611787158</v>
      </c>
      <c r="F63" s="2">
        <v>1</v>
      </c>
      <c r="G63" s="2">
        <v>0.21743392857142863</v>
      </c>
      <c r="I63" s="2">
        <v>0.57999999999999996</v>
      </c>
      <c r="J63" s="2">
        <v>0.5135442915005638</v>
      </c>
      <c r="K63" s="2">
        <v>0.560231049028174</v>
      </c>
      <c r="L63" s="2">
        <v>0.24684928201215431</v>
      </c>
      <c r="M63" s="2">
        <v>0.22088742857142857</v>
      </c>
      <c r="O63" s="2">
        <f t="shared" si="1"/>
        <v>3.0000000000000027E-2</v>
      </c>
      <c r="P63" s="2">
        <f t="shared" si="2"/>
        <v>-0.15732822792376777</v>
      </c>
      <c r="Q63" s="2">
        <f t="shared" si="3"/>
        <v>-0.104296437241016</v>
      </c>
      <c r="R63" s="2">
        <f t="shared" si="4"/>
        <v>0.75315071798784572</v>
      </c>
      <c r="S63" s="2">
        <f t="shared" si="5"/>
        <v>-3.4534999999999427E-3</v>
      </c>
      <c r="U63" s="115">
        <f t="shared" si="6"/>
        <v>7.600906910288277E-2</v>
      </c>
      <c r="V63" s="2">
        <f t="shared" si="7"/>
        <v>56</v>
      </c>
      <c r="X63" s="2" t="s">
        <v>117</v>
      </c>
      <c r="Y63" s="2">
        <f t="shared" si="8"/>
        <v>7.600906910288277E-2</v>
      </c>
    </row>
    <row r="64" spans="1:25">
      <c r="A64" s="2" t="s">
        <v>118</v>
      </c>
      <c r="B64" s="2" t="s">
        <v>119</v>
      </c>
      <c r="C64" s="2">
        <v>0.745</v>
      </c>
      <c r="D64" s="12">
        <v>0.80595173374085005</v>
      </c>
      <c r="E64" s="2">
        <v>0.77143057038682605</v>
      </c>
      <c r="F64" s="2">
        <v>1</v>
      </c>
      <c r="G64" s="2">
        <v>1</v>
      </c>
      <c r="I64" s="2">
        <v>0.7340000000000001</v>
      </c>
      <c r="J64" s="2">
        <v>0.86288034506606992</v>
      </c>
      <c r="K64" s="2">
        <v>0.79500395249656397</v>
      </c>
      <c r="L64" s="2">
        <v>1</v>
      </c>
      <c r="M64" s="2">
        <v>1</v>
      </c>
      <c r="O64" s="2">
        <f t="shared" si="1"/>
        <v>1.0999999999999899E-2</v>
      </c>
      <c r="P64" s="2">
        <f t="shared" si="2"/>
        <v>-5.6928611325219869E-2</v>
      </c>
      <c r="Q64" s="2">
        <f t="shared" si="3"/>
        <v>-2.3573382109737917E-2</v>
      </c>
      <c r="R64" s="2">
        <f t="shared" si="4"/>
        <v>0</v>
      </c>
      <c r="S64" s="2">
        <f t="shared" si="5"/>
        <v>0</v>
      </c>
      <c r="U64" s="115">
        <f t="shared" si="6"/>
        <v>-4.5627491793697739E-3</v>
      </c>
      <c r="V64" s="2">
        <f t="shared" si="7"/>
        <v>149</v>
      </c>
      <c r="X64" s="2" t="s">
        <v>119</v>
      </c>
      <c r="Y64" s="2">
        <f t="shared" si="8"/>
        <v>-4.5627491793697739E-3</v>
      </c>
    </row>
    <row r="65" spans="1:25">
      <c r="A65" s="2" t="s">
        <v>120</v>
      </c>
      <c r="B65" s="2" t="s">
        <v>121</v>
      </c>
      <c r="C65" s="2">
        <v>0.63300000000000001</v>
      </c>
      <c r="D65" s="12">
        <v>0.75209484482046796</v>
      </c>
      <c r="E65" s="2">
        <v>0.60931013617821195</v>
      </c>
      <c r="F65" s="2">
        <v>1</v>
      </c>
      <c r="G65" s="2">
        <v>0.80213692150706495</v>
      </c>
      <c r="I65" s="2">
        <v>0.60899999999999999</v>
      </c>
      <c r="J65" s="2">
        <v>0.78672653272206006</v>
      </c>
      <c r="K65" s="2">
        <v>0.60681595578867797</v>
      </c>
      <c r="L65" s="2">
        <v>1</v>
      </c>
      <c r="M65" s="2">
        <v>0.79173742857142848</v>
      </c>
      <c r="O65" s="2">
        <f t="shared" si="1"/>
        <v>2.4000000000000021E-2</v>
      </c>
      <c r="P65" s="2">
        <f t="shared" si="2"/>
        <v>-3.4631687901592101E-2</v>
      </c>
      <c r="Q65" s="2">
        <f t="shared" si="3"/>
        <v>2.4941803895339731E-3</v>
      </c>
      <c r="R65" s="2">
        <f t="shared" si="4"/>
        <v>0</v>
      </c>
      <c r="S65" s="2">
        <f t="shared" si="5"/>
        <v>1.0399492935636467E-2</v>
      </c>
      <c r="U65" s="115">
        <f t="shared" si="6"/>
        <v>9.2827481779473031E-3</v>
      </c>
      <c r="V65" s="2">
        <f t="shared" si="7"/>
        <v>130</v>
      </c>
      <c r="X65" s="2" t="s">
        <v>121</v>
      </c>
      <c r="Y65" s="2">
        <f t="shared" si="8"/>
        <v>9.2827481779473031E-3</v>
      </c>
    </row>
    <row r="66" spans="1:25">
      <c r="A66" s="2" t="s">
        <v>122</v>
      </c>
      <c r="B66" s="2" t="s">
        <v>123</v>
      </c>
      <c r="C66" s="2">
        <v>0.55000000000000004</v>
      </c>
      <c r="D66" s="12">
        <v>0.28923187504046399</v>
      </c>
      <c r="E66" s="2">
        <v>0.52307273457077397</v>
      </c>
      <c r="F66" s="2">
        <v>1</v>
      </c>
      <c r="G66" s="2" t="e">
        <v>#DIV/0!</v>
      </c>
      <c r="I66" s="2">
        <v>0.57100000000000006</v>
      </c>
      <c r="J66" s="2">
        <v>0.34154485458824596</v>
      </c>
      <c r="K66" s="2">
        <v>0.51794415554190842</v>
      </c>
      <c r="L66" s="2">
        <v>0.5206637324957043</v>
      </c>
      <c r="M66" s="2" t="e">
        <v>#DIV/0!</v>
      </c>
      <c r="O66" s="2">
        <f t="shared" si="1"/>
        <v>-2.1000000000000019E-2</v>
      </c>
      <c r="P66" s="2">
        <f t="shared" si="2"/>
        <v>-5.2312979547781968E-2</v>
      </c>
      <c r="Q66" s="2">
        <f t="shared" si="3"/>
        <v>5.1285790288655431E-3</v>
      </c>
      <c r="R66" s="2">
        <f t="shared" si="4"/>
        <v>0.4793362675042957</v>
      </c>
      <c r="S66" s="2" t="e">
        <f t="shared" si="5"/>
        <v>#DIV/0!</v>
      </c>
      <c r="U66" s="115" t="str">
        <f t="shared" si="6"/>
        <v/>
      </c>
      <c r="V66" s="2" t="str">
        <f t="shared" si="7"/>
        <v/>
      </c>
      <c r="X66" s="2" t="s">
        <v>123</v>
      </c>
      <c r="Y66" s="2" t="str">
        <f t="shared" si="8"/>
        <v/>
      </c>
    </row>
    <row r="67" spans="1:25">
      <c r="A67" s="2" t="s">
        <v>124</v>
      </c>
      <c r="B67" s="2" t="s">
        <v>125</v>
      </c>
      <c r="C67" s="2">
        <v>0.55799999999999994</v>
      </c>
      <c r="D67" s="12">
        <v>0.289705072921214</v>
      </c>
      <c r="E67" s="2">
        <v>0.55259704443172797</v>
      </c>
      <c r="F67" s="2">
        <v>1</v>
      </c>
      <c r="G67" s="2">
        <v>5.0554007518796393E-2</v>
      </c>
      <c r="I67" s="2">
        <v>0.55299999999999994</v>
      </c>
      <c r="J67" s="2">
        <v>0.38630883105022595</v>
      </c>
      <c r="K67" s="2">
        <v>0.55561214978494999</v>
      </c>
      <c r="L67" s="2">
        <v>0.16877568765966142</v>
      </c>
      <c r="M67" s="2">
        <v>1.7562000000000001E-2</v>
      </c>
      <c r="O67" s="2">
        <f t="shared" si="1"/>
        <v>5.0000000000000044E-3</v>
      </c>
      <c r="P67" s="2">
        <f t="shared" si="2"/>
        <v>-9.6603758129011952E-2</v>
      </c>
      <c r="Q67" s="2">
        <f t="shared" si="3"/>
        <v>-3.0151053532220251E-3</v>
      </c>
      <c r="R67" s="2">
        <f t="shared" si="4"/>
        <v>0.83122431234033856</v>
      </c>
      <c r="S67" s="2">
        <f t="shared" si="5"/>
        <v>3.2992007518796392E-2</v>
      </c>
      <c r="U67" s="115">
        <f t="shared" si="6"/>
        <v>9.8074682047112616E-2</v>
      </c>
      <c r="V67" s="2">
        <f t="shared" si="7"/>
        <v>39</v>
      </c>
      <c r="X67" s="2" t="s">
        <v>125</v>
      </c>
      <c r="Y67" s="2">
        <f t="shared" si="8"/>
        <v>9.8074682047112616E-2</v>
      </c>
    </row>
    <row r="68" spans="1:25">
      <c r="A68" s="2" t="s">
        <v>126</v>
      </c>
      <c r="B68" s="2" t="s">
        <v>127</v>
      </c>
      <c r="C68" s="2">
        <v>0.69799999999999995</v>
      </c>
      <c r="D68" s="12">
        <v>0.46493924664053798</v>
      </c>
      <c r="E68" s="2">
        <v>0.30176448445787402</v>
      </c>
      <c r="F68" s="2">
        <v>0.95130055393724855</v>
      </c>
      <c r="G68" s="2">
        <v>0.36428414285714289</v>
      </c>
      <c r="I68" s="2">
        <v>0.58899999999999997</v>
      </c>
      <c r="J68" s="2">
        <v>0.46142080951573805</v>
      </c>
      <c r="K68" s="2">
        <v>0.306052180863012</v>
      </c>
      <c r="L68" s="2">
        <v>0.26577713551214716</v>
      </c>
      <c r="M68" s="2">
        <v>0.59049557142857145</v>
      </c>
      <c r="O68" s="2">
        <f t="shared" si="1"/>
        <v>0.10899999999999999</v>
      </c>
      <c r="P68" s="2">
        <f t="shared" si="2"/>
        <v>3.5184371247999335E-3</v>
      </c>
      <c r="Q68" s="2">
        <f t="shared" si="3"/>
        <v>-4.2876964051379862E-3</v>
      </c>
      <c r="R68" s="2">
        <f t="shared" si="4"/>
        <v>0.68552341842510134</v>
      </c>
      <c r="S68" s="2">
        <f t="shared" si="5"/>
        <v>-0.22621142857142856</v>
      </c>
      <c r="U68" s="115">
        <f t="shared" si="6"/>
        <v>0.11181784132166683</v>
      </c>
      <c r="V68" s="2">
        <f t="shared" si="7"/>
        <v>24</v>
      </c>
      <c r="X68" s="2" t="s">
        <v>127</v>
      </c>
      <c r="Y68" s="2">
        <f t="shared" si="8"/>
        <v>0.11181784132166683</v>
      </c>
    </row>
    <row r="69" spans="1:25">
      <c r="A69" s="2" t="s">
        <v>128</v>
      </c>
      <c r="B69" s="2" t="s">
        <v>129</v>
      </c>
      <c r="C69" s="2">
        <v>0.70499999999999996</v>
      </c>
      <c r="D69" s="12">
        <v>0.77745287966604992</v>
      </c>
      <c r="E69" s="2">
        <v>0.67098640555018196</v>
      </c>
      <c r="F69" s="2">
        <v>1</v>
      </c>
      <c r="G69" s="2">
        <v>0.92453971428571358</v>
      </c>
      <c r="I69" s="2">
        <v>0.69499999999999995</v>
      </c>
      <c r="J69" s="2">
        <v>0.80380842806873809</v>
      </c>
      <c r="K69" s="2">
        <v>0.652758138746802</v>
      </c>
      <c r="L69" s="2">
        <v>1</v>
      </c>
      <c r="M69" s="2">
        <v>0.82074400000000036</v>
      </c>
      <c r="O69" s="2">
        <f t="shared" si="1"/>
        <v>1.0000000000000009E-2</v>
      </c>
      <c r="P69" s="2">
        <f t="shared" si="2"/>
        <v>-2.6355548402688167E-2</v>
      </c>
      <c r="Q69" s="2">
        <f t="shared" si="3"/>
        <v>1.8228266803379967E-2</v>
      </c>
      <c r="R69" s="2">
        <f t="shared" si="4"/>
        <v>0</v>
      </c>
      <c r="S69" s="2">
        <f t="shared" si="5"/>
        <v>0.10379571428571321</v>
      </c>
      <c r="U69" s="115">
        <f t="shared" si="6"/>
        <v>1.6958554085800631E-2</v>
      </c>
      <c r="V69" s="2">
        <f t="shared" si="7"/>
        <v>120</v>
      </c>
      <c r="X69" s="2" t="s">
        <v>129</v>
      </c>
      <c r="Y69" s="2">
        <f t="shared" si="8"/>
        <v>1.6958554085800631E-2</v>
      </c>
    </row>
    <row r="70" spans="1:25">
      <c r="A70" s="2" t="s">
        <v>130</v>
      </c>
      <c r="B70" s="2" t="s">
        <v>131</v>
      </c>
      <c r="C70" s="2">
        <v>0.58099999999999996</v>
      </c>
      <c r="D70" s="12">
        <v>0.59905308541206392</v>
      </c>
      <c r="E70" s="2">
        <v>0.53245753056818401</v>
      </c>
      <c r="F70" s="2">
        <v>0.9054801100800014</v>
      </c>
      <c r="G70" s="2">
        <v>0.123278</v>
      </c>
      <c r="I70" s="2">
        <v>0.59099999999999997</v>
      </c>
      <c r="J70" s="2">
        <v>0.52038159651743598</v>
      </c>
      <c r="K70" s="2">
        <v>0.47316728889399606</v>
      </c>
      <c r="L70" s="2">
        <v>0.11296475574930456</v>
      </c>
      <c r="M70" s="2">
        <v>5.6883420408166782E-2</v>
      </c>
      <c r="O70" s="2">
        <f t="shared" si="1"/>
        <v>-1.0000000000000009E-2</v>
      </c>
      <c r="P70" s="2">
        <f t="shared" si="2"/>
        <v>7.8671488894627939E-2</v>
      </c>
      <c r="Q70" s="2">
        <f t="shared" si="3"/>
        <v>5.9290241674187949E-2</v>
      </c>
      <c r="R70" s="2">
        <f t="shared" si="4"/>
        <v>0.79251535433069686</v>
      </c>
      <c r="S70" s="2">
        <f t="shared" si="5"/>
        <v>6.6394579591833217E-2</v>
      </c>
      <c r="U70" s="115">
        <f t="shared" si="6"/>
        <v>0.11960895806141825</v>
      </c>
      <c r="V70" s="2">
        <f t="shared" si="7"/>
        <v>20</v>
      </c>
      <c r="X70" s="2" t="s">
        <v>131</v>
      </c>
      <c r="Y70" s="2">
        <f t="shared" si="8"/>
        <v>0.11960895806141825</v>
      </c>
    </row>
    <row r="71" spans="1:25">
      <c r="A71" s="2" t="s">
        <v>132</v>
      </c>
      <c r="B71" s="2" t="s">
        <v>133</v>
      </c>
      <c r="C71" s="2">
        <v>0.60799999999999998</v>
      </c>
      <c r="D71" s="12">
        <v>0.67632564158891806</v>
      </c>
      <c r="E71" s="2">
        <v>0.48704994422971576</v>
      </c>
      <c r="F71" s="2">
        <v>1</v>
      </c>
      <c r="G71" s="2">
        <v>1</v>
      </c>
      <c r="I71" s="2">
        <v>0.59099999999999997</v>
      </c>
      <c r="J71" s="2">
        <v>0.72444190480175796</v>
      </c>
      <c r="K71" s="2">
        <v>0.61738908249794799</v>
      </c>
      <c r="L71" s="2">
        <v>1</v>
      </c>
      <c r="M71" s="2">
        <v>1</v>
      </c>
      <c r="O71" s="2">
        <f t="shared" ref="O71:O134" si="9">(C71-I71)</f>
        <v>1.7000000000000015E-2</v>
      </c>
      <c r="P71" s="2">
        <f t="shared" ref="P71:P134" si="10">(D71-J71)</f>
        <v>-4.8116263212839905E-2</v>
      </c>
      <c r="Q71" s="2">
        <f t="shared" ref="Q71:Q134" si="11">(E71-K71)</f>
        <v>-0.13033913826823224</v>
      </c>
      <c r="R71" s="2">
        <f t="shared" ref="R71:R134" si="12">(F71-L71)</f>
        <v>0</v>
      </c>
      <c r="S71" s="2">
        <f t="shared" ref="S71:S134" si="13">(G71-M71)</f>
        <v>0</v>
      </c>
      <c r="U71" s="115">
        <f t="shared" ref="U71:U134" si="14">IFERROR((O71*O$1)+(P71*P$1)+(Q71*Q$1)+(R71*R$1)+(S71*S$1),"")</f>
        <v>-1.380692518513401E-2</v>
      </c>
      <c r="V71" s="2">
        <f t="shared" ref="V71:V134" si="15">IFERROR(RANK(U71,U$6:U$199,0),"")</f>
        <v>153</v>
      </c>
      <c r="X71" s="2" t="s">
        <v>133</v>
      </c>
      <c r="Y71" s="2">
        <f t="shared" ref="Y71:Y134" si="16">U71</f>
        <v>-1.380692518513401E-2</v>
      </c>
    </row>
    <row r="72" spans="1:25">
      <c r="A72" s="2" t="s">
        <v>134</v>
      </c>
      <c r="B72" s="2" t="s">
        <v>135</v>
      </c>
      <c r="C72" s="2" t="e">
        <v>#DIV/0!</v>
      </c>
      <c r="D72" s="12">
        <v>0.67417553850887191</v>
      </c>
      <c r="E72" s="2">
        <v>0.59208793241081203</v>
      </c>
      <c r="F72" s="2">
        <v>0.87971299363582567</v>
      </c>
      <c r="G72" s="2">
        <v>0.76421257142857146</v>
      </c>
      <c r="I72" s="2" t="e">
        <v>#DIV/0!</v>
      </c>
      <c r="J72" s="2">
        <v>0.62262070902931799</v>
      </c>
      <c r="K72" s="2">
        <v>0.68977569619089196</v>
      </c>
      <c r="L72" s="2">
        <v>0.60547306383656863</v>
      </c>
      <c r="M72" s="2" t="e">
        <v>#DIV/0!</v>
      </c>
      <c r="O72" s="2" t="e">
        <f t="shared" si="9"/>
        <v>#DIV/0!</v>
      </c>
      <c r="P72" s="2">
        <f t="shared" si="10"/>
        <v>5.1554829479553921E-2</v>
      </c>
      <c r="Q72" s="2">
        <f t="shared" si="11"/>
        <v>-9.7687763780079928E-2</v>
      </c>
      <c r="R72" s="2">
        <f t="shared" si="12"/>
        <v>0.27423992979925704</v>
      </c>
      <c r="S72" s="2" t="e">
        <f t="shared" si="13"/>
        <v>#DIV/0!</v>
      </c>
      <c r="U72" s="115" t="str">
        <f t="shared" si="14"/>
        <v/>
      </c>
      <c r="V72" s="2" t="str">
        <f t="shared" si="15"/>
        <v/>
      </c>
      <c r="X72" s="2" t="s">
        <v>135</v>
      </c>
      <c r="Y72" s="2" t="str">
        <f t="shared" si="16"/>
        <v/>
      </c>
    </row>
    <row r="73" spans="1:25">
      <c r="A73" s="2" t="s">
        <v>136</v>
      </c>
      <c r="B73" s="2" t="s">
        <v>137</v>
      </c>
      <c r="C73" s="2">
        <v>0.59399999999999997</v>
      </c>
      <c r="D73" s="12">
        <v>0.43445873488046605</v>
      </c>
      <c r="E73" s="2">
        <v>0.35303733497601997</v>
      </c>
      <c r="F73" s="2">
        <v>1</v>
      </c>
      <c r="G73" s="2">
        <v>0.2299170931676989</v>
      </c>
      <c r="I73" s="2">
        <v>0.59599999999999997</v>
      </c>
      <c r="J73" s="2">
        <v>0.43285098439687203</v>
      </c>
      <c r="K73" s="2">
        <v>0.33420645128160598</v>
      </c>
      <c r="L73" s="2">
        <v>0.36509672472242</v>
      </c>
      <c r="M73" s="2">
        <v>0.18324963975155048</v>
      </c>
      <c r="O73" s="2">
        <f t="shared" si="9"/>
        <v>-2.0000000000000018E-3</v>
      </c>
      <c r="P73" s="2">
        <f t="shared" si="10"/>
        <v>1.6077504835940171E-3</v>
      </c>
      <c r="Q73" s="2">
        <f t="shared" si="11"/>
        <v>1.8830883694413991E-2</v>
      </c>
      <c r="R73" s="2">
        <f t="shared" si="12"/>
        <v>0.63490327527758006</v>
      </c>
      <c r="S73" s="2">
        <f t="shared" si="13"/>
        <v>4.6667453416148419E-2</v>
      </c>
      <c r="U73" s="115">
        <f t="shared" si="14"/>
        <v>8.6751170358967067E-2</v>
      </c>
      <c r="V73" s="2">
        <f t="shared" si="15"/>
        <v>44</v>
      </c>
      <c r="X73" s="2" t="s">
        <v>137</v>
      </c>
      <c r="Y73" s="2">
        <f t="shared" si="16"/>
        <v>8.6751170358967067E-2</v>
      </c>
    </row>
    <row r="74" spans="1:25">
      <c r="A74" s="2" t="s">
        <v>138</v>
      </c>
      <c r="B74" s="2" t="s">
        <v>139</v>
      </c>
      <c r="C74" s="2">
        <v>0.51</v>
      </c>
      <c r="D74" s="12">
        <v>0.21478843495450201</v>
      </c>
      <c r="E74" s="2">
        <v>0.12051919731823002</v>
      </c>
      <c r="F74" s="2">
        <v>0.79553278051915999</v>
      </c>
      <c r="G74" s="2">
        <v>0.10006110768622745</v>
      </c>
      <c r="I74" s="2">
        <v>0.56100000000000005</v>
      </c>
      <c r="J74" s="2">
        <v>0.25218227745586802</v>
      </c>
      <c r="K74" s="2">
        <v>0.30072332314720002</v>
      </c>
      <c r="L74" s="2">
        <v>2.4477054215442572E-2</v>
      </c>
      <c r="M74" s="2">
        <v>3.1168000000000001E-2</v>
      </c>
      <c r="O74" s="2">
        <f t="shared" si="9"/>
        <v>-5.1000000000000045E-2</v>
      </c>
      <c r="P74" s="2">
        <f t="shared" si="10"/>
        <v>-3.7393842501366015E-2</v>
      </c>
      <c r="Q74" s="2">
        <f t="shared" si="11"/>
        <v>-0.18020412582897</v>
      </c>
      <c r="R74" s="2">
        <f t="shared" si="12"/>
        <v>0.77105572630371744</v>
      </c>
      <c r="S74" s="2">
        <f t="shared" si="13"/>
        <v>6.8893107686227445E-2</v>
      </c>
      <c r="U74" s="115">
        <f t="shared" si="14"/>
        <v>5.2293858207451083E-2</v>
      </c>
      <c r="V74" s="2">
        <f t="shared" si="15"/>
        <v>83</v>
      </c>
      <c r="X74" s="2" t="s">
        <v>139</v>
      </c>
      <c r="Y74" s="2">
        <f t="shared" si="16"/>
        <v>5.2293858207451083E-2</v>
      </c>
    </row>
    <row r="75" spans="1:25">
      <c r="A75" s="2" t="s">
        <v>140</v>
      </c>
      <c r="B75" s="2" t="s">
        <v>141</v>
      </c>
      <c r="C75" s="2">
        <v>0.45399999999999996</v>
      </c>
      <c r="D75" s="12">
        <v>0.34845657539603403</v>
      </c>
      <c r="E75" s="2">
        <v>0.40230854684088396</v>
      </c>
      <c r="F75" s="2">
        <v>0.49697025921086141</v>
      </c>
      <c r="G75" s="2">
        <v>5.6546272459498982E-2</v>
      </c>
      <c r="I75" s="2">
        <v>0.42599999999999999</v>
      </c>
      <c r="J75" s="2">
        <v>0.39796689566341803</v>
      </c>
      <c r="K75" s="2">
        <v>0.431618035895454</v>
      </c>
      <c r="L75" s="2">
        <v>3.9193965971161142E-2</v>
      </c>
      <c r="M75" s="2">
        <v>2.8628614138438025E-2</v>
      </c>
      <c r="O75" s="2">
        <f t="shared" si="9"/>
        <v>2.7999999999999969E-2</v>
      </c>
      <c r="P75" s="2">
        <f t="shared" si="10"/>
        <v>-4.9510320267384E-2</v>
      </c>
      <c r="Q75" s="2">
        <f t="shared" si="11"/>
        <v>-2.9309489054570037E-2</v>
      </c>
      <c r="R75" s="2">
        <f t="shared" si="12"/>
        <v>0.45777629323970026</v>
      </c>
      <c r="S75" s="2">
        <f t="shared" si="13"/>
        <v>2.7917658321060957E-2</v>
      </c>
      <c r="U75" s="115">
        <f t="shared" si="14"/>
        <v>6.4859267779850877E-2</v>
      </c>
      <c r="V75" s="2">
        <f t="shared" si="15"/>
        <v>72</v>
      </c>
      <c r="X75" s="2" t="s">
        <v>141</v>
      </c>
      <c r="Y75" s="2">
        <f t="shared" si="16"/>
        <v>6.4859267779850877E-2</v>
      </c>
    </row>
    <row r="76" spans="1:25">
      <c r="A76" s="2" t="s">
        <v>142</v>
      </c>
      <c r="B76" s="2" t="s">
        <v>143</v>
      </c>
      <c r="C76" s="2">
        <v>0.48399999999999999</v>
      </c>
      <c r="D76" s="12">
        <v>0.521984285352602</v>
      </c>
      <c r="E76" s="2">
        <v>0.394806885835574</v>
      </c>
      <c r="F76" s="2">
        <v>0.5523019183034843</v>
      </c>
      <c r="G76" s="2">
        <v>0.1602472857142857</v>
      </c>
      <c r="I76" s="2">
        <v>0.53</v>
      </c>
      <c r="J76" s="2">
        <v>0.53987815539393202</v>
      </c>
      <c r="K76" s="2">
        <v>0.38893161378195795</v>
      </c>
      <c r="L76" s="2">
        <v>0.32153880677588714</v>
      </c>
      <c r="M76" s="2">
        <v>0.13723171428571429</v>
      </c>
      <c r="O76" s="2">
        <f t="shared" si="9"/>
        <v>-4.6000000000000041E-2</v>
      </c>
      <c r="P76" s="2">
        <f t="shared" si="10"/>
        <v>-1.7893870041330029E-2</v>
      </c>
      <c r="Q76" s="2">
        <f t="shared" si="11"/>
        <v>5.875272053616043E-3</v>
      </c>
      <c r="R76" s="2">
        <f t="shared" si="12"/>
        <v>0.23076311152759715</v>
      </c>
      <c r="S76" s="2">
        <f t="shared" si="13"/>
        <v>2.3015571428571413E-2</v>
      </c>
      <c r="U76" s="115">
        <f t="shared" si="14"/>
        <v>7.2200106210568021E-3</v>
      </c>
      <c r="V76" s="2">
        <f t="shared" si="15"/>
        <v>132</v>
      </c>
      <c r="X76" s="2" t="s">
        <v>143</v>
      </c>
      <c r="Y76" s="2">
        <f t="shared" si="16"/>
        <v>7.2200106210568021E-3</v>
      </c>
    </row>
    <row r="77" spans="1:25">
      <c r="A77" s="2" t="s">
        <v>144</v>
      </c>
      <c r="B77" s="2" t="s">
        <v>145</v>
      </c>
      <c r="C77" s="2">
        <v>0.505</v>
      </c>
      <c r="D77" s="12">
        <v>0.38042883539706401</v>
      </c>
      <c r="E77" s="2">
        <v>0.32518586775830605</v>
      </c>
      <c r="F77" s="2">
        <v>0.51944846818448576</v>
      </c>
      <c r="G77" s="113"/>
      <c r="I77" s="2">
        <v>0.51200000000000001</v>
      </c>
      <c r="J77" s="2">
        <v>0.22392957106724798</v>
      </c>
      <c r="K77" s="2">
        <v>8.2639610590003978E-2</v>
      </c>
      <c r="L77" s="2">
        <v>6.1728707515680006E-2</v>
      </c>
      <c r="M77" s="113"/>
      <c r="O77" s="2">
        <f t="shared" si="9"/>
        <v>-7.0000000000000062E-3</v>
      </c>
      <c r="P77" s="2">
        <f t="shared" si="10"/>
        <v>0.15649926432981603</v>
      </c>
      <c r="Q77" s="2">
        <f t="shared" si="11"/>
        <v>0.24254625716830208</v>
      </c>
      <c r="R77" s="2">
        <f t="shared" si="12"/>
        <v>0.45771976066880576</v>
      </c>
      <c r="S77" s="2">
        <f t="shared" si="13"/>
        <v>0</v>
      </c>
      <c r="U77" s="115">
        <f t="shared" si="14"/>
        <v>0.10359566027086548</v>
      </c>
      <c r="V77" s="2">
        <f t="shared" si="15"/>
        <v>33</v>
      </c>
      <c r="X77" s="2" t="s">
        <v>145</v>
      </c>
      <c r="Y77" s="2">
        <f t="shared" si="16"/>
        <v>0.10359566027086548</v>
      </c>
    </row>
    <row r="78" spans="1:25">
      <c r="A78" s="2" t="s">
        <v>146</v>
      </c>
      <c r="B78" s="2" t="s">
        <v>147</v>
      </c>
      <c r="C78" s="2">
        <v>0.58700000000000008</v>
      </c>
      <c r="D78" s="12">
        <v>0.407188775098344</v>
      </c>
      <c r="E78" s="2">
        <v>0.44518050820368799</v>
      </c>
      <c r="F78" s="2">
        <v>1</v>
      </c>
      <c r="G78" s="2">
        <v>0.29629892304995531</v>
      </c>
      <c r="I78" s="2">
        <v>0.55299999999999994</v>
      </c>
      <c r="J78" s="2">
        <v>0.43861813897246604</v>
      </c>
      <c r="K78" s="2">
        <v>0.39349912100987405</v>
      </c>
      <c r="L78" s="2">
        <v>0.14954103843713143</v>
      </c>
      <c r="M78" s="2">
        <v>0.24398842857142858</v>
      </c>
      <c r="O78" s="2">
        <f t="shared" si="9"/>
        <v>3.4000000000000141E-2</v>
      </c>
      <c r="P78" s="2">
        <f t="shared" si="10"/>
        <v>-3.142936387412204E-2</v>
      </c>
      <c r="Q78" s="2">
        <f t="shared" si="11"/>
        <v>5.1681387193813932E-2</v>
      </c>
      <c r="R78" s="2">
        <f t="shared" si="12"/>
        <v>0.8504589615628686</v>
      </c>
      <c r="S78" s="2">
        <f t="shared" si="13"/>
        <v>5.2310494478526731E-2</v>
      </c>
      <c r="U78" s="115">
        <f t="shared" si="14"/>
        <v>0.13237768492013596</v>
      </c>
      <c r="V78" s="2">
        <f t="shared" si="15"/>
        <v>15</v>
      </c>
      <c r="X78" s="2" t="s">
        <v>147</v>
      </c>
      <c r="Y78" s="2">
        <f t="shared" si="16"/>
        <v>0.13237768492013596</v>
      </c>
    </row>
    <row r="79" spans="1:25">
      <c r="A79" s="2" t="s">
        <v>148</v>
      </c>
      <c r="B79" s="2" t="s">
        <v>149</v>
      </c>
      <c r="C79" s="2">
        <v>0.66799999999999993</v>
      </c>
      <c r="D79" s="12">
        <v>0.70140068046913806</v>
      </c>
      <c r="E79" s="2">
        <v>0.61988852380657</v>
      </c>
      <c r="F79" s="2">
        <v>1</v>
      </c>
      <c r="G79" s="2">
        <v>1</v>
      </c>
      <c r="I79" s="2">
        <v>0.627</v>
      </c>
      <c r="J79" s="2">
        <v>0.73650954258447998</v>
      </c>
      <c r="K79" s="2">
        <v>0.67345560820932593</v>
      </c>
      <c r="L79" s="2">
        <v>1</v>
      </c>
      <c r="M79" s="2">
        <v>0.84125257142857146</v>
      </c>
      <c r="O79" s="2">
        <f t="shared" si="9"/>
        <v>4.0999999999999925E-2</v>
      </c>
      <c r="P79" s="2">
        <f t="shared" si="10"/>
        <v>-3.5108862115341921E-2</v>
      </c>
      <c r="Q79" s="2">
        <f t="shared" si="11"/>
        <v>-5.3567084402755927E-2</v>
      </c>
      <c r="R79" s="2">
        <f t="shared" si="12"/>
        <v>0</v>
      </c>
      <c r="S79" s="2">
        <f t="shared" si="13"/>
        <v>0.15874742857142854</v>
      </c>
      <c r="U79" s="115">
        <f t="shared" si="14"/>
        <v>2.9258935256666299E-2</v>
      </c>
      <c r="V79" s="2">
        <f t="shared" si="15"/>
        <v>106</v>
      </c>
      <c r="X79" s="2" t="s">
        <v>149</v>
      </c>
      <c r="Y79" s="2">
        <f t="shared" si="16"/>
        <v>2.9258935256666299E-2</v>
      </c>
    </row>
    <row r="80" spans="1:25">
      <c r="A80" s="2" t="s">
        <v>150</v>
      </c>
      <c r="B80" s="2" t="s">
        <v>151</v>
      </c>
      <c r="C80" s="2">
        <v>0.75900000000000001</v>
      </c>
      <c r="D80" s="12">
        <v>0.79400578159971202</v>
      </c>
      <c r="E80" s="2">
        <v>0.74139105999590593</v>
      </c>
      <c r="F80" s="2">
        <v>1</v>
      </c>
      <c r="G80" s="2">
        <v>1</v>
      </c>
      <c r="I80" s="2">
        <v>0.72099999999999997</v>
      </c>
      <c r="J80" s="2">
        <v>0.82896965483107599</v>
      </c>
      <c r="K80" s="2">
        <v>0.78039927294717604</v>
      </c>
      <c r="L80" s="2">
        <v>1</v>
      </c>
      <c r="M80" s="2">
        <v>0.98579942857142855</v>
      </c>
      <c r="O80" s="2">
        <f t="shared" si="9"/>
        <v>3.8000000000000034E-2</v>
      </c>
      <c r="P80" s="2">
        <f t="shared" si="10"/>
        <v>-3.4963873231363962E-2</v>
      </c>
      <c r="Q80" s="2">
        <f t="shared" si="11"/>
        <v>-3.9008212951270105E-2</v>
      </c>
      <c r="R80" s="2">
        <f t="shared" si="12"/>
        <v>0</v>
      </c>
      <c r="S80" s="2">
        <f t="shared" si="13"/>
        <v>1.4200571428571451E-2</v>
      </c>
      <c r="U80" s="115">
        <f t="shared" si="14"/>
        <v>1.152856065574219E-2</v>
      </c>
      <c r="V80" s="2">
        <f t="shared" si="15"/>
        <v>129</v>
      </c>
      <c r="X80" s="2" t="s">
        <v>151</v>
      </c>
      <c r="Y80" s="2">
        <f t="shared" si="16"/>
        <v>1.152856065574219E-2</v>
      </c>
    </row>
    <row r="81" spans="1:25">
      <c r="A81" s="2" t="s">
        <v>152</v>
      </c>
      <c r="B81" s="2" t="s">
        <v>153</v>
      </c>
      <c r="C81" s="2">
        <v>0.54400000000000004</v>
      </c>
      <c r="D81" s="12">
        <v>0.59349339217438002</v>
      </c>
      <c r="E81" s="2">
        <v>0.26241447364711401</v>
      </c>
      <c r="F81" s="2">
        <v>0.64926650465179858</v>
      </c>
      <c r="G81" s="2">
        <v>0.20357852305655147</v>
      </c>
      <c r="I81" s="2">
        <v>0.51500000000000001</v>
      </c>
      <c r="J81" s="2">
        <v>0.58352153138714202</v>
      </c>
      <c r="K81" s="2">
        <v>0.34016853436965</v>
      </c>
      <c r="L81" s="2">
        <v>6.9091910410137292E-2</v>
      </c>
      <c r="M81" s="2">
        <v>0.16073814285714286</v>
      </c>
      <c r="O81" s="2">
        <f t="shared" si="9"/>
        <v>2.9000000000000026E-2</v>
      </c>
      <c r="P81" s="2">
        <f t="shared" si="10"/>
        <v>9.9718607872379961E-3</v>
      </c>
      <c r="Q81" s="2">
        <f t="shared" si="11"/>
        <v>-7.7754060722535989E-2</v>
      </c>
      <c r="R81" s="2">
        <f t="shared" si="12"/>
        <v>0.58017459424166129</v>
      </c>
      <c r="S81" s="2">
        <f t="shared" si="13"/>
        <v>4.2840380199408612E-2</v>
      </c>
      <c r="U81" s="115">
        <f t="shared" si="14"/>
        <v>8.3904096813221501E-2</v>
      </c>
      <c r="V81" s="2">
        <f t="shared" si="15"/>
        <v>47</v>
      </c>
      <c r="X81" s="2" t="s">
        <v>153</v>
      </c>
      <c r="Y81" s="2">
        <f t="shared" si="16"/>
        <v>8.3904096813221501E-2</v>
      </c>
    </row>
    <row r="82" spans="1:25">
      <c r="A82" s="2" t="s">
        <v>154</v>
      </c>
      <c r="B82" s="2" t="s">
        <v>155</v>
      </c>
      <c r="C82" s="2">
        <v>0.53400000000000003</v>
      </c>
      <c r="D82" s="12">
        <v>0.48949475406354181</v>
      </c>
      <c r="E82" s="2">
        <v>0.37158532103373798</v>
      </c>
      <c r="F82" s="2">
        <v>0.98926745883044431</v>
      </c>
      <c r="G82" s="2">
        <v>0.33572114285714283</v>
      </c>
      <c r="I82" s="2">
        <v>0.52100000000000002</v>
      </c>
      <c r="J82" s="2">
        <v>0.43362162240790197</v>
      </c>
      <c r="K82" s="2">
        <v>0.18507081033839601</v>
      </c>
      <c r="L82" s="2">
        <v>0.20022806639085286</v>
      </c>
      <c r="M82" s="2">
        <v>0.24421542857142856</v>
      </c>
      <c r="O82" s="2">
        <f t="shared" si="9"/>
        <v>1.3000000000000012E-2</v>
      </c>
      <c r="P82" s="2">
        <f t="shared" si="10"/>
        <v>5.5873131655639841E-2</v>
      </c>
      <c r="Q82" s="2">
        <f t="shared" si="11"/>
        <v>0.18651451069534197</v>
      </c>
      <c r="R82" s="2">
        <f t="shared" si="12"/>
        <v>0.78903939243959142</v>
      </c>
      <c r="S82" s="2">
        <f t="shared" si="13"/>
        <v>9.1505714285714274E-2</v>
      </c>
      <c r="U82" s="115">
        <f t="shared" si="14"/>
        <v>0.14686659363453594</v>
      </c>
      <c r="V82" s="2">
        <f t="shared" si="15"/>
        <v>9</v>
      </c>
      <c r="X82" s="2" t="s">
        <v>155</v>
      </c>
      <c r="Y82" s="2">
        <f t="shared" si="16"/>
        <v>0.14686659363453594</v>
      </c>
    </row>
    <row r="83" spans="1:25">
      <c r="A83" s="2" t="s">
        <v>156</v>
      </c>
      <c r="B83" s="2" t="s">
        <v>157</v>
      </c>
      <c r="C83" s="2">
        <v>0.44600000000000001</v>
      </c>
      <c r="D83" s="12">
        <v>0.20275052353516601</v>
      </c>
      <c r="E83" s="2">
        <v>0.19635966838989199</v>
      </c>
      <c r="F83" s="2">
        <v>1</v>
      </c>
      <c r="G83" s="2">
        <v>0.52123699999999995</v>
      </c>
      <c r="I83" s="2">
        <v>0.42799999999999999</v>
      </c>
      <c r="J83" s="2">
        <v>0.24602398882849799</v>
      </c>
      <c r="K83" s="2">
        <v>0.29716489943021396</v>
      </c>
      <c r="L83" s="2">
        <v>0.10652388845094714</v>
      </c>
      <c r="M83" s="2">
        <v>0.30233357142857142</v>
      </c>
      <c r="O83" s="2">
        <f t="shared" si="9"/>
        <v>1.8000000000000016E-2</v>
      </c>
      <c r="P83" s="2">
        <f t="shared" si="10"/>
        <v>-4.3273465293331981E-2</v>
      </c>
      <c r="Q83" s="2">
        <f t="shared" si="11"/>
        <v>-0.10080523104032196</v>
      </c>
      <c r="R83" s="2">
        <f t="shared" si="12"/>
        <v>0.89347611154905282</v>
      </c>
      <c r="S83" s="2">
        <f t="shared" si="13"/>
        <v>0.21890342857142853</v>
      </c>
      <c r="U83" s="115">
        <f t="shared" si="14"/>
        <v>0.13003760547335341</v>
      </c>
      <c r="V83" s="2">
        <f t="shared" si="15"/>
        <v>16</v>
      </c>
      <c r="X83" s="2" t="s">
        <v>157</v>
      </c>
      <c r="Y83" s="2">
        <f t="shared" si="16"/>
        <v>0.13003760547335341</v>
      </c>
    </row>
    <row r="84" spans="1:25">
      <c r="A84" s="2" t="s">
        <v>158</v>
      </c>
      <c r="B84" s="2" t="s">
        <v>159</v>
      </c>
      <c r="C84" s="2">
        <v>0.15257142857142925</v>
      </c>
      <c r="D84" s="12">
        <v>0.265819375909082</v>
      </c>
      <c r="E84" s="2">
        <v>3.391487194320604E-2</v>
      </c>
      <c r="F84" s="2">
        <v>0.89458402420556571</v>
      </c>
      <c r="G84" s="2">
        <v>0.2699271549636803</v>
      </c>
      <c r="I84" s="2">
        <v>0.16114285714285756</v>
      </c>
      <c r="J84" s="2">
        <v>0.17494624496821798</v>
      </c>
      <c r="K84" s="2">
        <v>0</v>
      </c>
      <c r="L84" s="2">
        <v>2.9529651388083999E-2</v>
      </c>
      <c r="M84" s="2">
        <v>0.22177614285714287</v>
      </c>
      <c r="O84" s="2">
        <f t="shared" si="9"/>
        <v>-8.5714285714283134E-3</v>
      </c>
      <c r="P84" s="2">
        <f t="shared" si="10"/>
        <v>9.0873130940864022E-2</v>
      </c>
      <c r="Q84" s="2">
        <f t="shared" si="11"/>
        <v>3.391487194320604E-2</v>
      </c>
      <c r="R84" s="2">
        <f t="shared" si="12"/>
        <v>0.86505437281748176</v>
      </c>
      <c r="S84" s="2">
        <f t="shared" si="13"/>
        <v>4.8151012106537439E-2</v>
      </c>
      <c r="U84" s="115">
        <f t="shared" si="14"/>
        <v>0.125463459190297</v>
      </c>
      <c r="V84" s="2">
        <f t="shared" si="15"/>
        <v>18</v>
      </c>
      <c r="X84" s="2" t="s">
        <v>159</v>
      </c>
      <c r="Y84" s="2">
        <f t="shared" si="16"/>
        <v>0.125463459190297</v>
      </c>
    </row>
    <row r="85" spans="1:25">
      <c r="A85" s="2" t="s">
        <v>160</v>
      </c>
      <c r="B85" s="2" t="s">
        <v>161</v>
      </c>
      <c r="C85" s="2">
        <v>0.82200000000000006</v>
      </c>
      <c r="D85" s="12">
        <v>0.77407806990477201</v>
      </c>
      <c r="E85" s="2">
        <v>0.69521079225578197</v>
      </c>
      <c r="F85" s="2">
        <v>1</v>
      </c>
      <c r="G85" s="2">
        <v>0.92584702825745679</v>
      </c>
      <c r="I85" s="2">
        <v>0.80299999999999994</v>
      </c>
      <c r="J85" s="2">
        <v>0.79617178349765394</v>
      </c>
      <c r="K85" s="2">
        <v>0.73856124132841006</v>
      </c>
      <c r="L85" s="2">
        <v>1</v>
      </c>
      <c r="M85" s="2">
        <v>0.83123157142857151</v>
      </c>
      <c r="O85" s="2">
        <f t="shared" si="9"/>
        <v>1.9000000000000128E-2</v>
      </c>
      <c r="P85" s="2">
        <f t="shared" si="10"/>
        <v>-2.2093713592881925E-2</v>
      </c>
      <c r="Q85" s="2">
        <f t="shared" si="11"/>
        <v>-4.3350449072628083E-2</v>
      </c>
      <c r="R85" s="2">
        <f t="shared" si="12"/>
        <v>0</v>
      </c>
      <c r="S85" s="2">
        <f t="shared" si="13"/>
        <v>9.461545682888528E-2</v>
      </c>
      <c r="U85" s="115">
        <f t="shared" si="14"/>
        <v>1.3146411770421973E-2</v>
      </c>
      <c r="V85" s="2">
        <f t="shared" si="15"/>
        <v>125</v>
      </c>
      <c r="X85" s="2" t="s">
        <v>161</v>
      </c>
      <c r="Y85" s="2">
        <f t="shared" si="16"/>
        <v>1.3146411770421973E-2</v>
      </c>
    </row>
    <row r="86" spans="1:25">
      <c r="A86" s="2" t="s">
        <v>162</v>
      </c>
      <c r="B86" s="2" t="s">
        <v>163</v>
      </c>
      <c r="C86" s="2">
        <v>0.67599999999999993</v>
      </c>
      <c r="D86" s="12">
        <v>0.61590535900510601</v>
      </c>
      <c r="E86" s="2">
        <v>0.20989784549149801</v>
      </c>
      <c r="F86" s="2">
        <v>1</v>
      </c>
      <c r="G86" s="2">
        <v>0.9184969352494915</v>
      </c>
      <c r="I86" s="2">
        <v>0.61399999999999999</v>
      </c>
      <c r="J86" s="2">
        <v>0.63038880512425399</v>
      </c>
      <c r="K86" s="2">
        <v>0.27930420483086399</v>
      </c>
      <c r="L86" s="2">
        <v>1</v>
      </c>
      <c r="M86" s="2">
        <v>0.80897142857142856</v>
      </c>
      <c r="O86" s="2">
        <f t="shared" si="9"/>
        <v>6.1999999999999944E-2</v>
      </c>
      <c r="P86" s="2">
        <f t="shared" si="10"/>
        <v>-1.448344611914798E-2</v>
      </c>
      <c r="Q86" s="2">
        <f t="shared" si="11"/>
        <v>-6.9406359339365981E-2</v>
      </c>
      <c r="R86" s="2">
        <f t="shared" si="12"/>
        <v>0</v>
      </c>
      <c r="S86" s="2">
        <f t="shared" si="13"/>
        <v>0.10952550667806293</v>
      </c>
      <c r="U86" s="115">
        <f t="shared" si="14"/>
        <v>3.420446265244359E-2</v>
      </c>
      <c r="V86" s="2">
        <f t="shared" si="15"/>
        <v>103</v>
      </c>
      <c r="X86" s="2" t="s">
        <v>163</v>
      </c>
      <c r="Y86" s="2">
        <f t="shared" si="16"/>
        <v>3.420446265244359E-2</v>
      </c>
    </row>
    <row r="87" spans="1:25">
      <c r="A87" s="2" t="s">
        <v>164</v>
      </c>
      <c r="B87" s="2" t="s">
        <v>165</v>
      </c>
      <c r="C87" s="2">
        <v>0.61399999999999999</v>
      </c>
      <c r="D87" s="12">
        <v>0.70805254817091201</v>
      </c>
      <c r="E87" s="2">
        <v>0.60592373847366199</v>
      </c>
      <c r="F87" s="2">
        <v>1</v>
      </c>
      <c r="G87" s="2">
        <v>1</v>
      </c>
      <c r="I87" s="2">
        <v>0.64200000000000002</v>
      </c>
      <c r="J87" s="2">
        <v>0.72959598137713599</v>
      </c>
      <c r="K87" s="2">
        <v>0.601373675519838</v>
      </c>
      <c r="L87" s="2">
        <v>1</v>
      </c>
      <c r="M87" s="2">
        <v>0.88878799999999991</v>
      </c>
      <c r="O87" s="2">
        <f t="shared" si="9"/>
        <v>-2.8000000000000025E-2</v>
      </c>
      <c r="P87" s="2">
        <f t="shared" si="10"/>
        <v>-2.1543433206223983E-2</v>
      </c>
      <c r="Q87" s="2">
        <f t="shared" si="11"/>
        <v>4.5500629538239856E-3</v>
      </c>
      <c r="R87" s="2">
        <f t="shared" si="12"/>
        <v>0</v>
      </c>
      <c r="S87" s="2">
        <f t="shared" si="13"/>
        <v>0.11121200000000009</v>
      </c>
      <c r="U87" s="115">
        <f t="shared" si="14"/>
        <v>-2.222671281550001E-3</v>
      </c>
      <c r="V87" s="2">
        <f t="shared" si="15"/>
        <v>144</v>
      </c>
      <c r="X87" s="2" t="s">
        <v>165</v>
      </c>
      <c r="Y87" s="2">
        <f t="shared" si="16"/>
        <v>-2.222671281550001E-3</v>
      </c>
    </row>
    <row r="88" spans="1:25">
      <c r="A88" s="2" t="s">
        <v>166</v>
      </c>
      <c r="B88" s="2" t="s">
        <v>167</v>
      </c>
      <c r="C88" s="2">
        <v>0.65200000000000002</v>
      </c>
      <c r="D88" s="12">
        <v>0.606139542341388</v>
      </c>
      <c r="E88" s="2">
        <v>0.43314269937536398</v>
      </c>
      <c r="F88" s="2">
        <v>1</v>
      </c>
      <c r="G88" s="2">
        <v>0.36407781222386087</v>
      </c>
      <c r="I88" s="2">
        <v>0.66700000000000004</v>
      </c>
      <c r="J88" s="2">
        <v>0.58573759565720407</v>
      </c>
      <c r="K88" s="2">
        <v>0.44116196559167398</v>
      </c>
      <c r="L88" s="2">
        <v>0.9950624637861657</v>
      </c>
      <c r="M88" s="2">
        <v>0.29112045213549403</v>
      </c>
      <c r="O88" s="2">
        <f t="shared" si="9"/>
        <v>-1.5000000000000013E-2</v>
      </c>
      <c r="P88" s="2">
        <f t="shared" si="10"/>
        <v>2.0401946684183936E-2</v>
      </c>
      <c r="Q88" s="2">
        <f t="shared" si="11"/>
        <v>-8.0192662163099948E-3</v>
      </c>
      <c r="R88" s="2">
        <f t="shared" si="12"/>
        <v>4.9375362138343037E-3</v>
      </c>
      <c r="S88" s="2">
        <f t="shared" si="13"/>
        <v>7.2957360088366841E-2</v>
      </c>
      <c r="U88" s="115">
        <f t="shared" si="14"/>
        <v>3.784697096259379E-3</v>
      </c>
      <c r="V88" s="2">
        <f t="shared" si="15"/>
        <v>135</v>
      </c>
      <c r="X88" s="2" t="s">
        <v>167</v>
      </c>
      <c r="Y88" s="2">
        <f t="shared" si="16"/>
        <v>3.784697096259379E-3</v>
      </c>
    </row>
    <row r="89" spans="1:25">
      <c r="A89" s="2" t="s">
        <v>168</v>
      </c>
      <c r="B89" s="2" t="s">
        <v>169</v>
      </c>
      <c r="C89" s="2">
        <v>0.72799999999999998</v>
      </c>
      <c r="D89" s="12">
        <v>0.70635507191684599</v>
      </c>
      <c r="E89" s="2">
        <v>0.69079653406990604</v>
      </c>
      <c r="F89" s="2">
        <v>1</v>
      </c>
      <c r="G89" s="2">
        <v>0.87173746922642614</v>
      </c>
      <c r="I89" s="2">
        <v>0.64300000000000002</v>
      </c>
      <c r="J89" s="2">
        <v>0.70171352387070196</v>
      </c>
      <c r="K89" s="2">
        <v>0.70878611982520989</v>
      </c>
      <c r="L89" s="2">
        <v>1</v>
      </c>
      <c r="M89" s="2">
        <v>0.77402642857142856</v>
      </c>
      <c r="O89" s="2">
        <f t="shared" si="9"/>
        <v>8.4999999999999964E-2</v>
      </c>
      <c r="P89" s="2">
        <f t="shared" si="10"/>
        <v>4.6415480461440284E-3</v>
      </c>
      <c r="Q89" s="2">
        <f t="shared" si="11"/>
        <v>-1.798958575530385E-2</v>
      </c>
      <c r="R89" s="2">
        <f t="shared" si="12"/>
        <v>0</v>
      </c>
      <c r="S89" s="2">
        <f t="shared" si="13"/>
        <v>9.7711040654997583E-2</v>
      </c>
      <c r="U89" s="115">
        <f t="shared" si="14"/>
        <v>5.3045375368229702E-2</v>
      </c>
      <c r="V89" s="2">
        <f t="shared" si="15"/>
        <v>82</v>
      </c>
      <c r="X89" s="2" t="s">
        <v>169</v>
      </c>
      <c r="Y89" s="2">
        <f t="shared" si="16"/>
        <v>5.3045375368229702E-2</v>
      </c>
    </row>
    <row r="90" spans="1:25">
      <c r="A90" s="2" t="s">
        <v>170</v>
      </c>
      <c r="B90" s="2" t="s">
        <v>171</v>
      </c>
      <c r="C90" s="2">
        <v>0.65400000000000003</v>
      </c>
      <c r="D90" s="12">
        <v>0.33018243909042599</v>
      </c>
      <c r="E90" s="2">
        <v>0.45468800985821395</v>
      </c>
      <c r="F90" s="2">
        <v>1</v>
      </c>
      <c r="G90" s="2">
        <v>0.61091775256687209</v>
      </c>
      <c r="I90" s="2">
        <v>0.66099999999999992</v>
      </c>
      <c r="J90" s="2">
        <v>0.38663694486256001</v>
      </c>
      <c r="K90" s="2">
        <v>0.44205463203932605</v>
      </c>
      <c r="L90" s="2">
        <v>0.43859303267620858</v>
      </c>
      <c r="M90" s="2">
        <v>0.53537800000000002</v>
      </c>
      <c r="O90" s="2">
        <f t="shared" si="9"/>
        <v>-6.9999999999998952E-3</v>
      </c>
      <c r="P90" s="2">
        <f t="shared" si="10"/>
        <v>-5.6454505772134012E-2</v>
      </c>
      <c r="Q90" s="2">
        <f t="shared" si="11"/>
        <v>1.2633377818887903E-2</v>
      </c>
      <c r="R90" s="2">
        <f t="shared" si="12"/>
        <v>0.56140696732379136</v>
      </c>
      <c r="S90" s="2">
        <f t="shared" si="13"/>
        <v>7.5539752566872065E-2</v>
      </c>
      <c r="U90" s="115">
        <f t="shared" si="14"/>
        <v>7.0640698992177217E-2</v>
      </c>
      <c r="V90" s="2">
        <f t="shared" si="15"/>
        <v>65</v>
      </c>
      <c r="X90" s="2" t="s">
        <v>171</v>
      </c>
      <c r="Y90" s="2">
        <f t="shared" si="16"/>
        <v>7.0640698992177217E-2</v>
      </c>
    </row>
    <row r="91" spans="1:25">
      <c r="A91" s="2" t="s">
        <v>172</v>
      </c>
      <c r="B91" s="2" t="s">
        <v>173</v>
      </c>
      <c r="C91" s="2">
        <v>0.60099999999999998</v>
      </c>
      <c r="D91" s="12">
        <v>0.29273430480069396</v>
      </c>
      <c r="E91" s="2">
        <v>0.62847241134819198</v>
      </c>
      <c r="F91" s="2">
        <v>1</v>
      </c>
      <c r="G91" s="2">
        <v>0.58740457142857139</v>
      </c>
      <c r="I91" s="2">
        <v>0.49700000000000005</v>
      </c>
      <c r="J91" s="2">
        <v>0.27801731926259399</v>
      </c>
      <c r="K91" s="2">
        <v>0.50099043867869542</v>
      </c>
      <c r="L91" s="2">
        <v>0.23284581933752715</v>
      </c>
      <c r="M91" s="2">
        <v>0.67372571428571426</v>
      </c>
      <c r="O91" s="2">
        <f t="shared" si="9"/>
        <v>0.10399999999999993</v>
      </c>
      <c r="P91" s="2">
        <f t="shared" si="10"/>
        <v>1.4716985538099969E-2</v>
      </c>
      <c r="Q91" s="2">
        <f t="shared" si="11"/>
        <v>0.12748197266949657</v>
      </c>
      <c r="R91" s="2">
        <f t="shared" si="12"/>
        <v>0.76715418066247287</v>
      </c>
      <c r="S91" s="2">
        <f t="shared" si="13"/>
        <v>-8.6321142857142874E-2</v>
      </c>
      <c r="U91" s="115">
        <f t="shared" si="14"/>
        <v>0.15487899950161577</v>
      </c>
      <c r="V91" s="2">
        <f t="shared" si="15"/>
        <v>6</v>
      </c>
      <c r="X91" s="2" t="s">
        <v>173</v>
      </c>
      <c r="Y91" s="2">
        <f t="shared" si="16"/>
        <v>0.15487899950161577</v>
      </c>
    </row>
    <row r="92" spans="1:25">
      <c r="A92" s="2" t="s">
        <v>174</v>
      </c>
      <c r="B92" s="2" t="s">
        <v>175</v>
      </c>
      <c r="C92" s="2">
        <v>0.58700000000000008</v>
      </c>
      <c r="D92" s="12">
        <v>0.43524576609438598</v>
      </c>
      <c r="E92" s="2">
        <v>0.24054293014782199</v>
      </c>
      <c r="F92" s="2">
        <v>0.69503157422701145</v>
      </c>
      <c r="G92" s="2">
        <v>5.7886571428571426E-2</v>
      </c>
      <c r="I92" s="2">
        <v>0.57700000000000007</v>
      </c>
      <c r="J92" s="2">
        <v>0.46470812597093003</v>
      </c>
      <c r="K92" s="2">
        <v>0.29957675215371798</v>
      </c>
      <c r="L92" s="2">
        <v>0.104251332383763</v>
      </c>
      <c r="M92" s="2">
        <v>4.1470285714285716E-2</v>
      </c>
      <c r="O92" s="2">
        <f t="shared" si="9"/>
        <v>1.0000000000000009E-2</v>
      </c>
      <c r="P92" s="2">
        <f t="shared" si="10"/>
        <v>-2.9462359876544053E-2</v>
      </c>
      <c r="Q92" s="2">
        <f t="shared" si="11"/>
        <v>-5.9033822005895992E-2</v>
      </c>
      <c r="R92" s="2">
        <f t="shared" si="12"/>
        <v>0.5907802418432484</v>
      </c>
      <c r="S92" s="2">
        <f t="shared" si="13"/>
        <v>1.641628571428571E-2</v>
      </c>
      <c r="U92" s="115">
        <f t="shared" si="14"/>
        <v>6.983754320938676E-2</v>
      </c>
      <c r="V92" s="2">
        <f t="shared" si="15"/>
        <v>66</v>
      </c>
      <c r="X92" s="2" t="s">
        <v>175</v>
      </c>
      <c r="Y92" s="2">
        <f t="shared" si="16"/>
        <v>6.983754320938676E-2</v>
      </c>
    </row>
    <row r="93" spans="1:25">
      <c r="A93" s="2" t="s">
        <v>176</v>
      </c>
      <c r="B93" s="2" t="s">
        <v>177</v>
      </c>
      <c r="C93" s="2">
        <v>0.45700000000000002</v>
      </c>
      <c r="D93" s="12">
        <v>0.64658194393803803</v>
      </c>
      <c r="E93" s="2">
        <v>0.78997850158222405</v>
      </c>
      <c r="F93" s="2">
        <v>1.4570568907863001E-2</v>
      </c>
      <c r="G93" s="2" t="e">
        <v>#DIV/0!</v>
      </c>
      <c r="I93" s="2">
        <v>0.47433333333333394</v>
      </c>
      <c r="J93" s="2">
        <v>0.598756715024782</v>
      </c>
      <c r="K93" s="2">
        <v>0.74267032011146994</v>
      </c>
      <c r="L93" s="2">
        <v>9.7174205699622849E-3</v>
      </c>
      <c r="M93" s="2" t="e">
        <v>#DIV/0!</v>
      </c>
      <c r="O93" s="2">
        <f t="shared" si="9"/>
        <v>-1.7333333333333922E-2</v>
      </c>
      <c r="P93" s="2">
        <f t="shared" si="10"/>
        <v>4.7825228913256024E-2</v>
      </c>
      <c r="Q93" s="2">
        <f t="shared" si="11"/>
        <v>4.7308181470754107E-2</v>
      </c>
      <c r="R93" s="2">
        <f t="shared" si="12"/>
        <v>4.8531483379007159E-3</v>
      </c>
      <c r="S93" s="2" t="e">
        <f t="shared" si="13"/>
        <v>#DIV/0!</v>
      </c>
      <c r="U93" s="115" t="str">
        <f t="shared" si="14"/>
        <v/>
      </c>
      <c r="V93" s="2" t="str">
        <f t="shared" si="15"/>
        <v/>
      </c>
      <c r="X93" s="2" t="s">
        <v>177</v>
      </c>
      <c r="Y93" s="2" t="str">
        <f t="shared" si="16"/>
        <v/>
      </c>
    </row>
    <row r="94" spans="1:25">
      <c r="A94" s="2" t="s">
        <v>178</v>
      </c>
      <c r="B94" s="2" t="s">
        <v>179</v>
      </c>
      <c r="C94" s="2">
        <v>0.02</v>
      </c>
      <c r="D94" s="12">
        <v>5.1988326882127997E-2</v>
      </c>
      <c r="E94" s="2">
        <v>0.45107950862669799</v>
      </c>
      <c r="F94" s="2">
        <v>4.1388771016852861E-3</v>
      </c>
      <c r="G94" s="2" t="e">
        <v>#DIV/0!</v>
      </c>
      <c r="I94" s="2">
        <v>8.900000000000001E-2</v>
      </c>
      <c r="J94" s="2">
        <v>8.5246710263411976E-2</v>
      </c>
      <c r="K94" s="2">
        <v>0.45357508883352599</v>
      </c>
      <c r="L94" s="2" t="e">
        <v>#DIV/0!</v>
      </c>
      <c r="M94" s="2" t="e">
        <v>#DIV/0!</v>
      </c>
      <c r="O94" s="2">
        <f t="shared" si="9"/>
        <v>-6.9000000000000006E-2</v>
      </c>
      <c r="P94" s="2">
        <f t="shared" si="10"/>
        <v>-3.3258383381283979E-2</v>
      </c>
      <c r="Q94" s="2">
        <f t="shared" si="11"/>
        <v>-2.4955802068279964E-3</v>
      </c>
      <c r="R94" s="2" t="e">
        <f t="shared" si="12"/>
        <v>#DIV/0!</v>
      </c>
      <c r="S94" s="2" t="e">
        <f t="shared" si="13"/>
        <v>#DIV/0!</v>
      </c>
      <c r="U94" s="115" t="str">
        <f t="shared" si="14"/>
        <v/>
      </c>
      <c r="V94" s="2" t="str">
        <f t="shared" si="15"/>
        <v/>
      </c>
      <c r="X94" s="2" t="s">
        <v>179</v>
      </c>
      <c r="Y94" s="2" t="str">
        <f t="shared" si="16"/>
        <v/>
      </c>
    </row>
    <row r="95" spans="1:25">
      <c r="A95" s="2" t="s">
        <v>180</v>
      </c>
      <c r="B95" s="2" t="s">
        <v>181</v>
      </c>
      <c r="C95" s="2">
        <v>0.68099999999999994</v>
      </c>
      <c r="D95" s="12">
        <v>0.63827802736559991</v>
      </c>
      <c r="E95" s="2">
        <v>0.54256538606400395</v>
      </c>
      <c r="F95" s="2">
        <v>1</v>
      </c>
      <c r="G95" s="2">
        <v>1</v>
      </c>
      <c r="I95" s="2">
        <v>0.67799999999999994</v>
      </c>
      <c r="J95" s="2">
        <v>0.64184747250288599</v>
      </c>
      <c r="K95" s="2">
        <v>0.57128957814361803</v>
      </c>
      <c r="L95" s="2">
        <v>1</v>
      </c>
      <c r="M95" s="2">
        <v>1</v>
      </c>
      <c r="O95" s="2">
        <f t="shared" si="9"/>
        <v>3.0000000000000027E-3</v>
      </c>
      <c r="P95" s="2">
        <f t="shared" si="10"/>
        <v>-3.5694451372860758E-3</v>
      </c>
      <c r="Q95" s="2">
        <f t="shared" si="11"/>
        <v>-2.8724192079614075E-2</v>
      </c>
      <c r="R95" s="2">
        <f t="shared" si="12"/>
        <v>0</v>
      </c>
      <c r="S95" s="2">
        <f t="shared" si="13"/>
        <v>0</v>
      </c>
      <c r="U95" s="115">
        <f t="shared" si="14"/>
        <v>-2.5367046521125175E-3</v>
      </c>
      <c r="V95" s="2">
        <f t="shared" si="15"/>
        <v>145</v>
      </c>
      <c r="X95" s="2" t="s">
        <v>181</v>
      </c>
      <c r="Y95" s="2">
        <f t="shared" si="16"/>
        <v>-2.5367046521125175E-3</v>
      </c>
    </row>
    <row r="96" spans="1:25">
      <c r="A96" s="2" t="s">
        <v>182</v>
      </c>
      <c r="B96" s="2" t="s">
        <v>183</v>
      </c>
      <c r="C96" s="2">
        <v>0.65599999999999992</v>
      </c>
      <c r="D96" s="12">
        <v>0.39141310565190202</v>
      </c>
      <c r="E96" s="2">
        <v>0.58350395703611802</v>
      </c>
      <c r="F96" s="2">
        <v>1</v>
      </c>
      <c r="G96" s="2">
        <v>0.2936629382964453</v>
      </c>
      <c r="I96" s="2">
        <v>0.63600000000000001</v>
      </c>
      <c r="J96" s="2">
        <v>0.42788906025644396</v>
      </c>
      <c r="K96" s="2">
        <v>0.53160516796727597</v>
      </c>
      <c r="L96" s="2">
        <v>1</v>
      </c>
      <c r="M96" s="2">
        <v>0.27005842857142859</v>
      </c>
      <c r="O96" s="2">
        <f t="shared" si="9"/>
        <v>1.9999999999999907E-2</v>
      </c>
      <c r="P96" s="2">
        <f t="shared" si="10"/>
        <v>-3.6475954604541949E-2</v>
      </c>
      <c r="Q96" s="2">
        <f t="shared" si="11"/>
        <v>5.1898789068842044E-2</v>
      </c>
      <c r="R96" s="2">
        <f t="shared" si="12"/>
        <v>0</v>
      </c>
      <c r="S96" s="2">
        <f t="shared" si="13"/>
        <v>2.3604509725016709E-2</v>
      </c>
      <c r="U96" s="115">
        <f t="shared" si="14"/>
        <v>1.4878418023664554E-2</v>
      </c>
      <c r="V96" s="2">
        <f t="shared" si="15"/>
        <v>123</v>
      </c>
      <c r="X96" s="2" t="s">
        <v>183</v>
      </c>
      <c r="Y96" s="2">
        <f t="shared" si="16"/>
        <v>1.4878418023664554E-2</v>
      </c>
    </row>
    <row r="97" spans="1:25">
      <c r="A97" s="2" t="s">
        <v>184</v>
      </c>
      <c r="B97" s="2" t="s">
        <v>185</v>
      </c>
      <c r="C97" s="2">
        <v>0.61799999999999999</v>
      </c>
      <c r="D97" s="12">
        <v>0.30884091806181801</v>
      </c>
      <c r="E97" s="2">
        <v>0.39171210407058998</v>
      </c>
      <c r="F97" s="2">
        <v>1</v>
      </c>
      <c r="G97" s="2">
        <v>0.72602642857142852</v>
      </c>
      <c r="I97" s="2">
        <v>0.57999999999999996</v>
      </c>
      <c r="J97" s="2">
        <v>0.30186985124707</v>
      </c>
      <c r="K97" s="2">
        <v>0.24948610561620801</v>
      </c>
      <c r="L97" s="2">
        <v>7.3878780286372861E-2</v>
      </c>
      <c r="M97" s="2">
        <v>0.56629285714285715</v>
      </c>
      <c r="O97" s="2">
        <f t="shared" si="9"/>
        <v>3.8000000000000034E-2</v>
      </c>
      <c r="P97" s="2">
        <f t="shared" si="10"/>
        <v>6.971066814748017E-3</v>
      </c>
      <c r="Q97" s="2">
        <f t="shared" si="11"/>
        <v>0.14222599845438197</v>
      </c>
      <c r="R97" s="2">
        <f t="shared" si="12"/>
        <v>0.92612121971362715</v>
      </c>
      <c r="S97" s="2">
        <f t="shared" si="13"/>
        <v>0.15973357142857136</v>
      </c>
      <c r="U97" s="115">
        <f t="shared" si="14"/>
        <v>0.17338148205141607</v>
      </c>
      <c r="V97" s="2">
        <f t="shared" si="15"/>
        <v>2</v>
      </c>
      <c r="X97" s="2" t="s">
        <v>185</v>
      </c>
      <c r="Y97" s="2">
        <f t="shared" si="16"/>
        <v>0.17338148205141607</v>
      </c>
    </row>
    <row r="98" spans="1:25">
      <c r="A98" s="2" t="s">
        <v>186</v>
      </c>
      <c r="B98" s="2" t="s">
        <v>187</v>
      </c>
      <c r="C98" s="2">
        <v>0.504</v>
      </c>
      <c r="D98" s="12">
        <v>0.15790422080156002</v>
      </c>
      <c r="E98" s="2">
        <v>0.49918518592258376</v>
      </c>
      <c r="F98" s="2">
        <v>0.73110814833251714</v>
      </c>
      <c r="G98" s="2">
        <v>0.16293809419152175</v>
      </c>
      <c r="I98" s="2">
        <v>0.42</v>
      </c>
      <c r="J98" s="2">
        <v>0.19057323759067199</v>
      </c>
      <c r="K98" s="2">
        <v>0.39016247487810796</v>
      </c>
      <c r="L98" s="2">
        <v>5.0445434039836E-2</v>
      </c>
      <c r="M98" s="2">
        <v>8.1685571428571427E-2</v>
      </c>
      <c r="O98" s="2">
        <f t="shared" si="9"/>
        <v>8.4000000000000019E-2</v>
      </c>
      <c r="P98" s="2">
        <f t="shared" si="10"/>
        <v>-3.2669016789111965E-2</v>
      </c>
      <c r="Q98" s="2">
        <f t="shared" si="11"/>
        <v>0.10902271104447581</v>
      </c>
      <c r="R98" s="2">
        <f t="shared" si="12"/>
        <v>0.6806627142926811</v>
      </c>
      <c r="S98" s="2">
        <f t="shared" si="13"/>
        <v>8.1252522762950322E-2</v>
      </c>
      <c r="U98" s="115">
        <f t="shared" si="14"/>
        <v>0.14678361641387444</v>
      </c>
      <c r="V98" s="2">
        <f t="shared" si="15"/>
        <v>10</v>
      </c>
      <c r="X98" s="2" t="s">
        <v>187</v>
      </c>
      <c r="Y98" s="2">
        <f t="shared" si="16"/>
        <v>0.14678361641387444</v>
      </c>
    </row>
    <row r="99" spans="1:25">
      <c r="A99" s="2" t="s">
        <v>188</v>
      </c>
      <c r="B99" s="2" t="s">
        <v>189</v>
      </c>
      <c r="C99" s="2">
        <v>0.66599999999999993</v>
      </c>
      <c r="D99" s="12">
        <v>0.65842220901314596</v>
      </c>
      <c r="E99" s="2">
        <v>0.58813820767707203</v>
      </c>
      <c r="F99" s="2">
        <v>1</v>
      </c>
      <c r="G99" s="2">
        <v>1</v>
      </c>
      <c r="I99" s="2">
        <v>0.67400000000000004</v>
      </c>
      <c r="J99" s="2">
        <v>0.64410798345184994</v>
      </c>
      <c r="K99" s="2">
        <v>0.65437215483620403</v>
      </c>
      <c r="L99" s="2">
        <v>0.94920064959993133</v>
      </c>
      <c r="M99" s="2">
        <v>1</v>
      </c>
      <c r="O99" s="2">
        <f t="shared" si="9"/>
        <v>-8.0000000000001181E-3</v>
      </c>
      <c r="P99" s="2">
        <f t="shared" si="10"/>
        <v>1.4314225561296023E-2</v>
      </c>
      <c r="Q99" s="2">
        <f t="shared" si="11"/>
        <v>-6.6233947159132001E-2</v>
      </c>
      <c r="R99" s="2">
        <f t="shared" si="12"/>
        <v>5.0799350400068666E-2</v>
      </c>
      <c r="S99" s="2">
        <f t="shared" si="13"/>
        <v>0</v>
      </c>
      <c r="U99" s="115">
        <f t="shared" si="14"/>
        <v>-4.140046399720973E-3</v>
      </c>
      <c r="V99" s="2">
        <f t="shared" si="15"/>
        <v>148</v>
      </c>
      <c r="X99" s="2" t="s">
        <v>189</v>
      </c>
      <c r="Y99" s="2">
        <f t="shared" si="16"/>
        <v>-4.140046399720973E-3</v>
      </c>
    </row>
    <row r="100" spans="1:25">
      <c r="A100" s="2" t="s">
        <v>190</v>
      </c>
      <c r="B100" s="2" t="s">
        <v>191</v>
      </c>
      <c r="C100" s="2">
        <v>0.58099999999999996</v>
      </c>
      <c r="D100" s="12">
        <v>0.43314765059309196</v>
      </c>
      <c r="E100" s="2">
        <v>0.19870121874890398</v>
      </c>
      <c r="F100" s="2">
        <v>0.51615310616440713</v>
      </c>
      <c r="G100" s="2">
        <v>0.75026657142857134</v>
      </c>
      <c r="I100" s="2">
        <v>0.56899999999999995</v>
      </c>
      <c r="J100" s="2">
        <v>0.42523221142921602</v>
      </c>
      <c r="K100" s="2">
        <v>0.32556381494426001</v>
      </c>
      <c r="L100" s="2">
        <v>0.31369849943835715</v>
      </c>
      <c r="M100" s="2">
        <v>0.60511462877146704</v>
      </c>
      <c r="O100" s="2">
        <f t="shared" si="9"/>
        <v>1.2000000000000011E-2</v>
      </c>
      <c r="P100" s="2">
        <f t="shared" si="10"/>
        <v>7.9154391638759369E-3</v>
      </c>
      <c r="Q100" s="2">
        <f t="shared" si="11"/>
        <v>-0.12686259619535603</v>
      </c>
      <c r="R100" s="2">
        <f t="shared" si="12"/>
        <v>0.20245460672604998</v>
      </c>
      <c r="S100" s="2">
        <f t="shared" si="13"/>
        <v>0.14515194265710429</v>
      </c>
      <c r="U100" s="115">
        <f t="shared" si="14"/>
        <v>3.4582424043959281E-2</v>
      </c>
      <c r="V100" s="2">
        <f t="shared" si="15"/>
        <v>102</v>
      </c>
      <c r="X100" s="2" t="s">
        <v>191</v>
      </c>
      <c r="Y100" s="2">
        <f t="shared" si="16"/>
        <v>3.4582424043959281E-2</v>
      </c>
    </row>
    <row r="101" spans="1:25">
      <c r="A101" s="2" t="s">
        <v>192</v>
      </c>
      <c r="B101" s="2" t="s">
        <v>193</v>
      </c>
      <c r="C101" s="2">
        <v>0.49700000000000005</v>
      </c>
      <c r="D101" s="12">
        <v>0.472887428321772</v>
      </c>
      <c r="E101" s="2">
        <v>0.571109153960774</v>
      </c>
      <c r="F101" s="2">
        <v>0.45685666167165428</v>
      </c>
      <c r="G101" s="2">
        <v>4.8277019635742949E-2</v>
      </c>
      <c r="I101" s="2">
        <v>0.503</v>
      </c>
      <c r="J101" s="2">
        <v>0.46625383841855</v>
      </c>
      <c r="K101" s="2">
        <v>0.57126816355874599</v>
      </c>
      <c r="L101" s="2">
        <v>0.14181599906618686</v>
      </c>
      <c r="M101" s="2">
        <v>4.2143262521343317E-2</v>
      </c>
      <c r="O101" s="2">
        <f t="shared" si="9"/>
        <v>-5.9999999999999498E-3</v>
      </c>
      <c r="P101" s="2">
        <f t="shared" si="10"/>
        <v>6.6335899032219925E-3</v>
      </c>
      <c r="Q101" s="2">
        <f t="shared" si="11"/>
        <v>-1.5900959797199299E-4</v>
      </c>
      <c r="R101" s="2">
        <f t="shared" si="12"/>
        <v>0.31504066260546743</v>
      </c>
      <c r="S101" s="2">
        <f t="shared" si="13"/>
        <v>6.1337571143996322E-3</v>
      </c>
      <c r="U101" s="115">
        <f t="shared" si="14"/>
        <v>3.7956125003139655E-2</v>
      </c>
      <c r="V101" s="2">
        <f t="shared" si="15"/>
        <v>98</v>
      </c>
      <c r="X101" s="2" t="s">
        <v>193</v>
      </c>
      <c r="Y101" s="2">
        <f t="shared" si="16"/>
        <v>3.7956125003139655E-2</v>
      </c>
    </row>
    <row r="102" spans="1:25">
      <c r="A102" s="2" t="s">
        <v>194</v>
      </c>
      <c r="B102" s="2" t="s">
        <v>195</v>
      </c>
      <c r="C102" s="2">
        <v>0.48100000000000004</v>
      </c>
      <c r="D102" s="12">
        <v>0.43581843657088398</v>
      </c>
      <c r="E102" s="2">
        <v>0.30134801872102202</v>
      </c>
      <c r="F102" s="2">
        <v>0.3041374285064829</v>
      </c>
      <c r="G102" s="2">
        <v>1</v>
      </c>
      <c r="I102" s="2">
        <v>0.51733333333333353</v>
      </c>
      <c r="J102" s="2">
        <v>0.22632796279193199</v>
      </c>
      <c r="K102" s="2">
        <v>0.203828737702268</v>
      </c>
      <c r="L102" s="2">
        <v>4.1807507285081147E-2</v>
      </c>
      <c r="M102" s="2">
        <v>0.72490142857142403</v>
      </c>
      <c r="O102" s="2">
        <f t="shared" si="9"/>
        <v>-3.6333333333333495E-2</v>
      </c>
      <c r="P102" s="2">
        <f t="shared" si="10"/>
        <v>0.209490473778952</v>
      </c>
      <c r="Q102" s="2">
        <f t="shared" si="11"/>
        <v>9.7519281018754012E-2</v>
      </c>
      <c r="R102" s="2">
        <f t="shared" si="12"/>
        <v>0.26232992122140175</v>
      </c>
      <c r="S102" s="2">
        <f t="shared" si="13"/>
        <v>0.27509857142857597</v>
      </c>
      <c r="U102" s="115">
        <f t="shared" si="14"/>
        <v>8.7388114264293715E-2</v>
      </c>
      <c r="V102" s="2">
        <f t="shared" si="15"/>
        <v>42</v>
      </c>
      <c r="X102" s="2" t="s">
        <v>195</v>
      </c>
      <c r="Y102" s="2">
        <f t="shared" si="16"/>
        <v>8.7388114264293715E-2</v>
      </c>
    </row>
    <row r="103" spans="1:25">
      <c r="A103" s="2" t="s">
        <v>196</v>
      </c>
      <c r="B103" s="2" t="s">
        <v>197</v>
      </c>
      <c r="C103" s="2">
        <v>0.435</v>
      </c>
      <c r="D103" s="12">
        <v>0.12213137065932397</v>
      </c>
      <c r="E103" s="2">
        <v>0.62405578765634595</v>
      </c>
      <c r="F103" s="2">
        <v>1</v>
      </c>
      <c r="G103" s="2">
        <v>0.95312462857142621</v>
      </c>
      <c r="I103" s="2">
        <v>0.315</v>
      </c>
      <c r="J103" s="2">
        <v>0.14940856135578201</v>
      </c>
      <c r="K103" s="2">
        <v>0.48926150775250321</v>
      </c>
      <c r="L103" s="2">
        <v>0.12309540632562671</v>
      </c>
      <c r="M103" s="2">
        <v>0.81437134285713775</v>
      </c>
      <c r="O103" s="2">
        <f t="shared" si="9"/>
        <v>0.12</v>
      </c>
      <c r="P103" s="2">
        <f t="shared" si="10"/>
        <v>-2.7277190696458037E-2</v>
      </c>
      <c r="Q103" s="2">
        <f t="shared" si="11"/>
        <v>0.13479427990384274</v>
      </c>
      <c r="R103" s="2">
        <f t="shared" si="12"/>
        <v>0.87690459367437334</v>
      </c>
      <c r="S103" s="2">
        <f t="shared" si="13"/>
        <v>0.13875328571428847</v>
      </c>
      <c r="U103" s="115">
        <f t="shared" si="14"/>
        <v>0.20039687107450582</v>
      </c>
      <c r="V103" s="2">
        <f t="shared" si="15"/>
        <v>1</v>
      </c>
      <c r="X103" s="2" t="s">
        <v>197</v>
      </c>
      <c r="Y103" s="2">
        <f t="shared" si="16"/>
        <v>0.20039687107450582</v>
      </c>
    </row>
    <row r="104" spans="1:25">
      <c r="A104" s="2" t="s">
        <v>198</v>
      </c>
      <c r="B104" s="2" t="s">
        <v>199</v>
      </c>
      <c r="C104" s="2" t="e">
        <v>#DIV/0!</v>
      </c>
      <c r="D104" s="12">
        <v>0.79167717030062201</v>
      </c>
      <c r="E104" s="2">
        <v>0.81927907060989802</v>
      </c>
      <c r="F104" s="2">
        <v>1</v>
      </c>
      <c r="G104" s="2">
        <v>0.55331697342192321</v>
      </c>
      <c r="I104" s="2" t="e">
        <v>#DIV/0!</v>
      </c>
      <c r="J104" s="2">
        <v>0.77802225153411408</v>
      </c>
      <c r="K104" s="2">
        <v>0.80479909600428401</v>
      </c>
      <c r="L104" s="2">
        <v>1</v>
      </c>
      <c r="M104" s="2">
        <v>0.35865971428571425</v>
      </c>
      <c r="O104" s="2" t="e">
        <f t="shared" si="9"/>
        <v>#DIV/0!</v>
      </c>
      <c r="P104" s="2">
        <f t="shared" si="10"/>
        <v>1.3654918766507929E-2</v>
      </c>
      <c r="Q104" s="2">
        <f t="shared" si="11"/>
        <v>1.447997460561401E-2</v>
      </c>
      <c r="R104" s="2">
        <f t="shared" si="12"/>
        <v>0</v>
      </c>
      <c r="S104" s="2">
        <f t="shared" si="13"/>
        <v>0.19465725913620896</v>
      </c>
      <c r="U104" s="115" t="str">
        <f t="shared" si="14"/>
        <v/>
      </c>
      <c r="V104" s="2" t="str">
        <f t="shared" si="15"/>
        <v/>
      </c>
      <c r="X104" s="2" t="s">
        <v>199</v>
      </c>
      <c r="Y104" s="2" t="str">
        <f t="shared" si="16"/>
        <v/>
      </c>
    </row>
    <row r="105" spans="1:25">
      <c r="A105" s="2" t="s">
        <v>200</v>
      </c>
      <c r="B105" s="2" t="s">
        <v>201</v>
      </c>
      <c r="C105" s="2">
        <v>0.7</v>
      </c>
      <c r="D105" s="12">
        <v>0.67592883999428</v>
      </c>
      <c r="E105" s="2">
        <v>0.63212953031775798</v>
      </c>
      <c r="F105" s="2">
        <v>1</v>
      </c>
      <c r="G105" s="2">
        <v>1</v>
      </c>
      <c r="I105" s="2">
        <v>0.72400000000000009</v>
      </c>
      <c r="J105" s="2">
        <v>0.68097184782192</v>
      </c>
      <c r="K105" s="2">
        <v>0.66095218613224593</v>
      </c>
      <c r="L105" s="2">
        <v>1</v>
      </c>
      <c r="M105" s="2">
        <v>1</v>
      </c>
      <c r="O105" s="2">
        <f t="shared" si="9"/>
        <v>-2.4000000000000132E-2</v>
      </c>
      <c r="P105" s="2">
        <f t="shared" si="10"/>
        <v>-5.0430078276400003E-3</v>
      </c>
      <c r="Q105" s="2">
        <f t="shared" si="11"/>
        <v>-2.8822655814487952E-2</v>
      </c>
      <c r="R105" s="2">
        <f t="shared" si="12"/>
        <v>0</v>
      </c>
      <c r="S105" s="2">
        <f t="shared" si="13"/>
        <v>0</v>
      </c>
      <c r="U105" s="115">
        <f t="shared" si="14"/>
        <v>-1.623320795526606E-2</v>
      </c>
      <c r="V105" s="2">
        <f t="shared" si="15"/>
        <v>155</v>
      </c>
      <c r="X105" s="2" t="s">
        <v>201</v>
      </c>
      <c r="Y105" s="2">
        <f t="shared" si="16"/>
        <v>-1.623320795526606E-2</v>
      </c>
    </row>
    <row r="106" spans="1:25">
      <c r="A106" s="2" t="s">
        <v>202</v>
      </c>
      <c r="B106" s="2" t="s">
        <v>203</v>
      </c>
      <c r="C106" s="2">
        <v>0.752</v>
      </c>
      <c r="D106" s="12">
        <v>0.80988698174785601</v>
      </c>
      <c r="E106" s="2">
        <v>0.78871955916158998</v>
      </c>
      <c r="F106" s="2">
        <v>1</v>
      </c>
      <c r="G106" s="2">
        <v>0.15389451197126899</v>
      </c>
      <c r="I106" s="2">
        <v>0.78900000000000003</v>
      </c>
      <c r="J106" s="2">
        <v>0.82604113875374596</v>
      </c>
      <c r="K106" s="2">
        <v>0.76570788982004601</v>
      </c>
      <c r="L106" s="2">
        <v>1</v>
      </c>
      <c r="M106" s="2">
        <v>0.15331583878691141</v>
      </c>
      <c r="O106" s="2">
        <f t="shared" si="9"/>
        <v>-3.7000000000000033E-2</v>
      </c>
      <c r="P106" s="2">
        <f t="shared" si="10"/>
        <v>-1.6154157005889958E-2</v>
      </c>
      <c r="Q106" s="2">
        <f t="shared" si="11"/>
        <v>2.3011669341543972E-2</v>
      </c>
      <c r="R106" s="2">
        <f t="shared" si="12"/>
        <v>0</v>
      </c>
      <c r="S106" s="2">
        <f t="shared" si="13"/>
        <v>5.7867318435758652E-4</v>
      </c>
      <c r="U106" s="115">
        <f t="shared" si="14"/>
        <v>-1.7570476809998566E-2</v>
      </c>
      <c r="V106" s="2">
        <f t="shared" si="15"/>
        <v>156</v>
      </c>
      <c r="X106" s="2" t="s">
        <v>203</v>
      </c>
      <c r="Y106" s="2">
        <f t="shared" si="16"/>
        <v>-1.7570476809998566E-2</v>
      </c>
    </row>
    <row r="107" spans="1:25">
      <c r="A107" s="2" t="s">
        <v>204</v>
      </c>
      <c r="B107" s="2" t="s">
        <v>205</v>
      </c>
      <c r="C107" s="2">
        <v>0.622</v>
      </c>
      <c r="D107" s="12">
        <v>0.37578389372536403</v>
      </c>
      <c r="E107" s="2">
        <v>0.36600384432097199</v>
      </c>
      <c r="F107" s="2">
        <v>0.43657338176225569</v>
      </c>
      <c r="G107" s="2">
        <v>5.1180428571428571E-2</v>
      </c>
      <c r="I107" s="2">
        <v>0.60899999999999999</v>
      </c>
      <c r="J107" s="2">
        <v>0.49773722892906241</v>
      </c>
      <c r="K107" s="2">
        <v>0.52855795752856205</v>
      </c>
      <c r="L107" s="2">
        <v>2.7842743038545E-2</v>
      </c>
      <c r="M107" s="2">
        <v>3.9952000000000001E-2</v>
      </c>
      <c r="O107" s="2">
        <f t="shared" si="9"/>
        <v>1.3000000000000012E-2</v>
      </c>
      <c r="P107" s="2">
        <f t="shared" si="10"/>
        <v>-0.12195333520369839</v>
      </c>
      <c r="Q107" s="2">
        <f t="shared" si="11"/>
        <v>-0.16255411320759006</v>
      </c>
      <c r="R107" s="2">
        <f t="shared" si="12"/>
        <v>0.40873063872371068</v>
      </c>
      <c r="S107" s="2">
        <f t="shared" si="13"/>
        <v>1.122842857142857E-2</v>
      </c>
      <c r="U107" s="115">
        <f t="shared" si="14"/>
        <v>2.3431452360481358E-2</v>
      </c>
      <c r="V107" s="2">
        <f t="shared" si="15"/>
        <v>114</v>
      </c>
      <c r="X107" s="2" t="s">
        <v>205</v>
      </c>
      <c r="Y107" s="2">
        <f t="shared" si="16"/>
        <v>2.3431452360481358E-2</v>
      </c>
    </row>
    <row r="108" spans="1:25">
      <c r="A108" s="2" t="s">
        <v>206</v>
      </c>
      <c r="B108" s="2" t="s">
        <v>207</v>
      </c>
      <c r="C108" s="2">
        <v>0.53700000000000003</v>
      </c>
      <c r="D108" s="12">
        <v>0.45665927802700795</v>
      </c>
      <c r="E108" s="2">
        <v>0.48820527075587961</v>
      </c>
      <c r="F108" s="2">
        <v>0.22462672863955857</v>
      </c>
      <c r="G108" s="2">
        <v>6.0080400987570269E-3</v>
      </c>
      <c r="I108" s="2">
        <v>0.53600000000000003</v>
      </c>
      <c r="J108" s="2">
        <v>0.39837090108746598</v>
      </c>
      <c r="K108" s="2">
        <v>0.51031432841995517</v>
      </c>
      <c r="L108" s="2">
        <v>2.3900271714354715E-2</v>
      </c>
      <c r="M108" s="2">
        <v>6.7210000000000004E-3</v>
      </c>
      <c r="O108" s="2">
        <f t="shared" si="9"/>
        <v>1.0000000000000009E-3</v>
      </c>
      <c r="P108" s="2">
        <f t="shared" si="10"/>
        <v>5.8288376939541975E-2</v>
      </c>
      <c r="Q108" s="2">
        <f t="shared" si="11"/>
        <v>-2.210905766407556E-2</v>
      </c>
      <c r="R108" s="2">
        <f t="shared" si="12"/>
        <v>0.20072645692520386</v>
      </c>
      <c r="S108" s="2">
        <f t="shared" si="13"/>
        <v>-7.1295990124297347E-4</v>
      </c>
      <c r="U108" s="115">
        <f t="shared" si="14"/>
        <v>3.0024102037428411E-2</v>
      </c>
      <c r="V108" s="2">
        <f t="shared" si="15"/>
        <v>105</v>
      </c>
      <c r="X108" s="2" t="s">
        <v>207</v>
      </c>
      <c r="Y108" s="2">
        <f t="shared" si="16"/>
        <v>3.0024102037428411E-2</v>
      </c>
    </row>
    <row r="109" spans="1:25">
      <c r="A109" s="2" t="s">
        <v>208</v>
      </c>
      <c r="B109" s="2" t="s">
        <v>209</v>
      </c>
      <c r="C109" s="2">
        <v>0.64599999999999991</v>
      </c>
      <c r="D109" s="12">
        <v>0.39386560348951999</v>
      </c>
      <c r="E109" s="2">
        <v>0.51303189744208366</v>
      </c>
      <c r="F109" s="2">
        <v>1</v>
      </c>
      <c r="G109" s="2">
        <v>0.53007969522868736</v>
      </c>
      <c r="I109" s="2">
        <v>0.59899999999999998</v>
      </c>
      <c r="J109" s="2">
        <v>0.44956921451928195</v>
      </c>
      <c r="K109" s="2">
        <v>0.56394725728901196</v>
      </c>
      <c r="L109" s="2">
        <v>0.82915010054728866</v>
      </c>
      <c r="M109" s="2">
        <v>0.43776885714285718</v>
      </c>
      <c r="O109" s="2">
        <f t="shared" si="9"/>
        <v>4.6999999999999931E-2</v>
      </c>
      <c r="P109" s="2">
        <f t="shared" si="10"/>
        <v>-5.5703611029761957E-2</v>
      </c>
      <c r="Q109" s="2">
        <f t="shared" si="11"/>
        <v>-5.0915359846928299E-2</v>
      </c>
      <c r="R109" s="2">
        <f t="shared" si="12"/>
        <v>0.17084989945271134</v>
      </c>
      <c r="S109" s="2">
        <f t="shared" si="13"/>
        <v>9.2310838085830182E-2</v>
      </c>
      <c r="U109" s="115">
        <f t="shared" si="14"/>
        <v>4.3067720832731374E-2</v>
      </c>
      <c r="V109" s="2">
        <f t="shared" si="15"/>
        <v>94</v>
      </c>
      <c r="X109" s="2" t="s">
        <v>209</v>
      </c>
      <c r="Y109" s="2">
        <f t="shared" si="16"/>
        <v>4.3067720832731374E-2</v>
      </c>
    </row>
    <row r="110" spans="1:25">
      <c r="A110" s="2" t="s">
        <v>210</v>
      </c>
      <c r="B110" s="2" t="s">
        <v>211</v>
      </c>
      <c r="C110" s="2">
        <v>0.51300000000000001</v>
      </c>
      <c r="D110" s="12">
        <v>0.47193866156212405</v>
      </c>
      <c r="E110" s="2">
        <v>0.47071123052608199</v>
      </c>
      <c r="F110" s="2">
        <v>1</v>
      </c>
      <c r="G110" s="2">
        <v>2.3047142857142789E-3</v>
      </c>
      <c r="I110" s="2">
        <v>0.58533333333333304</v>
      </c>
      <c r="J110" s="2">
        <v>0.28248073919930999</v>
      </c>
      <c r="K110" s="2">
        <v>0.61332482664920995</v>
      </c>
      <c r="L110" s="2">
        <v>0.56097256511969862</v>
      </c>
      <c r="M110" s="2">
        <v>2.9282857142857144E-3</v>
      </c>
      <c r="O110" s="2">
        <f t="shared" si="9"/>
        <v>-7.2333333333333028E-2</v>
      </c>
      <c r="P110" s="2">
        <f t="shared" si="10"/>
        <v>0.18945792236281406</v>
      </c>
      <c r="Q110" s="2">
        <f t="shared" si="11"/>
        <v>-0.14261359612312796</v>
      </c>
      <c r="R110" s="2">
        <f t="shared" si="12"/>
        <v>0.43902743488030138</v>
      </c>
      <c r="S110" s="2">
        <f t="shared" si="13"/>
        <v>-6.2357142857143557E-4</v>
      </c>
      <c r="U110" s="115">
        <f t="shared" si="14"/>
        <v>2.448935704476049E-2</v>
      </c>
      <c r="V110" s="2">
        <f t="shared" si="15"/>
        <v>110</v>
      </c>
      <c r="X110" s="2" t="s">
        <v>211</v>
      </c>
      <c r="Y110" s="2">
        <f t="shared" si="16"/>
        <v>2.448935704476049E-2</v>
      </c>
    </row>
    <row r="111" spans="1:25">
      <c r="A111" s="2" t="s">
        <v>212</v>
      </c>
      <c r="B111" s="2" t="s">
        <v>213</v>
      </c>
      <c r="C111" s="2">
        <v>0.55600000000000005</v>
      </c>
      <c r="D111" s="12">
        <v>0.53030792142454197</v>
      </c>
      <c r="E111" s="2">
        <v>0.44683944398957803</v>
      </c>
      <c r="F111" s="2">
        <v>0.41088611917873713</v>
      </c>
      <c r="G111" s="2">
        <v>8.5805571428571425E-2</v>
      </c>
      <c r="I111" s="2">
        <v>0.56600000000000006</v>
      </c>
      <c r="J111" s="2">
        <v>0.55319475621518999</v>
      </c>
      <c r="K111" s="2">
        <v>0.60474746881011399</v>
      </c>
      <c r="L111" s="2">
        <v>5.0313551859929855E-2</v>
      </c>
      <c r="M111" s="2">
        <v>3.7069285714285714E-2</v>
      </c>
      <c r="O111" s="2">
        <f t="shared" si="9"/>
        <v>-1.0000000000000009E-2</v>
      </c>
      <c r="P111" s="2">
        <f t="shared" si="10"/>
        <v>-2.2886834790648014E-2</v>
      </c>
      <c r="Q111" s="2">
        <f t="shared" si="11"/>
        <v>-0.15790802482053595</v>
      </c>
      <c r="R111" s="2">
        <f t="shared" si="12"/>
        <v>0.36057256731880727</v>
      </c>
      <c r="S111" s="2">
        <f t="shared" si="13"/>
        <v>4.8736285714285711E-2</v>
      </c>
      <c r="U111" s="115">
        <f t="shared" si="14"/>
        <v>2.3564249177738621E-2</v>
      </c>
      <c r="V111" s="2">
        <f t="shared" si="15"/>
        <v>113</v>
      </c>
      <c r="X111" s="2" t="s">
        <v>213</v>
      </c>
      <c r="Y111" s="2">
        <f t="shared" si="16"/>
        <v>2.3564249177738621E-2</v>
      </c>
    </row>
    <row r="112" spans="1:25">
      <c r="A112" s="2" t="s">
        <v>214</v>
      </c>
      <c r="B112" s="2" t="s">
        <v>215</v>
      </c>
      <c r="C112" s="2">
        <v>0.66099999999999992</v>
      </c>
      <c r="D112" s="12">
        <v>0.74102644561037201</v>
      </c>
      <c r="E112" s="2">
        <v>0.71250621204225806</v>
      </c>
      <c r="F112" s="2">
        <v>1</v>
      </c>
      <c r="G112" s="2">
        <v>0.47396076920611319</v>
      </c>
      <c r="I112" s="2">
        <v>0.63300000000000001</v>
      </c>
      <c r="J112" s="2">
        <v>0.76808561861233993</v>
      </c>
      <c r="K112" s="2">
        <v>0.75920550653764796</v>
      </c>
      <c r="L112" s="2">
        <v>1</v>
      </c>
      <c r="M112" s="2">
        <v>0.37441942857142857</v>
      </c>
      <c r="O112" s="2">
        <f t="shared" si="9"/>
        <v>2.7999999999999914E-2</v>
      </c>
      <c r="P112" s="2">
        <f t="shared" si="10"/>
        <v>-2.7059173001967918E-2</v>
      </c>
      <c r="Q112" s="2">
        <f t="shared" si="11"/>
        <v>-4.6699294495389898E-2</v>
      </c>
      <c r="R112" s="2">
        <f t="shared" si="12"/>
        <v>0</v>
      </c>
      <c r="S112" s="2">
        <f t="shared" si="13"/>
        <v>9.9541340634684616E-2</v>
      </c>
      <c r="U112" s="115">
        <f t="shared" si="14"/>
        <v>1.7222859142165807E-2</v>
      </c>
      <c r="V112" s="2">
        <f t="shared" si="15"/>
        <v>119</v>
      </c>
      <c r="X112" s="2" t="s">
        <v>215</v>
      </c>
      <c r="Y112" s="2">
        <f t="shared" si="16"/>
        <v>1.7222859142165807E-2</v>
      </c>
    </row>
    <row r="113" spans="1:25">
      <c r="A113" s="2" t="s">
        <v>216</v>
      </c>
      <c r="B113" s="2" t="s">
        <v>217</v>
      </c>
      <c r="C113" s="2" t="e">
        <v>#DIV/0!</v>
      </c>
      <c r="D113" s="12">
        <v>0.72258255432059992</v>
      </c>
      <c r="E113" s="2">
        <v>0.79208997570289397</v>
      </c>
      <c r="F113" s="2">
        <v>2.3409389306112572E-2</v>
      </c>
      <c r="G113" s="2">
        <v>0.18660195238095248</v>
      </c>
      <c r="I113" s="2" t="e">
        <v>#DIV/0!</v>
      </c>
      <c r="J113" s="2">
        <v>0.73560222924641994</v>
      </c>
      <c r="K113" s="2">
        <v>0.73185929003517602</v>
      </c>
      <c r="L113" s="2">
        <v>1.6834503819897859E-2</v>
      </c>
      <c r="M113" s="2">
        <v>0.22028909523809587</v>
      </c>
      <c r="O113" s="2" t="e">
        <f t="shared" si="9"/>
        <v>#DIV/0!</v>
      </c>
      <c r="P113" s="2">
        <f t="shared" si="10"/>
        <v>-1.3019674925820013E-2</v>
      </c>
      <c r="Q113" s="2">
        <f t="shared" si="11"/>
        <v>6.0230685667717943E-2</v>
      </c>
      <c r="R113" s="2">
        <f t="shared" si="12"/>
        <v>6.5748854862147134E-3</v>
      </c>
      <c r="S113" s="2">
        <f t="shared" si="13"/>
        <v>-3.3687142857143387E-2</v>
      </c>
      <c r="U113" s="115" t="str">
        <f t="shared" si="14"/>
        <v/>
      </c>
      <c r="V113" s="2" t="str">
        <f t="shared" si="15"/>
        <v/>
      </c>
      <c r="X113" s="2" t="s">
        <v>217</v>
      </c>
      <c r="Y113" s="2" t="str">
        <f t="shared" si="16"/>
        <v/>
      </c>
    </row>
    <row r="114" spans="1:25">
      <c r="A114" s="2" t="s">
        <v>218</v>
      </c>
      <c r="B114" s="2" t="s">
        <v>219</v>
      </c>
      <c r="C114" s="2">
        <v>0.53900000000000003</v>
      </c>
      <c r="D114" s="12">
        <v>0.29785657577334201</v>
      </c>
      <c r="E114" s="2">
        <v>0.26628079335224403</v>
      </c>
      <c r="F114" s="2">
        <v>0.94738654039760573</v>
      </c>
      <c r="G114" s="2">
        <v>5.4436857142857141E-2</v>
      </c>
      <c r="I114" s="2">
        <v>0.61799999999999999</v>
      </c>
      <c r="J114" s="2">
        <v>0.26315298345985599</v>
      </c>
      <c r="K114" s="2">
        <v>0.49375621884674042</v>
      </c>
      <c r="L114" s="2">
        <v>0.25665322135903146</v>
      </c>
      <c r="M114" s="2">
        <v>4.6423428571428567E-2</v>
      </c>
      <c r="O114" s="2">
        <f t="shared" si="9"/>
        <v>-7.8999999999999959E-2</v>
      </c>
      <c r="P114" s="2">
        <f t="shared" si="10"/>
        <v>3.470359231348602E-2</v>
      </c>
      <c r="Q114" s="2">
        <f t="shared" si="11"/>
        <v>-0.2274754254944964</v>
      </c>
      <c r="R114" s="2">
        <f t="shared" si="12"/>
        <v>0.69073331903857427</v>
      </c>
      <c r="S114" s="2">
        <f t="shared" si="13"/>
        <v>8.0134285714285741E-3</v>
      </c>
      <c r="U114" s="115">
        <f t="shared" si="14"/>
        <v>2.374686430362407E-2</v>
      </c>
      <c r="V114" s="2">
        <f t="shared" si="15"/>
        <v>112</v>
      </c>
      <c r="X114" s="2" t="s">
        <v>219</v>
      </c>
      <c r="Y114" s="2">
        <f t="shared" si="16"/>
        <v>2.374686430362407E-2</v>
      </c>
    </row>
    <row r="115" spans="1:25">
      <c r="A115" s="2" t="s">
        <v>220</v>
      </c>
      <c r="B115" s="2" t="s">
        <v>221</v>
      </c>
      <c r="C115" s="2">
        <v>0.74299999999999999</v>
      </c>
      <c r="D115" s="12">
        <v>0.65838457624264202</v>
      </c>
      <c r="E115" s="2">
        <v>0.62204089926699202</v>
      </c>
      <c r="F115" s="2">
        <v>1</v>
      </c>
      <c r="G115" s="2">
        <v>0.38620542508460859</v>
      </c>
      <c r="I115" s="2">
        <v>0.64300000000000002</v>
      </c>
      <c r="J115" s="2">
        <v>0.67364507390166195</v>
      </c>
      <c r="K115" s="2">
        <v>0.69928010254952</v>
      </c>
      <c r="L115" s="2">
        <v>0.63442657622419718</v>
      </c>
      <c r="M115" s="2">
        <v>0.25266328571428576</v>
      </c>
      <c r="O115" s="2">
        <f t="shared" si="9"/>
        <v>9.9999999999999978E-2</v>
      </c>
      <c r="P115" s="2">
        <f t="shared" si="10"/>
        <v>-1.5260497659019934E-2</v>
      </c>
      <c r="Q115" s="2">
        <f t="shared" si="11"/>
        <v>-7.723920328252798E-2</v>
      </c>
      <c r="R115" s="2">
        <f t="shared" si="12"/>
        <v>0.36557342377580282</v>
      </c>
      <c r="S115" s="2">
        <f t="shared" si="13"/>
        <v>0.13354213937032283</v>
      </c>
      <c r="U115" s="115">
        <f t="shared" si="14"/>
        <v>0.1008269827755722</v>
      </c>
      <c r="V115" s="2">
        <f t="shared" si="15"/>
        <v>36</v>
      </c>
      <c r="X115" s="2" t="s">
        <v>221</v>
      </c>
      <c r="Y115" s="2">
        <f t="shared" si="16"/>
        <v>0.1008269827755722</v>
      </c>
    </row>
    <row r="116" spans="1:25">
      <c r="A116" s="2" t="s">
        <v>222</v>
      </c>
      <c r="B116" s="2" t="s">
        <v>223</v>
      </c>
      <c r="C116" s="2">
        <v>0.65799999999999992</v>
      </c>
      <c r="D116" s="12">
        <v>0.52619839633832799</v>
      </c>
      <c r="E116" s="2">
        <v>0.36331594855013</v>
      </c>
      <c r="F116" s="2">
        <v>1</v>
      </c>
      <c r="G116" s="2">
        <v>0.40858103453689248</v>
      </c>
      <c r="I116" s="2">
        <v>0.66</v>
      </c>
      <c r="J116" s="2">
        <v>0.56310309724104002</v>
      </c>
      <c r="K116" s="2">
        <v>0.48515303879977756</v>
      </c>
      <c r="L116" s="2">
        <v>0.53826873776454853</v>
      </c>
      <c r="M116" s="2">
        <v>0.34135014285714288</v>
      </c>
      <c r="O116" s="2">
        <f t="shared" si="9"/>
        <v>-2.0000000000001128E-3</v>
      </c>
      <c r="P116" s="2">
        <f t="shared" si="10"/>
        <v>-3.6904700902712029E-2</v>
      </c>
      <c r="Q116" s="2">
        <f t="shared" si="11"/>
        <v>-0.12183709024964756</v>
      </c>
      <c r="R116" s="2">
        <f t="shared" si="12"/>
        <v>0.46173126223545147</v>
      </c>
      <c r="S116" s="2">
        <f t="shared" si="13"/>
        <v>6.7230891679749605E-2</v>
      </c>
      <c r="U116" s="115">
        <f t="shared" si="14"/>
        <v>4.5277545345355129E-2</v>
      </c>
      <c r="V116" s="2">
        <f t="shared" si="15"/>
        <v>89</v>
      </c>
      <c r="X116" s="2" t="s">
        <v>223</v>
      </c>
      <c r="Y116" s="2">
        <f t="shared" si="16"/>
        <v>4.5277545345355129E-2</v>
      </c>
    </row>
    <row r="117" spans="1:25">
      <c r="A117" s="2" t="s">
        <v>224</v>
      </c>
      <c r="B117" s="2" t="s">
        <v>225</v>
      </c>
      <c r="C117" s="2">
        <v>0.51700000000000002</v>
      </c>
      <c r="D117" s="12">
        <v>0.71022030539897596</v>
      </c>
      <c r="E117" s="2">
        <v>0.76042526428169599</v>
      </c>
      <c r="F117" s="2">
        <v>0.49026185143517714</v>
      </c>
      <c r="G117" s="2">
        <v>0.20064871428571424</v>
      </c>
      <c r="I117" s="2">
        <v>0.55066666666666608</v>
      </c>
      <c r="J117" s="2">
        <v>0.66651472751121799</v>
      </c>
      <c r="K117" s="2">
        <v>0.69489692684764803</v>
      </c>
      <c r="L117" s="2">
        <v>0.16765521420570287</v>
      </c>
      <c r="M117" s="2">
        <v>0.20105014285714284</v>
      </c>
      <c r="O117" s="2">
        <f t="shared" si="9"/>
        <v>-3.3666666666666067E-2</v>
      </c>
      <c r="P117" s="2">
        <f t="shared" si="10"/>
        <v>4.3705577887757974E-2</v>
      </c>
      <c r="Q117" s="2">
        <f t="shared" si="11"/>
        <v>6.5528337434047956E-2</v>
      </c>
      <c r="R117" s="2">
        <f t="shared" si="12"/>
        <v>0.32260663722947425</v>
      </c>
      <c r="S117" s="2">
        <f t="shared" si="13"/>
        <v>-4.0142857142860811E-4</v>
      </c>
      <c r="U117" s="115">
        <f t="shared" si="14"/>
        <v>3.7096557164148412E-2</v>
      </c>
      <c r="V117" s="2">
        <f t="shared" si="15"/>
        <v>100</v>
      </c>
      <c r="X117" s="2" t="s">
        <v>225</v>
      </c>
      <c r="Y117" s="2">
        <f t="shared" si="16"/>
        <v>3.7096557164148412E-2</v>
      </c>
    </row>
    <row r="118" spans="1:25">
      <c r="A118" s="2" t="s">
        <v>226</v>
      </c>
      <c r="B118" s="2" t="s">
        <v>227</v>
      </c>
      <c r="C118" s="2">
        <v>0.54899999999999993</v>
      </c>
      <c r="D118" s="12">
        <v>0.438087325000594</v>
      </c>
      <c r="E118" s="2">
        <v>0.39901626561046399</v>
      </c>
      <c r="F118" s="2">
        <v>1</v>
      </c>
      <c r="G118" s="2">
        <v>0.54704085714285711</v>
      </c>
      <c r="I118" s="2">
        <v>0.57100000000000006</v>
      </c>
      <c r="J118" s="2">
        <v>0.37809580737181403</v>
      </c>
      <c r="K118" s="2">
        <v>0.388363619991482</v>
      </c>
      <c r="L118" s="2">
        <v>0.29434660775445859</v>
      </c>
      <c r="M118" s="2">
        <v>0.49079385714285717</v>
      </c>
      <c r="O118" s="2">
        <f t="shared" si="9"/>
        <v>-2.2000000000000131E-2</v>
      </c>
      <c r="P118" s="2">
        <f t="shared" si="10"/>
        <v>5.9991517628779967E-2</v>
      </c>
      <c r="Q118" s="2">
        <f t="shared" si="11"/>
        <v>1.0652645618981993E-2</v>
      </c>
      <c r="R118" s="2">
        <f t="shared" si="12"/>
        <v>0.70565339224554147</v>
      </c>
      <c r="S118" s="2">
        <f t="shared" si="13"/>
        <v>5.6246999999999936E-2</v>
      </c>
      <c r="U118" s="115">
        <f t="shared" si="14"/>
        <v>9.3068069436662848E-2</v>
      </c>
      <c r="V118" s="2">
        <f t="shared" si="15"/>
        <v>41</v>
      </c>
      <c r="X118" s="2" t="s">
        <v>227</v>
      </c>
      <c r="Y118" s="2">
        <f t="shared" si="16"/>
        <v>9.3068069436662848E-2</v>
      </c>
    </row>
    <row r="119" spans="1:25">
      <c r="A119" s="2" t="s">
        <v>228</v>
      </c>
      <c r="B119" s="2" t="s">
        <v>229</v>
      </c>
      <c r="C119" s="2" t="e">
        <v>#DIV/0!</v>
      </c>
      <c r="D119" s="12">
        <v>0.68220773519681399</v>
      </c>
      <c r="E119" s="2">
        <v>0.71790951256114599</v>
      </c>
      <c r="F119" s="2" t="e">
        <v>#DIV/0!</v>
      </c>
      <c r="G119" s="2" t="e">
        <v>#DIV/0!</v>
      </c>
      <c r="I119" s="2" t="e">
        <v>#DIV/0!</v>
      </c>
      <c r="J119" s="2">
        <v>0.69061328035722802</v>
      </c>
      <c r="K119" s="2">
        <v>0.71575794612016597</v>
      </c>
      <c r="L119" s="2" t="e">
        <v>#DIV/0!</v>
      </c>
      <c r="M119" s="2" t="e">
        <v>#DIV/0!</v>
      </c>
      <c r="O119" s="2" t="e">
        <f t="shared" si="9"/>
        <v>#DIV/0!</v>
      </c>
      <c r="P119" s="2">
        <f t="shared" si="10"/>
        <v>-8.4055451604140297E-3</v>
      </c>
      <c r="Q119" s="2">
        <f t="shared" si="11"/>
        <v>2.1515664409800239E-3</v>
      </c>
      <c r="R119" s="2" t="e">
        <f t="shared" si="12"/>
        <v>#DIV/0!</v>
      </c>
      <c r="S119" s="2" t="e">
        <f t="shared" si="13"/>
        <v>#DIV/0!</v>
      </c>
      <c r="U119" s="115" t="str">
        <f t="shared" si="14"/>
        <v/>
      </c>
      <c r="V119" s="2" t="str">
        <f t="shared" si="15"/>
        <v/>
      </c>
      <c r="X119" s="2" t="s">
        <v>229</v>
      </c>
      <c r="Y119" s="2" t="str">
        <f t="shared" si="16"/>
        <v/>
      </c>
    </row>
    <row r="120" spans="1:25">
      <c r="A120" s="2" t="s">
        <v>230</v>
      </c>
      <c r="B120" s="2" t="s">
        <v>231</v>
      </c>
      <c r="C120" s="2">
        <v>0.61199999999999999</v>
      </c>
      <c r="D120" s="12">
        <v>0.52575619552526598</v>
      </c>
      <c r="E120" s="2">
        <v>0.45671531708130403</v>
      </c>
      <c r="F120" s="2">
        <v>1</v>
      </c>
      <c r="G120" s="2">
        <v>0.52912674411303284</v>
      </c>
      <c r="I120" s="2">
        <v>0.56799999999999995</v>
      </c>
      <c r="J120" s="2">
        <v>0.47776586027208801</v>
      </c>
      <c r="K120" s="2">
        <v>0.28205260547318001</v>
      </c>
      <c r="L120" s="2">
        <v>0.69284928362927001</v>
      </c>
      <c r="M120" s="2">
        <v>0.40128342857142857</v>
      </c>
      <c r="O120" s="2">
        <f t="shared" si="9"/>
        <v>4.4000000000000039E-2</v>
      </c>
      <c r="P120" s="2">
        <f t="shared" si="10"/>
        <v>4.7990335253177974E-2</v>
      </c>
      <c r="Q120" s="2">
        <f t="shared" si="11"/>
        <v>0.17466271160812402</v>
      </c>
      <c r="R120" s="2">
        <f t="shared" si="12"/>
        <v>0.30715071637072999</v>
      </c>
      <c r="S120" s="2">
        <f t="shared" si="13"/>
        <v>0.12784331554160427</v>
      </c>
      <c r="U120" s="115">
        <f t="shared" si="14"/>
        <v>0.10420588484670457</v>
      </c>
      <c r="V120" s="2">
        <f t="shared" si="15"/>
        <v>31</v>
      </c>
      <c r="X120" s="2" t="s">
        <v>231</v>
      </c>
      <c r="Y120" s="2">
        <f t="shared" si="16"/>
        <v>0.10420588484670457</v>
      </c>
    </row>
    <row r="121" spans="1:25">
      <c r="A121" s="2" t="s">
        <v>232</v>
      </c>
      <c r="B121" s="2" t="s">
        <v>233</v>
      </c>
      <c r="C121" s="2">
        <v>0.628</v>
      </c>
      <c r="D121" s="12">
        <v>0.49008460142760696</v>
      </c>
      <c r="E121" s="2">
        <v>0.56508266335183399</v>
      </c>
      <c r="F121" s="2">
        <v>1</v>
      </c>
      <c r="G121" s="2">
        <v>0.75345971428571423</v>
      </c>
      <c r="I121" s="2">
        <v>0.56499999999999995</v>
      </c>
      <c r="J121" s="2">
        <v>0.54509073677599607</v>
      </c>
      <c r="K121" s="2">
        <v>0.61171649967328601</v>
      </c>
      <c r="L121" s="2">
        <v>0.24327073630574572</v>
      </c>
      <c r="M121" s="2">
        <v>0.5632975714285714</v>
      </c>
      <c r="O121" s="2">
        <f t="shared" si="9"/>
        <v>6.3000000000000056E-2</v>
      </c>
      <c r="P121" s="2">
        <f t="shared" si="10"/>
        <v>-5.5006135348389107E-2</v>
      </c>
      <c r="Q121" s="2">
        <f t="shared" si="11"/>
        <v>-4.6633836321452016E-2</v>
      </c>
      <c r="R121" s="2">
        <f t="shared" si="12"/>
        <v>0.75672926369425431</v>
      </c>
      <c r="S121" s="2">
        <f t="shared" si="13"/>
        <v>0.19016214285714284</v>
      </c>
      <c r="U121" s="115">
        <f t="shared" si="14"/>
        <v>0.13715642936019451</v>
      </c>
      <c r="V121" s="2">
        <f t="shared" si="15"/>
        <v>14</v>
      </c>
      <c r="X121" s="2" t="s">
        <v>233</v>
      </c>
      <c r="Y121" s="2">
        <f t="shared" si="16"/>
        <v>0.13715642936019451</v>
      </c>
    </row>
    <row r="122" spans="1:25">
      <c r="A122" s="2" t="s">
        <v>234</v>
      </c>
      <c r="B122" s="2" t="s">
        <v>235</v>
      </c>
      <c r="C122" s="2">
        <v>0.58200000000000007</v>
      </c>
      <c r="D122" s="12">
        <v>0.55982675699588191</v>
      </c>
      <c r="E122" s="2">
        <v>0.60972259395199191</v>
      </c>
      <c r="F122" s="2">
        <v>1</v>
      </c>
      <c r="G122" s="2" t="e">
        <v>#DIV/0!</v>
      </c>
      <c r="I122" s="2">
        <v>0.48442857142857065</v>
      </c>
      <c r="J122" s="2">
        <v>0.5422287309974777</v>
      </c>
      <c r="K122" s="2">
        <v>0.34925807172216994</v>
      </c>
      <c r="L122" s="2">
        <v>1</v>
      </c>
      <c r="M122" s="2" t="e">
        <v>#DIV/0!</v>
      </c>
      <c r="O122" s="2">
        <f t="shared" si="9"/>
        <v>9.7571428571429419E-2</v>
      </c>
      <c r="P122" s="2">
        <f t="shared" si="10"/>
        <v>1.759802599840421E-2</v>
      </c>
      <c r="Q122" s="2">
        <f t="shared" si="11"/>
        <v>0.26046452222982197</v>
      </c>
      <c r="R122" s="2">
        <f t="shared" si="12"/>
        <v>0</v>
      </c>
      <c r="S122" s="2" t="e">
        <f t="shared" si="13"/>
        <v>#DIV/0!</v>
      </c>
      <c r="U122" s="115" t="str">
        <f t="shared" si="14"/>
        <v/>
      </c>
      <c r="V122" s="2" t="str">
        <f t="shared" si="15"/>
        <v/>
      </c>
      <c r="X122" s="2" t="s">
        <v>235</v>
      </c>
      <c r="Y122" s="2" t="str">
        <f t="shared" si="16"/>
        <v/>
      </c>
    </row>
    <row r="123" spans="1:25">
      <c r="A123" s="2" t="s">
        <v>236</v>
      </c>
      <c r="B123" s="2" t="s">
        <v>237</v>
      </c>
      <c r="C123" s="2">
        <v>0.57700000000000007</v>
      </c>
      <c r="D123" s="12">
        <v>0.341744333171352</v>
      </c>
      <c r="E123" s="2">
        <v>0.41453472014750997</v>
      </c>
      <c r="F123" s="2">
        <v>1</v>
      </c>
      <c r="G123" s="2">
        <v>0.18404300000000001</v>
      </c>
      <c r="I123" s="2">
        <v>0.56700000000000006</v>
      </c>
      <c r="J123" s="2">
        <v>0.37161734180582401</v>
      </c>
      <c r="K123" s="2">
        <v>0.43573634880347001</v>
      </c>
      <c r="L123" s="2">
        <v>0.44237498288599569</v>
      </c>
      <c r="M123" s="2">
        <v>0.15443585714285715</v>
      </c>
      <c r="O123" s="2">
        <f t="shared" si="9"/>
        <v>1.0000000000000009E-2</v>
      </c>
      <c r="P123" s="2">
        <f t="shared" si="10"/>
        <v>-2.9873008634472009E-2</v>
      </c>
      <c r="Q123" s="2">
        <f t="shared" si="11"/>
        <v>-2.1201628655960036E-2</v>
      </c>
      <c r="R123" s="2">
        <f t="shared" si="12"/>
        <v>0.55762501711400425</v>
      </c>
      <c r="S123" s="2">
        <f t="shared" si="13"/>
        <v>2.960714285714286E-2</v>
      </c>
      <c r="U123" s="115">
        <f t="shared" si="14"/>
        <v>7.2019690335089384E-2</v>
      </c>
      <c r="V123" s="2">
        <f t="shared" si="15"/>
        <v>63</v>
      </c>
      <c r="X123" s="2" t="s">
        <v>237</v>
      </c>
      <c r="Y123" s="2">
        <f t="shared" si="16"/>
        <v>7.2019690335089384E-2</v>
      </c>
    </row>
    <row r="124" spans="1:25">
      <c r="A124" s="2" t="s">
        <v>238</v>
      </c>
      <c r="B124" s="2" t="s">
        <v>239</v>
      </c>
      <c r="C124" s="2">
        <v>0.55700000000000005</v>
      </c>
      <c r="D124" s="12">
        <v>0.48646581639723036</v>
      </c>
      <c r="E124" s="2">
        <v>0.59579967930428002</v>
      </c>
      <c r="F124" s="2">
        <v>0.37256825403120714</v>
      </c>
      <c r="G124" s="2">
        <v>2.3038495089286112E-2</v>
      </c>
      <c r="I124" s="2">
        <v>0.57200000000000006</v>
      </c>
      <c r="J124" s="2">
        <v>0.49275914108768637</v>
      </c>
      <c r="K124" s="2">
        <v>0.45713643565713802</v>
      </c>
      <c r="L124" s="2">
        <v>4.9798040109507856E-2</v>
      </c>
      <c r="M124" s="2">
        <v>1.6707142857142858E-2</v>
      </c>
      <c r="O124" s="2">
        <f t="shared" si="9"/>
        <v>-1.5000000000000013E-2</v>
      </c>
      <c r="P124" s="2">
        <f t="shared" si="10"/>
        <v>-6.2933246904560147E-3</v>
      </c>
      <c r="Q124" s="2">
        <f t="shared" si="11"/>
        <v>0.138663243647142</v>
      </c>
      <c r="R124" s="2">
        <f t="shared" si="12"/>
        <v>0.3227702139216993</v>
      </c>
      <c r="S124" s="2">
        <f t="shared" si="13"/>
        <v>6.3313522321432544E-3</v>
      </c>
      <c r="U124" s="115">
        <f t="shared" si="14"/>
        <v>5.0183935638816062E-2</v>
      </c>
      <c r="V124" s="2">
        <f t="shared" si="15"/>
        <v>86</v>
      </c>
      <c r="X124" s="2" t="s">
        <v>239</v>
      </c>
      <c r="Y124" s="2">
        <f t="shared" si="16"/>
        <v>5.0183935638816062E-2</v>
      </c>
    </row>
    <row r="125" spans="1:25">
      <c r="A125" s="2" t="s">
        <v>240</v>
      </c>
      <c r="B125" s="2" t="s">
        <v>241</v>
      </c>
      <c r="C125" s="2" t="e">
        <v>#DIV/0!</v>
      </c>
      <c r="D125" s="12">
        <v>6.6073253837673998E-2</v>
      </c>
      <c r="E125" s="2">
        <v>0.15690520890657397</v>
      </c>
      <c r="F125" s="2">
        <v>1.2794939601387714E-2</v>
      </c>
      <c r="G125" s="2">
        <v>0.18077871428571371</v>
      </c>
      <c r="I125" s="2" t="e">
        <v>#DIV/0!</v>
      </c>
      <c r="J125" s="2">
        <v>7.2477596052543974E-2</v>
      </c>
      <c r="K125" s="2">
        <v>0.27760452643871802</v>
      </c>
      <c r="L125" s="2">
        <v>2.7515354091092853E-3</v>
      </c>
      <c r="M125" s="2">
        <v>0.14704373469387683</v>
      </c>
      <c r="O125" s="2" t="e">
        <f t="shared" si="9"/>
        <v>#DIV/0!</v>
      </c>
      <c r="P125" s="2">
        <f t="shared" si="10"/>
        <v>-6.4043422148699763E-3</v>
      </c>
      <c r="Q125" s="2">
        <f t="shared" si="11"/>
        <v>-0.12069931753214405</v>
      </c>
      <c r="R125" s="2">
        <f t="shared" si="12"/>
        <v>1.0043404192278428E-2</v>
      </c>
      <c r="S125" s="2">
        <f t="shared" si="13"/>
        <v>3.3734979591836883E-2</v>
      </c>
      <c r="U125" s="115" t="str">
        <f t="shared" si="14"/>
        <v/>
      </c>
      <c r="V125" s="2" t="str">
        <f t="shared" si="15"/>
        <v/>
      </c>
      <c r="X125" s="2" t="s">
        <v>241</v>
      </c>
      <c r="Y125" s="2" t="str">
        <f t="shared" si="16"/>
        <v/>
      </c>
    </row>
    <row r="126" spans="1:25">
      <c r="A126" s="2" t="s">
        <v>242</v>
      </c>
      <c r="B126" s="2" t="s">
        <v>243</v>
      </c>
      <c r="C126" s="2">
        <v>0.624</v>
      </c>
      <c r="D126" s="12">
        <v>0.56080932803582606</v>
      </c>
      <c r="E126" s="2">
        <v>0.66089482344912198</v>
      </c>
      <c r="F126" s="2">
        <v>0.80076541856705852</v>
      </c>
      <c r="G126" s="2">
        <v>0.10616569987468633</v>
      </c>
      <c r="I126" s="2">
        <v>0.624</v>
      </c>
      <c r="J126" s="2">
        <v>0.55833586076799002</v>
      </c>
      <c r="K126" s="2">
        <v>0.60982867803906804</v>
      </c>
      <c r="L126" s="2">
        <v>0.20733525979975143</v>
      </c>
      <c r="M126" s="2">
        <v>9.8520265977443192E-2</v>
      </c>
      <c r="O126" s="2">
        <f t="shared" si="9"/>
        <v>0</v>
      </c>
      <c r="P126" s="2">
        <f t="shared" si="10"/>
        <v>2.4734672678360381E-3</v>
      </c>
      <c r="Q126" s="2">
        <f t="shared" si="11"/>
        <v>5.1066145410053942E-2</v>
      </c>
      <c r="R126" s="2">
        <f t="shared" si="12"/>
        <v>0.59343015876730709</v>
      </c>
      <c r="S126" s="2">
        <f t="shared" si="13"/>
        <v>7.645433897243134E-3</v>
      </c>
      <c r="U126" s="115">
        <f t="shared" si="14"/>
        <v>8.1826900667805028E-2</v>
      </c>
      <c r="V126" s="2">
        <f t="shared" si="15"/>
        <v>49</v>
      </c>
      <c r="X126" s="2" t="s">
        <v>243</v>
      </c>
      <c r="Y126" s="2">
        <f t="shared" si="16"/>
        <v>8.1826900667805028E-2</v>
      </c>
    </row>
    <row r="127" spans="1:25">
      <c r="A127" s="2" t="s">
        <v>244</v>
      </c>
      <c r="B127" s="2" t="s">
        <v>245</v>
      </c>
      <c r="C127" s="2" t="e">
        <v>#DIV/0!</v>
      </c>
      <c r="D127" s="12">
        <v>0.71217568710610402</v>
      </c>
      <c r="E127" s="2">
        <v>0.79208997570289397</v>
      </c>
      <c r="F127" s="2" t="e">
        <v>#DIV/0!</v>
      </c>
      <c r="G127" s="2" t="e">
        <v>#DIV/0!</v>
      </c>
      <c r="I127" s="2" t="e">
        <v>#DIV/0!</v>
      </c>
      <c r="J127" s="2">
        <v>0.69542788329988592</v>
      </c>
      <c r="K127" s="2">
        <v>0.73185929003517602</v>
      </c>
      <c r="L127" s="2" t="e">
        <v>#DIV/0!</v>
      </c>
      <c r="M127" s="2" t="e">
        <v>#DIV/0!</v>
      </c>
      <c r="O127" s="2" t="e">
        <f t="shared" si="9"/>
        <v>#DIV/0!</v>
      </c>
      <c r="P127" s="2">
        <f t="shared" si="10"/>
        <v>1.6747803806218098E-2</v>
      </c>
      <c r="Q127" s="2">
        <f t="shared" si="11"/>
        <v>6.0230685667717943E-2</v>
      </c>
      <c r="R127" s="2" t="e">
        <f t="shared" si="12"/>
        <v>#DIV/0!</v>
      </c>
      <c r="S127" s="2" t="e">
        <f t="shared" si="13"/>
        <v>#DIV/0!</v>
      </c>
      <c r="U127" s="115" t="str">
        <f t="shared" si="14"/>
        <v/>
      </c>
      <c r="V127" s="2" t="str">
        <f t="shared" si="15"/>
        <v/>
      </c>
      <c r="X127" s="2" t="s">
        <v>245</v>
      </c>
      <c r="Y127" s="2" t="str">
        <f t="shared" si="16"/>
        <v/>
      </c>
    </row>
    <row r="128" spans="1:25">
      <c r="A128" s="2" t="s">
        <v>246</v>
      </c>
      <c r="B128" s="2" t="s">
        <v>247</v>
      </c>
      <c r="C128" s="2">
        <v>0.53200000000000003</v>
      </c>
      <c r="D128" s="12">
        <v>0.38491516829515604</v>
      </c>
      <c r="E128" s="2">
        <v>0.13835615319858002</v>
      </c>
      <c r="F128" s="2">
        <v>0.37103101848594572</v>
      </c>
      <c r="G128" s="2">
        <v>7.6547035714285783E-2</v>
      </c>
      <c r="I128" s="2">
        <v>0.51200000000000001</v>
      </c>
      <c r="J128" s="2">
        <v>0.29561215770252203</v>
      </c>
      <c r="K128" s="2">
        <v>9.166397443995003E-2</v>
      </c>
      <c r="L128" s="2">
        <v>6.2537907025832853E-3</v>
      </c>
      <c r="M128" s="2">
        <v>7.9301142857142848E-2</v>
      </c>
      <c r="O128" s="2">
        <f t="shared" si="9"/>
        <v>2.0000000000000018E-2</v>
      </c>
      <c r="P128" s="2">
        <f t="shared" si="10"/>
        <v>8.9303010592634013E-2</v>
      </c>
      <c r="Q128" s="2">
        <f t="shared" si="11"/>
        <v>4.6692178758629993E-2</v>
      </c>
      <c r="R128" s="2">
        <f t="shared" si="12"/>
        <v>0.36477722778336241</v>
      </c>
      <c r="S128" s="2">
        <f t="shared" si="13"/>
        <v>-2.7541071428570651E-3</v>
      </c>
      <c r="U128" s="115">
        <f t="shared" si="14"/>
        <v>7.2252288748971175E-2</v>
      </c>
      <c r="V128" s="2">
        <f t="shared" si="15"/>
        <v>61</v>
      </c>
      <c r="X128" s="2" t="s">
        <v>247</v>
      </c>
      <c r="Y128" s="2">
        <f t="shared" si="16"/>
        <v>7.2252288748971175E-2</v>
      </c>
    </row>
    <row r="129" spans="1:25">
      <c r="A129" s="2" t="s">
        <v>248</v>
      </c>
      <c r="B129" s="2" t="s">
        <v>249</v>
      </c>
      <c r="C129" s="2">
        <v>0.77</v>
      </c>
      <c r="D129" s="12">
        <v>0.81028279843717388</v>
      </c>
      <c r="E129" s="2">
        <v>0.68935552312942205</v>
      </c>
      <c r="F129" s="2">
        <v>1</v>
      </c>
      <c r="G129" s="2">
        <v>0.90033541130298678</v>
      </c>
      <c r="I129" s="2">
        <v>0.745</v>
      </c>
      <c r="J129" s="2">
        <v>0.84606721525123996</v>
      </c>
      <c r="K129" s="2">
        <v>0.71127553919943198</v>
      </c>
      <c r="L129" s="2">
        <v>1</v>
      </c>
      <c r="M129" s="2">
        <v>0.82185685714285717</v>
      </c>
      <c r="O129" s="2">
        <f t="shared" si="9"/>
        <v>2.5000000000000022E-2</v>
      </c>
      <c r="P129" s="2">
        <f t="shared" si="10"/>
        <v>-3.5784416814066078E-2</v>
      </c>
      <c r="Q129" s="2">
        <f t="shared" si="11"/>
        <v>-2.1920016070009929E-2</v>
      </c>
      <c r="R129" s="2">
        <f t="shared" si="12"/>
        <v>0</v>
      </c>
      <c r="S129" s="2">
        <f t="shared" si="13"/>
        <v>7.847855416012961E-2</v>
      </c>
      <c r="U129" s="115">
        <f t="shared" si="14"/>
        <v>1.5096765159506711E-2</v>
      </c>
      <c r="V129" s="2">
        <f t="shared" si="15"/>
        <v>122</v>
      </c>
      <c r="X129" s="2" t="s">
        <v>249</v>
      </c>
      <c r="Y129" s="2">
        <f t="shared" si="16"/>
        <v>1.5096765159506711E-2</v>
      </c>
    </row>
    <row r="130" spans="1:25">
      <c r="A130" s="2" t="s">
        <v>250</v>
      </c>
      <c r="B130" s="2" t="s">
        <v>251</v>
      </c>
      <c r="C130" s="2">
        <v>0.82</v>
      </c>
      <c r="D130" s="12">
        <v>0.79833210962822398</v>
      </c>
      <c r="E130" s="2">
        <v>0.69838123267572005</v>
      </c>
      <c r="F130" s="2">
        <v>1</v>
      </c>
      <c r="G130" s="2">
        <v>1</v>
      </c>
      <c r="I130" s="2">
        <v>0.81499999999999995</v>
      </c>
      <c r="J130" s="2">
        <v>0.83562379117923591</v>
      </c>
      <c r="K130" s="2">
        <v>0.78523781227418399</v>
      </c>
      <c r="L130" s="2">
        <v>1</v>
      </c>
      <c r="M130" s="2">
        <v>1</v>
      </c>
      <c r="O130" s="2">
        <f t="shared" si="9"/>
        <v>5.0000000000000044E-3</v>
      </c>
      <c r="P130" s="2">
        <f t="shared" si="10"/>
        <v>-3.7291681551011924E-2</v>
      </c>
      <c r="Q130" s="2">
        <f t="shared" si="11"/>
        <v>-8.6856579598463934E-2</v>
      </c>
      <c r="R130" s="2">
        <f t="shared" si="12"/>
        <v>0</v>
      </c>
      <c r="S130" s="2">
        <f t="shared" si="13"/>
        <v>0</v>
      </c>
      <c r="U130" s="115">
        <f t="shared" si="14"/>
        <v>-1.301853264368448E-2</v>
      </c>
      <c r="V130" s="2">
        <f t="shared" si="15"/>
        <v>152</v>
      </c>
      <c r="X130" s="2" t="s">
        <v>251</v>
      </c>
      <c r="Y130" s="2">
        <f t="shared" si="16"/>
        <v>-1.301853264368448E-2</v>
      </c>
    </row>
    <row r="131" spans="1:25">
      <c r="A131" s="2" t="s">
        <v>252</v>
      </c>
      <c r="B131" s="2" t="s">
        <v>253</v>
      </c>
      <c r="C131" s="2">
        <v>0.59799999999999998</v>
      </c>
      <c r="D131" s="12">
        <v>0.40160369218216402</v>
      </c>
      <c r="E131" s="2">
        <v>0.398013889396932</v>
      </c>
      <c r="F131" s="2">
        <v>0.79711415038955569</v>
      </c>
      <c r="G131" s="2">
        <v>0.35612691767554289</v>
      </c>
      <c r="I131" s="2">
        <v>0.61399999999999999</v>
      </c>
      <c r="J131" s="2">
        <v>0.50038700319301377</v>
      </c>
      <c r="K131" s="2">
        <v>0.44652105507021</v>
      </c>
      <c r="L131" s="2">
        <v>0.1958969801019057</v>
      </c>
      <c r="M131" s="2">
        <v>0.28098519854721804</v>
      </c>
      <c r="O131" s="2">
        <f t="shared" si="9"/>
        <v>-1.6000000000000014E-2</v>
      </c>
      <c r="P131" s="2">
        <f t="shared" si="10"/>
        <v>-9.878331101084975E-2</v>
      </c>
      <c r="Q131" s="2">
        <f t="shared" si="11"/>
        <v>-4.8507165673278008E-2</v>
      </c>
      <c r="R131" s="2">
        <f t="shared" si="12"/>
        <v>0.60121717028764998</v>
      </c>
      <c r="S131" s="2">
        <f t="shared" si="13"/>
        <v>7.5141719128324846E-2</v>
      </c>
      <c r="U131" s="115">
        <f t="shared" si="14"/>
        <v>5.8133551591480877E-2</v>
      </c>
      <c r="V131" s="2">
        <f t="shared" si="15"/>
        <v>77</v>
      </c>
      <c r="X131" s="2" t="s">
        <v>253</v>
      </c>
      <c r="Y131" s="2">
        <f t="shared" si="16"/>
        <v>5.8133551591480877E-2</v>
      </c>
    </row>
    <row r="132" spans="1:25">
      <c r="A132" s="2" t="s">
        <v>254</v>
      </c>
      <c r="B132" s="2" t="s">
        <v>255</v>
      </c>
      <c r="C132" s="2">
        <v>0.53799999999999992</v>
      </c>
      <c r="D132" s="12">
        <v>0.36038124140081002</v>
      </c>
      <c r="E132" s="2">
        <v>0.26665137646998799</v>
      </c>
      <c r="F132" s="2">
        <v>0.24282749342398999</v>
      </c>
      <c r="G132" s="2">
        <v>1.9859142857142856E-2</v>
      </c>
      <c r="I132" s="2">
        <v>0.54600000000000004</v>
      </c>
      <c r="J132" s="2">
        <v>0.46402049551237601</v>
      </c>
      <c r="K132" s="2">
        <v>0.38717875314613598</v>
      </c>
      <c r="L132" s="2">
        <v>1.9493193035012426E-2</v>
      </c>
      <c r="M132" s="2">
        <v>1.3039285714285713E-2</v>
      </c>
      <c r="O132" s="2">
        <f t="shared" si="9"/>
        <v>-8.0000000000001181E-3</v>
      </c>
      <c r="P132" s="2">
        <f t="shared" si="10"/>
        <v>-0.10363925411156599</v>
      </c>
      <c r="Q132" s="2">
        <f t="shared" si="11"/>
        <v>-0.12052737667614799</v>
      </c>
      <c r="R132" s="2">
        <f t="shared" si="12"/>
        <v>0.22333430038897756</v>
      </c>
      <c r="S132" s="2">
        <f t="shared" si="13"/>
        <v>6.8198571428571431E-3</v>
      </c>
      <c r="U132" s="115">
        <f t="shared" si="14"/>
        <v>-3.2515591569849695E-3</v>
      </c>
      <c r="V132" s="2">
        <f t="shared" si="15"/>
        <v>147</v>
      </c>
      <c r="X132" s="2" t="s">
        <v>255</v>
      </c>
      <c r="Y132" s="2">
        <f t="shared" si="16"/>
        <v>-3.2515591569849695E-3</v>
      </c>
    </row>
    <row r="133" spans="1:25">
      <c r="A133" s="2" t="s">
        <v>256</v>
      </c>
      <c r="B133" s="2" t="s">
        <v>257</v>
      </c>
      <c r="C133" s="2">
        <v>0.55100000000000005</v>
      </c>
      <c r="D133" s="12">
        <v>0.32948674046394799</v>
      </c>
      <c r="E133" s="2">
        <v>0.10941224782169398</v>
      </c>
      <c r="F133" s="2">
        <v>0.67490684655990851</v>
      </c>
      <c r="G133" s="2">
        <v>0.18760565920826075</v>
      </c>
      <c r="I133" s="2">
        <v>0.49200000000000005</v>
      </c>
      <c r="J133" s="2">
        <v>0.35872010356518202</v>
      </c>
      <c r="K133" s="2">
        <v>0.15307193577669601</v>
      </c>
      <c r="L133" s="2">
        <v>9.5005812873715997E-2</v>
      </c>
      <c r="M133" s="2">
        <v>0.13648028571428572</v>
      </c>
      <c r="O133" s="2">
        <f t="shared" si="9"/>
        <v>5.8999999999999997E-2</v>
      </c>
      <c r="P133" s="2">
        <f t="shared" si="10"/>
        <v>-2.9233363101234033E-2</v>
      </c>
      <c r="Q133" s="2">
        <f t="shared" si="11"/>
        <v>-4.3659687955002024E-2</v>
      </c>
      <c r="R133" s="2">
        <f t="shared" si="12"/>
        <v>0.5799010336861925</v>
      </c>
      <c r="S133" s="2">
        <f t="shared" si="13"/>
        <v>5.1125373493975029E-2</v>
      </c>
      <c r="U133" s="115">
        <f t="shared" si="14"/>
        <v>9.9266669515491443E-2</v>
      </c>
      <c r="V133" s="2">
        <f t="shared" si="15"/>
        <v>37</v>
      </c>
      <c r="X133" s="2" t="s">
        <v>257</v>
      </c>
      <c r="Y133" s="2">
        <f t="shared" si="16"/>
        <v>9.9266669515491443E-2</v>
      </c>
    </row>
    <row r="134" spans="1:25">
      <c r="A134" s="2" t="s">
        <v>258</v>
      </c>
      <c r="B134" s="2" t="s">
        <v>259</v>
      </c>
      <c r="C134" s="2">
        <v>0.70200000000000007</v>
      </c>
      <c r="D134" s="12">
        <v>0.81359868467946606</v>
      </c>
      <c r="E134" s="2">
        <v>0.73760183583757399</v>
      </c>
      <c r="F134" s="2">
        <v>1</v>
      </c>
      <c r="G134" s="2">
        <v>1</v>
      </c>
      <c r="I134" s="2">
        <v>0.66200000000000003</v>
      </c>
      <c r="J134" s="2">
        <v>0.84527285608048808</v>
      </c>
      <c r="K134" s="2">
        <v>0.74727836771189593</v>
      </c>
      <c r="L134" s="2">
        <v>1</v>
      </c>
      <c r="M134" s="2">
        <v>1</v>
      </c>
      <c r="O134" s="2">
        <f t="shared" si="9"/>
        <v>4.0000000000000036E-2</v>
      </c>
      <c r="P134" s="2">
        <f t="shared" si="10"/>
        <v>-3.1674171401022022E-2</v>
      </c>
      <c r="Q134" s="2">
        <f t="shared" si="11"/>
        <v>-9.6765318743219364E-3</v>
      </c>
      <c r="R134" s="2">
        <f t="shared" si="12"/>
        <v>0</v>
      </c>
      <c r="S134" s="2">
        <f t="shared" si="13"/>
        <v>0</v>
      </c>
      <c r="U134" s="115">
        <f t="shared" si="14"/>
        <v>1.4831162090582023E-2</v>
      </c>
      <c r="V134" s="2">
        <f t="shared" si="15"/>
        <v>124</v>
      </c>
      <c r="X134" s="2" t="s">
        <v>259</v>
      </c>
      <c r="Y134" s="2">
        <f t="shared" si="16"/>
        <v>1.4831162090582023E-2</v>
      </c>
    </row>
    <row r="135" spans="1:25">
      <c r="A135" s="2" t="s">
        <v>260</v>
      </c>
      <c r="B135" s="2" t="s">
        <v>261</v>
      </c>
      <c r="C135" s="2">
        <v>0.67</v>
      </c>
      <c r="D135" s="12">
        <v>0.28493397784920804</v>
      </c>
      <c r="E135" s="2">
        <v>0.66244122588229803</v>
      </c>
      <c r="F135" s="2">
        <v>1</v>
      </c>
      <c r="G135" s="2">
        <v>0.37766642857142857</v>
      </c>
      <c r="I135" s="2">
        <v>0.66900000000000004</v>
      </c>
      <c r="J135" s="2">
        <v>0.374839751087644</v>
      </c>
      <c r="K135" s="2">
        <v>0.66576495080845399</v>
      </c>
      <c r="L135" s="2">
        <v>0.44818877603629714</v>
      </c>
      <c r="M135" s="2">
        <v>0.25147617760617974</v>
      </c>
      <c r="O135" s="2">
        <f t="shared" ref="O135:O197" si="17">(C135-I135)</f>
        <v>1.0000000000000009E-3</v>
      </c>
      <c r="P135" s="2">
        <f t="shared" ref="P135:P197" si="18">(D135-J135)</f>
        <v>-8.990577323843596E-2</v>
      </c>
      <c r="Q135" s="2">
        <f t="shared" ref="Q135:Q197" si="19">(E135-K135)</f>
        <v>-3.3237249261559576E-3</v>
      </c>
      <c r="R135" s="2">
        <f t="shared" ref="R135:R197" si="20">(F135-L135)</f>
        <v>0.55181122396370286</v>
      </c>
      <c r="S135" s="2">
        <f t="shared" ref="S135:S197" si="21">(G135-M135)</f>
        <v>0.12619025096524883</v>
      </c>
      <c r="U135" s="115">
        <f t="shared" ref="U135:U197" si="22">IFERROR((O135*O$1)+(P135*P$1)+(Q135*Q$1)+(R135*R$1)+(S135*S$1),"")</f>
        <v>7.3596497095544972E-2</v>
      </c>
      <c r="V135" s="2">
        <f t="shared" ref="V135:V198" si="23">IFERROR(RANK(U135,U$6:U$199,0),"")</f>
        <v>58</v>
      </c>
      <c r="X135" s="2" t="s">
        <v>261</v>
      </c>
      <c r="Y135" s="2">
        <f t="shared" ref="Y135:Y198" si="24">U135</f>
        <v>7.3596497095544972E-2</v>
      </c>
    </row>
    <row r="136" spans="1:25">
      <c r="A136" s="2" t="s">
        <v>262</v>
      </c>
      <c r="B136" s="2" t="s">
        <v>263</v>
      </c>
      <c r="C136" s="2">
        <v>0.56999999999999995</v>
      </c>
      <c r="D136" s="12">
        <v>0.300536392641782</v>
      </c>
      <c r="E136" s="2">
        <v>0</v>
      </c>
      <c r="F136" s="2">
        <v>0.8668655773542957</v>
      </c>
      <c r="G136" s="2">
        <v>9.1587571428571435E-2</v>
      </c>
      <c r="I136" s="2">
        <v>0.54899999999999993</v>
      </c>
      <c r="J136" s="2">
        <v>0.26008828413012802</v>
      </c>
      <c r="K136" s="2">
        <v>0.17280553687886199</v>
      </c>
      <c r="L136" s="2">
        <v>4.7188762697611852E-2</v>
      </c>
      <c r="M136" s="2">
        <v>4.4366857142857145E-2</v>
      </c>
      <c r="O136" s="2">
        <f t="shared" si="17"/>
        <v>2.1000000000000019E-2</v>
      </c>
      <c r="P136" s="2">
        <f t="shared" si="18"/>
        <v>4.044810851165398E-2</v>
      </c>
      <c r="Q136" s="2">
        <f t="shared" si="19"/>
        <v>-0.17280553687886199</v>
      </c>
      <c r="R136" s="2">
        <f t="shared" si="20"/>
        <v>0.81967681465668385</v>
      </c>
      <c r="S136" s="2">
        <f t="shared" si="21"/>
        <v>4.7220714285714289E-2</v>
      </c>
      <c r="U136" s="115">
        <f t="shared" si="22"/>
        <v>0.10231751257189878</v>
      </c>
      <c r="V136" s="2">
        <f t="shared" si="23"/>
        <v>34</v>
      </c>
      <c r="X136" s="2" t="s">
        <v>263</v>
      </c>
      <c r="Y136" s="2">
        <f t="shared" si="24"/>
        <v>0.10231751257189878</v>
      </c>
    </row>
    <row r="137" spans="1:25">
      <c r="A137" s="2" t="s">
        <v>264</v>
      </c>
      <c r="B137" s="2" t="s">
        <v>265</v>
      </c>
      <c r="C137" s="2" t="e">
        <v>#DIV/0!</v>
      </c>
      <c r="D137" s="12">
        <v>0.75413070256310599</v>
      </c>
      <c r="E137" s="2">
        <v>0.79208997570289397</v>
      </c>
      <c r="F137" s="2">
        <v>0.92139408234997</v>
      </c>
      <c r="G137" s="2">
        <v>0.39204742857142655</v>
      </c>
      <c r="I137" s="2" t="e">
        <v>#DIV/0!</v>
      </c>
      <c r="J137" s="2">
        <v>0.73560222924641994</v>
      </c>
      <c r="K137" s="2">
        <v>0.73185929003517602</v>
      </c>
      <c r="L137" s="2">
        <v>0.28288828652171433</v>
      </c>
      <c r="M137" s="2">
        <v>0.49091242857142398</v>
      </c>
      <c r="O137" s="2" t="e">
        <f t="shared" si="17"/>
        <v>#DIV/0!</v>
      </c>
      <c r="P137" s="2">
        <f t="shared" si="18"/>
        <v>1.8528473316686056E-2</v>
      </c>
      <c r="Q137" s="2">
        <f t="shared" si="19"/>
        <v>6.0230685667717943E-2</v>
      </c>
      <c r="R137" s="2">
        <f t="shared" si="20"/>
        <v>0.63850579582825562</v>
      </c>
      <c r="S137" s="2">
        <f t="shared" si="21"/>
        <v>-9.8864999999997427E-2</v>
      </c>
      <c r="U137" s="115" t="str">
        <f t="shared" si="22"/>
        <v/>
      </c>
      <c r="V137" s="2" t="str">
        <f t="shared" si="23"/>
        <v/>
      </c>
      <c r="X137" s="2" t="s">
        <v>265</v>
      </c>
      <c r="Y137" s="2" t="str">
        <f t="shared" si="24"/>
        <v/>
      </c>
    </row>
    <row r="138" spans="1:25">
      <c r="A138" s="2" t="s">
        <v>266</v>
      </c>
      <c r="B138" s="2" t="s">
        <v>267</v>
      </c>
      <c r="C138" s="2">
        <v>0.64700000000000002</v>
      </c>
      <c r="D138" s="12">
        <v>0.612928318539262</v>
      </c>
      <c r="E138" s="2">
        <v>0.52916793036257403</v>
      </c>
      <c r="F138" s="2">
        <v>1</v>
      </c>
      <c r="G138" s="2">
        <v>0.70941686734693443</v>
      </c>
      <c r="I138" s="2">
        <v>0.65300000000000002</v>
      </c>
      <c r="J138" s="2">
        <v>0.599857917838442</v>
      </c>
      <c r="K138" s="2">
        <v>0.54269748769991799</v>
      </c>
      <c r="L138" s="2">
        <v>0.56680380135909858</v>
      </c>
      <c r="M138" s="2">
        <v>0.64719871428571429</v>
      </c>
      <c r="O138" s="2">
        <f t="shared" si="17"/>
        <v>-6.0000000000000053E-3</v>
      </c>
      <c r="P138" s="2">
        <f t="shared" si="18"/>
        <v>1.3070400700819995E-2</v>
      </c>
      <c r="Q138" s="2">
        <f t="shared" si="19"/>
        <v>-1.3529557337343956E-2</v>
      </c>
      <c r="R138" s="2">
        <f t="shared" si="20"/>
        <v>0.43319619864090142</v>
      </c>
      <c r="S138" s="2">
        <f t="shared" si="21"/>
        <v>6.2218153061220138E-2</v>
      </c>
      <c r="U138" s="115">
        <f t="shared" si="22"/>
        <v>5.8869399383199697E-2</v>
      </c>
      <c r="V138" s="2">
        <f t="shared" si="23"/>
        <v>76</v>
      </c>
      <c r="X138" s="2" t="s">
        <v>267</v>
      </c>
      <c r="Y138" s="2">
        <f t="shared" si="24"/>
        <v>5.8869399383199697E-2</v>
      </c>
    </row>
    <row r="139" spans="1:25">
      <c r="A139" s="2" t="s">
        <v>268</v>
      </c>
      <c r="B139" s="2" t="s">
        <v>269</v>
      </c>
      <c r="C139" s="2">
        <v>0.54799999999999993</v>
      </c>
      <c r="D139" s="12">
        <v>0.52243966325045998</v>
      </c>
      <c r="E139" s="2">
        <v>0.37769621571759798</v>
      </c>
      <c r="F139" s="2">
        <v>0.19098097441166856</v>
      </c>
      <c r="G139" s="2">
        <v>0</v>
      </c>
      <c r="I139" s="2">
        <v>0.5519025821596244</v>
      </c>
      <c r="J139" s="2">
        <v>0.433805613567874</v>
      </c>
      <c r="K139" s="2">
        <v>0.35733959440193203</v>
      </c>
      <c r="L139" s="2">
        <v>1.1563297450993142E-2</v>
      </c>
      <c r="M139" s="2">
        <v>4.6943357142838846E-3</v>
      </c>
      <c r="O139" s="2">
        <f t="shared" si="17"/>
        <v>-3.9025821596244681E-3</v>
      </c>
      <c r="P139" s="2">
        <f t="shared" si="18"/>
        <v>8.863404968258598E-2</v>
      </c>
      <c r="Q139" s="2">
        <f t="shared" si="19"/>
        <v>2.0356621315665957E-2</v>
      </c>
      <c r="R139" s="2">
        <f t="shared" si="20"/>
        <v>0.17941767696067543</v>
      </c>
      <c r="S139" s="2">
        <f t="shared" si="21"/>
        <v>-4.6943357142838846E-3</v>
      </c>
      <c r="U139" s="115">
        <f t="shared" si="22"/>
        <v>3.3512960450768195E-2</v>
      </c>
      <c r="V139" s="2">
        <f t="shared" si="23"/>
        <v>104</v>
      </c>
      <c r="X139" s="2" t="s">
        <v>269</v>
      </c>
      <c r="Y139" s="2">
        <f t="shared" si="24"/>
        <v>3.3512960450768195E-2</v>
      </c>
    </row>
    <row r="140" spans="1:25">
      <c r="A140" s="2" t="s">
        <v>270</v>
      </c>
      <c r="B140" s="2" t="s">
        <v>271</v>
      </c>
      <c r="C140" s="2">
        <v>0.61</v>
      </c>
      <c r="D140" s="12">
        <v>0.45187779418135998</v>
      </c>
      <c r="E140" s="2">
        <v>0.30248465479452602</v>
      </c>
      <c r="F140" s="2">
        <v>1</v>
      </c>
      <c r="G140" s="2">
        <v>0.48910407626208324</v>
      </c>
      <c r="I140" s="2">
        <v>0.56700000000000006</v>
      </c>
      <c r="J140" s="2">
        <v>0.406764447584398</v>
      </c>
      <c r="K140" s="2">
        <v>0.41416665077693998</v>
      </c>
      <c r="L140" s="2">
        <v>0.43132003810801572</v>
      </c>
      <c r="M140" s="2">
        <v>0.35579414285714284</v>
      </c>
      <c r="O140" s="2">
        <f t="shared" si="17"/>
        <v>4.2999999999999927E-2</v>
      </c>
      <c r="P140" s="2">
        <f t="shared" si="18"/>
        <v>4.5113346596961978E-2</v>
      </c>
      <c r="Q140" s="2">
        <f t="shared" si="19"/>
        <v>-0.11168199598241396</v>
      </c>
      <c r="R140" s="2">
        <f t="shared" si="20"/>
        <v>0.56867996189198422</v>
      </c>
      <c r="S140" s="2">
        <f t="shared" si="21"/>
        <v>0.13330993340494041</v>
      </c>
      <c r="U140" s="115">
        <f t="shared" si="22"/>
        <v>0.10092765573893403</v>
      </c>
      <c r="V140" s="2">
        <f t="shared" si="23"/>
        <v>35</v>
      </c>
      <c r="X140" s="2" t="s">
        <v>271</v>
      </c>
      <c r="Y140" s="2">
        <f t="shared" si="24"/>
        <v>0.10092765573893403</v>
      </c>
    </row>
    <row r="141" spans="1:25">
      <c r="A141" s="2" t="s">
        <v>272</v>
      </c>
      <c r="B141" s="2" t="s">
        <v>273</v>
      </c>
      <c r="C141" s="2">
        <v>0.64599999999999991</v>
      </c>
      <c r="D141" s="12">
        <v>0.50880660799709021</v>
      </c>
      <c r="E141" s="2">
        <v>0.31417603315998799</v>
      </c>
      <c r="F141" s="2">
        <v>1</v>
      </c>
      <c r="G141" s="2">
        <v>0.5226169429998988</v>
      </c>
      <c r="I141" s="2">
        <v>0.64700000000000002</v>
      </c>
      <c r="J141" s="2">
        <v>0.47866568990817804</v>
      </c>
      <c r="K141" s="2">
        <v>0.33548793445490599</v>
      </c>
      <c r="L141" s="2">
        <v>0.21269757583705856</v>
      </c>
      <c r="M141" s="2">
        <v>0.47196742857142859</v>
      </c>
      <c r="O141" s="2">
        <f t="shared" si="17"/>
        <v>-1.0000000000001119E-3</v>
      </c>
      <c r="P141" s="2">
        <f t="shared" si="18"/>
        <v>3.0140918088912172E-2</v>
      </c>
      <c r="Q141" s="2">
        <f t="shared" si="19"/>
        <v>-2.1311901294918001E-2</v>
      </c>
      <c r="R141" s="2">
        <f t="shared" si="20"/>
        <v>0.78730242416294138</v>
      </c>
      <c r="S141" s="2">
        <f t="shared" si="21"/>
        <v>5.064951442847021E-2</v>
      </c>
      <c r="U141" s="115">
        <f t="shared" si="22"/>
        <v>0.10534761942317566</v>
      </c>
      <c r="V141" s="2">
        <f t="shared" si="23"/>
        <v>30</v>
      </c>
      <c r="X141" s="2" t="s">
        <v>273</v>
      </c>
      <c r="Y141" s="2">
        <f t="shared" si="24"/>
        <v>0.10534761942317566</v>
      </c>
    </row>
    <row r="142" spans="1:25">
      <c r="A142" s="2" t="s">
        <v>274</v>
      </c>
      <c r="B142" s="2" t="s">
        <v>275</v>
      </c>
      <c r="C142" s="2">
        <v>0.56799999999999995</v>
      </c>
      <c r="D142" s="12">
        <v>0.47662553604325203</v>
      </c>
      <c r="E142" s="2">
        <v>0.21655471200873802</v>
      </c>
      <c r="F142" s="2">
        <v>1</v>
      </c>
      <c r="G142" s="2">
        <v>0.40685156695029118</v>
      </c>
      <c r="I142" s="2">
        <v>0.59099999999999997</v>
      </c>
      <c r="J142" s="2">
        <v>0.50565217388114925</v>
      </c>
      <c r="K142" s="2">
        <v>0.235894016394876</v>
      </c>
      <c r="L142" s="2">
        <v>0.56072563795707575</v>
      </c>
      <c r="M142" s="2">
        <v>0.40282171428571428</v>
      </c>
      <c r="O142" s="2">
        <f t="shared" si="17"/>
        <v>-2.300000000000002E-2</v>
      </c>
      <c r="P142" s="2">
        <f t="shared" si="18"/>
        <v>-2.9026637837897218E-2</v>
      </c>
      <c r="Q142" s="2">
        <f t="shared" si="19"/>
        <v>-1.9339304386137984E-2</v>
      </c>
      <c r="R142" s="2">
        <f t="shared" si="20"/>
        <v>0.43927436204292425</v>
      </c>
      <c r="S142" s="2">
        <f t="shared" si="21"/>
        <v>4.029852664576894E-3</v>
      </c>
      <c r="U142" s="115">
        <f t="shared" si="22"/>
        <v>3.7867284060433229E-2</v>
      </c>
      <c r="V142" s="2">
        <f t="shared" si="23"/>
        <v>99</v>
      </c>
      <c r="X142" s="2" t="s">
        <v>275</v>
      </c>
      <c r="Y142" s="2">
        <f t="shared" si="24"/>
        <v>3.7867284060433229E-2</v>
      </c>
    </row>
    <row r="143" spans="1:25">
      <c r="A143" s="2" t="s">
        <v>276</v>
      </c>
      <c r="B143" s="2" t="s">
        <v>277</v>
      </c>
      <c r="C143" s="2">
        <v>0.60299999999999998</v>
      </c>
      <c r="D143" s="12">
        <v>0.70511630386170399</v>
      </c>
      <c r="E143" s="2">
        <v>0.68132905884539396</v>
      </c>
      <c r="F143" s="2">
        <v>1</v>
      </c>
      <c r="G143" s="2">
        <v>1</v>
      </c>
      <c r="I143" s="2">
        <v>0.58700000000000008</v>
      </c>
      <c r="J143" s="2">
        <v>0.70403387972189002</v>
      </c>
      <c r="K143" s="2">
        <v>0.55624662749327802</v>
      </c>
      <c r="L143" s="2">
        <v>0.86412930978341562</v>
      </c>
      <c r="M143" s="2">
        <v>0.88197657142857144</v>
      </c>
      <c r="O143" s="2">
        <f t="shared" si="17"/>
        <v>1.5999999999999903E-2</v>
      </c>
      <c r="P143" s="2">
        <f t="shared" si="18"/>
        <v>1.0824241398139645E-3</v>
      </c>
      <c r="Q143" s="2">
        <f t="shared" si="19"/>
        <v>0.12508243135211594</v>
      </c>
      <c r="R143" s="2">
        <f t="shared" si="20"/>
        <v>0.13587069021658438</v>
      </c>
      <c r="S143" s="2">
        <f t="shared" si="21"/>
        <v>0.11802342857142856</v>
      </c>
      <c r="U143" s="115">
        <f t="shared" si="22"/>
        <v>5.5507371784992807E-2</v>
      </c>
      <c r="V143" s="2">
        <f t="shared" si="23"/>
        <v>81</v>
      </c>
      <c r="X143" s="2" t="s">
        <v>277</v>
      </c>
      <c r="Y143" s="2">
        <f t="shared" si="24"/>
        <v>5.5507371784992807E-2</v>
      </c>
    </row>
    <row r="144" spans="1:25">
      <c r="A144" s="2" t="s">
        <v>278</v>
      </c>
      <c r="B144" s="2" t="s">
        <v>279</v>
      </c>
      <c r="C144" s="2">
        <v>0.64900000000000002</v>
      </c>
      <c r="D144" s="12">
        <v>0.74222395709973399</v>
      </c>
      <c r="E144" s="2">
        <v>0.65816017705090601</v>
      </c>
      <c r="F144" s="2">
        <v>1</v>
      </c>
      <c r="G144" s="2">
        <v>0.89775762944759008</v>
      </c>
      <c r="I144" s="2">
        <v>0.64900000000000002</v>
      </c>
      <c r="J144" s="2">
        <v>0.79539416618592607</v>
      </c>
      <c r="K144" s="2">
        <v>0.70105777677305592</v>
      </c>
      <c r="L144" s="2">
        <v>1</v>
      </c>
      <c r="M144" s="2">
        <v>0.80202771428571429</v>
      </c>
      <c r="O144" s="2">
        <f t="shared" si="17"/>
        <v>0</v>
      </c>
      <c r="P144" s="2">
        <f t="shared" si="18"/>
        <v>-5.3170209086192077E-2</v>
      </c>
      <c r="Q144" s="2">
        <f t="shared" si="19"/>
        <v>-4.2897599722149904E-2</v>
      </c>
      <c r="R144" s="2">
        <f t="shared" si="20"/>
        <v>0</v>
      </c>
      <c r="S144" s="2">
        <f t="shared" si="21"/>
        <v>9.5729915161875789E-2</v>
      </c>
      <c r="U144" s="115">
        <f t="shared" si="22"/>
        <v>-4.2236705808273989E-5</v>
      </c>
      <c r="V144" s="2">
        <f t="shared" si="23"/>
        <v>141</v>
      </c>
      <c r="X144" s="2" t="s">
        <v>279</v>
      </c>
      <c r="Y144" s="2">
        <f t="shared" si="24"/>
        <v>-4.2236705808273989E-5</v>
      </c>
    </row>
    <row r="145" spans="1:25">
      <c r="A145" s="2" t="s">
        <v>280</v>
      </c>
      <c r="B145" s="2" t="s">
        <v>281</v>
      </c>
      <c r="C145" s="2">
        <v>0.65799999999999992</v>
      </c>
      <c r="D145" s="12">
        <v>0.322017276756764</v>
      </c>
      <c r="E145" s="2">
        <v>0.72351493669671396</v>
      </c>
      <c r="F145" s="2">
        <v>1</v>
      </c>
      <c r="G145" s="2">
        <v>0.14627428571428572</v>
      </c>
      <c r="I145" s="2">
        <v>0.66500000000000004</v>
      </c>
      <c r="J145" s="2">
        <v>0.40621871142821603</v>
      </c>
      <c r="K145" s="2">
        <v>0.68297336310203605</v>
      </c>
      <c r="L145" s="2">
        <v>0.87884857972356856</v>
      </c>
      <c r="M145" s="2">
        <v>0.21127371428571429</v>
      </c>
      <c r="O145" s="2">
        <f t="shared" si="17"/>
        <v>-7.0000000000001172E-3</v>
      </c>
      <c r="P145" s="2">
        <f t="shared" si="18"/>
        <v>-8.4201434671452025E-2</v>
      </c>
      <c r="Q145" s="2">
        <f t="shared" si="19"/>
        <v>4.0541573594677915E-2</v>
      </c>
      <c r="R145" s="2">
        <f t="shared" si="20"/>
        <v>0.12115142027643144</v>
      </c>
      <c r="S145" s="2">
        <f t="shared" si="21"/>
        <v>-6.4999428571428569E-2</v>
      </c>
      <c r="U145" s="115">
        <f t="shared" si="22"/>
        <v>-1.938483671471463E-3</v>
      </c>
      <c r="V145" s="2">
        <f t="shared" si="23"/>
        <v>143</v>
      </c>
      <c r="X145" s="2" t="s">
        <v>281</v>
      </c>
      <c r="Y145" s="2">
        <f t="shared" si="24"/>
        <v>-1.938483671471463E-3</v>
      </c>
    </row>
    <row r="146" spans="1:25">
      <c r="A146" s="2" t="s">
        <v>282</v>
      </c>
      <c r="B146" s="2" t="s">
        <v>283</v>
      </c>
      <c r="C146" s="2">
        <v>0.63200000000000001</v>
      </c>
      <c r="D146" s="12">
        <v>0.59241833503210606</v>
      </c>
      <c r="E146" s="2">
        <v>0.58016031718293404</v>
      </c>
      <c r="F146" s="2">
        <v>1</v>
      </c>
      <c r="G146" s="2">
        <v>0.8748008414442795</v>
      </c>
      <c r="I146" s="2">
        <v>0.5</v>
      </c>
      <c r="J146" s="2">
        <v>0.57318076788069994</v>
      </c>
      <c r="K146" s="2">
        <v>0.53417475928204394</v>
      </c>
      <c r="L146" s="2">
        <v>0.67297622969978854</v>
      </c>
      <c r="M146" s="2">
        <v>0.57732371428571427</v>
      </c>
      <c r="O146" s="2">
        <f t="shared" si="17"/>
        <v>0.13200000000000001</v>
      </c>
      <c r="P146" s="2">
        <f t="shared" si="18"/>
        <v>1.9237567151406121E-2</v>
      </c>
      <c r="Q146" s="2">
        <f t="shared" si="19"/>
        <v>4.5985557900890095E-2</v>
      </c>
      <c r="R146" s="2">
        <f t="shared" si="20"/>
        <v>0.32702377030021146</v>
      </c>
      <c r="S146" s="2">
        <f t="shared" si="21"/>
        <v>0.29747712715856522</v>
      </c>
      <c r="U146" s="115">
        <f t="shared" si="22"/>
        <v>0.15221550281388413</v>
      </c>
      <c r="V146" s="2">
        <f t="shared" si="23"/>
        <v>7</v>
      </c>
      <c r="X146" s="2" t="s">
        <v>283</v>
      </c>
      <c r="Y146" s="2">
        <f t="shared" si="24"/>
        <v>0.15221550281388413</v>
      </c>
    </row>
    <row r="147" spans="1:25">
      <c r="A147" s="2" t="s">
        <v>284</v>
      </c>
      <c r="B147" s="2" t="s">
        <v>285</v>
      </c>
      <c r="C147" s="2">
        <v>0.50800000000000001</v>
      </c>
      <c r="D147" s="12">
        <v>0.31034588771004601</v>
      </c>
      <c r="E147" s="2">
        <v>0.355021955617836</v>
      </c>
      <c r="F147" s="2">
        <v>1</v>
      </c>
      <c r="G147" s="2">
        <v>1</v>
      </c>
      <c r="I147" s="2">
        <v>0.52800000000000002</v>
      </c>
      <c r="J147" s="2">
        <v>0.38390290484262601</v>
      </c>
      <c r="K147" s="2">
        <v>0.29865116836454997</v>
      </c>
      <c r="L147" s="2">
        <v>0.73213607642944856</v>
      </c>
      <c r="M147" s="2">
        <v>0.99588585714285727</v>
      </c>
      <c r="O147" s="2">
        <f t="shared" si="17"/>
        <v>-2.0000000000000018E-2</v>
      </c>
      <c r="P147" s="2">
        <f t="shared" si="18"/>
        <v>-7.3557017132580005E-2</v>
      </c>
      <c r="Q147" s="2">
        <f t="shared" si="19"/>
        <v>5.6370787253286037E-2</v>
      </c>
      <c r="R147" s="2">
        <f t="shared" si="20"/>
        <v>0.26786392357055144</v>
      </c>
      <c r="S147" s="2">
        <f t="shared" si="21"/>
        <v>4.114142857142733E-3</v>
      </c>
      <c r="U147" s="115">
        <f t="shared" si="22"/>
        <v>2.1848979568550017E-2</v>
      </c>
      <c r="V147" s="2">
        <f t="shared" si="23"/>
        <v>115</v>
      </c>
      <c r="X147" s="2" t="s">
        <v>285</v>
      </c>
      <c r="Y147" s="2">
        <f t="shared" si="24"/>
        <v>2.1848979568550017E-2</v>
      </c>
    </row>
    <row r="148" spans="1:25">
      <c r="A148" s="2" t="s">
        <v>286</v>
      </c>
      <c r="B148" s="2" t="s">
        <v>287</v>
      </c>
      <c r="C148" s="2">
        <v>0.54200000000000004</v>
      </c>
      <c r="D148" s="12">
        <v>0.242932497061004</v>
      </c>
      <c r="E148" s="2">
        <v>0.43484232637069997</v>
      </c>
      <c r="F148" s="2">
        <v>0.34711882255105997</v>
      </c>
      <c r="G148" s="2">
        <v>6.8835428571428575E-2</v>
      </c>
      <c r="I148" s="2">
        <v>0.53299999999999992</v>
      </c>
      <c r="J148" s="2">
        <v>0.233875203135888</v>
      </c>
      <c r="K148" s="2">
        <v>0.26505641134173402</v>
      </c>
      <c r="L148" s="2">
        <v>2.2234508587086997E-2</v>
      </c>
      <c r="M148" s="2">
        <v>3.7999142857142863E-2</v>
      </c>
      <c r="O148" s="2">
        <f t="shared" si="17"/>
        <v>9.000000000000119E-3</v>
      </c>
      <c r="P148" s="2">
        <f t="shared" si="18"/>
        <v>9.0572939251160056E-3</v>
      </c>
      <c r="Q148" s="2">
        <f t="shared" si="19"/>
        <v>0.16978591502896595</v>
      </c>
      <c r="R148" s="2">
        <f t="shared" si="20"/>
        <v>0.32488431396397299</v>
      </c>
      <c r="S148" s="2">
        <f t="shared" si="21"/>
        <v>3.0836285714285712E-2</v>
      </c>
      <c r="U148" s="115">
        <f t="shared" si="22"/>
        <v>7.1320476079042641E-2</v>
      </c>
      <c r="V148" s="2">
        <f t="shared" si="23"/>
        <v>64</v>
      </c>
      <c r="X148" s="2" t="s">
        <v>287</v>
      </c>
      <c r="Y148" s="2">
        <f t="shared" si="24"/>
        <v>7.1320476079042641E-2</v>
      </c>
    </row>
    <row r="149" spans="1:25">
      <c r="A149" s="2" t="s">
        <v>288</v>
      </c>
      <c r="B149" s="2" t="s">
        <v>289</v>
      </c>
      <c r="C149" s="2" t="e">
        <v>#DIV/0!</v>
      </c>
      <c r="D149" s="12">
        <v>0.70506545909881202</v>
      </c>
      <c r="E149" s="2">
        <v>0.73483138262262404</v>
      </c>
      <c r="F149" s="2">
        <v>1</v>
      </c>
      <c r="G149" s="2" t="e">
        <v>#DIV/0!</v>
      </c>
      <c r="I149" s="2" t="e">
        <v>#DIV/0!</v>
      </c>
      <c r="J149" s="2">
        <v>0.59279552967198001</v>
      </c>
      <c r="K149" s="2">
        <v>0.798490670816278</v>
      </c>
      <c r="L149" s="2">
        <v>0.88174391210923431</v>
      </c>
      <c r="M149" s="2" t="e">
        <v>#DIV/0!</v>
      </c>
      <c r="O149" s="2" t="e">
        <f t="shared" si="17"/>
        <v>#DIV/0!</v>
      </c>
      <c r="P149" s="2">
        <f t="shared" si="18"/>
        <v>0.112269929426832</v>
      </c>
      <c r="Q149" s="2">
        <f t="shared" si="19"/>
        <v>-6.3659288193653962E-2</v>
      </c>
      <c r="R149" s="2">
        <f t="shared" si="20"/>
        <v>0.11825608789076569</v>
      </c>
      <c r="S149" s="2" t="e">
        <f t="shared" si="21"/>
        <v>#DIV/0!</v>
      </c>
      <c r="U149" s="115" t="str">
        <f t="shared" si="22"/>
        <v/>
      </c>
      <c r="V149" s="2" t="str">
        <f t="shared" si="23"/>
        <v/>
      </c>
      <c r="X149" s="2" t="s">
        <v>289</v>
      </c>
      <c r="Y149" s="2" t="str">
        <f t="shared" si="24"/>
        <v/>
      </c>
    </row>
    <row r="150" spans="1:25">
      <c r="A150" s="2" t="s">
        <v>290</v>
      </c>
      <c r="B150" s="2" t="s">
        <v>291</v>
      </c>
      <c r="C150" s="2">
        <v>0.68799999999999994</v>
      </c>
      <c r="D150" s="12">
        <v>0.75336554363388208</v>
      </c>
      <c r="E150" s="2">
        <v>0.64995422584289597</v>
      </c>
      <c r="F150" s="2">
        <v>1</v>
      </c>
      <c r="G150" s="2">
        <v>0.22914842857142856</v>
      </c>
      <c r="I150" s="2">
        <v>0.64033333333333298</v>
      </c>
      <c r="J150" s="2">
        <v>0.63669960335361997</v>
      </c>
      <c r="K150" s="2">
        <v>0.75680304940231602</v>
      </c>
      <c r="L150" s="2">
        <v>0.88827286335197286</v>
      </c>
      <c r="M150" s="2">
        <v>0.19854542857142857</v>
      </c>
      <c r="O150" s="2">
        <f t="shared" si="17"/>
        <v>4.7666666666666968E-2</v>
      </c>
      <c r="P150" s="2">
        <f t="shared" si="18"/>
        <v>0.11666594028026211</v>
      </c>
      <c r="Q150" s="2">
        <f t="shared" si="19"/>
        <v>-0.10684882355942005</v>
      </c>
      <c r="R150" s="2">
        <f t="shared" si="20"/>
        <v>0.11172713664802714</v>
      </c>
      <c r="S150" s="2">
        <f t="shared" si="21"/>
        <v>3.0602999999999991E-2</v>
      </c>
      <c r="U150" s="115">
        <f t="shared" si="22"/>
        <v>4.2851740004442133E-2</v>
      </c>
      <c r="V150" s="2">
        <f t="shared" si="23"/>
        <v>95</v>
      </c>
      <c r="X150" s="2" t="s">
        <v>291</v>
      </c>
      <c r="Y150" s="2">
        <f t="shared" si="24"/>
        <v>4.2851740004442133E-2</v>
      </c>
    </row>
    <row r="151" spans="1:25">
      <c r="A151" s="2" t="s">
        <v>292</v>
      </c>
      <c r="B151" s="2" t="s">
        <v>293</v>
      </c>
      <c r="C151" s="2">
        <v>0.64300000000000002</v>
      </c>
      <c r="D151" s="12">
        <v>0.71871168300080401</v>
      </c>
      <c r="E151" s="2">
        <v>0.67950746314342203</v>
      </c>
      <c r="F151" s="2">
        <v>1</v>
      </c>
      <c r="G151" s="2" t="e">
        <v>#DIV/0!</v>
      </c>
      <c r="I151" s="2">
        <v>0.58233333333333126</v>
      </c>
      <c r="J151" s="2">
        <v>0.64743541126821991</v>
      </c>
      <c r="K151" s="2">
        <v>0.74707499510102604</v>
      </c>
      <c r="L151" s="2">
        <v>0.94772132254510566</v>
      </c>
      <c r="M151" s="2" t="e">
        <v>#DIV/0!</v>
      </c>
      <c r="O151" s="2">
        <f t="shared" si="17"/>
        <v>6.0666666666668756E-2</v>
      </c>
      <c r="P151" s="2">
        <f t="shared" si="18"/>
        <v>7.1276271732584107E-2</v>
      </c>
      <c r="Q151" s="2">
        <f t="shared" si="19"/>
        <v>-6.756753195760401E-2</v>
      </c>
      <c r="R151" s="2">
        <f t="shared" si="20"/>
        <v>5.227867745489434E-2</v>
      </c>
      <c r="S151" s="2" t="e">
        <f t="shared" si="21"/>
        <v>#DIV/0!</v>
      </c>
      <c r="U151" s="115" t="str">
        <f t="shared" si="22"/>
        <v/>
      </c>
      <c r="V151" s="2" t="str">
        <f t="shared" si="23"/>
        <v/>
      </c>
      <c r="X151" s="2" t="s">
        <v>293</v>
      </c>
      <c r="Y151" s="2" t="str">
        <f t="shared" si="24"/>
        <v/>
      </c>
    </row>
    <row r="152" spans="1:25">
      <c r="A152" s="2" t="s">
        <v>294</v>
      </c>
      <c r="B152" s="2" t="s">
        <v>295</v>
      </c>
      <c r="C152" s="2">
        <v>0.59499999999999997</v>
      </c>
      <c r="D152" s="12">
        <v>0.60817982815781002</v>
      </c>
      <c r="E152" s="2">
        <v>0.71680389926385202</v>
      </c>
      <c r="F152" s="2">
        <v>1</v>
      </c>
      <c r="G152" s="2">
        <v>1.2120699999997799E-2</v>
      </c>
      <c r="I152" s="2">
        <v>0.57902934272300399</v>
      </c>
      <c r="J152" s="2">
        <v>0.61453688144476804</v>
      </c>
      <c r="K152" s="2">
        <v>0.73149159394415597</v>
      </c>
      <c r="L152" s="2">
        <v>0.1278142092654117</v>
      </c>
      <c r="M152" s="2">
        <v>7.2063057142856587E-2</v>
      </c>
      <c r="O152" s="2">
        <f t="shared" si="17"/>
        <v>1.5970657276995981E-2</v>
      </c>
      <c r="P152" s="2">
        <f t="shared" si="18"/>
        <v>-6.3570532869580143E-3</v>
      </c>
      <c r="Q152" s="2">
        <f t="shared" si="19"/>
        <v>-1.4687694680303953E-2</v>
      </c>
      <c r="R152" s="2">
        <f t="shared" si="20"/>
        <v>0.87218579073458824</v>
      </c>
      <c r="S152" s="2">
        <f t="shared" si="21"/>
        <v>-5.9942357142858789E-2</v>
      </c>
      <c r="U152" s="115">
        <f t="shared" si="22"/>
        <v>0.10688516434155643</v>
      </c>
      <c r="V152" s="2">
        <f t="shared" si="23"/>
        <v>29</v>
      </c>
      <c r="X152" s="2" t="s">
        <v>295</v>
      </c>
      <c r="Y152" s="2">
        <f t="shared" si="24"/>
        <v>0.10688516434155643</v>
      </c>
    </row>
    <row r="153" spans="1:25">
      <c r="A153" s="2" t="s">
        <v>296</v>
      </c>
      <c r="B153" s="2" t="s">
        <v>297</v>
      </c>
      <c r="C153" s="2" t="e">
        <v>#DIV/0!</v>
      </c>
      <c r="D153" s="12">
        <v>0.74514034210803393</v>
      </c>
      <c r="E153" s="2">
        <v>0.79208997570289397</v>
      </c>
      <c r="F153" s="2">
        <v>1</v>
      </c>
      <c r="G153" s="2" t="e">
        <v>#DIV/0!</v>
      </c>
      <c r="I153" s="2" t="e">
        <v>#DIV/0!</v>
      </c>
      <c r="J153" s="2">
        <v>0.72806953938144403</v>
      </c>
      <c r="K153" s="2">
        <v>0.73185929003517602</v>
      </c>
      <c r="L153" s="2">
        <v>0.8285685187610029</v>
      </c>
      <c r="M153" s="2" t="e">
        <v>#DIV/0!</v>
      </c>
      <c r="O153" s="2" t="e">
        <f t="shared" si="17"/>
        <v>#DIV/0!</v>
      </c>
      <c r="P153" s="2">
        <f t="shared" si="18"/>
        <v>1.7070802726589895E-2</v>
      </c>
      <c r="Q153" s="2">
        <f t="shared" si="19"/>
        <v>6.0230685667717943E-2</v>
      </c>
      <c r="R153" s="2">
        <f t="shared" si="20"/>
        <v>0.1714314812389971</v>
      </c>
      <c r="S153" s="2" t="e">
        <f t="shared" si="21"/>
        <v>#DIV/0!</v>
      </c>
      <c r="U153" s="115" t="str">
        <f t="shared" si="22"/>
        <v/>
      </c>
      <c r="V153" s="2" t="str">
        <f t="shared" si="23"/>
        <v/>
      </c>
      <c r="X153" s="2" t="s">
        <v>297</v>
      </c>
      <c r="Y153" s="2" t="str">
        <f t="shared" si="24"/>
        <v/>
      </c>
    </row>
    <row r="154" spans="1:25">
      <c r="A154" s="2" t="s">
        <v>298</v>
      </c>
      <c r="B154" s="2" t="s">
        <v>299</v>
      </c>
      <c r="C154" s="2">
        <v>0.43799999999999994</v>
      </c>
      <c r="D154" s="12">
        <v>0.53417822586536001</v>
      </c>
      <c r="E154" s="2">
        <v>0.54319491786100205</v>
      </c>
      <c r="F154" s="2">
        <v>0.56175583809143426</v>
      </c>
      <c r="G154" s="2">
        <v>5.8150571428571433E-2</v>
      </c>
      <c r="I154" s="2">
        <v>0.30266666666667336</v>
      </c>
      <c r="J154" s="2">
        <v>0.44419073623730398</v>
      </c>
      <c r="K154" s="2">
        <v>0.64130231733898801</v>
      </c>
      <c r="L154" s="2">
        <v>7.3703924341422852E-2</v>
      </c>
      <c r="M154" s="2" t="e">
        <v>#DIV/0!</v>
      </c>
      <c r="O154" s="2">
        <f t="shared" si="17"/>
        <v>0.13533333333332659</v>
      </c>
      <c r="P154" s="2">
        <f t="shared" si="18"/>
        <v>8.9987489628056028E-2</v>
      </c>
      <c r="Q154" s="2">
        <f t="shared" si="19"/>
        <v>-9.8107399477985968E-2</v>
      </c>
      <c r="R154" s="2">
        <f t="shared" si="20"/>
        <v>0.48805191375001139</v>
      </c>
      <c r="S154" s="2" t="e">
        <f t="shared" si="21"/>
        <v>#DIV/0!</v>
      </c>
      <c r="U154" s="115" t="str">
        <f t="shared" si="22"/>
        <v/>
      </c>
      <c r="V154" s="2" t="str">
        <f t="shared" si="23"/>
        <v/>
      </c>
      <c r="X154" s="2" t="s">
        <v>299</v>
      </c>
      <c r="Y154" s="2" t="str">
        <f t="shared" si="24"/>
        <v/>
      </c>
    </row>
    <row r="155" spans="1:25">
      <c r="A155" s="2" t="s">
        <v>300</v>
      </c>
      <c r="B155" s="2" t="s">
        <v>301</v>
      </c>
      <c r="C155" s="2">
        <v>0.64300000000000002</v>
      </c>
      <c r="D155" s="12">
        <v>0.14525120641080197</v>
      </c>
      <c r="E155" s="2">
        <v>0.42653019576314</v>
      </c>
      <c r="F155" s="2">
        <v>1</v>
      </c>
      <c r="G155" s="2">
        <v>0.46822471428571433</v>
      </c>
      <c r="I155" s="2">
        <v>0.60399999999999998</v>
      </c>
      <c r="J155" s="2">
        <v>0.21832121833533402</v>
      </c>
      <c r="K155" s="2">
        <v>0.32379716174814399</v>
      </c>
      <c r="L155" s="2">
        <v>0.58182943317715574</v>
      </c>
      <c r="M155" s="2">
        <v>0.40111728571428568</v>
      </c>
      <c r="O155" s="2">
        <f t="shared" si="17"/>
        <v>3.9000000000000035E-2</v>
      </c>
      <c r="P155" s="2">
        <f t="shared" si="18"/>
        <v>-7.3070011924532052E-2</v>
      </c>
      <c r="Q155" s="2">
        <f t="shared" si="19"/>
        <v>0.10273303401499601</v>
      </c>
      <c r="R155" s="2">
        <f t="shared" si="20"/>
        <v>0.41817056682284426</v>
      </c>
      <c r="S155" s="2">
        <f t="shared" si="21"/>
        <v>6.7107428571428651E-2</v>
      </c>
      <c r="U155" s="115">
        <f t="shared" si="22"/>
        <v>8.3867627185592125E-2</v>
      </c>
      <c r="V155" s="2">
        <f t="shared" si="23"/>
        <v>48</v>
      </c>
      <c r="X155" s="2" t="s">
        <v>301</v>
      </c>
      <c r="Y155" s="2">
        <f t="shared" si="24"/>
        <v>8.3867627185592125E-2</v>
      </c>
    </row>
    <row r="156" spans="1:25">
      <c r="A156" s="2" t="s">
        <v>302</v>
      </c>
      <c r="B156" s="2" t="s">
        <v>303</v>
      </c>
      <c r="C156" s="2">
        <v>0.56299999999999994</v>
      </c>
      <c r="D156" s="12">
        <v>0.43767051585679201</v>
      </c>
      <c r="E156" s="2">
        <v>0.47066652770299805</v>
      </c>
      <c r="F156" s="2">
        <v>0.78658807592412427</v>
      </c>
      <c r="G156" s="2">
        <v>0.11494057142857143</v>
      </c>
      <c r="I156" s="2">
        <v>0.58899999999999997</v>
      </c>
      <c r="J156" s="2">
        <v>0.53515818507185198</v>
      </c>
      <c r="K156" s="2">
        <v>0.49138588101000319</v>
      </c>
      <c r="L156" s="2">
        <v>0.14576497016021714</v>
      </c>
      <c r="M156" s="2">
        <v>7.2918142857142848E-2</v>
      </c>
      <c r="O156" s="2">
        <f t="shared" si="17"/>
        <v>-2.6000000000000023E-2</v>
      </c>
      <c r="P156" s="2">
        <f t="shared" si="18"/>
        <v>-9.7487669215059969E-2</v>
      </c>
      <c r="Q156" s="2">
        <f t="shared" si="19"/>
        <v>-2.0719353307005139E-2</v>
      </c>
      <c r="R156" s="2">
        <f t="shared" si="20"/>
        <v>0.64082310576390711</v>
      </c>
      <c r="S156" s="2">
        <f t="shared" si="21"/>
        <v>4.2022428571428586E-2</v>
      </c>
      <c r="U156" s="115">
        <f t="shared" si="22"/>
        <v>5.757981397665881E-2</v>
      </c>
      <c r="V156" s="2">
        <f t="shared" si="23"/>
        <v>80</v>
      </c>
      <c r="X156" s="2" t="s">
        <v>303</v>
      </c>
      <c r="Y156" s="2">
        <f t="shared" si="24"/>
        <v>5.757981397665881E-2</v>
      </c>
    </row>
    <row r="157" spans="1:25">
      <c r="A157" s="2" t="s">
        <v>304</v>
      </c>
      <c r="B157" s="2" t="s">
        <v>305</v>
      </c>
      <c r="C157" s="2">
        <v>0.56600000000000006</v>
      </c>
      <c r="D157" s="12">
        <v>0.56363336445276202</v>
      </c>
      <c r="E157" s="2">
        <v>0.39990462417995803</v>
      </c>
      <c r="F157" s="2">
        <v>1</v>
      </c>
      <c r="G157" s="2">
        <v>0.71213814285714294</v>
      </c>
      <c r="I157" s="2">
        <v>0.47652857142857558</v>
      </c>
      <c r="J157" s="2">
        <v>0.47957131978809003</v>
      </c>
      <c r="K157" s="2">
        <v>0.32834034977083004</v>
      </c>
      <c r="L157" s="2">
        <v>0.90532905272431718</v>
      </c>
      <c r="M157" s="2">
        <v>0.64460966666666597</v>
      </c>
      <c r="O157" s="2">
        <f t="shared" si="17"/>
        <v>8.9471428571424483E-2</v>
      </c>
      <c r="P157" s="2">
        <f t="shared" si="18"/>
        <v>8.4062044664671987E-2</v>
      </c>
      <c r="Q157" s="2">
        <f t="shared" si="19"/>
        <v>7.1564274409127993E-2</v>
      </c>
      <c r="R157" s="2">
        <f t="shared" si="20"/>
        <v>9.4670947275682815E-2</v>
      </c>
      <c r="S157" s="2">
        <f t="shared" si="21"/>
        <v>6.7528476190476971E-2</v>
      </c>
      <c r="U157" s="115">
        <f t="shared" si="22"/>
        <v>8.4463932103207212E-2</v>
      </c>
      <c r="V157" s="2">
        <f t="shared" si="23"/>
        <v>46</v>
      </c>
      <c r="X157" s="2" t="s">
        <v>305</v>
      </c>
      <c r="Y157" s="2">
        <f t="shared" si="24"/>
        <v>8.4463932103207212E-2</v>
      </c>
    </row>
    <row r="158" spans="1:25">
      <c r="A158" s="2" t="s">
        <v>306</v>
      </c>
      <c r="B158" s="2" t="s">
        <v>307</v>
      </c>
      <c r="C158" s="2">
        <v>0.47799999999999998</v>
      </c>
      <c r="D158" s="12">
        <v>0.50772799833745419</v>
      </c>
      <c r="E158" s="2">
        <v>0.64228508374137605</v>
      </c>
      <c r="F158" s="2">
        <v>1</v>
      </c>
      <c r="G158" s="2" t="e">
        <v>#DIV/0!</v>
      </c>
      <c r="I158" s="2">
        <v>0.38766666666666422</v>
      </c>
      <c r="J158" s="2">
        <v>0.56357496852899003</v>
      </c>
      <c r="K158" s="2">
        <v>0.65055214881447199</v>
      </c>
      <c r="L158" s="2">
        <v>0.94145454545454577</v>
      </c>
      <c r="M158" s="2" t="e">
        <v>#DIV/0!</v>
      </c>
      <c r="O158" s="2">
        <f t="shared" si="17"/>
        <v>9.0333333333335764E-2</v>
      </c>
      <c r="P158" s="2">
        <f t="shared" si="18"/>
        <v>-5.5846970191535839E-2</v>
      </c>
      <c r="Q158" s="2">
        <f t="shared" si="19"/>
        <v>-8.2670650730959361E-3</v>
      </c>
      <c r="R158" s="2">
        <f t="shared" si="20"/>
        <v>5.8545454545454234E-2</v>
      </c>
      <c r="S158" s="2" t="e">
        <f t="shared" si="21"/>
        <v>#DIV/0!</v>
      </c>
      <c r="U158" s="115" t="str">
        <f t="shared" si="22"/>
        <v/>
      </c>
      <c r="V158" s="2" t="str">
        <f t="shared" si="23"/>
        <v/>
      </c>
      <c r="X158" s="2" t="s">
        <v>307</v>
      </c>
      <c r="Y158" s="2" t="str">
        <f t="shared" si="24"/>
        <v/>
      </c>
    </row>
    <row r="159" spans="1:25">
      <c r="A159" s="2" t="s">
        <v>308</v>
      </c>
      <c r="B159" s="2" t="s">
        <v>309</v>
      </c>
      <c r="C159" s="2">
        <v>0.47799999999999998</v>
      </c>
      <c r="D159" s="12">
        <v>0.44804004503887196</v>
      </c>
      <c r="E159" s="2">
        <v>0.42010176341068595</v>
      </c>
      <c r="F159" s="2">
        <v>0.29090692415406999</v>
      </c>
      <c r="G159" s="2">
        <v>5.1626047619047148E-2</v>
      </c>
      <c r="I159" s="2">
        <v>0.436</v>
      </c>
      <c r="J159" s="2">
        <v>0.41571556607961402</v>
      </c>
      <c r="K159" s="2">
        <v>0.43196487793156602</v>
      </c>
      <c r="L159" s="2">
        <v>0.10763540071021842</v>
      </c>
      <c r="M159" s="2">
        <v>3.6429976190476054E-2</v>
      </c>
      <c r="O159" s="2">
        <f t="shared" si="17"/>
        <v>4.1999999999999982E-2</v>
      </c>
      <c r="P159" s="2">
        <f t="shared" si="18"/>
        <v>3.2324478959257941E-2</v>
      </c>
      <c r="Q159" s="2">
        <f t="shared" si="19"/>
        <v>-1.1863114520880069E-2</v>
      </c>
      <c r="R159" s="2">
        <f t="shared" si="20"/>
        <v>0.18327152344385156</v>
      </c>
      <c r="S159" s="2">
        <f t="shared" si="21"/>
        <v>1.5196071428571094E-2</v>
      </c>
      <c r="U159" s="115">
        <f t="shared" si="22"/>
        <v>4.8366119913850057E-2</v>
      </c>
      <c r="V159" s="2">
        <f t="shared" si="23"/>
        <v>87</v>
      </c>
      <c r="X159" s="2" t="s">
        <v>309</v>
      </c>
      <c r="Y159" s="2">
        <f t="shared" si="24"/>
        <v>4.8366119913850057E-2</v>
      </c>
    </row>
    <row r="160" spans="1:25">
      <c r="A160" s="2" t="s">
        <v>310</v>
      </c>
      <c r="B160" s="2" t="s">
        <v>311</v>
      </c>
      <c r="C160" s="2">
        <v>0.871</v>
      </c>
      <c r="D160" s="12">
        <v>0.419000936636032</v>
      </c>
      <c r="E160" s="2">
        <v>0.72987657332645806</v>
      </c>
      <c r="F160" s="2">
        <v>1</v>
      </c>
      <c r="G160" s="2" t="e">
        <v>#DIV/0!</v>
      </c>
      <c r="I160" s="2">
        <v>0.88900000000000001</v>
      </c>
      <c r="J160" s="2">
        <v>0.50331059091575103</v>
      </c>
      <c r="K160" s="2">
        <v>0.72614672936998403</v>
      </c>
      <c r="L160" s="2">
        <v>1</v>
      </c>
      <c r="M160" s="2" t="e">
        <v>#DIV/0!</v>
      </c>
      <c r="O160" s="2">
        <f t="shared" si="17"/>
        <v>-1.8000000000000016E-2</v>
      </c>
      <c r="P160" s="2">
        <f t="shared" si="18"/>
        <v>-8.4309654279719037E-2</v>
      </c>
      <c r="Q160" s="2">
        <f t="shared" si="19"/>
        <v>3.7298439564740216E-3</v>
      </c>
      <c r="R160" s="2">
        <f t="shared" si="20"/>
        <v>0</v>
      </c>
      <c r="S160" s="2" t="e">
        <f t="shared" si="21"/>
        <v>#DIV/0!</v>
      </c>
      <c r="U160" s="115" t="str">
        <f t="shared" si="22"/>
        <v/>
      </c>
      <c r="V160" s="2" t="str">
        <f t="shared" si="23"/>
        <v/>
      </c>
      <c r="X160" s="2" t="s">
        <v>311</v>
      </c>
      <c r="Y160" s="2" t="str">
        <f t="shared" si="24"/>
        <v/>
      </c>
    </row>
    <row r="161" spans="1:25">
      <c r="A161" s="2" t="s">
        <v>312</v>
      </c>
      <c r="B161" s="2" t="s">
        <v>313</v>
      </c>
      <c r="C161" s="2">
        <v>0.69400000000000006</v>
      </c>
      <c r="D161" s="12">
        <v>0.67430274686425395</v>
      </c>
      <c r="E161" s="2">
        <v>0.67727269558522196</v>
      </c>
      <c r="F161" s="2">
        <v>1</v>
      </c>
      <c r="G161" s="2">
        <v>0.74503579748821458</v>
      </c>
      <c r="I161" s="2">
        <v>0.64599999999999991</v>
      </c>
      <c r="J161" s="2">
        <v>0.692063535770016</v>
      </c>
      <c r="K161" s="2">
        <v>0.61908400070746405</v>
      </c>
      <c r="L161" s="2">
        <v>1</v>
      </c>
      <c r="M161" s="2">
        <v>0.5127748571428572</v>
      </c>
      <c r="O161" s="2">
        <f t="shared" si="17"/>
        <v>4.8000000000000154E-2</v>
      </c>
      <c r="P161" s="2">
        <f t="shared" si="18"/>
        <v>-1.7760788905762048E-2</v>
      </c>
      <c r="Q161" s="2">
        <f t="shared" si="19"/>
        <v>5.8188694877757907E-2</v>
      </c>
      <c r="R161" s="2">
        <f t="shared" si="20"/>
        <v>0</v>
      </c>
      <c r="S161" s="2">
        <f t="shared" si="21"/>
        <v>0.23226094034535738</v>
      </c>
      <c r="U161" s="115">
        <f t="shared" si="22"/>
        <v>5.8086105789669232E-2</v>
      </c>
      <c r="V161" s="2">
        <f t="shared" si="23"/>
        <v>78</v>
      </c>
      <c r="X161" s="2" t="s">
        <v>313</v>
      </c>
      <c r="Y161" s="2">
        <f t="shared" si="24"/>
        <v>5.8086105789669232E-2</v>
      </c>
    </row>
    <row r="162" spans="1:25">
      <c r="A162" s="2" t="s">
        <v>314</v>
      </c>
      <c r="B162" s="2" t="s">
        <v>315</v>
      </c>
      <c r="C162" s="2">
        <v>0.629</v>
      </c>
      <c r="D162" s="12">
        <v>0.69736786505076398</v>
      </c>
      <c r="E162" s="2">
        <v>0.67379989648834593</v>
      </c>
      <c r="F162" s="2">
        <v>1</v>
      </c>
      <c r="G162" s="2">
        <v>1</v>
      </c>
      <c r="I162" s="2">
        <v>0.59200000000000008</v>
      </c>
      <c r="J162" s="2">
        <v>0.72060162490216406</v>
      </c>
      <c r="K162" s="2">
        <v>0.69736999448808401</v>
      </c>
      <c r="L162" s="2">
        <v>1</v>
      </c>
      <c r="M162" s="2">
        <v>1</v>
      </c>
      <c r="O162" s="2">
        <f t="shared" si="17"/>
        <v>3.6999999999999922E-2</v>
      </c>
      <c r="P162" s="2">
        <f t="shared" si="18"/>
        <v>-2.3233759851400082E-2</v>
      </c>
      <c r="Q162" s="2">
        <f t="shared" si="19"/>
        <v>-2.3570097999738082E-2</v>
      </c>
      <c r="R162" s="2">
        <f t="shared" si="20"/>
        <v>0</v>
      </c>
      <c r="S162" s="2">
        <f t="shared" si="21"/>
        <v>0</v>
      </c>
      <c r="U162" s="115">
        <f t="shared" si="22"/>
        <v>1.264951776860769E-2</v>
      </c>
      <c r="V162" s="2">
        <f t="shared" si="23"/>
        <v>127</v>
      </c>
      <c r="X162" s="2" t="s">
        <v>315</v>
      </c>
      <c r="Y162" s="2">
        <f t="shared" si="24"/>
        <v>1.264951776860769E-2</v>
      </c>
    </row>
    <row r="163" spans="1:25">
      <c r="A163" s="2" t="s">
        <v>316</v>
      </c>
      <c r="B163" s="2" t="s">
        <v>317</v>
      </c>
      <c r="C163" s="2">
        <v>0.46</v>
      </c>
      <c r="D163" s="12">
        <v>0.53731413820734208</v>
      </c>
      <c r="E163" s="2">
        <v>0.56974491537159</v>
      </c>
      <c r="F163" s="2">
        <v>8.1918196488986142E-2</v>
      </c>
      <c r="G163" s="2" t="e">
        <v>#DIV/0!</v>
      </c>
      <c r="I163" s="2">
        <v>0.45233333333333337</v>
      </c>
      <c r="J163" s="2">
        <v>0.45956067787628802</v>
      </c>
      <c r="K163" s="2">
        <v>0.51708466191492697</v>
      </c>
      <c r="L163" s="2">
        <v>9.2810381893065723E-3</v>
      </c>
      <c r="M163" s="2" t="e">
        <v>#DIV/0!</v>
      </c>
      <c r="O163" s="2">
        <f t="shared" si="17"/>
        <v>7.666666666666655E-3</v>
      </c>
      <c r="P163" s="2">
        <f t="shared" si="18"/>
        <v>7.775346033105407E-2</v>
      </c>
      <c r="Q163" s="2">
        <f t="shared" si="19"/>
        <v>5.2660253456663031E-2</v>
      </c>
      <c r="R163" s="2">
        <f t="shared" si="20"/>
        <v>7.2637158299679566E-2</v>
      </c>
      <c r="S163" s="2" t="e">
        <f t="shared" si="21"/>
        <v>#DIV/0!</v>
      </c>
      <c r="U163" s="115" t="str">
        <f t="shared" si="22"/>
        <v/>
      </c>
      <c r="V163" s="2" t="str">
        <f t="shared" si="23"/>
        <v/>
      </c>
      <c r="X163" s="2" t="s">
        <v>317</v>
      </c>
      <c r="Y163" s="2" t="str">
        <f t="shared" si="24"/>
        <v/>
      </c>
    </row>
    <row r="164" spans="1:25">
      <c r="A164" s="2" t="s">
        <v>318</v>
      </c>
      <c r="B164" s="2" t="s">
        <v>319</v>
      </c>
      <c r="C164" s="2" t="e">
        <v>#DIV/0!</v>
      </c>
      <c r="D164" s="12">
        <v>0.10152585476101202</v>
      </c>
      <c r="E164" s="2">
        <v>0</v>
      </c>
      <c r="F164" s="2">
        <v>0.10026298621526286</v>
      </c>
      <c r="G164" s="2" t="e">
        <v>#DIV/0!</v>
      </c>
      <c r="I164" s="2" t="e">
        <v>#DIV/0!</v>
      </c>
      <c r="J164" s="2">
        <v>0.147378595115844</v>
      </c>
      <c r="K164" s="2">
        <v>0</v>
      </c>
      <c r="L164" s="2">
        <v>8.7496241161479707E-2</v>
      </c>
      <c r="M164" s="2" t="e">
        <v>#DIV/0!</v>
      </c>
      <c r="O164" s="2" t="e">
        <f t="shared" si="17"/>
        <v>#DIV/0!</v>
      </c>
      <c r="P164" s="2">
        <f t="shared" si="18"/>
        <v>-4.5852740354831986E-2</v>
      </c>
      <c r="Q164" s="2">
        <f t="shared" si="19"/>
        <v>0</v>
      </c>
      <c r="R164" s="2">
        <f t="shared" si="20"/>
        <v>1.2766745053783154E-2</v>
      </c>
      <c r="S164" s="2" t="e">
        <f t="shared" si="21"/>
        <v>#DIV/0!</v>
      </c>
      <c r="U164" s="115" t="str">
        <f t="shared" si="22"/>
        <v/>
      </c>
      <c r="V164" s="2" t="str">
        <f t="shared" si="23"/>
        <v/>
      </c>
      <c r="X164" s="2" t="s">
        <v>319</v>
      </c>
      <c r="Y164" s="2" t="str">
        <f t="shared" si="24"/>
        <v/>
      </c>
    </row>
    <row r="165" spans="1:25">
      <c r="A165" s="2" t="s">
        <v>320</v>
      </c>
      <c r="B165" s="2" t="s">
        <v>321</v>
      </c>
      <c r="C165" s="2">
        <v>0.63800000000000001</v>
      </c>
      <c r="D165" s="12">
        <v>0.61294862993826604</v>
      </c>
      <c r="E165" s="2">
        <v>0.503854167074131</v>
      </c>
      <c r="F165" s="2">
        <v>1</v>
      </c>
      <c r="G165" s="2" t="e">
        <v>#DIV/0!</v>
      </c>
      <c r="I165" s="2">
        <v>0.66299999999999992</v>
      </c>
      <c r="J165" s="2">
        <v>0.64084592175018995</v>
      </c>
      <c r="K165" s="2">
        <v>0.506658354861798</v>
      </c>
      <c r="L165" s="2">
        <v>0.63795448605115856</v>
      </c>
      <c r="M165" s="2" t="e">
        <v>#DIV/0!</v>
      </c>
      <c r="O165" s="2">
        <f t="shared" si="17"/>
        <v>-2.4999999999999911E-2</v>
      </c>
      <c r="P165" s="2">
        <f t="shared" si="18"/>
        <v>-2.7897291811923908E-2</v>
      </c>
      <c r="Q165" s="2">
        <f t="shared" si="19"/>
        <v>-2.8041877876670007E-3</v>
      </c>
      <c r="R165" s="2">
        <f t="shared" si="20"/>
        <v>0.36204551394884144</v>
      </c>
      <c r="S165" s="2" t="e">
        <f t="shared" si="21"/>
        <v>#DIV/0!</v>
      </c>
      <c r="U165" s="115" t="str">
        <f t="shared" si="22"/>
        <v/>
      </c>
      <c r="V165" s="2" t="str">
        <f t="shared" si="23"/>
        <v/>
      </c>
      <c r="X165" s="2" t="s">
        <v>321</v>
      </c>
      <c r="Y165" s="2" t="str">
        <f t="shared" si="24"/>
        <v/>
      </c>
    </row>
    <row r="166" spans="1:25">
      <c r="A166" s="2" t="s">
        <v>322</v>
      </c>
      <c r="B166" s="2" t="s">
        <v>323</v>
      </c>
      <c r="C166" s="2">
        <v>0.70099999999999996</v>
      </c>
      <c r="D166" s="12">
        <v>0.73745352439516798</v>
      </c>
      <c r="E166" s="2">
        <v>0.46403981076747203</v>
      </c>
      <c r="F166" s="2">
        <v>1</v>
      </c>
      <c r="G166" s="2">
        <v>1</v>
      </c>
      <c r="I166" s="2">
        <v>0.68900000000000006</v>
      </c>
      <c r="J166" s="2">
        <v>0.760863713966212</v>
      </c>
      <c r="K166" s="2">
        <v>0.57845386810921995</v>
      </c>
      <c r="L166" s="2">
        <v>1</v>
      </c>
      <c r="M166" s="2">
        <v>0.93563742857142851</v>
      </c>
      <c r="O166" s="2">
        <f t="shared" si="17"/>
        <v>1.19999999999999E-2</v>
      </c>
      <c r="P166" s="2">
        <f t="shared" si="18"/>
        <v>-2.3410189571044016E-2</v>
      </c>
      <c r="Q166" s="2">
        <f t="shared" si="19"/>
        <v>-0.11441405734174792</v>
      </c>
      <c r="R166" s="2">
        <f t="shared" si="20"/>
        <v>0</v>
      </c>
      <c r="S166" s="2">
        <f t="shared" si="21"/>
        <v>6.4362571428571491E-2</v>
      </c>
      <c r="U166" s="115">
        <f t="shared" si="22"/>
        <v>-3.1827094355276059E-3</v>
      </c>
      <c r="V166" s="2">
        <f t="shared" si="23"/>
        <v>146</v>
      </c>
      <c r="X166" s="2" t="s">
        <v>323</v>
      </c>
      <c r="Y166" s="2">
        <f t="shared" si="24"/>
        <v>-3.1827094355276059E-3</v>
      </c>
    </row>
    <row r="167" spans="1:25">
      <c r="A167" s="2" t="s">
        <v>324</v>
      </c>
      <c r="B167" s="2" t="s">
        <v>325</v>
      </c>
      <c r="C167" s="2">
        <v>0.56000000000000005</v>
      </c>
      <c r="D167" s="12">
        <v>0.39982762928179805</v>
      </c>
      <c r="E167" s="2">
        <v>0.23434461151733399</v>
      </c>
      <c r="F167" s="2">
        <v>0.99176159055826985</v>
      </c>
      <c r="G167" s="2" t="e">
        <v>#DIV/0!</v>
      </c>
      <c r="I167" s="2">
        <v>0.61599999999999999</v>
      </c>
      <c r="J167" s="2">
        <v>0.46759715488949205</v>
      </c>
      <c r="K167" s="2">
        <v>0.28101360391132801</v>
      </c>
      <c r="L167" s="2">
        <v>0.16230588546177857</v>
      </c>
      <c r="M167" s="2" t="e">
        <v>#DIV/0!</v>
      </c>
      <c r="O167" s="2">
        <f t="shared" si="17"/>
        <v>-5.5999999999999939E-2</v>
      </c>
      <c r="P167" s="2">
        <f t="shared" si="18"/>
        <v>-6.7769525607694003E-2</v>
      </c>
      <c r="Q167" s="2">
        <f t="shared" si="19"/>
        <v>-4.6668992393994024E-2</v>
      </c>
      <c r="R167" s="2">
        <f t="shared" si="20"/>
        <v>0.82945570509649125</v>
      </c>
      <c r="S167" s="2" t="e">
        <f t="shared" si="21"/>
        <v>#DIV/0!</v>
      </c>
      <c r="U167" s="115" t="str">
        <f t="shared" si="22"/>
        <v/>
      </c>
      <c r="V167" s="2" t="str">
        <f t="shared" si="23"/>
        <v/>
      </c>
      <c r="X167" s="2" t="s">
        <v>325</v>
      </c>
      <c r="Y167" s="2" t="str">
        <f t="shared" si="24"/>
        <v/>
      </c>
    </row>
    <row r="168" spans="1:25">
      <c r="A168" s="2" t="s">
        <v>326</v>
      </c>
      <c r="B168" s="2" t="s">
        <v>327</v>
      </c>
      <c r="C168" s="2">
        <v>0.5328285714285721</v>
      </c>
      <c r="D168" s="12">
        <v>0.18281399854272201</v>
      </c>
      <c r="E168" s="2">
        <v>0</v>
      </c>
      <c r="F168" s="2">
        <v>0.51840249359389146</v>
      </c>
      <c r="G168" s="2">
        <v>0.15299698901098802</v>
      </c>
      <c r="I168" s="2">
        <v>0.47768571428571249</v>
      </c>
      <c r="J168" s="2">
        <v>0.17971330381420997</v>
      </c>
      <c r="K168" s="2">
        <v>0.13872508481601403</v>
      </c>
      <c r="L168" s="2">
        <v>3.9523726874725287E-2</v>
      </c>
      <c r="M168" s="2">
        <v>0.11692951648351645</v>
      </c>
      <c r="O168" s="2">
        <f t="shared" si="17"/>
        <v>5.5142857142859603E-2</v>
      </c>
      <c r="P168" s="2">
        <f t="shared" si="18"/>
        <v>3.1006947285120434E-3</v>
      </c>
      <c r="Q168" s="2">
        <f t="shared" si="19"/>
        <v>-0.13872508481601403</v>
      </c>
      <c r="R168" s="2">
        <f t="shared" si="20"/>
        <v>0.47887876671916618</v>
      </c>
      <c r="S168" s="2">
        <f t="shared" si="21"/>
        <v>3.606747252747157E-2</v>
      </c>
      <c r="U168" s="115">
        <f t="shared" si="22"/>
        <v>7.4986659716321777E-2</v>
      </c>
      <c r="V168" s="2">
        <f t="shared" si="23"/>
        <v>57</v>
      </c>
      <c r="X168" s="2" t="s">
        <v>327</v>
      </c>
      <c r="Y168" s="2">
        <f t="shared" si="24"/>
        <v>7.4986659716321777E-2</v>
      </c>
    </row>
    <row r="169" spans="1:25">
      <c r="A169" s="2" t="s">
        <v>328</v>
      </c>
      <c r="B169" s="2" t="s">
        <v>329</v>
      </c>
      <c r="C169" s="2">
        <v>0.54100000000000004</v>
      </c>
      <c r="D169" s="12">
        <v>0.58223066778397192</v>
      </c>
      <c r="E169" s="2">
        <v>0.53550811889870598</v>
      </c>
      <c r="F169" s="2">
        <v>1</v>
      </c>
      <c r="G169" s="2" t="e">
        <v>#DIV/0!</v>
      </c>
      <c r="I169" s="2">
        <v>0.47899999999999998</v>
      </c>
      <c r="J169" s="2">
        <v>0.52701984323715001</v>
      </c>
      <c r="K169" s="2">
        <v>0.55874358345811004</v>
      </c>
      <c r="L169" s="2">
        <v>0.61576115229642714</v>
      </c>
      <c r="M169" s="2" t="e">
        <v>#DIV/0!</v>
      </c>
      <c r="O169" s="2">
        <f t="shared" si="17"/>
        <v>6.2000000000000055E-2</v>
      </c>
      <c r="P169" s="2">
        <f t="shared" si="18"/>
        <v>5.5210824546821913E-2</v>
      </c>
      <c r="Q169" s="2">
        <f t="shared" si="19"/>
        <v>-2.3235464559404062E-2</v>
      </c>
      <c r="R169" s="2">
        <f t="shared" si="20"/>
        <v>0.38423884770357286</v>
      </c>
      <c r="S169" s="2" t="e">
        <f t="shared" si="21"/>
        <v>#DIV/0!</v>
      </c>
      <c r="U169" s="115" t="str">
        <f t="shared" si="22"/>
        <v/>
      </c>
      <c r="V169" s="2" t="str">
        <f t="shared" si="23"/>
        <v/>
      </c>
      <c r="X169" s="2" t="s">
        <v>329</v>
      </c>
      <c r="Y169" s="2" t="str">
        <f t="shared" si="24"/>
        <v/>
      </c>
    </row>
    <row r="170" spans="1:25">
      <c r="A170" s="2" t="s">
        <v>330</v>
      </c>
      <c r="B170" s="2" t="s">
        <v>331</v>
      </c>
      <c r="C170" s="2">
        <v>0.59099999999999997</v>
      </c>
      <c r="D170" s="12">
        <v>0.257583663599594</v>
      </c>
      <c r="E170" s="2">
        <v>0.50472365485017801</v>
      </c>
      <c r="F170" s="2">
        <v>0.79088056835378284</v>
      </c>
      <c r="G170" s="2">
        <v>5.8166186552274519E-2</v>
      </c>
      <c r="I170" s="2">
        <v>0.58599999999999997</v>
      </c>
      <c r="J170" s="2">
        <v>0.22447189444481599</v>
      </c>
      <c r="K170" s="2">
        <v>0.52916126746570202</v>
      </c>
      <c r="L170" s="2">
        <v>0.18577751413030141</v>
      </c>
      <c r="M170" s="2">
        <v>7.7172571428571424E-2</v>
      </c>
      <c r="O170" s="2">
        <f t="shared" si="17"/>
        <v>5.0000000000000044E-3</v>
      </c>
      <c r="P170" s="2">
        <f t="shared" si="18"/>
        <v>3.3111769154778009E-2</v>
      </c>
      <c r="Q170" s="2">
        <f t="shared" si="19"/>
        <v>-2.4437612615524018E-2</v>
      </c>
      <c r="R170" s="2">
        <f t="shared" si="20"/>
        <v>0.60510305422348143</v>
      </c>
      <c r="S170" s="2">
        <f t="shared" si="21"/>
        <v>-1.9006384876296904E-2</v>
      </c>
      <c r="U170" s="115">
        <f t="shared" si="22"/>
        <v>7.6846353235804812E-2</v>
      </c>
      <c r="V170" s="2">
        <f t="shared" si="23"/>
        <v>54</v>
      </c>
      <c r="X170" s="2" t="s">
        <v>331</v>
      </c>
      <c r="Y170" s="2">
        <f t="shared" si="24"/>
        <v>7.6846353235804812E-2</v>
      </c>
    </row>
    <row r="171" spans="1:25">
      <c r="A171" s="2" t="s">
        <v>332</v>
      </c>
      <c r="B171" s="2" t="s">
        <v>333</v>
      </c>
      <c r="C171" s="2">
        <v>0.70499999999999996</v>
      </c>
      <c r="D171" s="12">
        <v>0.81113337405294605</v>
      </c>
      <c r="E171" s="2">
        <v>0.72006008597055804</v>
      </c>
      <c r="F171" s="2">
        <v>1</v>
      </c>
      <c r="G171" s="2">
        <v>1</v>
      </c>
      <c r="I171" s="2">
        <v>0.70099999999999996</v>
      </c>
      <c r="J171" s="2">
        <v>0.85150381062092606</v>
      </c>
      <c r="K171" s="2">
        <v>0.76596829286482193</v>
      </c>
      <c r="L171" s="2">
        <v>1</v>
      </c>
      <c r="M171" s="2">
        <v>1</v>
      </c>
      <c r="O171" s="2">
        <f t="shared" si="17"/>
        <v>4.0000000000000036E-3</v>
      </c>
      <c r="P171" s="2">
        <f t="shared" si="18"/>
        <v>-4.0370436567980006E-2</v>
      </c>
      <c r="Q171" s="2">
        <f t="shared" si="19"/>
        <v>-4.5908206894263892E-2</v>
      </c>
      <c r="R171" s="2">
        <f t="shared" si="20"/>
        <v>0</v>
      </c>
      <c r="S171" s="2">
        <f t="shared" si="21"/>
        <v>0</v>
      </c>
      <c r="U171" s="115">
        <f t="shared" si="22"/>
        <v>-8.7848304327804855E-3</v>
      </c>
      <c r="V171" s="2">
        <f t="shared" si="23"/>
        <v>151</v>
      </c>
      <c r="X171" s="2" t="s">
        <v>333</v>
      </c>
      <c r="Y171" s="2">
        <f t="shared" si="24"/>
        <v>-8.7848304327804855E-3</v>
      </c>
    </row>
    <row r="172" spans="1:25">
      <c r="A172" s="2" t="s">
        <v>334</v>
      </c>
      <c r="B172" s="2" t="s">
        <v>335</v>
      </c>
      <c r="C172" s="2">
        <v>0.79400000000000004</v>
      </c>
      <c r="D172" s="12">
        <v>0.81193843201733995</v>
      </c>
      <c r="E172" s="2">
        <v>0.74272965699655802</v>
      </c>
      <c r="F172" s="2">
        <v>1</v>
      </c>
      <c r="G172" s="2">
        <v>0.72674749027674546</v>
      </c>
      <c r="I172" s="2">
        <v>0.79500000000000004</v>
      </c>
      <c r="J172" s="2">
        <v>0.8428971522906501</v>
      </c>
      <c r="K172" s="2">
        <v>0.74415390090557199</v>
      </c>
      <c r="L172" s="2">
        <v>1</v>
      </c>
      <c r="M172" s="2">
        <v>0.64993771428571434</v>
      </c>
      <c r="O172" s="2">
        <f t="shared" si="17"/>
        <v>-1.0000000000000009E-3</v>
      </c>
      <c r="P172" s="2">
        <f t="shared" si="18"/>
        <v>-3.0958720273310147E-2</v>
      </c>
      <c r="Q172" s="2">
        <f t="shared" si="19"/>
        <v>-1.4242439090139669E-3</v>
      </c>
      <c r="R172" s="2">
        <f t="shared" si="20"/>
        <v>0</v>
      </c>
      <c r="S172" s="2">
        <f t="shared" si="21"/>
        <v>7.6809775991031115E-2</v>
      </c>
      <c r="U172" s="115">
        <f t="shared" si="22"/>
        <v>5.0533514760883746E-3</v>
      </c>
      <c r="V172" s="2">
        <f t="shared" si="23"/>
        <v>133</v>
      </c>
      <c r="X172" s="2" t="s">
        <v>335</v>
      </c>
      <c r="Y172" s="2">
        <f t="shared" si="24"/>
        <v>5.0533514760883746E-3</v>
      </c>
    </row>
    <row r="173" spans="1:25">
      <c r="A173" s="2" t="s">
        <v>336</v>
      </c>
      <c r="B173" s="2" t="s">
        <v>337</v>
      </c>
      <c r="C173" s="2">
        <v>0.51300000000000001</v>
      </c>
      <c r="D173" s="12">
        <v>0.17349556299623797</v>
      </c>
      <c r="E173" s="2">
        <v>0.36336620468155401</v>
      </c>
      <c r="F173" s="2">
        <v>0.65677851806758569</v>
      </c>
      <c r="G173" s="2" t="e">
        <v>#DIV/0!</v>
      </c>
      <c r="I173" s="2">
        <v>0.40600000000000003</v>
      </c>
      <c r="J173" s="2">
        <v>0.19531335634384001</v>
      </c>
      <c r="K173" s="2">
        <v>0.370955617913592</v>
      </c>
      <c r="L173" s="2">
        <v>0.18104391076516999</v>
      </c>
      <c r="M173" s="2" t="e">
        <v>#DIV/0!</v>
      </c>
      <c r="O173" s="2">
        <f t="shared" si="17"/>
        <v>0.10699999999999998</v>
      </c>
      <c r="P173" s="2">
        <f t="shared" si="18"/>
        <v>-2.1817793347602032E-2</v>
      </c>
      <c r="Q173" s="2">
        <f t="shared" si="19"/>
        <v>-7.5894132320379892E-3</v>
      </c>
      <c r="R173" s="2">
        <f t="shared" si="20"/>
        <v>0.47573460730241568</v>
      </c>
      <c r="S173" s="2" t="e">
        <f t="shared" si="21"/>
        <v>#DIV/0!</v>
      </c>
      <c r="U173" s="115" t="str">
        <f t="shared" si="22"/>
        <v/>
      </c>
      <c r="V173" s="2" t="str">
        <f t="shared" si="23"/>
        <v/>
      </c>
      <c r="X173" s="2" t="s">
        <v>337</v>
      </c>
      <c r="Y173" s="2" t="str">
        <f t="shared" si="24"/>
        <v/>
      </c>
    </row>
    <row r="174" spans="1:25">
      <c r="A174" s="2" t="s">
        <v>338</v>
      </c>
      <c r="B174" s="2" t="s">
        <v>339</v>
      </c>
      <c r="C174" s="2">
        <v>0.54600000000000004</v>
      </c>
      <c r="D174" s="12">
        <v>0.23499631629257797</v>
      </c>
      <c r="E174" s="2">
        <v>0.29962890244586199</v>
      </c>
      <c r="F174" s="2">
        <v>1</v>
      </c>
      <c r="G174" s="2">
        <v>0.28219114285714286</v>
      </c>
      <c r="I174" s="2">
        <v>0.48700000000000004</v>
      </c>
      <c r="J174" s="2">
        <v>0.240834719714838</v>
      </c>
      <c r="K174" s="2">
        <v>0.22061295819424598</v>
      </c>
      <c r="L174" s="2">
        <v>2.9885107038048999E-2</v>
      </c>
      <c r="M174" s="2">
        <v>0.23499142857142857</v>
      </c>
      <c r="O174" s="2">
        <f t="shared" si="17"/>
        <v>5.8999999999999997E-2</v>
      </c>
      <c r="P174" s="2">
        <f t="shared" si="18"/>
        <v>-5.8384034222600245E-3</v>
      </c>
      <c r="Q174" s="2">
        <f t="shared" si="19"/>
        <v>7.901594425161601E-2</v>
      </c>
      <c r="R174" s="2">
        <f t="shared" si="20"/>
        <v>0.97011489296195097</v>
      </c>
      <c r="S174" s="2">
        <f t="shared" si="21"/>
        <v>4.7199714285714289E-2</v>
      </c>
      <c r="U174" s="115">
        <f t="shared" si="22"/>
        <v>0.16581151850962766</v>
      </c>
      <c r="V174" s="2">
        <f t="shared" si="23"/>
        <v>3</v>
      </c>
      <c r="X174" s="2" t="s">
        <v>339</v>
      </c>
      <c r="Y174" s="2">
        <f t="shared" si="24"/>
        <v>0.16581151850962766</v>
      </c>
    </row>
    <row r="175" spans="1:25">
      <c r="A175" s="2" t="s">
        <v>340</v>
      </c>
      <c r="B175" s="2" t="s">
        <v>341</v>
      </c>
      <c r="C175" s="2">
        <v>0.58299999999999996</v>
      </c>
      <c r="D175" s="12">
        <v>0.47181498822633</v>
      </c>
      <c r="E175" s="2">
        <v>0.51658316616662758</v>
      </c>
      <c r="F175" s="2">
        <v>0.57057498964549003</v>
      </c>
      <c r="G175" s="2">
        <v>2.1991831168831157E-2</v>
      </c>
      <c r="I175" s="2">
        <v>0.60099999999999998</v>
      </c>
      <c r="J175" s="2">
        <v>0.40279181330130404</v>
      </c>
      <c r="K175" s="2">
        <v>0.40566494034025596</v>
      </c>
      <c r="L175" s="2">
        <v>7.3112423580764002E-2</v>
      </c>
      <c r="M175" s="2">
        <v>1.7858285714285715E-2</v>
      </c>
      <c r="O175" s="2">
        <f t="shared" si="17"/>
        <v>-1.8000000000000016E-2</v>
      </c>
      <c r="P175" s="2">
        <f t="shared" si="18"/>
        <v>6.9023174925025965E-2</v>
      </c>
      <c r="Q175" s="2">
        <f t="shared" si="19"/>
        <v>0.11091822582637162</v>
      </c>
      <c r="R175" s="2">
        <f t="shared" si="20"/>
        <v>0.49746256606472605</v>
      </c>
      <c r="S175" s="2">
        <f t="shared" si="21"/>
        <v>4.1335454545454418E-3</v>
      </c>
      <c r="U175" s="115">
        <f t="shared" si="22"/>
        <v>7.6192189033833624E-2</v>
      </c>
      <c r="V175" s="2">
        <f t="shared" si="23"/>
        <v>55</v>
      </c>
      <c r="X175" s="2" t="s">
        <v>341</v>
      </c>
      <c r="Y175" s="2">
        <f t="shared" si="24"/>
        <v>7.6192189033833624E-2</v>
      </c>
    </row>
    <row r="176" spans="1:25">
      <c r="A176" s="2" t="s">
        <v>342</v>
      </c>
      <c r="B176" s="2" t="s">
        <v>343</v>
      </c>
      <c r="C176" s="2">
        <v>0.63</v>
      </c>
      <c r="D176" s="12">
        <v>0.41933452613809796</v>
      </c>
      <c r="E176" s="2">
        <v>0.278963936098228</v>
      </c>
      <c r="F176" s="2">
        <v>1</v>
      </c>
      <c r="G176" s="2">
        <v>0.63719614285714288</v>
      </c>
      <c r="I176" s="2">
        <v>0.63700000000000001</v>
      </c>
      <c r="J176" s="2">
        <v>0.52505361259602401</v>
      </c>
      <c r="K176" s="2">
        <v>0.426548035351074</v>
      </c>
      <c r="L176" s="2">
        <v>0.59916019146796862</v>
      </c>
      <c r="M176" s="2">
        <v>0.61324814285714291</v>
      </c>
      <c r="O176" s="2">
        <f t="shared" si="17"/>
        <v>-7.0000000000000062E-3</v>
      </c>
      <c r="P176" s="2">
        <f t="shared" si="18"/>
        <v>-0.10571908645792605</v>
      </c>
      <c r="Q176" s="2">
        <f t="shared" si="19"/>
        <v>-0.14758409925284599</v>
      </c>
      <c r="R176" s="2">
        <f t="shared" si="20"/>
        <v>0.40083980853203138</v>
      </c>
      <c r="S176" s="2">
        <f t="shared" si="21"/>
        <v>2.3947999999999969E-2</v>
      </c>
      <c r="U176" s="115">
        <f t="shared" si="22"/>
        <v>1.7935577852657411E-2</v>
      </c>
      <c r="V176" s="2">
        <f t="shared" si="23"/>
        <v>118</v>
      </c>
      <c r="X176" s="2" t="s">
        <v>343</v>
      </c>
      <c r="Y176" s="2">
        <f t="shared" si="24"/>
        <v>1.7935577852657411E-2</v>
      </c>
    </row>
    <row r="177" spans="1:25">
      <c r="A177" s="2" t="s">
        <v>344</v>
      </c>
      <c r="B177" s="2" t="s">
        <v>345</v>
      </c>
      <c r="C177" s="2">
        <v>0.505</v>
      </c>
      <c r="D177" s="12">
        <v>0.51768201315763984</v>
      </c>
      <c r="E177" s="2">
        <v>0.40335071159151398</v>
      </c>
      <c r="F177" s="2" t="e">
        <v>#DIV/0!</v>
      </c>
      <c r="G177" s="2" t="e">
        <v>#DIV/0!</v>
      </c>
      <c r="I177" s="2">
        <v>0.69466666666666244</v>
      </c>
      <c r="J177" s="2">
        <v>0.51510307711263459</v>
      </c>
      <c r="K177" s="2">
        <v>0.43228889331722398</v>
      </c>
      <c r="L177" s="2" t="e">
        <v>#DIV/0!</v>
      </c>
      <c r="M177" s="2" t="e">
        <v>#DIV/0!</v>
      </c>
      <c r="O177" s="2">
        <f t="shared" si="17"/>
        <v>-0.18966666666666243</v>
      </c>
      <c r="P177" s="2">
        <f t="shared" si="18"/>
        <v>2.5789360450052534E-3</v>
      </c>
      <c r="Q177" s="2">
        <f t="shared" si="19"/>
        <v>-2.8938181725709999E-2</v>
      </c>
      <c r="R177" s="2" t="e">
        <f t="shared" si="20"/>
        <v>#DIV/0!</v>
      </c>
      <c r="S177" s="2" t="e">
        <f t="shared" si="21"/>
        <v>#DIV/0!</v>
      </c>
      <c r="U177" s="115" t="str">
        <f t="shared" si="22"/>
        <v/>
      </c>
      <c r="V177" s="2" t="str">
        <f t="shared" si="23"/>
        <v/>
      </c>
      <c r="X177" s="2" t="s">
        <v>345</v>
      </c>
      <c r="Y177" s="2" t="str">
        <f t="shared" si="24"/>
        <v/>
      </c>
    </row>
    <row r="178" spans="1:25">
      <c r="A178" s="2" t="s">
        <v>346</v>
      </c>
      <c r="B178" s="2" t="s">
        <v>347</v>
      </c>
      <c r="C178" s="2">
        <v>0.48700000000000004</v>
      </c>
      <c r="D178" s="12">
        <v>0.29271007071706401</v>
      </c>
      <c r="E178" s="2">
        <v>0.45732513877686004</v>
      </c>
      <c r="F178" s="2">
        <v>0.47211747493664569</v>
      </c>
      <c r="G178" s="2">
        <v>7.8524899380804369E-2</v>
      </c>
      <c r="I178" s="2">
        <v>0.47</v>
      </c>
      <c r="J178" s="2">
        <v>0.24527415465519198</v>
      </c>
      <c r="K178" s="2">
        <v>0.42655147854489195</v>
      </c>
      <c r="L178" s="2">
        <v>8.1305684730945724E-2</v>
      </c>
      <c r="M178" s="2">
        <v>6.3909310039805087E-2</v>
      </c>
      <c r="O178" s="2">
        <f t="shared" si="17"/>
        <v>1.7000000000000071E-2</v>
      </c>
      <c r="P178" s="2">
        <f t="shared" si="18"/>
        <v>4.743591606187203E-2</v>
      </c>
      <c r="Q178" s="2">
        <f t="shared" si="19"/>
        <v>3.0773660231968092E-2</v>
      </c>
      <c r="R178" s="2">
        <f t="shared" si="20"/>
        <v>0.39081179020569995</v>
      </c>
      <c r="S178" s="2">
        <f t="shared" si="21"/>
        <v>1.4615589340999283E-2</v>
      </c>
      <c r="U178" s="115">
        <f t="shared" si="22"/>
        <v>6.8954619480067453E-2</v>
      </c>
      <c r="V178" s="2">
        <f t="shared" si="23"/>
        <v>68</v>
      </c>
      <c r="X178" s="2" t="s">
        <v>347</v>
      </c>
      <c r="Y178" s="2">
        <f t="shared" si="24"/>
        <v>6.8954619480067453E-2</v>
      </c>
    </row>
    <row r="179" spans="1:25">
      <c r="A179" s="2" t="s">
        <v>348</v>
      </c>
      <c r="B179" s="2" t="s">
        <v>349</v>
      </c>
      <c r="C179" s="2">
        <v>0.54100000000000004</v>
      </c>
      <c r="D179" s="12">
        <v>0.48920645857138856</v>
      </c>
      <c r="E179" s="2">
        <v>0.54019167807106194</v>
      </c>
      <c r="F179" s="2">
        <v>0.72825305831932863</v>
      </c>
      <c r="G179" s="2">
        <v>0.13695401360544435</v>
      </c>
      <c r="I179" s="2">
        <v>0.49333333333333484</v>
      </c>
      <c r="J179" s="2">
        <v>0.44758253782829804</v>
      </c>
      <c r="K179" s="2">
        <v>0.66708632834547199</v>
      </c>
      <c r="L179" s="2">
        <v>0.23149618525341001</v>
      </c>
      <c r="M179" s="2">
        <v>9.1141142857142851E-2</v>
      </c>
      <c r="O179" s="2">
        <f t="shared" si="17"/>
        <v>4.7666666666665192E-2</v>
      </c>
      <c r="P179" s="2">
        <f t="shared" si="18"/>
        <v>4.1623920743090514E-2</v>
      </c>
      <c r="Q179" s="2">
        <f t="shared" si="19"/>
        <v>-0.12689465027441005</v>
      </c>
      <c r="R179" s="2">
        <f t="shared" si="20"/>
        <v>0.49675687306591865</v>
      </c>
      <c r="S179" s="2">
        <f t="shared" si="21"/>
        <v>4.5812870748301496E-2</v>
      </c>
      <c r="U179" s="115">
        <f t="shared" si="22"/>
        <v>8.0995710118695177E-2</v>
      </c>
      <c r="V179" s="2">
        <f t="shared" si="23"/>
        <v>50</v>
      </c>
      <c r="X179" s="2" t="s">
        <v>349</v>
      </c>
      <c r="Y179" s="2">
        <f t="shared" si="24"/>
        <v>8.0995710118695177E-2</v>
      </c>
    </row>
    <row r="180" spans="1:25">
      <c r="A180" s="2" t="s">
        <v>350</v>
      </c>
      <c r="B180" s="2" t="s">
        <v>351</v>
      </c>
      <c r="C180" s="2">
        <v>0.68</v>
      </c>
      <c r="D180" s="12">
        <v>0.59967677751585202</v>
      </c>
      <c r="E180" s="2">
        <v>0.50430678008529339</v>
      </c>
      <c r="F180" s="2">
        <v>1</v>
      </c>
      <c r="G180" s="2">
        <v>0.22847540306122158</v>
      </c>
      <c r="I180" s="2">
        <v>0.71299999999999997</v>
      </c>
      <c r="J180" s="2">
        <v>0.61783157073797002</v>
      </c>
      <c r="K180" s="2">
        <v>0.49581946035135216</v>
      </c>
      <c r="L180" s="2">
        <v>0.70816528804826862</v>
      </c>
      <c r="M180" s="2">
        <v>0.16372128571428571</v>
      </c>
      <c r="O180" s="2">
        <f t="shared" si="17"/>
        <v>-3.2999999999999918E-2</v>
      </c>
      <c r="P180" s="2">
        <f t="shared" si="18"/>
        <v>-1.8154793222117993E-2</v>
      </c>
      <c r="Q180" s="2">
        <f t="shared" si="19"/>
        <v>8.4873197339412343E-3</v>
      </c>
      <c r="R180" s="2">
        <f t="shared" si="20"/>
        <v>0.29183471195173138</v>
      </c>
      <c r="S180" s="2">
        <f t="shared" si="21"/>
        <v>6.4754117346935869E-2</v>
      </c>
      <c r="U180" s="115">
        <f t="shared" si="22"/>
        <v>2.6865169476311353E-2</v>
      </c>
      <c r="V180" s="2">
        <f t="shared" si="23"/>
        <v>108</v>
      </c>
      <c r="X180" s="2" t="s">
        <v>351</v>
      </c>
      <c r="Y180" s="2">
        <f t="shared" si="24"/>
        <v>2.6865169476311353E-2</v>
      </c>
    </row>
    <row r="181" spans="1:25">
      <c r="A181" s="2" t="s">
        <v>352</v>
      </c>
      <c r="B181" s="2" t="s">
        <v>353</v>
      </c>
      <c r="C181" s="2">
        <v>0.57999999999999996</v>
      </c>
      <c r="D181" s="12">
        <v>0.24625980245616003</v>
      </c>
      <c r="E181" s="2">
        <v>0.54549040320572195</v>
      </c>
      <c r="F181" s="2">
        <v>1</v>
      </c>
      <c r="G181" s="2">
        <v>0.52195866718995088</v>
      </c>
      <c r="I181" s="2">
        <v>0.58399999999999996</v>
      </c>
      <c r="J181" s="2">
        <v>0.33645306148757398</v>
      </c>
      <c r="K181" s="2">
        <v>0.50995419378132278</v>
      </c>
      <c r="L181" s="2">
        <v>0.5373028817664558</v>
      </c>
      <c r="M181" s="2">
        <v>0.41648571428571429</v>
      </c>
      <c r="O181" s="2">
        <f t="shared" si="17"/>
        <v>-4.0000000000000036E-3</v>
      </c>
      <c r="P181" s="2">
        <f t="shared" si="18"/>
        <v>-9.0193259031413953E-2</v>
      </c>
      <c r="Q181" s="2">
        <f t="shared" si="19"/>
        <v>3.5536209424399168E-2</v>
      </c>
      <c r="R181" s="2">
        <f t="shared" si="20"/>
        <v>0.4626971182335442</v>
      </c>
      <c r="S181" s="2">
        <f t="shared" si="21"/>
        <v>0.10547295290423658</v>
      </c>
      <c r="U181" s="115">
        <f t="shared" si="22"/>
        <v>6.2189127691345748E-2</v>
      </c>
      <c r="V181" s="2">
        <f t="shared" si="23"/>
        <v>74</v>
      </c>
      <c r="X181" s="2" t="s">
        <v>353</v>
      </c>
      <c r="Y181" s="2">
        <f t="shared" si="24"/>
        <v>6.2189127691345748E-2</v>
      </c>
    </row>
    <row r="182" spans="1:25">
      <c r="A182" s="2" t="s">
        <v>354</v>
      </c>
      <c r="B182" s="2" t="s">
        <v>355</v>
      </c>
      <c r="C182" s="2">
        <v>0.61599999999999999</v>
      </c>
      <c r="D182" s="12">
        <v>0.47628983883984805</v>
      </c>
      <c r="E182" s="2">
        <v>0.323518462291152</v>
      </c>
      <c r="F182" s="2">
        <v>1</v>
      </c>
      <c r="G182" s="2">
        <v>0.54852578610891345</v>
      </c>
      <c r="I182" s="2">
        <v>0.52800000000000002</v>
      </c>
      <c r="J182" s="2">
        <v>0.48851232118671845</v>
      </c>
      <c r="K182" s="2">
        <v>0.34188291376274799</v>
      </c>
      <c r="L182" s="2">
        <v>0.70579486585138285</v>
      </c>
      <c r="M182" s="2">
        <v>0.41767242857142856</v>
      </c>
      <c r="O182" s="2">
        <f t="shared" si="17"/>
        <v>8.7999999999999967E-2</v>
      </c>
      <c r="P182" s="2">
        <f t="shared" si="18"/>
        <v>-1.22224823468704E-2</v>
      </c>
      <c r="Q182" s="2">
        <f t="shared" si="19"/>
        <v>-1.8364451471595988E-2</v>
      </c>
      <c r="R182" s="2">
        <f t="shared" si="20"/>
        <v>0.29420513414861715</v>
      </c>
      <c r="S182" s="2">
        <f t="shared" si="21"/>
        <v>0.13085335753748489</v>
      </c>
      <c r="U182" s="115">
        <f t="shared" si="22"/>
        <v>9.3308944733454441E-2</v>
      </c>
      <c r="V182" s="2">
        <f t="shared" si="23"/>
        <v>40</v>
      </c>
      <c r="X182" s="2" t="s">
        <v>355</v>
      </c>
      <c r="Y182" s="2">
        <f t="shared" si="24"/>
        <v>9.3308944733454441E-2</v>
      </c>
    </row>
    <row r="183" spans="1:25">
      <c r="A183" s="2" t="s">
        <v>356</v>
      </c>
      <c r="B183" s="2" t="s">
        <v>357</v>
      </c>
      <c r="C183" s="2">
        <v>0.442</v>
      </c>
      <c r="D183" s="12">
        <v>8.8350111596700032E-2</v>
      </c>
      <c r="E183" s="2">
        <v>0.53623128687529797</v>
      </c>
      <c r="F183" s="2">
        <v>0.41935558633501285</v>
      </c>
      <c r="G183" s="2" t="e">
        <v>#DIV/0!</v>
      </c>
      <c r="I183" s="2">
        <v>0.50700000000000001</v>
      </c>
      <c r="J183" s="2">
        <v>9.9187891244608029E-2</v>
      </c>
      <c r="K183" s="2">
        <v>0.35770514552919197</v>
      </c>
      <c r="L183" s="2">
        <v>1.4991311323215713E-2</v>
      </c>
      <c r="M183" s="2" t="e">
        <v>#DIV/0!</v>
      </c>
      <c r="O183" s="2">
        <f t="shared" si="17"/>
        <v>-6.5000000000000002E-2</v>
      </c>
      <c r="P183" s="2">
        <f t="shared" si="18"/>
        <v>-1.0837779647907997E-2</v>
      </c>
      <c r="Q183" s="2">
        <f t="shared" si="19"/>
        <v>0.178526141346106</v>
      </c>
      <c r="R183" s="2">
        <f t="shared" si="20"/>
        <v>0.40436427501179711</v>
      </c>
      <c r="S183" s="2" t="e">
        <f t="shared" si="21"/>
        <v>#DIV/0!</v>
      </c>
      <c r="U183" s="115" t="str">
        <f t="shared" si="22"/>
        <v/>
      </c>
      <c r="V183" s="2" t="str">
        <f t="shared" si="23"/>
        <v/>
      </c>
      <c r="X183" s="2" t="s">
        <v>357</v>
      </c>
      <c r="Y183" s="2" t="str">
        <f t="shared" si="24"/>
        <v/>
      </c>
    </row>
    <row r="184" spans="1:25">
      <c r="A184" s="2" t="s">
        <v>358</v>
      </c>
      <c r="B184" s="2" t="s">
        <v>359</v>
      </c>
      <c r="C184" s="2" t="e">
        <v>#DIV/0!</v>
      </c>
      <c r="D184" s="12">
        <v>0.66174621424219793</v>
      </c>
      <c r="E184" s="2">
        <v>0.78997850158222405</v>
      </c>
      <c r="F184" s="2" t="e">
        <v>#DIV/0!</v>
      </c>
      <c r="G184" s="2" t="e">
        <v>#DIV/0!</v>
      </c>
      <c r="I184" s="2" t="e">
        <v>#DIV/0!</v>
      </c>
      <c r="J184" s="2">
        <v>0.61188601648208596</v>
      </c>
      <c r="K184" s="2">
        <v>0.76228993355130592</v>
      </c>
      <c r="L184" s="2" t="e">
        <v>#DIV/0!</v>
      </c>
      <c r="M184" s="2" t="e">
        <v>#DIV/0!</v>
      </c>
      <c r="O184" s="2" t="e">
        <f t="shared" si="17"/>
        <v>#DIV/0!</v>
      </c>
      <c r="P184" s="2">
        <f t="shared" si="18"/>
        <v>4.9860197760111968E-2</v>
      </c>
      <c r="Q184" s="2">
        <f t="shared" si="19"/>
        <v>2.7688568030918126E-2</v>
      </c>
      <c r="R184" s="2" t="e">
        <f t="shared" si="20"/>
        <v>#DIV/0!</v>
      </c>
      <c r="S184" s="2" t="e">
        <f t="shared" si="21"/>
        <v>#DIV/0!</v>
      </c>
      <c r="U184" s="115" t="str">
        <f t="shared" si="22"/>
        <v/>
      </c>
      <c r="V184" s="2" t="str">
        <f t="shared" si="23"/>
        <v/>
      </c>
      <c r="X184" s="2" t="s">
        <v>359</v>
      </c>
      <c r="Y184" s="2" t="str">
        <f t="shared" si="24"/>
        <v/>
      </c>
    </row>
    <row r="185" spans="1:25">
      <c r="A185" s="2" t="s">
        <v>360</v>
      </c>
      <c r="B185" s="2" t="s">
        <v>361</v>
      </c>
      <c r="C185" s="2">
        <v>0.63500000000000001</v>
      </c>
      <c r="D185" s="12">
        <v>0.40271841703634603</v>
      </c>
      <c r="E185" s="2">
        <v>0.28785971949632999</v>
      </c>
      <c r="F185" s="2">
        <v>0.4098254237892543</v>
      </c>
      <c r="G185" s="2">
        <v>5.851E-2</v>
      </c>
      <c r="I185" s="2">
        <v>0.6409999999999999</v>
      </c>
      <c r="J185" s="2">
        <v>0.37331474522381203</v>
      </c>
      <c r="K185" s="2">
        <v>0.23492835991274999</v>
      </c>
      <c r="L185" s="2">
        <v>5.9913645790974572E-2</v>
      </c>
      <c r="M185" s="2">
        <v>4.9761428571428568E-2</v>
      </c>
      <c r="O185" s="2">
        <f t="shared" si="17"/>
        <v>-5.9999999999998943E-3</v>
      </c>
      <c r="P185" s="2">
        <f t="shared" si="18"/>
        <v>2.9403671812534005E-2</v>
      </c>
      <c r="Q185" s="2">
        <f t="shared" si="19"/>
        <v>5.2931359583580001E-2</v>
      </c>
      <c r="R185" s="2">
        <f t="shared" si="20"/>
        <v>0.34991177799827972</v>
      </c>
      <c r="S185" s="2">
        <f t="shared" si="21"/>
        <v>8.7485714285714319E-3</v>
      </c>
      <c r="U185" s="115">
        <f t="shared" si="22"/>
        <v>5.2124422602870701E-2</v>
      </c>
      <c r="V185" s="2">
        <f t="shared" si="23"/>
        <v>84</v>
      </c>
      <c r="X185" s="2" t="s">
        <v>361</v>
      </c>
      <c r="Y185" s="2">
        <f t="shared" si="24"/>
        <v>5.2124422602870701E-2</v>
      </c>
    </row>
    <row r="186" spans="1:25">
      <c r="A186" s="2" t="s">
        <v>362</v>
      </c>
      <c r="B186" s="2" t="s">
        <v>363</v>
      </c>
      <c r="C186" s="2">
        <v>0.48799999999999999</v>
      </c>
      <c r="D186" s="12">
        <v>0.48740396261727464</v>
      </c>
      <c r="E186" s="2">
        <v>0.44597674721966196</v>
      </c>
      <c r="F186" s="2">
        <v>1</v>
      </c>
      <c r="G186" s="2">
        <v>1</v>
      </c>
      <c r="I186" s="2">
        <v>0.53700000000000003</v>
      </c>
      <c r="J186" s="2">
        <v>0.37488778904733</v>
      </c>
      <c r="K186" s="2">
        <v>0.43794437368009798</v>
      </c>
      <c r="L186" s="2">
        <v>0.41350404562603998</v>
      </c>
      <c r="M186" s="2">
        <v>0.92531628571428559</v>
      </c>
      <c r="O186" s="2">
        <f t="shared" si="17"/>
        <v>-4.9000000000000044E-2</v>
      </c>
      <c r="P186" s="2">
        <f t="shared" si="18"/>
        <v>0.11251617356994464</v>
      </c>
      <c r="Q186" s="2">
        <f t="shared" si="19"/>
        <v>8.0323735395639861E-3</v>
      </c>
      <c r="R186" s="2">
        <f t="shared" si="20"/>
        <v>0.58649595437396007</v>
      </c>
      <c r="S186" s="2">
        <f t="shared" si="21"/>
        <v>7.4683714285714409E-2</v>
      </c>
      <c r="U186" s="115">
        <f t="shared" si="22"/>
        <v>7.3216026971147874E-2</v>
      </c>
      <c r="V186" s="2">
        <f t="shared" si="23"/>
        <v>60</v>
      </c>
      <c r="X186" s="2" t="s">
        <v>363</v>
      </c>
      <c r="Y186" s="2">
        <f t="shared" si="24"/>
        <v>7.3216026971147874E-2</v>
      </c>
    </row>
    <row r="187" spans="1:25">
      <c r="A187" s="2" t="s">
        <v>364</v>
      </c>
      <c r="B187" s="2" t="s">
        <v>365</v>
      </c>
      <c r="C187" s="2">
        <v>0.64700000000000002</v>
      </c>
      <c r="D187" s="12">
        <v>0.32571109866255804</v>
      </c>
      <c r="E187" s="2">
        <v>0.681479636802934</v>
      </c>
      <c r="F187" s="2">
        <v>1</v>
      </c>
      <c r="G187" s="2">
        <v>0.43432971428571426</v>
      </c>
      <c r="I187" s="2">
        <v>0.67200000000000004</v>
      </c>
      <c r="J187" s="2">
        <v>0.34322615095770603</v>
      </c>
      <c r="K187" s="2">
        <v>0.63860131836604206</v>
      </c>
      <c r="L187" s="2">
        <v>1</v>
      </c>
      <c r="M187" s="2">
        <v>0.3489831503759368</v>
      </c>
      <c r="O187" s="2">
        <f t="shared" si="17"/>
        <v>-2.5000000000000022E-2</v>
      </c>
      <c r="P187" s="2">
        <f t="shared" si="18"/>
        <v>-1.7515052295147993E-2</v>
      </c>
      <c r="Q187" s="2">
        <f t="shared" si="19"/>
        <v>4.2878318436891938E-2</v>
      </c>
      <c r="R187" s="2">
        <f t="shared" si="20"/>
        <v>0</v>
      </c>
      <c r="S187" s="2">
        <f t="shared" si="21"/>
        <v>8.5346563909777462E-2</v>
      </c>
      <c r="U187" s="115">
        <f t="shared" si="22"/>
        <v>1.3387287564401648E-3</v>
      </c>
      <c r="V187" s="2">
        <f t="shared" si="23"/>
        <v>137</v>
      </c>
      <c r="X187" s="2" t="s">
        <v>365</v>
      </c>
      <c r="Y187" s="2">
        <f t="shared" si="24"/>
        <v>1.3387287564401648E-3</v>
      </c>
    </row>
    <row r="188" spans="1:25">
      <c r="A188" s="2" t="s">
        <v>366</v>
      </c>
      <c r="B188" s="2" t="s">
        <v>367</v>
      </c>
      <c r="C188" s="2">
        <v>0.79</v>
      </c>
      <c r="D188" s="12">
        <v>0.76110781219686596</v>
      </c>
      <c r="E188" s="2">
        <v>0.56077363452342199</v>
      </c>
      <c r="F188" s="2">
        <v>1</v>
      </c>
      <c r="G188" s="2">
        <v>0.89782619623233906</v>
      </c>
      <c r="I188" s="2">
        <v>0.77700000000000002</v>
      </c>
      <c r="J188" s="2">
        <v>0.8202443793052121</v>
      </c>
      <c r="K188" s="2">
        <v>0.59179208551638607</v>
      </c>
      <c r="L188" s="2">
        <v>1</v>
      </c>
      <c r="M188" s="2">
        <v>0.85642742857142851</v>
      </c>
      <c r="O188" s="2">
        <f t="shared" si="17"/>
        <v>1.3000000000000012E-2</v>
      </c>
      <c r="P188" s="2">
        <f t="shared" si="18"/>
        <v>-5.9136567108346139E-2</v>
      </c>
      <c r="Q188" s="2">
        <f t="shared" si="19"/>
        <v>-3.1018450992964075E-2</v>
      </c>
      <c r="R188" s="2">
        <f t="shared" si="20"/>
        <v>0</v>
      </c>
      <c r="S188" s="2">
        <f t="shared" si="21"/>
        <v>4.1398767660910551E-2</v>
      </c>
      <c r="U188" s="115">
        <f t="shared" si="22"/>
        <v>4.05468694950048E-4</v>
      </c>
      <c r="V188" s="2">
        <f t="shared" si="23"/>
        <v>138</v>
      </c>
      <c r="X188" s="2" t="s">
        <v>367</v>
      </c>
      <c r="Y188" s="2">
        <f t="shared" si="24"/>
        <v>4.05468694950048E-4</v>
      </c>
    </row>
    <row r="189" spans="1:25">
      <c r="A189" s="2" t="s">
        <v>368</v>
      </c>
      <c r="B189" s="2" t="s">
        <v>369</v>
      </c>
      <c r="C189" s="2">
        <v>0.80700000000000005</v>
      </c>
      <c r="D189" s="12">
        <v>0.72299940528943196</v>
      </c>
      <c r="E189" s="2">
        <v>0.581978678002532</v>
      </c>
      <c r="F189" s="2">
        <v>1</v>
      </c>
      <c r="G189" s="2">
        <v>1</v>
      </c>
      <c r="I189" s="2">
        <v>0.78700000000000003</v>
      </c>
      <c r="J189" s="2">
        <v>0.76772010026509996</v>
      </c>
      <c r="K189" s="2">
        <v>0.52130276735793402</v>
      </c>
      <c r="L189" s="2">
        <v>0.90097511750958714</v>
      </c>
      <c r="M189" s="2">
        <v>1</v>
      </c>
      <c r="O189" s="2">
        <f t="shared" si="17"/>
        <v>2.0000000000000018E-2</v>
      </c>
      <c r="P189" s="2">
        <f t="shared" si="18"/>
        <v>-4.4720694975667996E-2</v>
      </c>
      <c r="Q189" s="2">
        <f t="shared" si="19"/>
        <v>6.0675910644597986E-2</v>
      </c>
      <c r="R189" s="2">
        <f t="shared" si="20"/>
        <v>9.9024882490412858E-2</v>
      </c>
      <c r="S189" s="2">
        <f t="shared" si="21"/>
        <v>0</v>
      </c>
      <c r="U189" s="115">
        <f t="shared" si="22"/>
        <v>2.4372512269917865E-2</v>
      </c>
      <c r="V189" s="2">
        <f t="shared" si="23"/>
        <v>111</v>
      </c>
      <c r="X189" s="2" t="s">
        <v>369</v>
      </c>
      <c r="Y189" s="2">
        <f t="shared" si="24"/>
        <v>2.4372512269917865E-2</v>
      </c>
    </row>
    <row r="190" spans="1:25">
      <c r="A190" s="2" t="s">
        <v>370</v>
      </c>
      <c r="B190" s="2" t="s">
        <v>371</v>
      </c>
      <c r="C190" s="2">
        <v>0.69099999999999995</v>
      </c>
      <c r="D190" s="12">
        <v>0.71960966840491403</v>
      </c>
      <c r="E190" s="2">
        <v>0.67662758007689994</v>
      </c>
      <c r="F190" s="2">
        <v>1</v>
      </c>
      <c r="G190" s="2">
        <v>0.92015926699030903</v>
      </c>
      <c r="I190" s="2">
        <v>0.66700000000000004</v>
      </c>
      <c r="J190" s="2">
        <v>0.67102694041727795</v>
      </c>
      <c r="K190" s="2">
        <v>0.62248650643095194</v>
      </c>
      <c r="L190" s="2">
        <v>0.25950362675451144</v>
      </c>
      <c r="M190" s="2">
        <v>0.71906719174758105</v>
      </c>
      <c r="O190" s="2">
        <f t="shared" si="17"/>
        <v>2.399999999999991E-2</v>
      </c>
      <c r="P190" s="2">
        <f t="shared" si="18"/>
        <v>4.8582727987636076E-2</v>
      </c>
      <c r="Q190" s="2">
        <f t="shared" si="19"/>
        <v>5.4141073645948001E-2</v>
      </c>
      <c r="R190" s="2">
        <f t="shared" si="20"/>
        <v>0.74049637324548856</v>
      </c>
      <c r="S190" s="2">
        <f t="shared" si="21"/>
        <v>0.20109207524272799</v>
      </c>
      <c r="U190" s="115">
        <f t="shared" si="22"/>
        <v>0.14253903126522505</v>
      </c>
      <c r="V190" s="2">
        <f t="shared" si="23"/>
        <v>12</v>
      </c>
      <c r="X190" s="2" t="s">
        <v>371</v>
      </c>
      <c r="Y190" s="2">
        <f t="shared" si="24"/>
        <v>0.14253903126522505</v>
      </c>
    </row>
    <row r="191" spans="1:25">
      <c r="A191" s="2" t="s">
        <v>372</v>
      </c>
      <c r="B191" s="2" t="s">
        <v>373</v>
      </c>
      <c r="C191" s="2">
        <v>0.505</v>
      </c>
      <c r="D191" s="12">
        <v>0.11411365434882401</v>
      </c>
      <c r="E191" s="2">
        <v>0.31851724658700797</v>
      </c>
      <c r="F191" s="2">
        <v>0.84467455575637562</v>
      </c>
      <c r="G191" s="2">
        <v>0.13965057142857143</v>
      </c>
      <c r="I191" s="2">
        <v>0.39100000000000001</v>
      </c>
      <c r="J191" s="2">
        <v>0.15236205516532203</v>
      </c>
      <c r="K191" s="2">
        <v>0.18571378577772202</v>
      </c>
      <c r="L191" s="2">
        <v>3.0052355168443429E-2</v>
      </c>
      <c r="M191" s="2">
        <v>0.20203099999999999</v>
      </c>
      <c r="O191" s="2">
        <f t="shared" si="17"/>
        <v>0.11399999999999999</v>
      </c>
      <c r="P191" s="2">
        <f t="shared" si="18"/>
        <v>-3.8248400816498024E-2</v>
      </c>
      <c r="Q191" s="2">
        <f t="shared" si="19"/>
        <v>0.13280346080928596</v>
      </c>
      <c r="R191" s="2">
        <f t="shared" si="20"/>
        <v>0.81462220058793222</v>
      </c>
      <c r="S191" s="2">
        <f t="shared" si="21"/>
        <v>-6.2380428571428559E-2</v>
      </c>
      <c r="U191" s="115">
        <f t="shared" si="22"/>
        <v>0.16284960400116144</v>
      </c>
      <c r="V191" s="2">
        <f t="shared" si="23"/>
        <v>4</v>
      </c>
      <c r="X191" s="2" t="s">
        <v>373</v>
      </c>
      <c r="Y191" s="2">
        <f t="shared" si="24"/>
        <v>0.16284960400116144</v>
      </c>
    </row>
    <row r="192" spans="1:25">
      <c r="A192" s="2" t="s">
        <v>374</v>
      </c>
      <c r="B192" s="2" t="s">
        <v>375</v>
      </c>
      <c r="C192" s="2">
        <v>0.58399999999999996</v>
      </c>
      <c r="D192" s="12">
        <v>0.61613896646204003</v>
      </c>
      <c r="E192" s="2">
        <v>0.75303695508955404</v>
      </c>
      <c r="F192" s="2">
        <v>0.75335594060467714</v>
      </c>
      <c r="G192" s="2">
        <v>8.5240156462585245E-2</v>
      </c>
      <c r="I192" s="2">
        <v>0.62266666666666648</v>
      </c>
      <c r="J192" s="2">
        <v>0.56981799141134204</v>
      </c>
      <c r="K192" s="2">
        <v>0.64982010844009197</v>
      </c>
      <c r="L192" s="2">
        <v>7.1226162731167997E-2</v>
      </c>
      <c r="M192" s="2">
        <v>6.8091714285714283E-2</v>
      </c>
      <c r="O192" s="2">
        <f t="shared" si="17"/>
        <v>-3.8666666666666516E-2</v>
      </c>
      <c r="P192" s="2">
        <f t="shared" si="18"/>
        <v>4.6320975050697988E-2</v>
      </c>
      <c r="Q192" s="2">
        <f t="shared" si="19"/>
        <v>0.10321684664946207</v>
      </c>
      <c r="R192" s="2">
        <f t="shared" si="20"/>
        <v>0.68212977787350915</v>
      </c>
      <c r="S192" s="2">
        <f t="shared" si="21"/>
        <v>1.7148442176870962E-2</v>
      </c>
      <c r="U192" s="115">
        <f t="shared" si="22"/>
        <v>8.6768671885484261E-2</v>
      </c>
      <c r="V192" s="2">
        <f t="shared" si="23"/>
        <v>43</v>
      </c>
      <c r="X192" s="2" t="s">
        <v>375</v>
      </c>
      <c r="Y192" s="2">
        <f t="shared" si="24"/>
        <v>8.6768671885484261E-2</v>
      </c>
    </row>
    <row r="193" spans="1:25">
      <c r="A193" s="2" t="s">
        <v>376</v>
      </c>
      <c r="B193" s="2" t="s">
        <v>377</v>
      </c>
      <c r="C193" s="2">
        <v>0.39899999999999997</v>
      </c>
      <c r="D193" s="12">
        <v>0.34146576562244801</v>
      </c>
      <c r="E193" s="2">
        <v>0.21789217774837799</v>
      </c>
      <c r="F193" s="2">
        <v>1</v>
      </c>
      <c r="G193" s="2">
        <v>1</v>
      </c>
      <c r="I193" s="2">
        <v>0.46700000000000003</v>
      </c>
      <c r="J193" s="2">
        <v>0.38131740126903602</v>
      </c>
      <c r="K193" s="2">
        <v>0.22987162703193401</v>
      </c>
      <c r="L193" s="2">
        <v>0.46044212609834434</v>
      </c>
      <c r="M193" s="2">
        <v>0.5884165714285714</v>
      </c>
      <c r="O193" s="2">
        <f t="shared" si="17"/>
        <v>-6.800000000000006E-2</v>
      </c>
      <c r="P193" s="2">
        <f t="shared" si="18"/>
        <v>-3.9851635646588002E-2</v>
      </c>
      <c r="Q193" s="2">
        <f t="shared" si="19"/>
        <v>-1.1979449283556015E-2</v>
      </c>
      <c r="R193" s="2">
        <f t="shared" si="20"/>
        <v>0.53955787390165566</v>
      </c>
      <c r="S193" s="2">
        <f t="shared" si="21"/>
        <v>0.4115834285714286</v>
      </c>
      <c r="U193" s="115">
        <f t="shared" si="22"/>
        <v>7.8413777192867504E-2</v>
      </c>
      <c r="V193" s="2">
        <f t="shared" si="23"/>
        <v>52</v>
      </c>
      <c r="X193" s="2" t="s">
        <v>377</v>
      </c>
      <c r="Y193" s="2">
        <f t="shared" si="24"/>
        <v>7.8413777192867504E-2</v>
      </c>
    </row>
    <row r="194" spans="1:25">
      <c r="A194" s="2" t="s">
        <v>378</v>
      </c>
      <c r="B194" s="2" t="s">
        <v>379</v>
      </c>
      <c r="C194" s="2">
        <v>0.51</v>
      </c>
      <c r="D194" s="12">
        <v>0.19531565122880998</v>
      </c>
      <c r="E194" s="2">
        <v>0.53851803500282802</v>
      </c>
      <c r="F194" s="2">
        <v>1</v>
      </c>
      <c r="G194" s="2">
        <v>0.30666929591836506</v>
      </c>
      <c r="I194" s="2">
        <v>0.46100000000000002</v>
      </c>
      <c r="J194" s="2">
        <v>0.222798380550498</v>
      </c>
      <c r="K194" s="2">
        <v>0.52531773792575198</v>
      </c>
      <c r="L194" s="2">
        <v>8.6377757448818995E-2</v>
      </c>
      <c r="M194" s="2">
        <v>0.21728700000000054</v>
      </c>
      <c r="O194" s="2">
        <f t="shared" si="17"/>
        <v>4.8999999999999988E-2</v>
      </c>
      <c r="P194" s="2">
        <f t="shared" si="18"/>
        <v>-2.7482729321688021E-2</v>
      </c>
      <c r="Q194" s="2">
        <f t="shared" si="19"/>
        <v>1.320029707707604E-2</v>
      </c>
      <c r="R194" s="2">
        <f t="shared" si="20"/>
        <v>0.91362224255118096</v>
      </c>
      <c r="S194" s="2">
        <f t="shared" si="21"/>
        <v>8.9382295918364524E-2</v>
      </c>
      <c r="U194" s="115">
        <f t="shared" si="22"/>
        <v>0.1480902632781167</v>
      </c>
      <c r="V194" s="2">
        <f t="shared" si="23"/>
        <v>8</v>
      </c>
      <c r="X194" s="2" t="s">
        <v>379</v>
      </c>
      <c r="Y194" s="2">
        <f t="shared" si="24"/>
        <v>0.1480902632781167</v>
      </c>
    </row>
    <row r="195" spans="1:25">
      <c r="A195" s="2" t="s">
        <v>380</v>
      </c>
      <c r="B195" s="2" t="s">
        <v>381</v>
      </c>
      <c r="C195" s="2">
        <v>0.56899999999999995</v>
      </c>
      <c r="D195" s="12">
        <v>0.24643192311564999</v>
      </c>
      <c r="E195" s="2">
        <v>3.8754580789576033E-2</v>
      </c>
      <c r="F195" s="2">
        <v>0.23276167179828855</v>
      </c>
      <c r="G195" s="2">
        <v>0.153888840309373</v>
      </c>
      <c r="I195" s="2">
        <v>0.505</v>
      </c>
      <c r="J195" s="2">
        <v>0.32242370038906804</v>
      </c>
      <c r="K195" s="2">
        <v>0.16618401605748598</v>
      </c>
      <c r="L195" s="2">
        <v>0.10373484263238757</v>
      </c>
      <c r="M195" s="2">
        <v>0.13374628571428571</v>
      </c>
      <c r="O195" s="2">
        <f t="shared" si="17"/>
        <v>6.3999999999999946E-2</v>
      </c>
      <c r="P195" s="2">
        <f t="shared" si="18"/>
        <v>-7.5991777273418049E-2</v>
      </c>
      <c r="Q195" s="2">
        <f t="shared" si="19"/>
        <v>-0.12742943526790995</v>
      </c>
      <c r="R195" s="2">
        <f t="shared" si="20"/>
        <v>0.12902682916590097</v>
      </c>
      <c r="S195" s="2">
        <f t="shared" si="21"/>
        <v>2.0142554595087292E-2</v>
      </c>
      <c r="U195" s="115">
        <f t="shared" si="22"/>
        <v>2.5218521402457506E-2</v>
      </c>
      <c r="V195" s="2">
        <f t="shared" si="23"/>
        <v>109</v>
      </c>
      <c r="X195" s="2" t="s">
        <v>381</v>
      </c>
      <c r="Y195" s="2">
        <f t="shared" si="24"/>
        <v>2.5218521402457506E-2</v>
      </c>
    </row>
    <row r="196" spans="1:25">
      <c r="A196" s="2" t="s">
        <v>382</v>
      </c>
      <c r="B196" s="2" t="s">
        <v>383</v>
      </c>
      <c r="C196" s="2">
        <v>0.56600000000000006</v>
      </c>
      <c r="D196" s="12">
        <v>0.44606079594107795</v>
      </c>
      <c r="E196" s="2">
        <v>0.60160262223886196</v>
      </c>
      <c r="F196" s="2">
        <v>0.48667034443859714</v>
      </c>
      <c r="G196" s="2">
        <v>3.7123238095238112E-2</v>
      </c>
      <c r="I196" s="2">
        <v>0.54899999999999993</v>
      </c>
      <c r="J196" s="2">
        <v>0.42003350268266393</v>
      </c>
      <c r="K196" s="2">
        <v>0.50098609753109946</v>
      </c>
      <c r="L196" s="2">
        <v>5.7823115613381861E-2</v>
      </c>
      <c r="M196" s="2">
        <v>3.5442523809523861E-2</v>
      </c>
      <c r="O196" s="2">
        <f t="shared" si="17"/>
        <v>1.7000000000000126E-2</v>
      </c>
      <c r="P196" s="2">
        <f t="shared" si="18"/>
        <v>2.6027293258414019E-2</v>
      </c>
      <c r="Q196" s="2">
        <f t="shared" si="19"/>
        <v>0.1006165247077625</v>
      </c>
      <c r="R196" s="2">
        <f t="shared" si="20"/>
        <v>0.42884722882521525</v>
      </c>
      <c r="S196" s="2">
        <f t="shared" si="21"/>
        <v>1.6807142857142507E-3</v>
      </c>
      <c r="U196" s="115">
        <f t="shared" si="22"/>
        <v>7.8146470134638324E-2</v>
      </c>
      <c r="V196" s="2">
        <f t="shared" si="23"/>
        <v>53</v>
      </c>
      <c r="X196" s="2" t="s">
        <v>383</v>
      </c>
      <c r="Y196" s="2">
        <f t="shared" si="24"/>
        <v>7.8146470134638324E-2</v>
      </c>
    </row>
    <row r="197" spans="1:25">
      <c r="A197" s="2" t="s">
        <v>384</v>
      </c>
      <c r="B197" s="2" t="s">
        <v>385</v>
      </c>
      <c r="C197" s="2">
        <v>0.22699999999999998</v>
      </c>
      <c r="D197" s="12">
        <v>0.18926727012312</v>
      </c>
      <c r="E197" s="2">
        <v>0.21276248985528001</v>
      </c>
      <c r="F197" s="2">
        <v>0.34120664724849858</v>
      </c>
      <c r="G197" s="2">
        <v>4.5809934310335143E-2</v>
      </c>
      <c r="I197" s="2">
        <v>0.34399999999999997</v>
      </c>
      <c r="J197" s="2">
        <v>0.20247155899707198</v>
      </c>
      <c r="K197" s="2">
        <v>0.19572968475248201</v>
      </c>
      <c r="L197" s="2">
        <v>4.8686574042959715E-2</v>
      </c>
      <c r="M197" s="2">
        <v>5.20919463890408E-2</v>
      </c>
      <c r="O197" s="2">
        <f t="shared" si="17"/>
        <v>-0.11699999999999999</v>
      </c>
      <c r="P197" s="2">
        <f t="shared" si="18"/>
        <v>-1.3204288873951975E-2</v>
      </c>
      <c r="Q197" s="2">
        <f t="shared" si="19"/>
        <v>1.7032805102798004E-2</v>
      </c>
      <c r="R197" s="2">
        <f t="shared" si="20"/>
        <v>0.29252007320553886</v>
      </c>
      <c r="S197" s="2">
        <f t="shared" si="21"/>
        <v>-6.2820120787056566E-3</v>
      </c>
      <c r="U197" s="115">
        <f t="shared" si="22"/>
        <v>-2.2241677830540089E-2</v>
      </c>
      <c r="V197" s="2">
        <f t="shared" si="23"/>
        <v>157</v>
      </c>
      <c r="X197" s="2" t="s">
        <v>385</v>
      </c>
      <c r="Y197" s="2">
        <f t="shared" si="24"/>
        <v>-2.2241677830540089E-2</v>
      </c>
    </row>
    <row r="198" spans="1:25">
      <c r="D198" s="12"/>
      <c r="U198" s="115">
        <f t="shared" ref="U198" si="25">IFERROR((O198*O$1)+(P198*P$1)+(Q198*Q$1)+(R198*R$1)+(S198*S$1),"")</f>
        <v>0</v>
      </c>
      <c r="V198" s="2">
        <f t="shared" si="23"/>
        <v>140</v>
      </c>
      <c r="Y198" s="2">
        <f t="shared" si="24"/>
        <v>0</v>
      </c>
    </row>
    <row r="199" spans="1:25">
      <c r="D199" s="111">
        <f t="shared" ref="D199" si="26">AVERAGE(D6:D197)</f>
        <v>0.48746178898942816</v>
      </c>
    </row>
    <row r="200" spans="1:25">
      <c r="D200" s="111">
        <f t="shared" ref="D200" si="27">STDEV(D6:D197)</f>
        <v>0.20257708794911866</v>
      </c>
    </row>
    <row r="201" spans="1:25">
      <c r="D201" s="111">
        <f t="shared" ref="D201" si="28">COUNT(D6:D197)</f>
        <v>192</v>
      </c>
    </row>
  </sheetData>
  <conditionalFormatting sqref="U198">
    <cfRule type="colorScale" priority="4">
      <colorScale>
        <cfvo type="min"/>
        <cfvo type="percentile" val="50"/>
        <cfvo type="max"/>
        <color rgb="FFFF0000"/>
        <color rgb="FFFFFF00"/>
        <color rgb="FF008000"/>
      </colorScale>
    </cfRule>
  </conditionalFormatting>
  <conditionalFormatting sqref="U6:U197">
    <cfRule type="colorScale" priority="3">
      <colorScale>
        <cfvo type="min"/>
        <cfvo type="percentile" val="50"/>
        <cfvo type="max"/>
        <color rgb="FFFF0000"/>
        <color rgb="FFFFFF00"/>
        <color rgb="FF008000"/>
      </colorScale>
    </cfRule>
  </conditionalFormatting>
  <conditionalFormatting sqref="Y6:Y198">
    <cfRule type="colorScale" priority="1">
      <colorScale>
        <cfvo type="min"/>
        <cfvo type="percentile" val="50"/>
        <cfvo type="max"/>
        <color rgb="FFFF0000"/>
        <color rgb="FFFFFF00"/>
        <color rgb="FF008000"/>
      </colorScale>
    </cfRule>
  </conditionalFormatting>
  <dataValidations count="1">
    <dataValidation type="decimal" errorStyle="information" allowBlank="1" showErrorMessage="1" errorTitle="Total &lt;&gt; 1" error="Please choose a combination that adds up to 1." promptTitle="Total weight is not 1" prompt="Please choose a combination that adds up to 1." sqref="T1">
      <formula1>1</formula1>
      <formula2>1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6"/>
  <sheetViews>
    <sheetView topLeftCell="A37" workbookViewId="0">
      <selection activeCell="H12" sqref="H12"/>
    </sheetView>
  </sheetViews>
  <sheetFormatPr baseColWidth="10" defaultRowHeight="20" x14ac:dyDescent="0"/>
  <cols>
    <col min="2" max="2" width="10.83203125" style="73"/>
    <col min="3" max="3" width="24.6640625" style="73" customWidth="1"/>
    <col min="4" max="4" width="10.83203125" style="85"/>
  </cols>
  <sheetData>
    <row r="1" spans="2:7">
      <c r="C1" s="84" t="s">
        <v>429</v>
      </c>
    </row>
    <row r="4" spans="2:7">
      <c r="B4" s="74" t="s">
        <v>428</v>
      </c>
      <c r="C4" s="75" t="s">
        <v>1</v>
      </c>
      <c r="D4" s="86" t="s">
        <v>409</v>
      </c>
    </row>
    <row r="5" spans="2:7">
      <c r="B5" s="73">
        <v>1</v>
      </c>
      <c r="C5" s="73" t="str">
        <f>VLOOKUP(B5,Deltas!V$6:AA$199,3,FALSE)</f>
        <v>Libyan Arab Jamahiriya</v>
      </c>
      <c r="D5" s="85">
        <f>VLOOKUP(B5,Deltas!V$6:AA$199,4,FALSE)</f>
        <v>0.20039687107450582</v>
      </c>
    </row>
    <row r="6" spans="2:7">
      <c r="B6" s="73">
        <v>2</v>
      </c>
      <c r="C6" s="73" t="str">
        <f>VLOOKUP(B6,Deltas!V$6:AA$199,3,FALSE)</f>
        <v>Kyrgyzstan</v>
      </c>
      <c r="D6" s="85">
        <f>VLOOKUP(B6,Deltas!V$6:AA$199,4,FALSE)</f>
        <v>0.17338148205141607</v>
      </c>
    </row>
    <row r="7" spans="2:7">
      <c r="B7" s="73">
        <v>3</v>
      </c>
      <c r="C7" s="73" t="str">
        <f>VLOOKUP(B7,Deltas!V$6:AA$199,3,FALSE)</f>
        <v>Tajikistan</v>
      </c>
      <c r="D7" s="85">
        <f>VLOOKUP(B7,Deltas!V$6:AA$199,4,FALSE)</f>
        <v>0.16581151850962766</v>
      </c>
    </row>
    <row r="8" spans="2:7">
      <c r="B8" s="73">
        <v>4</v>
      </c>
      <c r="C8" s="73" t="str">
        <f>VLOOKUP(B8,Deltas!V$6:AA$199,3,FALSE)</f>
        <v>Uzbekistan</v>
      </c>
      <c r="D8" s="85">
        <f>VLOOKUP(B8,Deltas!V$6:AA$199,4,FALSE)</f>
        <v>0.16284960400116144</v>
      </c>
      <c r="G8" t="s">
        <v>440</v>
      </c>
    </row>
    <row r="9" spans="2:7">
      <c r="B9" s="73">
        <v>5</v>
      </c>
      <c r="C9" s="73" t="str">
        <f>VLOOKUP(B9,Deltas!V$6:AA$199,3,FALSE)</f>
        <v>Armenia</v>
      </c>
      <c r="D9" s="85">
        <f>VLOOKUP(B9,Deltas!V$6:AA$199,4,FALSE)</f>
        <v>0.16102841580535932</v>
      </c>
    </row>
    <row r="10" spans="2:7">
      <c r="B10" s="73">
        <v>6</v>
      </c>
      <c r="C10" s="73" t="str">
        <f>VLOOKUP(B10,Deltas!V$6:AA$199,3,FALSE)</f>
        <v>Kazakhstan</v>
      </c>
      <c r="D10" s="85">
        <f>VLOOKUP(B10,Deltas!V$6:AA$199,4,FALSE)</f>
        <v>0.15487899950161577</v>
      </c>
    </row>
    <row r="11" spans="2:7">
      <c r="B11" s="73">
        <v>7</v>
      </c>
      <c r="C11" s="73" t="str">
        <f>VLOOKUP(B11,Deltas!V$6:AA$199,3,FALSE)</f>
        <v>Romania</v>
      </c>
      <c r="D11" s="85">
        <f>VLOOKUP(B11,Deltas!V$6:AA$199,4,FALSE)</f>
        <v>0.15221550281388413</v>
      </c>
    </row>
    <row r="12" spans="2:7">
      <c r="B12" s="73">
        <v>8</v>
      </c>
      <c r="C12" s="73" t="str">
        <f>VLOOKUP(B12,Deltas!V$6:AA$199,3,FALSE)</f>
        <v>Viet Nam</v>
      </c>
      <c r="D12" s="85">
        <f>VLOOKUP(B12,Deltas!V$6:AA$199,4,FALSE)</f>
        <v>0.1480902632781167</v>
      </c>
    </row>
    <row r="13" spans="2:7">
      <c r="B13" s="73">
        <v>9</v>
      </c>
      <c r="C13" s="73" t="str">
        <f>VLOOKUP(B13,Deltas!V$6:AA$199,3,FALSE)</f>
        <v>Indonesia</v>
      </c>
      <c r="D13" s="85">
        <f>VLOOKUP(B13,Deltas!V$6:AA$199,4,FALSE)</f>
        <v>0.14686659363453594</v>
      </c>
    </row>
    <row r="14" spans="2:7">
      <c r="B14" s="73">
        <v>10</v>
      </c>
      <c r="C14" s="73" t="str">
        <f>VLOOKUP(B14,Deltas!V$6:AA$199,3,FALSE)</f>
        <v>Lao People's Democratic Republic</v>
      </c>
      <c r="D14" s="85">
        <f>VLOOKUP(B14,Deltas!V$6:AA$199,4,FALSE)</f>
        <v>0.14678361641387444</v>
      </c>
    </row>
    <row r="15" spans="2:7">
      <c r="B15" s="73">
        <v>11</v>
      </c>
      <c r="C15" s="73" t="str">
        <f>VLOOKUP(B15,Deltas!V$6:AA$199,3,FALSE)</f>
        <v>Azerbaijan</v>
      </c>
      <c r="D15" s="85">
        <f>VLOOKUP(B15,Deltas!V$6:AA$199,4,FALSE)</f>
        <v>0.14514591940171506</v>
      </c>
    </row>
    <row r="16" spans="2:7">
      <c r="B16" s="73">
        <v>12</v>
      </c>
      <c r="C16" s="73" t="str">
        <f>VLOOKUP(B16,Deltas!V$6:AA$199,3,FALSE)</f>
        <v>Uruguay</v>
      </c>
      <c r="D16" s="85">
        <f>VLOOKUP(B16,Deltas!V$6:AA$199,4,FALSE)</f>
        <v>0.14253903126522505</v>
      </c>
    </row>
    <row r="17" spans="2:4">
      <c r="B17" s="73">
        <v>13</v>
      </c>
      <c r="C17" s="73" t="str">
        <f>VLOOKUP(B17,Deltas!V$6:AA$199,3,FALSE)</f>
        <v>Angola</v>
      </c>
      <c r="D17" s="85">
        <f>VLOOKUP(B17,Deltas!V$6:AA$199,4,FALSE)</f>
        <v>0.14170744479776223</v>
      </c>
    </row>
    <row r="18" spans="2:4">
      <c r="B18" s="73">
        <v>14</v>
      </c>
      <c r="C18" s="73" t="str">
        <f>VLOOKUP(B18,Deltas!V$6:AA$199,3,FALSE)</f>
        <v>Mongolia</v>
      </c>
      <c r="D18" s="85">
        <f>VLOOKUP(B18,Deltas!V$6:AA$199,4,FALSE)</f>
        <v>0.13715642936019451</v>
      </c>
    </row>
    <row r="19" spans="2:4">
      <c r="B19" s="73">
        <v>15</v>
      </c>
      <c r="C19" s="73" t="str">
        <f>VLOOKUP(B19,Deltas!V$6:AA$199,3,FALSE)</f>
        <v>Honduras</v>
      </c>
      <c r="D19" s="85">
        <f>VLOOKUP(B19,Deltas!V$6:AA$199,4,FALSE)</f>
        <v>0.13237768492013596</v>
      </c>
    </row>
    <row r="20" spans="2:4">
      <c r="B20" s="73">
        <v>16</v>
      </c>
      <c r="C20" s="73" t="str">
        <f>VLOOKUP(B20,Deltas!V$6:AA$199,3,FALSE)</f>
        <v>Iran, Islamic Republic of</v>
      </c>
      <c r="D20" s="85">
        <f>VLOOKUP(B20,Deltas!V$6:AA$199,4,FALSE)</f>
        <v>0.13003760547335341</v>
      </c>
    </row>
    <row r="21" spans="2:4">
      <c r="B21" s="73">
        <v>17</v>
      </c>
      <c r="C21" s="73" t="str">
        <f>VLOOKUP(B21,Deltas!V$6:AA$199,3,FALSE)</f>
        <v>Cape Verde</v>
      </c>
      <c r="D21" s="85">
        <f>VLOOKUP(B21,Deltas!V$6:AA$199,4,FALSE)</f>
        <v>0.12938817821657042</v>
      </c>
    </row>
    <row r="22" spans="2:4">
      <c r="B22" s="73">
        <v>18</v>
      </c>
      <c r="C22" s="73" t="str">
        <f>VLOOKUP(B22,Deltas!V$6:AA$199,3,FALSE)</f>
        <v>Iraq</v>
      </c>
      <c r="D22" s="85">
        <f>VLOOKUP(B22,Deltas!V$6:AA$199,4,FALSE)</f>
        <v>0.125463459190297</v>
      </c>
    </row>
    <row r="23" spans="2:4">
      <c r="B23" s="73">
        <v>19</v>
      </c>
      <c r="C23" s="73" t="str">
        <f>VLOOKUP(B23,Deltas!V$6:AA$199,3,FALSE)</f>
        <v>Dominican Republic</v>
      </c>
      <c r="D23" s="85">
        <f>VLOOKUP(B23,Deltas!V$6:AA$199,4,FALSE)</f>
        <v>0.1250757196980038</v>
      </c>
    </row>
    <row r="24" spans="2:4">
      <c r="B24" s="73">
        <v>20</v>
      </c>
      <c r="C24" s="73" t="str">
        <f>VLOOKUP(B24,Deltas!V$6:AA$199,3,FALSE)</f>
        <v>Ghana</v>
      </c>
      <c r="D24" s="85">
        <f>VLOOKUP(B24,Deltas!V$6:AA$199,4,FALSE)</f>
        <v>0.11960895806141825</v>
      </c>
    </row>
    <row r="25" spans="2:4">
      <c r="B25" s="73">
        <v>21</v>
      </c>
      <c r="C25" s="73" t="str">
        <f>VLOOKUP(B25,Deltas!V$6:AA$199,3,FALSE)</f>
        <v>Belarus</v>
      </c>
      <c r="D25" s="85">
        <f>VLOOKUP(B25,Deltas!V$6:AA$199,4,FALSE)</f>
        <v>0.11714325100779908</v>
      </c>
    </row>
    <row r="26" spans="2:4">
      <c r="B26" s="73">
        <v>22</v>
      </c>
      <c r="C26" s="73" t="str">
        <f>VLOOKUP(B26,Deltas!V$6:AA$199,3,FALSE)</f>
        <v>Egypt</v>
      </c>
      <c r="D26" s="85">
        <f>VLOOKUP(B26,Deltas!V$6:AA$199,4,FALSE)</f>
        <v>0.11521472213617956</v>
      </c>
    </row>
    <row r="27" spans="2:4">
      <c r="B27" s="73">
        <v>23</v>
      </c>
      <c r="C27" s="73" t="str">
        <f>VLOOKUP(B27,Deltas!V$6:AA$199,3,FALSE)</f>
        <v>Colombia</v>
      </c>
      <c r="D27" s="85">
        <f>VLOOKUP(B27,Deltas!V$6:AA$199,4,FALSE)</f>
        <v>0.1121958312548961</v>
      </c>
    </row>
    <row r="28" spans="2:4">
      <c r="B28" s="73">
        <v>24</v>
      </c>
      <c r="C28" s="73" t="str">
        <f>VLOOKUP(B28,Deltas!V$6:AA$199,3,FALSE)</f>
        <v>Georgia</v>
      </c>
      <c r="D28" s="85">
        <f>VLOOKUP(B28,Deltas!V$6:AA$199,4,FALSE)</f>
        <v>0.11181784132166683</v>
      </c>
    </row>
    <row r="29" spans="2:4">
      <c r="B29" s="73">
        <v>25</v>
      </c>
      <c r="C29" s="73" t="str">
        <f>VLOOKUP(B29,Deltas!V$6:AA$199,3,FALSE)</f>
        <v>Côte d'Ivoire</v>
      </c>
      <c r="D29" s="85">
        <f>VLOOKUP(B29,Deltas!V$6:AA$199,4,FALSE)</f>
        <v>0.11072997851876969</v>
      </c>
    </row>
    <row r="30" spans="2:4">
      <c r="B30" s="73">
        <v>26</v>
      </c>
      <c r="C30" s="73" t="str">
        <f>VLOOKUP(B30,Deltas!V$6:AA$199,3,FALSE)</f>
        <v>Bosnia and Herzegovina</v>
      </c>
      <c r="D30" s="85">
        <f>VLOOKUP(B30,Deltas!V$6:AA$199,4,FALSE)</f>
        <v>0.10980805462316172</v>
      </c>
    </row>
    <row r="31" spans="2:4">
      <c r="B31" s="73">
        <v>27</v>
      </c>
      <c r="C31" s="73" t="str">
        <f>VLOOKUP(B31,Deltas!V$6:AA$199,3,FALSE)</f>
        <v>Benin</v>
      </c>
      <c r="D31" s="85">
        <f>VLOOKUP(B31,Deltas!V$6:AA$199,4,FALSE)</f>
        <v>0.10973657612197341</v>
      </c>
    </row>
    <row r="32" spans="2:4">
      <c r="B32" s="73">
        <v>28</v>
      </c>
      <c r="C32" s="73" t="str">
        <f>VLOOKUP(B32,Deltas!V$6:AA$199,3,FALSE)</f>
        <v>Algeria</v>
      </c>
      <c r="D32" s="85">
        <f>VLOOKUP(B32,Deltas!V$6:AA$199,4,FALSE)</f>
        <v>0.10939568667764206</v>
      </c>
    </row>
    <row r="33" spans="2:4">
      <c r="B33" s="73">
        <v>29</v>
      </c>
      <c r="C33" s="73" t="str">
        <f>VLOOKUP(B33,Deltas!V$6:AA$199,3,FALSE)</f>
        <v>Samoa</v>
      </c>
      <c r="D33" s="85">
        <f>VLOOKUP(B33,Deltas!V$6:AA$199,4,FALSE)</f>
        <v>0.10688516434155643</v>
      </c>
    </row>
    <row r="34" spans="2:4">
      <c r="B34" s="73">
        <v>30</v>
      </c>
      <c r="C34" s="73" t="str">
        <f>VLOOKUP(B34,Deltas!V$6:AA$199,3,FALSE)</f>
        <v>Peru</v>
      </c>
      <c r="D34" s="85">
        <f>VLOOKUP(B34,Deltas!V$6:AA$199,4,FALSE)</f>
        <v>0.10534761942317566</v>
      </c>
    </row>
    <row r="35" spans="2:4">
      <c r="B35" s="73">
        <v>31</v>
      </c>
      <c r="C35" s="73" t="str">
        <f>VLOOKUP(B35,Deltas!V$6:AA$199,3,FALSE)</f>
        <v>Macedonia</v>
      </c>
      <c r="D35" s="85">
        <f>VLOOKUP(B35,Deltas!V$6:AA$199,4,FALSE)</f>
        <v>0.10420588484670457</v>
      </c>
    </row>
    <row r="36" spans="2:4">
      <c r="B36" s="73">
        <v>32</v>
      </c>
      <c r="C36" s="73" t="str">
        <f>VLOOKUP(B36,Deltas!V$6:AA$199,3,FALSE)</f>
        <v>Albania</v>
      </c>
      <c r="D36" s="85">
        <f>VLOOKUP(B36,Deltas!V$6:AA$199,4,FALSE)</f>
        <v>0.10411642701095214</v>
      </c>
    </row>
    <row r="37" spans="2:4">
      <c r="B37" s="73">
        <v>33</v>
      </c>
      <c r="C37" s="73" t="str">
        <f>VLOOKUP(B37,Deltas!V$6:AA$199,3,FALSE)</f>
        <v>Haiti</v>
      </c>
      <c r="D37" s="85">
        <f>VLOOKUP(B37,Deltas!V$6:AA$199,4,FALSE)</f>
        <v>0.10359566027086548</v>
      </c>
    </row>
    <row r="38" spans="2:4">
      <c r="B38" s="73">
        <v>34</v>
      </c>
      <c r="C38" s="73" t="str">
        <f>VLOOKUP(B38,Deltas!V$6:AA$199,3,FALSE)</f>
        <v>Pakistan</v>
      </c>
      <c r="D38" s="85">
        <f>VLOOKUP(B38,Deltas!V$6:AA$199,4,FALSE)</f>
        <v>0.10231751257189878</v>
      </c>
    </row>
    <row r="39" spans="2:4">
      <c r="B39" s="73">
        <v>35</v>
      </c>
      <c r="C39" s="73" t="str">
        <f>VLOOKUP(B39,Deltas!V$6:AA$199,3,FALSE)</f>
        <v>Paraguay</v>
      </c>
      <c r="D39" s="85">
        <f>VLOOKUP(B39,Deltas!V$6:AA$199,4,FALSE)</f>
        <v>0.10092765573893403</v>
      </c>
    </row>
    <row r="40" spans="2:4">
      <c r="B40" s="73">
        <v>36</v>
      </c>
      <c r="C40" s="73" t="str">
        <f>VLOOKUP(B40,Deltas!V$6:AA$199,3,FALSE)</f>
        <v>Mauritius</v>
      </c>
      <c r="D40" s="85">
        <f>VLOOKUP(B40,Deltas!V$6:AA$199,4,FALSE)</f>
        <v>0.1008269827755722</v>
      </c>
    </row>
    <row r="41" spans="2:4">
      <c r="B41" s="73">
        <v>37</v>
      </c>
      <c r="C41" s="73" t="str">
        <f>VLOOKUP(B41,Deltas!V$6:AA$199,3,FALSE)</f>
        <v>Nigeria</v>
      </c>
      <c r="D41" s="85">
        <f>VLOOKUP(B41,Deltas!V$6:AA$199,4,FALSE)</f>
        <v>9.9266669515491443E-2</v>
      </c>
    </row>
    <row r="42" spans="2:4">
      <c r="B42" s="73">
        <v>38</v>
      </c>
      <c r="C42" s="73" t="str">
        <f>VLOOKUP(B42,Deltas!V$6:AA$199,3,FALSE)</f>
        <v>Congo</v>
      </c>
      <c r="D42" s="85">
        <f>VLOOKUP(B42,Deltas!V$6:AA$199,4,FALSE)</f>
        <v>9.8508801421750961E-2</v>
      </c>
    </row>
    <row r="43" spans="2:4">
      <c r="B43" s="73">
        <v>39</v>
      </c>
      <c r="C43" s="73" t="str">
        <f>VLOOKUP(B43,Deltas!V$6:AA$199,3,FALSE)</f>
        <v>Gambia</v>
      </c>
      <c r="D43" s="85">
        <f>VLOOKUP(B43,Deltas!V$6:AA$199,4,FALSE)</f>
        <v>9.8074682047112616E-2</v>
      </c>
    </row>
    <row r="44" spans="2:4">
      <c r="B44" s="73">
        <v>40</v>
      </c>
      <c r="C44" s="73" t="str">
        <f>VLOOKUP(B44,Deltas!V$6:AA$199,3,FALSE)</f>
        <v>Turkey</v>
      </c>
      <c r="D44" s="85">
        <f>VLOOKUP(B44,Deltas!V$6:AA$199,4,FALSE)</f>
        <v>9.3308944733454441E-2</v>
      </c>
    </row>
    <row r="45" spans="2:4">
      <c r="B45" s="73">
        <v>41</v>
      </c>
      <c r="C45" s="73" t="str">
        <f>VLOOKUP(B45,Deltas!V$6:AA$199,3,FALSE)</f>
        <v>Moldova, Republic of</v>
      </c>
      <c r="D45" s="85">
        <f>VLOOKUP(B45,Deltas!V$6:AA$199,4,FALSE)</f>
        <v>9.3068069436662848E-2</v>
      </c>
    </row>
    <row r="46" spans="2:4">
      <c r="B46" s="73">
        <v>42</v>
      </c>
      <c r="C46" s="73" t="str">
        <f>VLOOKUP(B46,Deltas!V$6:AA$199,3,FALSE)</f>
        <v>Liberia</v>
      </c>
      <c r="D46" s="85">
        <f>VLOOKUP(B46,Deltas!V$6:AA$199,4,FALSE)</f>
        <v>8.7388114264293715E-2</v>
      </c>
    </row>
    <row r="47" spans="2:4">
      <c r="B47" s="73">
        <v>43</v>
      </c>
      <c r="C47" s="73" t="str">
        <f>VLOOKUP(B47,Deltas!V$6:AA$199,3,FALSE)</f>
        <v>Vanuatu</v>
      </c>
      <c r="D47" s="85">
        <f>VLOOKUP(B47,Deltas!V$6:AA$199,4,FALSE)</f>
        <v>8.6768671885484261E-2</v>
      </c>
    </row>
    <row r="48" spans="2:4">
      <c r="B48" s="73">
        <v>44</v>
      </c>
      <c r="C48" s="73" t="str">
        <f>VLOOKUP(B48,Deltas!V$6:AA$199,3,FALSE)</f>
        <v>Guatemala</v>
      </c>
      <c r="D48" s="85">
        <f>VLOOKUP(B48,Deltas!V$6:AA$199,4,FALSE)</f>
        <v>8.6751170358967067E-2</v>
      </c>
    </row>
    <row r="49" spans="2:4">
      <c r="B49" s="73">
        <v>45</v>
      </c>
      <c r="C49" s="73" t="str">
        <f>VLOOKUP(B49,Deltas!V$6:AA$199,3,FALSE)</f>
        <v>Ecuador</v>
      </c>
      <c r="D49" s="85">
        <f>VLOOKUP(B49,Deltas!V$6:AA$199,4,FALSE)</f>
        <v>8.5624759723464172E-2</v>
      </c>
    </row>
    <row r="50" spans="2:4">
      <c r="B50" s="73">
        <v>46</v>
      </c>
      <c r="C50" s="73" t="str">
        <f>VLOOKUP(B50,Deltas!V$6:AA$199,3,FALSE)</f>
        <v>Serbia</v>
      </c>
      <c r="D50" s="85">
        <f>VLOOKUP(B50,Deltas!V$6:AA$199,4,FALSE)</f>
        <v>8.4463932103207212E-2</v>
      </c>
    </row>
    <row r="51" spans="2:4">
      <c r="B51" s="73">
        <v>47</v>
      </c>
      <c r="C51" s="73" t="str">
        <f>VLOOKUP(B51,Deltas!V$6:AA$199,3,FALSE)</f>
        <v>India</v>
      </c>
      <c r="D51" s="85">
        <f>VLOOKUP(B51,Deltas!V$6:AA$199,4,FALSE)</f>
        <v>8.3904096813221501E-2</v>
      </c>
    </row>
    <row r="52" spans="2:4">
      <c r="B52" s="73">
        <v>48</v>
      </c>
      <c r="C52" s="73" t="str">
        <f>VLOOKUP(B52,Deltas!V$6:AA$199,3,FALSE)</f>
        <v>Saudi Arabia</v>
      </c>
      <c r="D52" s="85">
        <f>VLOOKUP(B52,Deltas!V$6:AA$199,4,FALSE)</f>
        <v>8.3867627185592125E-2</v>
      </c>
    </row>
    <row r="53" spans="2:4">
      <c r="B53" s="73">
        <v>49</v>
      </c>
      <c r="C53" s="73" t="str">
        <f>VLOOKUP(B53,Deltas!V$6:AA$199,3,FALSE)</f>
        <v>Namibia</v>
      </c>
      <c r="D53" s="85">
        <f>VLOOKUP(B53,Deltas!V$6:AA$199,4,FALSE)</f>
        <v>8.1826900667805028E-2</v>
      </c>
    </row>
    <row r="54" spans="2:4">
      <c r="B54" s="73">
        <v>50</v>
      </c>
      <c r="C54" s="73" t="str">
        <f>VLOOKUP(B54,Deltas!V$6:AA$199,3,FALSE)</f>
        <v>Tonga</v>
      </c>
      <c r="D54" s="85">
        <f>VLOOKUP(B54,Deltas!V$6:AA$199,4,FALSE)</f>
        <v>8.0995710118695177E-2</v>
      </c>
    </row>
    <row r="55" spans="2:4">
      <c r="B55" s="73">
        <v>51</v>
      </c>
      <c r="C55" s="73" t="str">
        <f>VLOOKUP(B55,Deltas!V$6:AA$199,3,FALSE)</f>
        <v>Bhutan</v>
      </c>
      <c r="D55" s="85">
        <f>VLOOKUP(B55,Deltas!V$6:AA$199,4,FALSE)</f>
        <v>7.9972596335812329E-2</v>
      </c>
    </row>
    <row r="56" spans="2:4">
      <c r="B56" s="73">
        <v>52</v>
      </c>
      <c r="C56" s="73" t="str">
        <f>VLOOKUP(B56,Deltas!V$6:AA$199,3,FALSE)</f>
        <v>Venezuela, Bolivarian Republic of</v>
      </c>
      <c r="D56" s="85">
        <f>VLOOKUP(B56,Deltas!V$6:AA$199,4,FALSE)</f>
        <v>7.8413777192867504E-2</v>
      </c>
    </row>
    <row r="57" spans="2:4">
      <c r="B57" s="73">
        <v>53</v>
      </c>
      <c r="C57" s="73" t="str">
        <f>VLOOKUP(B57,Deltas!V$6:AA$199,3,FALSE)</f>
        <v>Zambia</v>
      </c>
      <c r="D57" s="85">
        <f>VLOOKUP(B57,Deltas!V$6:AA$199,4,FALSE)</f>
        <v>7.8146470134638324E-2</v>
      </c>
    </row>
    <row r="58" spans="2:4">
      <c r="B58" s="73">
        <v>54</v>
      </c>
      <c r="C58" s="73" t="str">
        <f>VLOOKUP(B58,Deltas!V$6:AA$199,3,FALSE)</f>
        <v>Swaziland</v>
      </c>
      <c r="D58" s="85">
        <f>VLOOKUP(B58,Deltas!V$6:AA$199,4,FALSE)</f>
        <v>7.6846353235804812E-2</v>
      </c>
    </row>
    <row r="59" spans="2:4">
      <c r="B59" s="73">
        <v>55</v>
      </c>
      <c r="C59" s="73" t="str">
        <f>VLOOKUP(B59,Deltas!V$6:AA$199,3,FALSE)</f>
        <v>Tanzania, United Republic of</v>
      </c>
      <c r="D59" s="85">
        <f>VLOOKUP(B59,Deltas!V$6:AA$199,4,FALSE)</f>
        <v>7.6192189033833624E-2</v>
      </c>
    </row>
    <row r="60" spans="2:4">
      <c r="B60" s="73">
        <v>56</v>
      </c>
      <c r="C60" s="73" t="str">
        <f>VLOOKUP(B60,Deltas!V$6:AA$199,3,FALSE)</f>
        <v>Fiji</v>
      </c>
      <c r="D60" s="85">
        <f>VLOOKUP(B60,Deltas!V$6:AA$199,4,FALSE)</f>
        <v>7.600906910288277E-2</v>
      </c>
    </row>
    <row r="61" spans="2:4">
      <c r="B61" s="73">
        <v>57</v>
      </c>
      <c r="C61" s="73" t="str">
        <f>VLOOKUP(B61,Deltas!V$6:AA$199,3,FALSE)</f>
        <v>Sudan</v>
      </c>
      <c r="D61" s="85">
        <f>VLOOKUP(B61,Deltas!V$6:AA$199,4,FALSE)</f>
        <v>7.4986659716321777E-2</v>
      </c>
    </row>
    <row r="62" spans="2:4">
      <c r="B62" s="73">
        <v>58</v>
      </c>
      <c r="C62" s="73" t="str">
        <f>VLOOKUP(B62,Deltas!V$6:AA$199,3,FALSE)</f>
        <v>Oman</v>
      </c>
      <c r="D62" s="85">
        <f>VLOOKUP(B62,Deltas!V$6:AA$199,4,FALSE)</f>
        <v>7.3596497095544972E-2</v>
      </c>
    </row>
    <row r="63" spans="2:4">
      <c r="B63" s="73">
        <v>59</v>
      </c>
      <c r="C63" s="73" t="str">
        <f>VLOOKUP(B63,Deltas!V$6:AA$199,3,FALSE)</f>
        <v>Brazil</v>
      </c>
      <c r="D63" s="85">
        <f>VLOOKUP(B63,Deltas!V$6:AA$199,4,FALSE)</f>
        <v>7.3368919661282922E-2</v>
      </c>
    </row>
    <row r="64" spans="2:4">
      <c r="B64" s="73">
        <v>60</v>
      </c>
      <c r="C64" s="73" t="str">
        <f>VLOOKUP(B64,Deltas!V$6:AA$199,3,FALSE)</f>
        <v>Ukraine</v>
      </c>
      <c r="D64" s="85">
        <f>VLOOKUP(B64,Deltas!V$6:AA$199,4,FALSE)</f>
        <v>7.3216026971147874E-2</v>
      </c>
    </row>
    <row r="65" spans="2:4">
      <c r="B65" s="73">
        <v>61</v>
      </c>
      <c r="C65" s="73" t="str">
        <f>VLOOKUP(B65,Deltas!V$6:AA$199,3,FALSE)</f>
        <v>Nepal</v>
      </c>
      <c r="D65" s="85">
        <f>VLOOKUP(B65,Deltas!V$6:AA$199,4,FALSE)</f>
        <v>7.2252288748971175E-2</v>
      </c>
    </row>
    <row r="66" spans="2:4">
      <c r="B66" s="73">
        <v>62</v>
      </c>
      <c r="C66" s="73" t="str">
        <f>VLOOKUP(B66,Deltas!V$6:AA$199,3,FALSE)</f>
        <v>Burundi</v>
      </c>
      <c r="D66" s="85">
        <f>VLOOKUP(B66,Deltas!V$6:AA$199,4,FALSE)</f>
        <v>7.2247172877173971E-2</v>
      </c>
    </row>
    <row r="67" spans="2:4">
      <c r="B67" s="73">
        <v>63</v>
      </c>
      <c r="C67" s="73" t="str">
        <f>VLOOKUP(B67,Deltas!V$6:AA$199,3,FALSE)</f>
        <v>Morocco</v>
      </c>
      <c r="D67" s="85">
        <f>VLOOKUP(B67,Deltas!V$6:AA$199,4,FALSE)</f>
        <v>7.2019690335089384E-2</v>
      </c>
    </row>
    <row r="68" spans="2:4">
      <c r="B68" s="73">
        <v>64</v>
      </c>
      <c r="C68" s="73" t="str">
        <f>VLOOKUP(B68,Deltas!V$6:AA$199,3,FALSE)</f>
        <v>Rwanda</v>
      </c>
      <c r="D68" s="85">
        <f>VLOOKUP(B68,Deltas!V$6:AA$199,4,FALSE)</f>
        <v>7.1320476079042641E-2</v>
      </c>
    </row>
    <row r="69" spans="2:4">
      <c r="B69" s="73">
        <v>65</v>
      </c>
      <c r="C69" s="73" t="str">
        <f>VLOOKUP(B69,Deltas!V$6:AA$199,3,FALSE)</f>
        <v>Jordan</v>
      </c>
      <c r="D69" s="85">
        <f>VLOOKUP(B69,Deltas!V$6:AA$199,4,FALSE)</f>
        <v>7.0640698992177217E-2</v>
      </c>
    </row>
    <row r="70" spans="2:4">
      <c r="B70" s="73">
        <v>66</v>
      </c>
      <c r="C70" s="73" t="str">
        <f>VLOOKUP(B70,Deltas!V$6:AA$199,3,FALSE)</f>
        <v>Kenya</v>
      </c>
      <c r="D70" s="85">
        <f>VLOOKUP(B70,Deltas!V$6:AA$199,4,FALSE)</f>
        <v>6.983754320938676E-2</v>
      </c>
    </row>
    <row r="71" spans="2:4">
      <c r="B71" s="73">
        <v>67</v>
      </c>
      <c r="C71" s="73" t="str">
        <f>VLOOKUP(B71,Deltas!V$6:AA$199,3,FALSE)</f>
        <v>Cameroon</v>
      </c>
      <c r="D71" s="85">
        <f>VLOOKUP(B71,Deltas!V$6:AA$199,4,FALSE)</f>
        <v>6.9005867229310375E-2</v>
      </c>
    </row>
    <row r="72" spans="2:4">
      <c r="B72" s="73">
        <v>68</v>
      </c>
      <c r="C72" s="73" t="str">
        <f>VLOOKUP(B72,Deltas!V$6:AA$199,3,FALSE)</f>
        <v>Togo</v>
      </c>
      <c r="D72" s="85">
        <f>VLOOKUP(B72,Deltas!V$6:AA$199,4,FALSE)</f>
        <v>6.8954619480067453E-2</v>
      </c>
    </row>
    <row r="73" spans="2:4">
      <c r="B73" s="73">
        <v>69</v>
      </c>
      <c r="C73" s="73" t="str">
        <f>VLOOKUP(B73,Deltas!V$6:AA$199,3,FALSE)</f>
        <v>Botswana</v>
      </c>
      <c r="D73" s="85">
        <f>VLOOKUP(B73,Deltas!V$6:AA$199,4,FALSE)</f>
        <v>6.8204917698334755E-2</v>
      </c>
    </row>
    <row r="74" spans="2:4">
      <c r="B74" s="73">
        <v>70</v>
      </c>
      <c r="C74" s="73" t="str">
        <f>VLOOKUP(B74,Deltas!V$6:AA$199,3,FALSE)</f>
        <v>Argentina</v>
      </c>
      <c r="D74" s="85">
        <f>VLOOKUP(B74,Deltas!V$6:AA$199,4,FALSE)</f>
        <v>6.6654851925389808E-2</v>
      </c>
    </row>
    <row r="75" spans="2:4">
      <c r="B75" s="73">
        <v>71</v>
      </c>
      <c r="C75" s="73" t="str">
        <f>VLOOKUP(B75,Deltas!V$6:AA$199,3,FALSE)</f>
        <v>El Salvador</v>
      </c>
      <c r="D75" s="85">
        <f>VLOOKUP(B75,Deltas!V$6:AA$199,4,FALSE)</f>
        <v>6.6158817817351043E-2</v>
      </c>
    </row>
    <row r="76" spans="2:4">
      <c r="B76" s="73">
        <v>72</v>
      </c>
      <c r="C76" s="73" t="str">
        <f>VLOOKUP(B76,Deltas!V$6:AA$199,3,FALSE)</f>
        <v>Guinea-Bissau</v>
      </c>
      <c r="D76" s="85">
        <f>VLOOKUP(B76,Deltas!V$6:AA$199,4,FALSE)</f>
        <v>6.4859267779850877E-2</v>
      </c>
    </row>
    <row r="77" spans="2:4">
      <c r="B77" s="73">
        <v>73</v>
      </c>
      <c r="C77" s="73" t="str">
        <f>VLOOKUP(B77,Deltas!V$6:AA$199,3,FALSE)</f>
        <v>Bulgaria</v>
      </c>
      <c r="D77" s="85">
        <f>VLOOKUP(B77,Deltas!V$6:AA$199,4,FALSE)</f>
        <v>6.2607491727021167E-2</v>
      </c>
    </row>
    <row r="78" spans="2:4">
      <c r="B78" s="73">
        <v>74</v>
      </c>
      <c r="C78" s="73" t="str">
        <f>VLOOKUP(B78,Deltas!V$6:AA$199,3,FALSE)</f>
        <v>Tunisia</v>
      </c>
      <c r="D78" s="85">
        <f>VLOOKUP(B78,Deltas!V$6:AA$199,4,FALSE)</f>
        <v>6.2189127691345748E-2</v>
      </c>
    </row>
    <row r="79" spans="2:4">
      <c r="B79" s="73">
        <v>75</v>
      </c>
      <c r="C79" s="73" t="str">
        <f>VLOOKUP(B79,Deltas!V$6:AA$199,3,FALSE)</f>
        <v>China</v>
      </c>
      <c r="D79" s="85">
        <f>VLOOKUP(B79,Deltas!V$6:AA$199,4,FALSE)</f>
        <v>5.9566069320024791E-2</v>
      </c>
    </row>
    <row r="80" spans="2:4">
      <c r="B80" s="73">
        <v>76</v>
      </c>
      <c r="C80" s="73" t="str">
        <f>VLOOKUP(B80,Deltas!V$6:AA$199,3,FALSE)</f>
        <v>Panama</v>
      </c>
      <c r="D80" s="85">
        <f>VLOOKUP(B80,Deltas!V$6:AA$199,4,FALSE)</f>
        <v>5.8869399383199697E-2</v>
      </c>
    </row>
    <row r="81" spans="2:4">
      <c r="B81" s="73">
        <v>77</v>
      </c>
      <c r="C81" s="73" t="str">
        <f>VLOOKUP(B81,Deltas!V$6:AA$199,3,FALSE)</f>
        <v>Nicaragua</v>
      </c>
      <c r="D81" s="85">
        <f>VLOOKUP(B81,Deltas!V$6:AA$199,4,FALSE)</f>
        <v>5.8133551591480877E-2</v>
      </c>
    </row>
    <row r="82" spans="2:4">
      <c r="B82" s="73">
        <v>78</v>
      </c>
      <c r="C82" s="73" t="str">
        <f>VLOOKUP(B82,Deltas!V$6:AA$199,3,FALSE)</f>
        <v>Slovakia</v>
      </c>
      <c r="D82" s="85">
        <f>VLOOKUP(B82,Deltas!V$6:AA$199,4,FALSE)</f>
        <v>5.8086105789669232E-2</v>
      </c>
    </row>
    <row r="83" spans="2:4">
      <c r="B83" s="73">
        <v>79</v>
      </c>
      <c r="C83" s="73" t="str">
        <f>VLOOKUP(B83,Deltas!V$6:AA$199,3,FALSE)</f>
        <v>Costa Rica</v>
      </c>
      <c r="D83" s="85">
        <f>VLOOKUP(B83,Deltas!V$6:AA$199,4,FALSE)</f>
        <v>5.7692043381650251E-2</v>
      </c>
    </row>
    <row r="84" spans="2:4">
      <c r="B84" s="73">
        <v>80</v>
      </c>
      <c r="C84" s="73" t="str">
        <f>VLOOKUP(B84,Deltas!V$6:AA$199,3,FALSE)</f>
        <v>Senegal</v>
      </c>
      <c r="D84" s="85">
        <f>VLOOKUP(B84,Deltas!V$6:AA$199,4,FALSE)</f>
        <v>5.757981397665881E-2</v>
      </c>
    </row>
    <row r="85" spans="2:4">
      <c r="B85" s="73">
        <v>81</v>
      </c>
      <c r="C85" s="73" t="str">
        <f>VLOOKUP(B85,Deltas!V$6:AA$199,3,FALSE)</f>
        <v>Poland</v>
      </c>
      <c r="D85" s="85">
        <f>VLOOKUP(B85,Deltas!V$6:AA$199,4,FALSE)</f>
        <v>5.5507371784992807E-2</v>
      </c>
    </row>
    <row r="86" spans="2:4">
      <c r="B86" s="73">
        <v>82</v>
      </c>
      <c r="C86" s="73" t="str">
        <f>VLOOKUP(B86,Deltas!V$6:AA$199,3,FALSE)</f>
        <v>Japan</v>
      </c>
      <c r="D86" s="85">
        <f>VLOOKUP(B86,Deltas!V$6:AA$199,4,FALSE)</f>
        <v>5.3045375368229702E-2</v>
      </c>
    </row>
    <row r="87" spans="2:4">
      <c r="B87" s="73">
        <v>83</v>
      </c>
      <c r="C87" s="73" t="str">
        <f>VLOOKUP(B87,Deltas!V$6:AA$199,3,FALSE)</f>
        <v>Guinea</v>
      </c>
      <c r="D87" s="85">
        <f>VLOOKUP(B87,Deltas!V$6:AA$199,4,FALSE)</f>
        <v>5.2293858207451083E-2</v>
      </c>
    </row>
    <row r="88" spans="2:4">
      <c r="B88" s="73">
        <v>84</v>
      </c>
      <c r="C88" s="73" t="str">
        <f>VLOOKUP(B88,Deltas!V$6:AA$199,3,FALSE)</f>
        <v>Uganda</v>
      </c>
      <c r="D88" s="85">
        <f>VLOOKUP(B88,Deltas!V$6:AA$199,4,FALSE)</f>
        <v>5.2124422602870701E-2</v>
      </c>
    </row>
    <row r="89" spans="2:4">
      <c r="B89" s="73">
        <v>85</v>
      </c>
      <c r="C89" s="73" t="str">
        <f>VLOOKUP(B89,Deltas!V$6:AA$199,3,FALSE)</f>
        <v>Congo, the Democratic Republic of the</v>
      </c>
      <c r="D89" s="85">
        <f>VLOOKUP(B89,Deltas!V$6:AA$199,4,FALSE)</f>
        <v>5.1587157741357262E-2</v>
      </c>
    </row>
    <row r="90" spans="2:4">
      <c r="B90" s="73">
        <v>86</v>
      </c>
      <c r="C90" s="73" t="str">
        <f>VLOOKUP(B90,Deltas!V$6:AA$199,3,FALSE)</f>
        <v>Mozambique</v>
      </c>
      <c r="D90" s="85">
        <f>VLOOKUP(B90,Deltas!V$6:AA$199,4,FALSE)</f>
        <v>5.0183935638816062E-2</v>
      </c>
    </row>
    <row r="91" spans="2:4">
      <c r="B91" s="73">
        <v>87</v>
      </c>
      <c r="C91" s="73" t="str">
        <f>VLOOKUP(B91,Deltas!V$6:AA$199,3,FALSE)</f>
        <v>Sierra Leone</v>
      </c>
      <c r="D91" s="85">
        <f>VLOOKUP(B91,Deltas!V$6:AA$199,4,FALSE)</f>
        <v>4.8366119913850057E-2</v>
      </c>
    </row>
    <row r="92" spans="2:4">
      <c r="B92" s="73">
        <v>88</v>
      </c>
      <c r="C92" s="73" t="str">
        <f>VLOOKUP(B92,Deltas!V$6:AA$199,3,FALSE)</f>
        <v>Burkina Faso</v>
      </c>
      <c r="D92" s="85">
        <f>VLOOKUP(B92,Deltas!V$6:AA$199,4,FALSE)</f>
        <v>4.579016013840425E-2</v>
      </c>
    </row>
    <row r="93" spans="2:4">
      <c r="B93" s="73">
        <v>89</v>
      </c>
      <c r="C93" s="73" t="str">
        <f>VLOOKUP(B93,Deltas!V$6:AA$199,3,FALSE)</f>
        <v>Mexico</v>
      </c>
      <c r="D93" s="85">
        <f>VLOOKUP(B93,Deltas!V$6:AA$199,4,FALSE)</f>
        <v>4.5277545345355129E-2</v>
      </c>
    </row>
    <row r="94" spans="2:4">
      <c r="B94" s="73">
        <v>90</v>
      </c>
      <c r="C94" s="73" t="str">
        <f>VLOOKUP(B94,Deltas!V$6:AA$199,3,FALSE)</f>
        <v>Belize</v>
      </c>
      <c r="D94" s="85">
        <f>VLOOKUP(B94,Deltas!V$6:AA$199,4,FALSE)</f>
        <v>4.5116105327348721E-2</v>
      </c>
    </row>
    <row r="95" spans="2:4">
      <c r="B95" s="73">
        <v>91</v>
      </c>
      <c r="C95" s="73" t="str">
        <f>VLOOKUP(B95,Deltas!V$6:AA$199,3,FALSE)</f>
        <v>Czech Republic</v>
      </c>
      <c r="D95" s="85">
        <f>VLOOKUP(B95,Deltas!V$6:AA$199,4,FALSE)</f>
        <v>4.5067678636359201E-2</v>
      </c>
    </row>
    <row r="96" spans="2:4">
      <c r="B96" s="73">
        <v>92</v>
      </c>
      <c r="C96" s="73" t="str">
        <f>VLOOKUP(B96,Deltas!V$6:AA$199,3,FALSE)</f>
        <v>Bolivia, Plurinational State of</v>
      </c>
      <c r="D96" s="85">
        <f>VLOOKUP(B96,Deltas!V$6:AA$199,4,FALSE)</f>
        <v>4.4043890364563597E-2</v>
      </c>
    </row>
    <row r="97" spans="2:4">
      <c r="B97" s="73">
        <v>93</v>
      </c>
      <c r="C97" s="73" t="str">
        <f>VLOOKUP(B97,Deltas!V$6:AA$199,3,FALSE)</f>
        <v>Cambodia</v>
      </c>
      <c r="D97" s="85">
        <f>VLOOKUP(B97,Deltas!V$6:AA$199,4,FALSE)</f>
        <v>4.3107447354894357E-2</v>
      </c>
    </row>
    <row r="98" spans="2:4">
      <c r="B98" s="73">
        <v>94</v>
      </c>
      <c r="C98" s="73" t="str">
        <f>VLOOKUP(B98,Deltas!V$6:AA$199,3,FALSE)</f>
        <v>Malaysia</v>
      </c>
      <c r="D98" s="85">
        <f>VLOOKUP(B98,Deltas!V$6:AA$199,4,FALSE)</f>
        <v>4.3067720832731374E-2</v>
      </c>
    </row>
    <row r="99" spans="2:4">
      <c r="B99" s="73">
        <v>95</v>
      </c>
      <c r="C99" s="73" t="str">
        <f>VLOOKUP(B99,Deltas!V$6:AA$199,3,FALSE)</f>
        <v>Saint Lucia</v>
      </c>
      <c r="D99" s="85">
        <f>VLOOKUP(B99,Deltas!V$6:AA$199,4,FALSE)</f>
        <v>4.2851740004442133E-2</v>
      </c>
    </row>
    <row r="100" spans="2:4">
      <c r="B100" s="73">
        <v>96</v>
      </c>
      <c r="C100" s="73" t="str">
        <f>VLOOKUP(B100,Deltas!V$6:AA$199,3,FALSE)</f>
        <v>Bangladesh</v>
      </c>
      <c r="D100" s="85">
        <f>VLOOKUP(B100,Deltas!V$6:AA$199,4,FALSE)</f>
        <v>4.280472405019517E-2</v>
      </c>
    </row>
    <row r="101" spans="2:4">
      <c r="B101" s="73">
        <v>97</v>
      </c>
      <c r="C101" s="73" t="str">
        <f>VLOOKUP(B101,Deltas!V$6:AA$199,3,FALSE)</f>
        <v>Chile</v>
      </c>
      <c r="D101" s="85">
        <f>VLOOKUP(B101,Deltas!V$6:AA$199,4,FALSE)</f>
        <v>4.0375504213015181E-2</v>
      </c>
    </row>
    <row r="102" spans="2:4">
      <c r="B102" s="73">
        <v>98</v>
      </c>
      <c r="C102" s="73" t="str">
        <f>VLOOKUP(B102,Deltas!V$6:AA$199,3,FALSE)</f>
        <v>Lesotho</v>
      </c>
      <c r="D102" s="85">
        <f>VLOOKUP(B102,Deltas!V$6:AA$199,4,FALSE)</f>
        <v>3.7956125003139655E-2</v>
      </c>
    </row>
    <row r="103" spans="2:4">
      <c r="B103" s="73">
        <v>99</v>
      </c>
      <c r="C103" s="73" t="str">
        <f>VLOOKUP(B103,Deltas!V$6:AA$199,3,FALSE)</f>
        <v>Philippines</v>
      </c>
      <c r="D103" s="85">
        <f>VLOOKUP(B103,Deltas!V$6:AA$199,4,FALSE)</f>
        <v>3.7867284060433229E-2</v>
      </c>
    </row>
    <row r="104" spans="2:4">
      <c r="B104" s="73">
        <v>100</v>
      </c>
      <c r="C104" s="73" t="str">
        <f>VLOOKUP(B104,Deltas!V$6:AA$199,3,FALSE)</f>
        <v>Micronesia, Federated States of</v>
      </c>
      <c r="D104" s="85">
        <f>VLOOKUP(B104,Deltas!V$6:AA$199,4,FALSE)</f>
        <v>3.7096557164148412E-2</v>
      </c>
    </row>
    <row r="105" spans="2:4">
      <c r="B105" s="73">
        <v>101</v>
      </c>
      <c r="C105" s="73" t="str">
        <f>VLOOKUP(B105,Deltas!V$6:AA$199,3,FALSE)</f>
        <v>Croatia</v>
      </c>
      <c r="D105" s="85">
        <f>VLOOKUP(B105,Deltas!V$6:AA$199,4,FALSE)</f>
        <v>3.4997021139557438E-2</v>
      </c>
    </row>
    <row r="106" spans="2:4">
      <c r="B106" s="73">
        <v>102</v>
      </c>
      <c r="C106" s="73" t="str">
        <f>VLOOKUP(B106,Deltas!V$6:AA$199,3,FALSE)</f>
        <v>Lebanon</v>
      </c>
      <c r="D106" s="85">
        <f>VLOOKUP(B106,Deltas!V$6:AA$199,4,FALSE)</f>
        <v>3.4582424043959281E-2</v>
      </c>
    </row>
    <row r="107" spans="2:4">
      <c r="B107" s="73">
        <v>103</v>
      </c>
      <c r="C107" s="73" t="str">
        <f>VLOOKUP(B107,Deltas!V$6:AA$199,3,FALSE)</f>
        <v>Israel</v>
      </c>
      <c r="D107" s="85">
        <f>VLOOKUP(B107,Deltas!V$6:AA$199,4,FALSE)</f>
        <v>3.420446265244359E-2</v>
      </c>
    </row>
    <row r="108" spans="2:4">
      <c r="B108" s="73">
        <v>104</v>
      </c>
      <c r="C108" s="73" t="str">
        <f>VLOOKUP(B108,Deltas!V$6:AA$199,3,FALSE)</f>
        <v>Papua New Guinea</v>
      </c>
      <c r="D108" s="85">
        <f>VLOOKUP(B108,Deltas!V$6:AA$199,4,FALSE)</f>
        <v>3.3512960450768195E-2</v>
      </c>
    </row>
    <row r="109" spans="2:4">
      <c r="B109" s="73">
        <v>105</v>
      </c>
      <c r="C109" s="73" t="str">
        <f>VLOOKUP(B109,Deltas!V$6:AA$199,3,FALSE)</f>
        <v>Malawi</v>
      </c>
      <c r="D109" s="85">
        <f>VLOOKUP(B109,Deltas!V$6:AA$199,4,FALSE)</f>
        <v>3.0024102037428411E-2</v>
      </c>
    </row>
    <row r="110" spans="2:4">
      <c r="B110" s="73">
        <v>106</v>
      </c>
      <c r="C110" s="73" t="str">
        <f>VLOOKUP(B110,Deltas!V$6:AA$199,3,FALSE)</f>
        <v>Hungary</v>
      </c>
      <c r="D110" s="85">
        <f>VLOOKUP(B110,Deltas!V$6:AA$199,4,FALSE)</f>
        <v>2.9258935256666299E-2</v>
      </c>
    </row>
    <row r="111" spans="2:4">
      <c r="B111" s="73">
        <v>107</v>
      </c>
      <c r="C111" s="73" t="str">
        <f>VLOOKUP(B111,Deltas!V$6:AA$199,3,FALSE)</f>
        <v>Denmark</v>
      </c>
      <c r="D111" s="85">
        <f>VLOOKUP(B111,Deltas!V$6:AA$199,4,FALSE)</f>
        <v>2.7438600961167667E-2</v>
      </c>
    </row>
    <row r="112" spans="2:4">
      <c r="B112" s="73">
        <v>108</v>
      </c>
      <c r="C112" s="73" t="str">
        <f>VLOOKUP(B112,Deltas!V$6:AA$199,3,FALSE)</f>
        <v>Trinidad and Tobago</v>
      </c>
      <c r="D112" s="85">
        <f>VLOOKUP(B112,Deltas!V$6:AA$199,4,FALSE)</f>
        <v>2.6865169476311353E-2</v>
      </c>
    </row>
    <row r="113" spans="2:4">
      <c r="B113" s="73">
        <v>109</v>
      </c>
      <c r="C113" s="73" t="str">
        <f>VLOOKUP(B113,Deltas!V$6:AA$199,3,FALSE)</f>
        <v>Yemen</v>
      </c>
      <c r="D113" s="85">
        <f>VLOOKUP(B113,Deltas!V$6:AA$199,4,FALSE)</f>
        <v>2.5218521402457506E-2</v>
      </c>
    </row>
    <row r="114" spans="2:4">
      <c r="B114" s="73">
        <v>110</v>
      </c>
      <c r="C114" s="73" t="str">
        <f>VLOOKUP(B114,Deltas!V$6:AA$199,3,FALSE)</f>
        <v>Maldives</v>
      </c>
      <c r="D114" s="85">
        <f>VLOOKUP(B114,Deltas!V$6:AA$199,4,FALSE)</f>
        <v>2.448935704476049E-2</v>
      </c>
    </row>
    <row r="115" spans="2:4">
      <c r="B115" s="73">
        <v>111</v>
      </c>
      <c r="C115" s="73" t="str">
        <f>VLOOKUP(B115,Deltas!V$6:AA$199,3,FALSE)</f>
        <v>United States</v>
      </c>
      <c r="D115" s="85">
        <f>VLOOKUP(B115,Deltas!V$6:AA$199,4,FALSE)</f>
        <v>2.4372512269917865E-2</v>
      </c>
    </row>
    <row r="116" spans="2:4">
      <c r="B116" s="73">
        <v>112</v>
      </c>
      <c r="C116" s="73" t="str">
        <f>VLOOKUP(B116,Deltas!V$6:AA$199,3,FALSE)</f>
        <v>Mauritania</v>
      </c>
      <c r="D116" s="85">
        <f>VLOOKUP(B116,Deltas!V$6:AA$199,4,FALSE)</f>
        <v>2.374686430362407E-2</v>
      </c>
    </row>
    <row r="117" spans="2:4">
      <c r="B117" s="73">
        <v>113</v>
      </c>
      <c r="C117" s="73" t="str">
        <f>VLOOKUP(B117,Deltas!V$6:AA$199,3,FALSE)</f>
        <v>Mali</v>
      </c>
      <c r="D117" s="85">
        <f>VLOOKUP(B117,Deltas!V$6:AA$199,4,FALSE)</f>
        <v>2.3564249177738621E-2</v>
      </c>
    </row>
    <row r="118" spans="2:4">
      <c r="B118" s="73">
        <v>114</v>
      </c>
      <c r="C118" s="73" t="str">
        <f>VLOOKUP(B118,Deltas!V$6:AA$199,3,FALSE)</f>
        <v>Madagascar</v>
      </c>
      <c r="D118" s="85">
        <f>VLOOKUP(B118,Deltas!V$6:AA$199,4,FALSE)</f>
        <v>2.3431452360481358E-2</v>
      </c>
    </row>
    <row r="119" spans="2:4">
      <c r="B119" s="73">
        <v>115</v>
      </c>
      <c r="C119" s="73" t="str">
        <f>VLOOKUP(B119,Deltas!V$6:AA$199,3,FALSE)</f>
        <v>Russian Federation</v>
      </c>
      <c r="D119" s="85">
        <f>VLOOKUP(B119,Deltas!V$6:AA$199,4,FALSE)</f>
        <v>2.1848979568550017E-2</v>
      </c>
    </row>
    <row r="120" spans="2:4">
      <c r="B120" s="73">
        <v>116</v>
      </c>
      <c r="C120" s="73" t="str">
        <f>VLOOKUP(B120,Deltas!V$6:AA$199,3,FALSE)</f>
        <v>Austria</v>
      </c>
      <c r="D120" s="85">
        <f>VLOOKUP(B120,Deltas!V$6:AA$199,4,FALSE)</f>
        <v>2.1202130778185446E-2</v>
      </c>
    </row>
    <row r="121" spans="2:4">
      <c r="B121" s="73">
        <v>117</v>
      </c>
      <c r="C121" s="73" t="str">
        <f>VLOOKUP(B121,Deltas!V$6:AA$199,3,FALSE)</f>
        <v>Belgium</v>
      </c>
      <c r="D121" s="85">
        <f>VLOOKUP(B121,Deltas!V$6:AA$199,4,FALSE)</f>
        <v>1.8240661874044828E-2</v>
      </c>
    </row>
    <row r="122" spans="2:4">
      <c r="B122" s="73">
        <v>118</v>
      </c>
      <c r="C122" s="73" t="str">
        <f>VLOOKUP(B122,Deltas!V$6:AA$199,3,FALSE)</f>
        <v>Thailand</v>
      </c>
      <c r="D122" s="85">
        <f>VLOOKUP(B122,Deltas!V$6:AA$199,4,FALSE)</f>
        <v>1.7935577852657411E-2</v>
      </c>
    </row>
    <row r="123" spans="2:4">
      <c r="B123" s="73">
        <v>119</v>
      </c>
      <c r="C123" s="73" t="str">
        <f>VLOOKUP(B123,Deltas!V$6:AA$199,3,FALSE)</f>
        <v>Malta</v>
      </c>
      <c r="D123" s="85">
        <f>VLOOKUP(B123,Deltas!V$6:AA$199,4,FALSE)</f>
        <v>1.7222859142165807E-2</v>
      </c>
    </row>
    <row r="124" spans="2:4">
      <c r="B124" s="73">
        <v>120</v>
      </c>
      <c r="C124" s="73" t="str">
        <f>VLOOKUP(B124,Deltas!V$6:AA$199,3,FALSE)</f>
        <v>Germany</v>
      </c>
      <c r="D124" s="85">
        <f>VLOOKUP(B124,Deltas!V$6:AA$199,4,FALSE)</f>
        <v>1.6958554085800631E-2</v>
      </c>
    </row>
    <row r="125" spans="2:4">
      <c r="B125" s="73">
        <v>121</v>
      </c>
      <c r="C125" s="73" t="str">
        <f>VLOOKUP(B125,Deltas!V$6:AA$199,3,FALSE)</f>
        <v>Australia</v>
      </c>
      <c r="D125" s="85">
        <f>VLOOKUP(B125,Deltas!V$6:AA$199,4,FALSE)</f>
        <v>1.6092148985746721E-2</v>
      </c>
    </row>
    <row r="126" spans="2:4">
      <c r="B126" s="73">
        <v>122</v>
      </c>
      <c r="C126" s="73" t="str">
        <f>VLOOKUP(B126,Deltas!V$6:AA$199,3,FALSE)</f>
        <v>Netherlands</v>
      </c>
      <c r="D126" s="85">
        <f>VLOOKUP(B126,Deltas!V$6:AA$199,4,FALSE)</f>
        <v>1.5096765159506711E-2</v>
      </c>
    </row>
    <row r="127" spans="2:4">
      <c r="B127" s="73">
        <v>123</v>
      </c>
      <c r="C127" s="73" t="str">
        <f>VLOOKUP(B127,Deltas!V$6:AA$199,3,FALSE)</f>
        <v>Kuwait</v>
      </c>
      <c r="D127" s="85">
        <f>VLOOKUP(B127,Deltas!V$6:AA$199,4,FALSE)</f>
        <v>1.4878418023664554E-2</v>
      </c>
    </row>
    <row r="128" spans="2:4">
      <c r="B128" s="73">
        <v>124</v>
      </c>
      <c r="C128" s="73" t="str">
        <f>VLOOKUP(B128,Deltas!V$6:AA$199,3,FALSE)</f>
        <v>Norway</v>
      </c>
      <c r="D128" s="85">
        <f>VLOOKUP(B128,Deltas!V$6:AA$199,4,FALSE)</f>
        <v>1.4831162090582023E-2</v>
      </c>
    </row>
    <row r="129" spans="2:4">
      <c r="B129" s="73">
        <v>125</v>
      </c>
      <c r="C129" s="73" t="str">
        <f>VLOOKUP(B129,Deltas!V$6:AA$199,3,FALSE)</f>
        <v>Ireland</v>
      </c>
      <c r="D129" s="85">
        <f>VLOOKUP(B129,Deltas!V$6:AA$199,4,FALSE)</f>
        <v>1.3146411770421973E-2</v>
      </c>
    </row>
    <row r="130" spans="2:4">
      <c r="B130" s="73">
        <v>126</v>
      </c>
      <c r="C130" s="73" t="str">
        <f>VLOOKUP(B130,Deltas!V$6:AA$199,3,FALSE)</f>
        <v>Canada</v>
      </c>
      <c r="D130" s="85">
        <f>VLOOKUP(B130,Deltas!V$6:AA$199,4,FALSE)</f>
        <v>1.2748227913508728E-2</v>
      </c>
    </row>
    <row r="131" spans="2:4">
      <c r="B131" s="73">
        <v>127</v>
      </c>
      <c r="C131" s="73" t="str">
        <f>VLOOKUP(B131,Deltas!V$6:AA$199,3,FALSE)</f>
        <v>Slovenia</v>
      </c>
      <c r="D131" s="85">
        <f>VLOOKUP(B131,Deltas!V$6:AA$199,4,FALSE)</f>
        <v>1.264951776860769E-2</v>
      </c>
    </row>
    <row r="132" spans="2:4">
      <c r="B132" s="73">
        <v>128</v>
      </c>
      <c r="C132" s="73" t="str">
        <f>VLOOKUP(B132,Deltas!V$6:AA$199,3,FALSE)</f>
        <v>Comoros</v>
      </c>
      <c r="D132" s="85">
        <f>VLOOKUP(B132,Deltas!V$6:AA$199,4,FALSE)</f>
        <v>1.1582456749189375E-2</v>
      </c>
    </row>
    <row r="133" spans="2:4">
      <c r="B133" s="73">
        <v>129</v>
      </c>
      <c r="C133" s="73" t="str">
        <f>VLOOKUP(B133,Deltas!V$6:AA$199,3,FALSE)</f>
        <v>Iceland</v>
      </c>
      <c r="D133" s="85">
        <f>VLOOKUP(B133,Deltas!V$6:AA$199,4,FALSE)</f>
        <v>1.152856065574219E-2</v>
      </c>
    </row>
    <row r="134" spans="2:4">
      <c r="B134" s="73">
        <v>130</v>
      </c>
      <c r="C134" s="73" t="str">
        <f>VLOOKUP(B134,Deltas!V$6:AA$199,3,FALSE)</f>
        <v>France</v>
      </c>
      <c r="D134" s="85">
        <f>VLOOKUP(B134,Deltas!V$6:AA$199,4,FALSE)</f>
        <v>9.2827481779473031E-3</v>
      </c>
    </row>
    <row r="135" spans="2:4">
      <c r="B135" s="73">
        <v>131</v>
      </c>
      <c r="C135" s="73" t="str">
        <f>VLOOKUP(B135,Deltas!V$6:AA$199,3,FALSE)</f>
        <v>Djibouti</v>
      </c>
      <c r="D135" s="85">
        <f>VLOOKUP(B135,Deltas!V$6:AA$199,4,FALSE)</f>
        <v>7.9075312777313403E-3</v>
      </c>
    </row>
    <row r="136" spans="2:4">
      <c r="B136" s="73">
        <v>132</v>
      </c>
      <c r="C136" s="73" t="str">
        <f>VLOOKUP(B136,Deltas!V$6:AA$199,3,FALSE)</f>
        <v>Guyana</v>
      </c>
      <c r="D136" s="85">
        <f>VLOOKUP(B136,Deltas!V$6:AA$199,4,FALSE)</f>
        <v>7.2200106210568021E-3</v>
      </c>
    </row>
    <row r="137" spans="2:4">
      <c r="B137" s="73">
        <v>133</v>
      </c>
      <c r="C137" s="73" t="str">
        <f>VLOOKUP(B137,Deltas!V$6:AA$199,3,FALSE)</f>
        <v>Switzerland</v>
      </c>
      <c r="D137" s="85">
        <f>VLOOKUP(B137,Deltas!V$6:AA$199,4,FALSE)</f>
        <v>5.0533514760883746E-3</v>
      </c>
    </row>
    <row r="138" spans="2:4">
      <c r="B138" s="73">
        <v>134</v>
      </c>
      <c r="C138" s="73" t="str">
        <f>VLOOKUP(B138,Deltas!V$6:AA$199,3,FALSE)</f>
        <v>Cuba</v>
      </c>
      <c r="D138" s="85">
        <f>VLOOKUP(B138,Deltas!V$6:AA$199,4,FALSE)</f>
        <v>4.5255237198479556E-3</v>
      </c>
    </row>
    <row r="139" spans="2:4">
      <c r="B139" s="73">
        <v>135</v>
      </c>
      <c r="C139" s="73" t="str">
        <f>VLOOKUP(B139,Deltas!V$6:AA$199,3,FALSE)</f>
        <v>Jamaica</v>
      </c>
      <c r="D139" s="85">
        <f>VLOOKUP(B139,Deltas!V$6:AA$199,4,FALSE)</f>
        <v>3.784697096259379E-3</v>
      </c>
    </row>
    <row r="140" spans="2:4">
      <c r="B140" s="73">
        <v>136</v>
      </c>
      <c r="C140" s="73" t="str">
        <f>VLOOKUP(B140,Deltas!V$6:AA$199,3,FALSE)</f>
        <v>Chad</v>
      </c>
      <c r="D140" s="85">
        <f>VLOOKUP(B140,Deltas!V$6:AA$199,4,FALSE)</f>
        <v>1.6365317673207903E-3</v>
      </c>
    </row>
    <row r="141" spans="2:4">
      <c r="B141" s="73">
        <v>137</v>
      </c>
      <c r="C141" s="73" t="str">
        <f>VLOOKUP(B141,Deltas!V$6:AA$199,3,FALSE)</f>
        <v>United Arab Emirates</v>
      </c>
      <c r="D141" s="85">
        <f>VLOOKUP(B141,Deltas!V$6:AA$199,4,FALSE)</f>
        <v>1.3387287564401648E-3</v>
      </c>
    </row>
    <row r="142" spans="2:4">
      <c r="B142" s="73">
        <v>138</v>
      </c>
      <c r="C142" s="73" t="str">
        <f>VLOOKUP(B142,Deltas!V$6:AA$199,3,FALSE)</f>
        <v>United Kingdom</v>
      </c>
      <c r="D142" s="85">
        <f>VLOOKUP(B142,Deltas!V$6:AA$199,4,FALSE)</f>
        <v>4.05468694950048E-4</v>
      </c>
    </row>
    <row r="143" spans="2:4">
      <c r="B143" s="73">
        <v>139</v>
      </c>
      <c r="C143" s="73" t="str">
        <f>VLOOKUP(B143,Deltas!V$6:AA$199,3,FALSE)</f>
        <v>Estonia</v>
      </c>
      <c r="D143" s="85">
        <f>VLOOKUP(B143,Deltas!V$6:AA$199,4,FALSE)</f>
        <v>1.5600940798887741E-5</v>
      </c>
    </row>
    <row r="144" spans="2:4">
      <c r="B144" s="73">
        <v>140</v>
      </c>
      <c r="C144" s="73">
        <f>VLOOKUP(B144,Deltas!V$6:AA$199,3,FALSE)</f>
        <v>0</v>
      </c>
      <c r="D144" s="85">
        <f>VLOOKUP(B144,Deltas!V$6:AA$199,4,FALSE)</f>
        <v>0</v>
      </c>
    </row>
    <row r="145" spans="2:4">
      <c r="B145" s="73">
        <v>141</v>
      </c>
      <c r="C145" s="73" t="str">
        <f>VLOOKUP(B145,Deltas!V$6:AA$199,3,FALSE)</f>
        <v>Portugal</v>
      </c>
      <c r="D145" s="85">
        <f>VLOOKUP(B145,Deltas!V$6:AA$199,4,FALSE)</f>
        <v>-4.2236705808273989E-5</v>
      </c>
    </row>
    <row r="146" spans="2:4">
      <c r="B146" s="73">
        <v>142</v>
      </c>
      <c r="C146" s="73" t="str">
        <f>VLOOKUP(B146,Deltas!V$6:AA$199,3,FALSE)</f>
        <v>Bahrain</v>
      </c>
      <c r="D146" s="85">
        <f>VLOOKUP(B146,Deltas!V$6:AA$199,4,FALSE)</f>
        <v>-1.0680596851545682E-3</v>
      </c>
    </row>
    <row r="147" spans="2:4">
      <c r="B147" s="73">
        <v>143</v>
      </c>
      <c r="C147" s="73" t="str">
        <f>VLOOKUP(B147,Deltas!V$6:AA$199,3,FALSE)</f>
        <v>Qatar</v>
      </c>
      <c r="D147" s="85">
        <f>VLOOKUP(B147,Deltas!V$6:AA$199,4,FALSE)</f>
        <v>-1.938483671471463E-3</v>
      </c>
    </row>
    <row r="148" spans="2:4">
      <c r="B148" s="73">
        <v>144</v>
      </c>
      <c r="C148" s="73" t="str">
        <f>VLOOKUP(B148,Deltas!V$6:AA$199,3,FALSE)</f>
        <v>Italy</v>
      </c>
      <c r="D148" s="85">
        <f>VLOOKUP(B148,Deltas!V$6:AA$199,4,FALSE)</f>
        <v>-2.222671281550001E-3</v>
      </c>
    </row>
    <row r="149" spans="2:4">
      <c r="B149" s="73">
        <v>145</v>
      </c>
      <c r="C149" s="73" t="str">
        <f>VLOOKUP(B149,Deltas!V$6:AA$199,3,FALSE)</f>
        <v>Korea, Republic of</v>
      </c>
      <c r="D149" s="85">
        <f>VLOOKUP(B149,Deltas!V$6:AA$199,4,FALSE)</f>
        <v>-2.5367046521125175E-3</v>
      </c>
    </row>
    <row r="150" spans="2:4">
      <c r="B150" s="73">
        <v>146</v>
      </c>
      <c r="C150" s="73" t="str">
        <f>VLOOKUP(B150,Deltas!V$6:AA$199,3,FALSE)</f>
        <v>Spain</v>
      </c>
      <c r="D150" s="85">
        <f>VLOOKUP(B150,Deltas!V$6:AA$199,4,FALSE)</f>
        <v>-3.1827094355276059E-3</v>
      </c>
    </row>
    <row r="151" spans="2:4">
      <c r="B151" s="73">
        <v>147</v>
      </c>
      <c r="C151" s="73" t="str">
        <f>VLOOKUP(B151,Deltas!V$6:AA$199,3,FALSE)</f>
        <v>Niger</v>
      </c>
      <c r="D151" s="85">
        <f>VLOOKUP(B151,Deltas!V$6:AA$199,4,FALSE)</f>
        <v>-3.2515591569849695E-3</v>
      </c>
    </row>
    <row r="152" spans="2:4">
      <c r="B152" s="73">
        <v>148</v>
      </c>
      <c r="C152" s="73" t="str">
        <f>VLOOKUP(B152,Deltas!V$6:AA$199,3,FALSE)</f>
        <v>Latvia</v>
      </c>
      <c r="D152" s="85">
        <f>VLOOKUP(B152,Deltas!V$6:AA$199,4,FALSE)</f>
        <v>-4.140046399720973E-3</v>
      </c>
    </row>
    <row r="153" spans="2:4">
      <c r="B153" s="73">
        <v>149</v>
      </c>
      <c r="C153" s="73" t="str">
        <f>VLOOKUP(B153,Deltas!V$6:AA$199,3,FALSE)</f>
        <v>Finland</v>
      </c>
      <c r="D153" s="85">
        <f>VLOOKUP(B153,Deltas!V$6:AA$199,4,FALSE)</f>
        <v>-4.5627491793697739E-3</v>
      </c>
    </row>
    <row r="154" spans="2:4">
      <c r="B154" s="73">
        <v>150</v>
      </c>
      <c r="C154" s="73" t="str">
        <f>VLOOKUP(B154,Deltas!V$6:AA$199,3,FALSE)</f>
        <v>Cyprus</v>
      </c>
      <c r="D154" s="85">
        <f>VLOOKUP(B154,Deltas!V$6:AA$199,4,FALSE)</f>
        <v>-4.8762046361843225E-3</v>
      </c>
    </row>
    <row r="155" spans="2:4">
      <c r="B155" s="73">
        <v>151</v>
      </c>
      <c r="C155" s="73" t="str">
        <f>VLOOKUP(B155,Deltas!V$6:AA$199,3,FALSE)</f>
        <v>Sweden</v>
      </c>
      <c r="D155" s="85">
        <f>VLOOKUP(B155,Deltas!V$6:AA$199,4,FALSE)</f>
        <v>-8.7848304327804855E-3</v>
      </c>
    </row>
    <row r="156" spans="2:4">
      <c r="B156" s="73">
        <v>152</v>
      </c>
      <c r="C156" s="73" t="str">
        <f>VLOOKUP(B156,Deltas!V$6:AA$199,3,FALSE)</f>
        <v>New Zealand</v>
      </c>
      <c r="D156" s="85">
        <f>VLOOKUP(B156,Deltas!V$6:AA$199,4,FALSE)</f>
        <v>-1.301853264368448E-2</v>
      </c>
    </row>
    <row r="157" spans="2:4">
      <c r="B157" s="73">
        <v>153</v>
      </c>
      <c r="C157" s="73" t="str">
        <f>VLOOKUP(B157,Deltas!V$6:AA$199,3,FALSE)</f>
        <v>Greece</v>
      </c>
      <c r="D157" s="85">
        <f>VLOOKUP(B157,Deltas!V$6:AA$199,4,FALSE)</f>
        <v>-1.380692518513401E-2</v>
      </c>
    </row>
    <row r="158" spans="2:4">
      <c r="B158" s="73">
        <v>154</v>
      </c>
      <c r="C158" s="73" t="str">
        <f>VLOOKUP(B158,Deltas!V$6:AA$199,3,FALSE)</f>
        <v>Ethiopia</v>
      </c>
      <c r="D158" s="85">
        <f>VLOOKUP(B158,Deltas!V$6:AA$199,4,FALSE)</f>
        <v>-1.5543440719144493E-2</v>
      </c>
    </row>
    <row r="159" spans="2:4">
      <c r="B159" s="73">
        <v>155</v>
      </c>
      <c r="C159" s="73" t="str">
        <f>VLOOKUP(B159,Deltas!V$6:AA$199,3,FALSE)</f>
        <v>Lithuania</v>
      </c>
      <c r="D159" s="85">
        <f>VLOOKUP(B159,Deltas!V$6:AA$199,4,FALSE)</f>
        <v>-1.623320795526606E-2</v>
      </c>
    </row>
    <row r="160" spans="2:4">
      <c r="B160" s="73">
        <v>156</v>
      </c>
      <c r="C160" s="73" t="str">
        <f>VLOOKUP(B160,Deltas!V$6:AA$199,3,FALSE)</f>
        <v>Luxembourg</v>
      </c>
      <c r="D160" s="85">
        <f>VLOOKUP(B160,Deltas!V$6:AA$199,4,FALSE)</f>
        <v>-1.7570476809998566E-2</v>
      </c>
    </row>
    <row r="161" spans="2:4">
      <c r="B161" s="73">
        <v>157</v>
      </c>
      <c r="C161" s="73" t="str">
        <f>VLOOKUP(B161,Deltas!V$6:AA$199,3,FALSE)</f>
        <v>Zimbabwe</v>
      </c>
      <c r="D161" s="85">
        <f>VLOOKUP(B161,Deltas!V$6:AA$199,4,FALSE)</f>
        <v>-2.2241677830540089E-2</v>
      </c>
    </row>
    <row r="162" spans="2:4">
      <c r="B162" s="73">
        <v>158</v>
      </c>
      <c r="C162" s="73" t="str">
        <f>VLOOKUP(B162,Deltas!V$6:AA$199,3,FALSE)</f>
        <v>Eritrea</v>
      </c>
      <c r="D162" s="85">
        <f>VLOOKUP(B162,Deltas!V$6:AA$199,4,FALSE)</f>
        <v>-2.5060774941299234E-2</v>
      </c>
    </row>
    <row r="163" spans="2:4">
      <c r="B163" s="73">
        <v>159</v>
      </c>
      <c r="C163" s="73" t="str">
        <f>VLOOKUP(B163,Deltas!V$6:AA$199,3,FALSE)</f>
        <v>Central African Republic</v>
      </c>
      <c r="D163" s="85">
        <f>VLOOKUP(B163,Deltas!V$6:AA$199,4,FALSE)</f>
        <v>-5.1236829451450069E-2</v>
      </c>
    </row>
    <row r="164" spans="2:4">
      <c r="B164" s="73">
        <v>160</v>
      </c>
      <c r="C164" s="73" t="e">
        <f>VLOOKUP(B164,Deltas!V$6:AA$199,3,FALSE)</f>
        <v>#N/A</v>
      </c>
      <c r="D164" s="85" t="e">
        <f>VLOOKUP(B164,Deltas!V$6:AA$199,4,FALSE)</f>
        <v>#N/A</v>
      </c>
    </row>
    <row r="165" spans="2:4">
      <c r="B165" s="73">
        <v>161</v>
      </c>
      <c r="C165" s="73" t="e">
        <f>VLOOKUP(B165,Deltas!V$6:AA$199,3,FALSE)</f>
        <v>#N/A</v>
      </c>
      <c r="D165" s="85" t="e">
        <f>VLOOKUP(B165,Deltas!V$6:AA$199,4,FALSE)</f>
        <v>#N/A</v>
      </c>
    </row>
    <row r="166" spans="2:4">
      <c r="B166" s="73">
        <v>162</v>
      </c>
      <c r="C166" s="73" t="e">
        <f>VLOOKUP(B166,Deltas!V$6:AA$199,3,FALSE)</f>
        <v>#N/A</v>
      </c>
      <c r="D166" s="85" t="e">
        <f>VLOOKUP(B166,Deltas!V$6:AA$199,4,FALSE)</f>
        <v>#N/A</v>
      </c>
    </row>
    <row r="167" spans="2:4">
      <c r="B167" s="73">
        <v>163</v>
      </c>
      <c r="C167" s="73" t="e">
        <f>VLOOKUP(B167,Deltas!V$6:AA$199,3,FALSE)</f>
        <v>#N/A</v>
      </c>
      <c r="D167" s="85" t="e">
        <f>VLOOKUP(B167,Deltas!V$6:AA$199,4,FALSE)</f>
        <v>#N/A</v>
      </c>
    </row>
    <row r="168" spans="2:4">
      <c r="B168" s="73">
        <v>164</v>
      </c>
      <c r="C168" s="73" t="e">
        <f>VLOOKUP(B168,Deltas!V$6:AA$199,3,FALSE)</f>
        <v>#N/A</v>
      </c>
      <c r="D168" s="85" t="e">
        <f>VLOOKUP(B168,Deltas!V$6:AA$199,4,FALSE)</f>
        <v>#N/A</v>
      </c>
    </row>
    <row r="169" spans="2:4">
      <c r="B169" s="73">
        <v>165</v>
      </c>
      <c r="C169" s="73" t="e">
        <f>VLOOKUP(B169,Deltas!V$6:AA$199,3,FALSE)</f>
        <v>#N/A</v>
      </c>
      <c r="D169" s="85" t="e">
        <f>VLOOKUP(B169,Deltas!V$6:AA$199,4,FALSE)</f>
        <v>#N/A</v>
      </c>
    </row>
    <row r="170" spans="2:4">
      <c r="B170" s="73">
        <v>166</v>
      </c>
      <c r="C170" s="73" t="e">
        <f>VLOOKUP(B170,Deltas!V$6:AA$199,3,FALSE)</f>
        <v>#N/A</v>
      </c>
      <c r="D170" s="85" t="e">
        <f>VLOOKUP(B170,Deltas!V$6:AA$199,4,FALSE)</f>
        <v>#N/A</v>
      </c>
    </row>
    <row r="171" spans="2:4">
      <c r="B171" s="73">
        <v>167</v>
      </c>
      <c r="C171" s="73" t="e">
        <f>VLOOKUP(B171,Deltas!V$6:AA$199,3,FALSE)</f>
        <v>#N/A</v>
      </c>
      <c r="D171" s="85" t="e">
        <f>VLOOKUP(B171,Deltas!V$6:AA$199,4,FALSE)</f>
        <v>#N/A</v>
      </c>
    </row>
    <row r="172" spans="2:4">
      <c r="B172" s="73">
        <v>168</v>
      </c>
      <c r="C172" s="73" t="e">
        <f>VLOOKUP(B172,Deltas!V$6:AA$199,3,FALSE)</f>
        <v>#N/A</v>
      </c>
      <c r="D172" s="85" t="e">
        <f>VLOOKUP(B172,Deltas!V$6:AA$199,4,FALSE)</f>
        <v>#N/A</v>
      </c>
    </row>
    <row r="173" spans="2:4">
      <c r="B173" s="73">
        <v>169</v>
      </c>
      <c r="C173" s="73" t="e">
        <f>VLOOKUP(B173,Deltas!V$6:AA$199,3,FALSE)</f>
        <v>#N/A</v>
      </c>
      <c r="D173" s="85" t="e">
        <f>VLOOKUP(B173,Deltas!V$6:AA$199,4,FALSE)</f>
        <v>#N/A</v>
      </c>
    </row>
    <row r="174" spans="2:4">
      <c r="B174" s="73">
        <v>170</v>
      </c>
      <c r="C174" s="73" t="e">
        <f>VLOOKUP(B174,Deltas!V$6:AA$199,3,FALSE)</f>
        <v>#N/A</v>
      </c>
      <c r="D174" s="85" t="e">
        <f>VLOOKUP(B174,Deltas!V$6:AA$199,4,FALSE)</f>
        <v>#N/A</v>
      </c>
    </row>
    <row r="175" spans="2:4">
      <c r="B175" s="73">
        <v>171</v>
      </c>
      <c r="C175" s="73" t="e">
        <f>VLOOKUP(B175,Deltas!V$6:AA$199,3,FALSE)</f>
        <v>#N/A</v>
      </c>
      <c r="D175" s="85" t="e">
        <f>VLOOKUP(B175,Deltas!V$6:AA$199,4,FALSE)</f>
        <v>#N/A</v>
      </c>
    </row>
    <row r="176" spans="2:4">
      <c r="B176" s="73">
        <v>172</v>
      </c>
      <c r="C176" s="73" t="e">
        <f>VLOOKUP(B176,Deltas!V$6:AA$199,3,FALSE)</f>
        <v>#N/A</v>
      </c>
      <c r="D176" s="85" t="e">
        <f>VLOOKUP(B176,Deltas!V$6:AA$199,4,FALSE)</f>
        <v>#N/A</v>
      </c>
    </row>
    <row r="177" spans="2:4">
      <c r="B177" s="73">
        <v>173</v>
      </c>
      <c r="C177" s="73" t="e">
        <f>VLOOKUP(B177,Deltas!V$6:AA$199,3,FALSE)</f>
        <v>#N/A</v>
      </c>
      <c r="D177" s="85" t="e">
        <f>VLOOKUP(B177,Deltas!V$6:AA$199,4,FALSE)</f>
        <v>#N/A</v>
      </c>
    </row>
    <row r="178" spans="2:4">
      <c r="B178" s="73">
        <v>174</v>
      </c>
      <c r="C178" s="73" t="e">
        <f>VLOOKUP(B178,Deltas!V$6:AA$199,3,FALSE)</f>
        <v>#N/A</v>
      </c>
      <c r="D178" s="85" t="e">
        <f>VLOOKUP(B178,Deltas!V$6:AA$199,4,FALSE)</f>
        <v>#N/A</v>
      </c>
    </row>
    <row r="179" spans="2:4">
      <c r="B179" s="73">
        <v>175</v>
      </c>
      <c r="C179" s="73" t="e">
        <f>VLOOKUP(B179,Deltas!V$6:AA$199,3,FALSE)</f>
        <v>#N/A</v>
      </c>
      <c r="D179" s="85" t="e">
        <f>VLOOKUP(B179,Deltas!V$6:AA$199,4,FALSE)</f>
        <v>#N/A</v>
      </c>
    </row>
    <row r="180" spans="2:4">
      <c r="B180" s="73">
        <v>176</v>
      </c>
      <c r="C180" s="73" t="e">
        <f>VLOOKUP(B180,Deltas!V$6:AA$199,3,FALSE)</f>
        <v>#N/A</v>
      </c>
      <c r="D180" s="85" t="e">
        <f>VLOOKUP(B180,Deltas!V$6:AA$199,4,FALSE)</f>
        <v>#N/A</v>
      </c>
    </row>
    <row r="181" spans="2:4">
      <c r="B181" s="73">
        <v>177</v>
      </c>
      <c r="C181" s="73" t="e">
        <f>VLOOKUP(B181,Deltas!V$6:AA$199,3,FALSE)</f>
        <v>#N/A</v>
      </c>
      <c r="D181" s="85" t="e">
        <f>VLOOKUP(B181,Deltas!V$6:AA$199,4,FALSE)</f>
        <v>#N/A</v>
      </c>
    </row>
    <row r="182" spans="2:4">
      <c r="B182" s="73">
        <v>178</v>
      </c>
      <c r="C182" s="73" t="e">
        <f>VLOOKUP(B182,Deltas!V$6:AA$199,3,FALSE)</f>
        <v>#N/A</v>
      </c>
      <c r="D182" s="85" t="e">
        <f>VLOOKUP(B182,Deltas!V$6:AA$199,4,FALSE)</f>
        <v>#N/A</v>
      </c>
    </row>
    <row r="183" spans="2:4">
      <c r="B183" s="73">
        <v>179</v>
      </c>
      <c r="C183" s="73" t="e">
        <f>VLOOKUP(B183,Deltas!V$6:AA$199,3,FALSE)</f>
        <v>#N/A</v>
      </c>
      <c r="D183" s="85" t="e">
        <f>VLOOKUP(B183,Deltas!V$6:AA$199,4,FALSE)</f>
        <v>#N/A</v>
      </c>
    </row>
    <row r="184" spans="2:4">
      <c r="B184" s="73">
        <v>180</v>
      </c>
      <c r="C184" s="73" t="e">
        <f>VLOOKUP(B184,Deltas!V$6:AA$199,3,FALSE)</f>
        <v>#N/A</v>
      </c>
      <c r="D184" s="85" t="e">
        <f>VLOOKUP(B184,Deltas!V$6:AA$199,4,FALSE)</f>
        <v>#N/A</v>
      </c>
    </row>
    <row r="185" spans="2:4">
      <c r="B185" s="73">
        <v>181</v>
      </c>
      <c r="C185" s="73" t="e">
        <f>VLOOKUP(B185,Deltas!V$6:AA$199,3,FALSE)</f>
        <v>#N/A</v>
      </c>
      <c r="D185" s="85" t="e">
        <f>VLOOKUP(B185,Deltas!V$6:AA$199,4,FALSE)</f>
        <v>#N/A</v>
      </c>
    </row>
    <row r="186" spans="2:4">
      <c r="B186" s="73">
        <v>182</v>
      </c>
      <c r="C186" s="73" t="e">
        <f>VLOOKUP(B186,Deltas!V$6:AA$199,3,FALSE)</f>
        <v>#N/A</v>
      </c>
      <c r="D186" s="85" t="e">
        <f>VLOOKUP(B186,Deltas!V$6:AA$199,4,FALSE)</f>
        <v>#N/A</v>
      </c>
    </row>
    <row r="187" spans="2:4">
      <c r="B187" s="73">
        <v>183</v>
      </c>
      <c r="C187" s="73" t="e">
        <f>VLOOKUP(B187,Deltas!V$6:AA$199,3,FALSE)</f>
        <v>#N/A</v>
      </c>
      <c r="D187" s="85" t="e">
        <f>VLOOKUP(B187,Deltas!V$6:AA$199,4,FALSE)</f>
        <v>#N/A</v>
      </c>
    </row>
    <row r="188" spans="2:4">
      <c r="B188" s="73">
        <v>184</v>
      </c>
      <c r="C188" s="73" t="e">
        <f>VLOOKUP(B188,Deltas!V$6:AA$199,3,FALSE)</f>
        <v>#N/A</v>
      </c>
      <c r="D188" s="85" t="e">
        <f>VLOOKUP(B188,Deltas!V$6:AA$199,4,FALSE)</f>
        <v>#N/A</v>
      </c>
    </row>
    <row r="189" spans="2:4">
      <c r="B189" s="73">
        <v>185</v>
      </c>
      <c r="C189" s="73" t="e">
        <f>VLOOKUP(B189,Deltas!V$6:AA$199,3,FALSE)</f>
        <v>#N/A</v>
      </c>
      <c r="D189" s="85" t="e">
        <f>VLOOKUP(B189,Deltas!V$6:AA$199,4,FALSE)</f>
        <v>#N/A</v>
      </c>
    </row>
    <row r="190" spans="2:4">
      <c r="B190" s="73">
        <v>186</v>
      </c>
      <c r="C190" s="73" t="e">
        <f>VLOOKUP(B190,Deltas!V$6:AA$199,3,FALSE)</f>
        <v>#N/A</v>
      </c>
      <c r="D190" s="85" t="e">
        <f>VLOOKUP(B190,Deltas!V$6:AA$199,4,FALSE)</f>
        <v>#N/A</v>
      </c>
    </row>
    <row r="191" spans="2:4">
      <c r="B191" s="73">
        <v>187</v>
      </c>
      <c r="C191" s="73" t="e">
        <f>VLOOKUP(B191,Deltas!V$6:AA$199,3,FALSE)</f>
        <v>#N/A</v>
      </c>
      <c r="D191" s="85" t="e">
        <f>VLOOKUP(B191,Deltas!V$6:AA$199,4,FALSE)</f>
        <v>#N/A</v>
      </c>
    </row>
    <row r="192" spans="2:4">
      <c r="B192" s="73">
        <v>188</v>
      </c>
      <c r="C192" s="73" t="e">
        <f>VLOOKUP(B192,Deltas!V$6:AA$199,3,FALSE)</f>
        <v>#N/A</v>
      </c>
      <c r="D192" s="85" t="e">
        <f>VLOOKUP(B192,Deltas!V$6:AA$199,4,FALSE)</f>
        <v>#N/A</v>
      </c>
    </row>
    <row r="193" spans="2:4">
      <c r="B193" s="73">
        <v>189</v>
      </c>
      <c r="C193" s="73" t="e">
        <f>VLOOKUP(B193,Deltas!V$6:AA$199,3,FALSE)</f>
        <v>#N/A</v>
      </c>
      <c r="D193" s="85" t="e">
        <f>VLOOKUP(B193,Deltas!V$6:AA$199,4,FALSE)</f>
        <v>#N/A</v>
      </c>
    </row>
    <row r="194" spans="2:4">
      <c r="B194" s="73">
        <v>190</v>
      </c>
      <c r="C194" s="73" t="e">
        <f>VLOOKUP(B194,Deltas!V$6:AA$199,3,FALSE)</f>
        <v>#N/A</v>
      </c>
      <c r="D194" s="85" t="e">
        <f>VLOOKUP(B194,Deltas!V$6:AA$199,4,FALSE)</f>
        <v>#N/A</v>
      </c>
    </row>
    <row r="195" spans="2:4">
      <c r="B195" s="73">
        <v>191</v>
      </c>
      <c r="C195" s="73" t="e">
        <f>VLOOKUP(B195,Deltas!V$6:AA$199,3,FALSE)</f>
        <v>#N/A</v>
      </c>
      <c r="D195" s="85" t="e">
        <f>VLOOKUP(B195,Deltas!V$6:AA$199,4,FALSE)</f>
        <v>#N/A</v>
      </c>
    </row>
    <row r="196" spans="2:4">
      <c r="B196" s="73">
        <v>192</v>
      </c>
      <c r="C196" s="73" t="e">
        <f>VLOOKUP(B196,Deltas!V$6:AA$199,3,FALSE)</f>
        <v>#N/A</v>
      </c>
      <c r="D196" s="85" t="e">
        <f>VLOOKUP(B196,Deltas!V$6:AA$199,4,FALSE)</f>
        <v>#N/A</v>
      </c>
    </row>
  </sheetData>
  <conditionalFormatting sqref="D5:D196">
    <cfRule type="colorScale" priority="1">
      <colorScale>
        <cfvo type="min"/>
        <cfvo type="percentile" val="50"/>
        <cfvo type="max"/>
        <color rgb="FFFF0000"/>
        <color rgb="FFFFFF00"/>
        <color rgb="FF008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4"/>
  <sheetViews>
    <sheetView workbookViewId="0">
      <selection activeCell="D26" sqref="D26"/>
    </sheetView>
  </sheetViews>
  <sheetFormatPr baseColWidth="10" defaultRowHeight="15" x14ac:dyDescent="0"/>
  <cols>
    <col min="2" max="2" width="9.6640625" style="95" bestFit="1" customWidth="1"/>
    <col min="3" max="3" width="11" style="90" bestFit="1" customWidth="1"/>
    <col min="5" max="5" width="9.6640625" style="95" bestFit="1" customWidth="1"/>
    <col min="6" max="7" width="9.6640625" style="95" customWidth="1"/>
  </cols>
  <sheetData>
    <row r="1" spans="1:21">
      <c r="B1" s="89"/>
      <c r="E1" s="89"/>
      <c r="F1" s="89"/>
      <c r="G1" s="89"/>
    </row>
    <row r="2" spans="1:21">
      <c r="B2" s="89"/>
      <c r="E2" s="89"/>
      <c r="F2" s="89"/>
      <c r="G2" s="89"/>
    </row>
    <row r="3" spans="1:21">
      <c r="B3" s="91"/>
      <c r="E3" s="91"/>
      <c r="F3" s="91"/>
      <c r="G3" s="91"/>
    </row>
    <row r="4" spans="1:21">
      <c r="B4" s="91" t="s">
        <v>441</v>
      </c>
      <c r="C4" s="90" t="s">
        <v>429</v>
      </c>
      <c r="E4" s="91" t="s">
        <v>442</v>
      </c>
      <c r="F4" s="91"/>
      <c r="G4" s="91"/>
      <c r="H4" t="s">
        <v>444</v>
      </c>
    </row>
    <row r="5" spans="1:21">
      <c r="B5" s="96" t="s">
        <v>453</v>
      </c>
      <c r="C5" s="90" t="s">
        <v>453</v>
      </c>
      <c r="E5" s="96">
        <v>2009</v>
      </c>
      <c r="F5" s="96">
        <v>2004</v>
      </c>
      <c r="G5" s="96" t="s">
        <v>452</v>
      </c>
    </row>
    <row r="6" spans="1:21">
      <c r="B6" s="92"/>
      <c r="E6" s="92"/>
      <c r="F6" s="92"/>
      <c r="G6" s="92"/>
    </row>
    <row r="7" spans="1:21">
      <c r="B7" s="92"/>
      <c r="E7" s="92"/>
      <c r="F7" s="92"/>
      <c r="G7" s="92"/>
    </row>
    <row r="8" spans="1:21">
      <c r="B8" s="92"/>
      <c r="C8" s="90" t="s">
        <v>443</v>
      </c>
      <c r="E8" s="92"/>
      <c r="F8" s="92"/>
      <c r="G8" s="92"/>
    </row>
    <row r="9" spans="1:21">
      <c r="B9" s="92"/>
      <c r="E9" s="92"/>
      <c r="F9" s="92"/>
      <c r="G9" s="92"/>
    </row>
    <row r="10" spans="1:21">
      <c r="B10" s="92"/>
      <c r="E10" s="92"/>
      <c r="F10" s="92"/>
      <c r="G10" s="92"/>
    </row>
    <row r="11" spans="1:21">
      <c r="A11" s="88" t="s">
        <v>449</v>
      </c>
      <c r="B11" s="97"/>
      <c r="C11" s="98"/>
      <c r="E11" s="92"/>
      <c r="F11" s="97"/>
      <c r="G11" s="97"/>
    </row>
    <row r="12" spans="1:21">
      <c r="A12" s="101" t="s">
        <v>1</v>
      </c>
      <c r="B12" s="102" t="s">
        <v>446</v>
      </c>
      <c r="C12" s="103" t="s">
        <v>444</v>
      </c>
      <c r="E12" s="92"/>
      <c r="F12" s="102"/>
      <c r="G12" s="102"/>
    </row>
    <row r="13" spans="1:21">
      <c r="A13" s="100" t="s">
        <v>3</v>
      </c>
      <c r="B13" s="99" t="e">
        <f t="shared" ref="B13:B44" si="0">IF(ISNUMBER($G13*$H13),G13,NA())</f>
        <v>#N/A</v>
      </c>
      <c r="C13" s="99" t="e">
        <f t="shared" ref="C13:C44" si="1">IF(ISNUMBER($G13*$H13),H13,NA())</f>
        <v>#N/A</v>
      </c>
      <c r="D13" s="93"/>
      <c r="E13" s="94">
        <v>937.88661060000004</v>
      </c>
      <c r="F13" s="99">
        <v>723.49461456082497</v>
      </c>
      <c r="G13" s="99">
        <f>LOG((E13-F13)/SQRT(F13*E13))</f>
        <v>-0.58458425161657257</v>
      </c>
      <c r="H13" t="str">
        <f>Deltas!U6</f>
        <v/>
      </c>
      <c r="U13" s="10"/>
    </row>
    <row r="14" spans="1:21">
      <c r="A14" s="100" t="s">
        <v>5</v>
      </c>
      <c r="B14" s="99">
        <f t="shared" si="0"/>
        <v>-0.58259398651074534</v>
      </c>
      <c r="C14" s="99">
        <f t="shared" si="1"/>
        <v>0.10411642701095214</v>
      </c>
      <c r="D14" s="93"/>
      <c r="E14" s="94">
        <v>7363.6029189999999</v>
      </c>
      <c r="F14" s="99">
        <v>5673.6233822124204</v>
      </c>
      <c r="G14" s="99">
        <f t="shared" ref="G14:G77" si="2">LOG((E14-F14)/SQRT(F14*E14))</f>
        <v>-0.58259398651074534</v>
      </c>
      <c r="H14">
        <f>Deltas!U7</f>
        <v>0.10411642701095214</v>
      </c>
    </row>
    <row r="15" spans="1:21">
      <c r="A15" s="100" t="s">
        <v>7</v>
      </c>
      <c r="B15" s="99">
        <f t="shared" si="0"/>
        <v>-0.81619916333730769</v>
      </c>
      <c r="C15" s="99">
        <f t="shared" si="1"/>
        <v>0.10939568667764206</v>
      </c>
      <c r="D15" s="93"/>
      <c r="E15" s="94">
        <v>7812.3708100000003</v>
      </c>
      <c r="F15" s="99">
        <v>6707.1212757272197</v>
      </c>
      <c r="G15" s="99">
        <f t="shared" si="2"/>
        <v>-0.81619916333730769</v>
      </c>
      <c r="H15">
        <f>Deltas!U8</f>
        <v>0.10939568667764206</v>
      </c>
    </row>
    <row r="16" spans="1:21">
      <c r="A16" s="100" t="s">
        <v>9</v>
      </c>
      <c r="B16" s="99" t="e">
        <f t="shared" si="0"/>
        <v>#N/A</v>
      </c>
      <c r="C16" s="99" t="e">
        <f t="shared" si="1"/>
        <v>#N/A</v>
      </c>
      <c r="D16" s="93"/>
      <c r="E16" s="94"/>
      <c r="F16" s="99"/>
      <c r="G16" s="99" t="e">
        <f t="shared" si="2"/>
        <v>#DIV/0!</v>
      </c>
      <c r="H16" t="str">
        <f>Deltas!U9</f>
        <v/>
      </c>
    </row>
    <row r="17" spans="1:8">
      <c r="A17" s="100" t="s">
        <v>11</v>
      </c>
      <c r="B17" s="99">
        <f t="shared" si="0"/>
        <v>-0.24890336146829584</v>
      </c>
      <c r="C17" s="99">
        <f t="shared" si="1"/>
        <v>0.14170744479776223</v>
      </c>
      <c r="D17" s="93"/>
      <c r="E17" s="94">
        <v>5206.4274269999996</v>
      </c>
      <c r="F17" s="99">
        <v>2984.22979997627</v>
      </c>
      <c r="G17" s="99">
        <f t="shared" si="2"/>
        <v>-0.24890336146829584</v>
      </c>
      <c r="H17">
        <f>Deltas!U10</f>
        <v>0.14170744479776223</v>
      </c>
    </row>
    <row r="18" spans="1:8">
      <c r="A18" s="100" t="s">
        <v>13</v>
      </c>
      <c r="B18" s="99" t="e">
        <f t="shared" si="0"/>
        <v>#N/A</v>
      </c>
      <c r="C18" s="99" t="e">
        <f t="shared" si="1"/>
        <v>#N/A</v>
      </c>
      <c r="D18" s="93"/>
      <c r="E18" s="94">
        <v>20324.142670000001</v>
      </c>
      <c r="F18" s="99">
        <v>14866.3710820124</v>
      </c>
      <c r="G18" s="99">
        <f t="shared" si="2"/>
        <v>-0.5030932458395686</v>
      </c>
      <c r="H18" t="str">
        <f>Deltas!U11</f>
        <v/>
      </c>
    </row>
    <row r="19" spans="1:8">
      <c r="A19" s="100" t="s">
        <v>15</v>
      </c>
      <c r="B19" s="99">
        <f t="shared" si="0"/>
        <v>-0.49047312333866205</v>
      </c>
      <c r="C19" s="99">
        <f t="shared" si="1"/>
        <v>6.6654851925389808E-2</v>
      </c>
      <c r="D19" s="93"/>
      <c r="E19" s="94">
        <v>13354.962170000001</v>
      </c>
      <c r="F19" s="99">
        <v>9679.76520453378</v>
      </c>
      <c r="G19" s="99">
        <f t="shared" si="2"/>
        <v>-0.49047312333866205</v>
      </c>
      <c r="H19">
        <f>Deltas!U12</f>
        <v>6.6654851925389808E-2</v>
      </c>
    </row>
    <row r="20" spans="1:8">
      <c r="A20" s="100" t="s">
        <v>17</v>
      </c>
      <c r="B20" s="99">
        <f t="shared" si="0"/>
        <v>-0.31683904057925921</v>
      </c>
      <c r="C20" s="99">
        <f t="shared" si="1"/>
        <v>0.16102841580535932</v>
      </c>
      <c r="D20" s="93"/>
      <c r="E20" s="94">
        <v>5618.5937009999998</v>
      </c>
      <c r="F20" s="99">
        <v>3485.13373666402</v>
      </c>
      <c r="G20" s="99">
        <f t="shared" si="2"/>
        <v>-0.31683904057925921</v>
      </c>
      <c r="H20">
        <f>Deltas!U13</f>
        <v>0.16102841580535932</v>
      </c>
    </row>
    <row r="21" spans="1:8">
      <c r="A21" s="100" t="s">
        <v>19</v>
      </c>
      <c r="B21" s="99">
        <f t="shared" si="0"/>
        <v>-0.84635922517221296</v>
      </c>
      <c r="C21" s="99">
        <f t="shared" si="1"/>
        <v>1.6092148985746721E-2</v>
      </c>
      <c r="D21" s="93"/>
      <c r="E21" s="94">
        <v>36296.359799999998</v>
      </c>
      <c r="F21" s="99">
        <v>31481.331368485</v>
      </c>
      <c r="G21" s="99">
        <f t="shared" si="2"/>
        <v>-0.84635922517221296</v>
      </c>
      <c r="H21">
        <f>Deltas!U14</f>
        <v>1.6092148985746721E-2</v>
      </c>
    </row>
    <row r="22" spans="1:8">
      <c r="A22" s="100" t="s">
        <v>21</v>
      </c>
      <c r="B22" s="99">
        <f t="shared" si="0"/>
        <v>-0.82709773749366211</v>
      </c>
      <c r="C22" s="99">
        <f t="shared" si="1"/>
        <v>2.1202130778185446E-2</v>
      </c>
      <c r="D22" s="93"/>
      <c r="E22" s="94">
        <v>37802.488060000003</v>
      </c>
      <c r="F22" s="99">
        <v>32577.098698253401</v>
      </c>
      <c r="G22" s="99">
        <f t="shared" si="2"/>
        <v>-0.82709773749366211</v>
      </c>
      <c r="H22">
        <f>Deltas!U15</f>
        <v>2.1202130778185446E-2</v>
      </c>
    </row>
    <row r="23" spans="1:8">
      <c r="A23" s="100" t="s">
        <v>23</v>
      </c>
      <c r="B23" s="99">
        <f t="shared" si="0"/>
        <v>-7.3999664116802838E-2</v>
      </c>
      <c r="C23" s="99">
        <f t="shared" si="1"/>
        <v>0.14514591940171506</v>
      </c>
      <c r="D23" s="93"/>
      <c r="E23" s="94">
        <v>7897.3367260000005</v>
      </c>
      <c r="F23" s="99">
        <v>3477.6990810715602</v>
      </c>
      <c r="G23" s="99">
        <f t="shared" si="2"/>
        <v>-7.3999664116802838E-2</v>
      </c>
      <c r="H23">
        <f>Deltas!U16</f>
        <v>0.14514591940171506</v>
      </c>
    </row>
    <row r="24" spans="1:8">
      <c r="A24" s="100" t="s">
        <v>25</v>
      </c>
      <c r="B24" s="99" t="e">
        <f t="shared" si="0"/>
        <v>#N/A</v>
      </c>
      <c r="C24" s="99" t="e">
        <f t="shared" si="1"/>
        <v>#N/A</v>
      </c>
      <c r="D24" s="93"/>
      <c r="E24" s="94"/>
      <c r="F24" s="99"/>
      <c r="G24" s="99" t="e">
        <f t="shared" si="2"/>
        <v>#DIV/0!</v>
      </c>
      <c r="H24" t="str">
        <f>Deltas!U17</f>
        <v/>
      </c>
    </row>
    <row r="25" spans="1:8">
      <c r="A25" s="100" t="s">
        <v>27</v>
      </c>
      <c r="B25" s="99">
        <f t="shared" si="0"/>
        <v>-0.59489410671558618</v>
      </c>
      <c r="C25" s="99">
        <f t="shared" si="1"/>
        <v>-1.0680596851545682E-3</v>
      </c>
      <c r="D25" s="93"/>
      <c r="E25" s="94">
        <v>33064.779049999997</v>
      </c>
      <c r="F25" s="99">
        <v>25661.416487845399</v>
      </c>
      <c r="G25" s="99">
        <f t="shared" si="2"/>
        <v>-0.59489410671558618</v>
      </c>
      <c r="H25">
        <f>Deltas!U18</f>
        <v>-1.0680596851545682E-3</v>
      </c>
    </row>
    <row r="26" spans="1:8">
      <c r="A26" s="100" t="s">
        <v>29</v>
      </c>
      <c r="B26" s="99">
        <f t="shared" si="0"/>
        <v>-0.62372930866383125</v>
      </c>
      <c r="C26" s="99">
        <f t="shared" si="1"/>
        <v>4.280472405019517E-2</v>
      </c>
      <c r="D26" s="93"/>
      <c r="E26" s="94">
        <v>1257.8021530000001</v>
      </c>
      <c r="F26" s="99">
        <v>992.12184592669405</v>
      </c>
      <c r="G26" s="99">
        <f t="shared" si="2"/>
        <v>-0.62372930866383125</v>
      </c>
      <c r="H26">
        <f>Deltas!U19</f>
        <v>4.280472405019517E-2</v>
      </c>
    </row>
    <row r="27" spans="1:8">
      <c r="A27" s="100" t="s">
        <v>31</v>
      </c>
      <c r="B27" s="99" t="e">
        <f t="shared" si="0"/>
        <v>#N/A</v>
      </c>
      <c r="C27" s="99" t="e">
        <f t="shared" si="1"/>
        <v>#N/A</v>
      </c>
      <c r="D27" s="93"/>
      <c r="E27" s="94"/>
      <c r="F27" s="99"/>
      <c r="G27" s="99" t="e">
        <f t="shared" si="2"/>
        <v>#DIV/0!</v>
      </c>
      <c r="H27" t="str">
        <f>Deltas!U20</f>
        <v/>
      </c>
    </row>
    <row r="28" spans="1:8">
      <c r="A28" s="100" t="s">
        <v>33</v>
      </c>
      <c r="B28" s="99">
        <f t="shared" si="0"/>
        <v>-0.41750660472995532</v>
      </c>
      <c r="C28" s="99">
        <f t="shared" si="1"/>
        <v>0.11714325100779908</v>
      </c>
      <c r="D28" s="93"/>
      <c r="E28" s="94">
        <v>11155.031429999999</v>
      </c>
      <c r="F28" s="99">
        <v>7627.8363640714197</v>
      </c>
      <c r="G28" s="99">
        <f t="shared" si="2"/>
        <v>-0.41750660472995532</v>
      </c>
      <c r="H28">
        <f>Deltas!U21</f>
        <v>0.11714325100779908</v>
      </c>
    </row>
    <row r="29" spans="1:8">
      <c r="A29" s="100" t="s">
        <v>35</v>
      </c>
      <c r="B29" s="99">
        <f t="shared" si="0"/>
        <v>-0.87435812267132373</v>
      </c>
      <c r="C29" s="99">
        <f t="shared" si="1"/>
        <v>1.8240661874044828E-2</v>
      </c>
      <c r="D29" s="93"/>
      <c r="E29" s="94">
        <v>35584.902650000004</v>
      </c>
      <c r="F29" s="99">
        <v>31139.3138683133</v>
      </c>
      <c r="G29" s="99">
        <f t="shared" si="2"/>
        <v>-0.87435812267132373</v>
      </c>
      <c r="H29">
        <f>Deltas!U22</f>
        <v>1.8240661874044828E-2</v>
      </c>
    </row>
    <row r="30" spans="1:8">
      <c r="A30" s="100" t="s">
        <v>37</v>
      </c>
      <c r="B30" s="99">
        <f t="shared" si="0"/>
        <v>-1.0526163315919108</v>
      </c>
      <c r="C30" s="99">
        <f t="shared" si="1"/>
        <v>4.5116105327348721E-2</v>
      </c>
      <c r="D30" s="93"/>
      <c r="E30" s="94">
        <v>6627.5804680000001</v>
      </c>
      <c r="F30" s="99">
        <v>6065.8759274017702</v>
      </c>
      <c r="G30" s="99">
        <f t="shared" si="2"/>
        <v>-1.0526163315919108</v>
      </c>
      <c r="H30">
        <f>Deltas!U23</f>
        <v>4.5116105327348721E-2</v>
      </c>
    </row>
    <row r="31" spans="1:8">
      <c r="A31" s="100" t="s">
        <v>39</v>
      </c>
      <c r="B31" s="99">
        <f t="shared" si="0"/>
        <v>-0.94137149169592504</v>
      </c>
      <c r="C31" s="99">
        <f t="shared" si="1"/>
        <v>0.10973657612197341</v>
      </c>
      <c r="D31" s="93"/>
      <c r="E31" s="94">
        <v>1426.8758009999999</v>
      </c>
      <c r="F31" s="99">
        <v>1272.64362102209</v>
      </c>
      <c r="G31" s="99">
        <f t="shared" si="2"/>
        <v>-0.94137149169592504</v>
      </c>
      <c r="H31">
        <f>Deltas!U24</f>
        <v>0.10973657612197341</v>
      </c>
    </row>
    <row r="32" spans="1:8">
      <c r="A32" s="100" t="s">
        <v>41</v>
      </c>
      <c r="B32" s="99">
        <f t="shared" si="0"/>
        <v>-0.46291624838358369</v>
      </c>
      <c r="C32" s="99">
        <f t="shared" si="1"/>
        <v>7.9972596335812329E-2</v>
      </c>
      <c r="D32" s="93"/>
      <c r="E32" s="94">
        <v>4535.5120589999997</v>
      </c>
      <c r="F32" s="99">
        <v>3219.42134674007</v>
      </c>
      <c r="G32" s="99">
        <f t="shared" si="2"/>
        <v>-0.46291624838358369</v>
      </c>
      <c r="H32">
        <f>Deltas!U25</f>
        <v>7.9972596335812329E-2</v>
      </c>
    </row>
    <row r="33" spans="1:8">
      <c r="A33" s="100" t="s">
        <v>447</v>
      </c>
      <c r="B33" s="99">
        <f t="shared" si="0"/>
        <v>-0.74991084782186967</v>
      </c>
      <c r="C33" s="99">
        <f t="shared" si="1"/>
        <v>4.4043890364563597E-2</v>
      </c>
      <c r="D33" s="93"/>
      <c r="E33" s="94">
        <v>4044.9537340000002</v>
      </c>
      <c r="F33" s="99">
        <v>3386.6434087883999</v>
      </c>
      <c r="G33" s="99">
        <f t="shared" si="2"/>
        <v>-0.74991084782186967</v>
      </c>
      <c r="H33">
        <f>Deltas!U26</f>
        <v>4.4043890364563597E-2</v>
      </c>
    </row>
    <row r="34" spans="1:8">
      <c r="A34" s="100" t="s">
        <v>45</v>
      </c>
      <c r="B34" s="99">
        <f t="shared" si="0"/>
        <v>-0.49713371136587969</v>
      </c>
      <c r="C34" s="99">
        <f t="shared" si="1"/>
        <v>0.10980805462316172</v>
      </c>
      <c r="D34" s="93"/>
      <c r="E34" s="94">
        <v>7885.4436720000003</v>
      </c>
      <c r="F34" s="99">
        <v>5743.2521448188199</v>
      </c>
      <c r="G34" s="99">
        <f t="shared" si="2"/>
        <v>-0.49713371136587969</v>
      </c>
      <c r="H34">
        <f>Deltas!U27</f>
        <v>0.10980805462316172</v>
      </c>
    </row>
    <row r="35" spans="1:8">
      <c r="A35" s="100" t="s">
        <v>47</v>
      </c>
      <c r="B35" s="99">
        <f t="shared" si="0"/>
        <v>-0.76883703175922846</v>
      </c>
      <c r="C35" s="99">
        <f t="shared" si="1"/>
        <v>6.8204917698334755E-2</v>
      </c>
      <c r="D35" s="93"/>
      <c r="E35" s="94">
        <v>13459.82006</v>
      </c>
      <c r="F35" s="99">
        <v>11354.7285780855</v>
      </c>
      <c r="G35" s="99">
        <f t="shared" si="2"/>
        <v>-0.76883703175922846</v>
      </c>
      <c r="H35">
        <f>Deltas!U28</f>
        <v>6.8204917698334755E-2</v>
      </c>
    </row>
    <row r="36" spans="1:8">
      <c r="A36" s="100" t="s">
        <v>49</v>
      </c>
      <c r="B36" s="99">
        <f t="shared" si="0"/>
        <v>-0.71135406079806929</v>
      </c>
      <c r="C36" s="99">
        <f t="shared" si="1"/>
        <v>7.3368919661282922E-2</v>
      </c>
      <c r="D36" s="93"/>
      <c r="E36" s="94">
        <v>9804.2858610000003</v>
      </c>
      <c r="F36" s="99">
        <v>8074.7899527362897</v>
      </c>
      <c r="G36" s="99">
        <f t="shared" si="2"/>
        <v>-0.71135406079806929</v>
      </c>
      <c r="H36">
        <f>Deltas!U29</f>
        <v>7.3368919661282922E-2</v>
      </c>
    </row>
    <row r="37" spans="1:8">
      <c r="A37" s="100" t="s">
        <v>51</v>
      </c>
      <c r="B37" s="99" t="e">
        <f t="shared" si="0"/>
        <v>#N/A</v>
      </c>
      <c r="C37" s="99" t="e">
        <f t="shared" si="1"/>
        <v>#N/A</v>
      </c>
      <c r="D37" s="93"/>
      <c r="E37" s="94">
        <v>51204.568590000003</v>
      </c>
      <c r="F37" s="99">
        <v>46680.765562150897</v>
      </c>
      <c r="G37" s="99">
        <f t="shared" si="2"/>
        <v>-1.0337196537209303</v>
      </c>
      <c r="H37" t="str">
        <f>Deltas!U30</f>
        <v/>
      </c>
    </row>
    <row r="38" spans="1:8">
      <c r="A38" s="100" t="s">
        <v>53</v>
      </c>
      <c r="B38" s="99">
        <f t="shared" si="0"/>
        <v>-0.47709683234084227</v>
      </c>
      <c r="C38" s="99">
        <f t="shared" si="1"/>
        <v>6.2607491727021167E-2</v>
      </c>
      <c r="D38" s="93"/>
      <c r="E38" s="94">
        <v>12364.114369999999</v>
      </c>
      <c r="F38" s="99">
        <v>8872.62490848794</v>
      </c>
      <c r="G38" s="99">
        <f t="shared" si="2"/>
        <v>-0.47709683234084227</v>
      </c>
      <c r="H38">
        <f>Deltas!U31</f>
        <v>6.2607491727021167E-2</v>
      </c>
    </row>
    <row r="39" spans="1:8">
      <c r="A39" s="100" t="s">
        <v>55</v>
      </c>
      <c r="B39" s="99">
        <f t="shared" si="0"/>
        <v>-0.83305022697879727</v>
      </c>
      <c r="C39" s="99">
        <f t="shared" si="1"/>
        <v>4.579016013840425E-2</v>
      </c>
      <c r="D39" s="93"/>
      <c r="E39" s="94">
        <v>1133.6341540000001</v>
      </c>
      <c r="F39" s="99">
        <v>978.91016518214701</v>
      </c>
      <c r="G39" s="99">
        <f t="shared" si="2"/>
        <v>-0.83305022697879727</v>
      </c>
      <c r="H39">
        <f>Deltas!U32</f>
        <v>4.579016013840425E-2</v>
      </c>
    </row>
    <row r="40" spans="1:8">
      <c r="A40" s="100" t="s">
        <v>57</v>
      </c>
      <c r="B40" s="99">
        <f t="shared" si="0"/>
        <v>-0.98852522636362239</v>
      </c>
      <c r="C40" s="99">
        <f t="shared" si="1"/>
        <v>7.2247172877173971E-2</v>
      </c>
      <c r="D40" s="93"/>
      <c r="E40" s="94">
        <v>372.43868570000001</v>
      </c>
      <c r="F40" s="99">
        <v>336.11053988636297</v>
      </c>
      <c r="G40" s="99">
        <f t="shared" si="2"/>
        <v>-0.98852522636362239</v>
      </c>
      <c r="H40">
        <f>Deltas!U33</f>
        <v>7.2247172877173971E-2</v>
      </c>
    </row>
    <row r="41" spans="1:8">
      <c r="A41" s="100" t="s">
        <v>59</v>
      </c>
      <c r="B41" s="99">
        <f t="shared" si="0"/>
        <v>-0.42454416391381072</v>
      </c>
      <c r="C41" s="99">
        <f t="shared" si="1"/>
        <v>4.3107447354894357E-2</v>
      </c>
      <c r="D41" s="93"/>
      <c r="E41" s="94">
        <v>1833.4230910000001</v>
      </c>
      <c r="F41" s="99">
        <v>1261.2925841573301</v>
      </c>
      <c r="G41" s="99">
        <f t="shared" si="2"/>
        <v>-0.42454416391381072</v>
      </c>
      <c r="H41">
        <f>Deltas!U34</f>
        <v>4.3107447354894357E-2</v>
      </c>
    </row>
    <row r="42" spans="1:8">
      <c r="A42" s="100" t="s">
        <v>61</v>
      </c>
      <c r="B42" s="99">
        <f t="shared" si="0"/>
        <v>-0.92648869878266804</v>
      </c>
      <c r="C42" s="99">
        <f t="shared" si="1"/>
        <v>6.9005867229310375E-2</v>
      </c>
      <c r="D42" s="93"/>
      <c r="E42" s="94">
        <v>2131.2007250000001</v>
      </c>
      <c r="F42" s="99">
        <v>1893.2807072721801</v>
      </c>
      <c r="G42" s="99">
        <f t="shared" si="2"/>
        <v>-0.92648869878266804</v>
      </c>
      <c r="H42">
        <f>Deltas!U35</f>
        <v>6.9005867229310375E-2</v>
      </c>
    </row>
    <row r="43" spans="1:8">
      <c r="A43" s="100" t="s">
        <v>63</v>
      </c>
      <c r="B43" s="99">
        <f t="shared" si="0"/>
        <v>-0.80817071708897148</v>
      </c>
      <c r="C43" s="99">
        <f t="shared" si="1"/>
        <v>1.2748227913508728E-2</v>
      </c>
      <c r="D43" s="93"/>
      <c r="E43" s="94">
        <v>38301.855369999997</v>
      </c>
      <c r="F43" s="99">
        <v>32789.8585245176</v>
      </c>
      <c r="G43" s="99">
        <f t="shared" si="2"/>
        <v>-0.80817071708897148</v>
      </c>
      <c r="H43">
        <f>Deltas!U36</f>
        <v>1.2748227913508728E-2</v>
      </c>
    </row>
    <row r="44" spans="1:8">
      <c r="A44" s="100" t="s">
        <v>65</v>
      </c>
      <c r="B44" s="99">
        <f t="shared" si="0"/>
        <v>-0.45966254868862194</v>
      </c>
      <c r="C44" s="99">
        <f t="shared" si="1"/>
        <v>0.12938817821657042</v>
      </c>
      <c r="D44" s="93"/>
      <c r="E44" s="94">
        <v>3320.2668659999999</v>
      </c>
      <c r="F44" s="99">
        <v>2350.8021883848601</v>
      </c>
      <c r="G44" s="99">
        <f t="shared" si="2"/>
        <v>-0.45966254868862194</v>
      </c>
      <c r="H44">
        <f>Deltas!U37</f>
        <v>0.12938817821657042</v>
      </c>
    </row>
    <row r="45" spans="1:8">
      <c r="A45" s="100" t="s">
        <v>67</v>
      </c>
      <c r="B45" s="99">
        <f t="shared" ref="B45:B76" si="3">IF(ISNUMBER($G45*$H45),G45,NA())</f>
        <v>-0.85161814455682194</v>
      </c>
      <c r="C45" s="99">
        <f t="shared" ref="C45:C76" si="4">IF(ISNUMBER($G45*$H45),H45,NA())</f>
        <v>-5.1236829451450069E-2</v>
      </c>
      <c r="D45" s="93"/>
      <c r="E45" s="94">
        <v>729.0097829</v>
      </c>
      <c r="F45" s="99">
        <v>633.38255171411595</v>
      </c>
      <c r="G45" s="99">
        <f t="shared" si="2"/>
        <v>-0.85161814455682194</v>
      </c>
      <c r="H45">
        <f>Deltas!U38</f>
        <v>-5.1236829451450069E-2</v>
      </c>
    </row>
    <row r="46" spans="1:8">
      <c r="A46" s="100" t="s">
        <v>69</v>
      </c>
      <c r="B46" s="99">
        <f t="shared" si="3"/>
        <v>-0.76599539367516079</v>
      </c>
      <c r="C46" s="99">
        <f t="shared" si="4"/>
        <v>1.6365317673207903E-3</v>
      </c>
      <c r="D46" s="93"/>
      <c r="E46" s="94">
        <v>1357.0448879999999</v>
      </c>
      <c r="F46" s="99">
        <v>1143.5311999733799</v>
      </c>
      <c r="G46" s="99">
        <f t="shared" si="2"/>
        <v>-0.76599539367516079</v>
      </c>
      <c r="H46">
        <f>Deltas!U39</f>
        <v>1.6365317673207903E-3</v>
      </c>
    </row>
    <row r="47" spans="1:8">
      <c r="A47" s="100" t="s">
        <v>71</v>
      </c>
      <c r="B47" s="99">
        <f t="shared" si="3"/>
        <v>-0.68396981129779433</v>
      </c>
      <c r="C47" s="99">
        <f t="shared" si="4"/>
        <v>4.0375504213015181E-2</v>
      </c>
      <c r="D47" s="93"/>
      <c r="E47" s="94">
        <v>13865.19449</v>
      </c>
      <c r="F47" s="99">
        <v>11276.5024892607</v>
      </c>
      <c r="G47" s="99">
        <f t="shared" si="2"/>
        <v>-0.68396981129779433</v>
      </c>
      <c r="H47">
        <f>Deltas!U40</f>
        <v>4.0375504213015181E-2</v>
      </c>
    </row>
    <row r="48" spans="1:8">
      <c r="A48" s="100" t="s">
        <v>73</v>
      </c>
      <c r="B48" s="99">
        <f t="shared" si="3"/>
        <v>-0.35183299471953244</v>
      </c>
      <c r="C48" s="99">
        <f t="shared" si="4"/>
        <v>5.9566069320024791E-2</v>
      </c>
      <c r="D48" s="93"/>
      <c r="E48" s="94">
        <v>5594.4188059999997</v>
      </c>
      <c r="F48" s="99">
        <v>3598.6353661335302</v>
      </c>
      <c r="G48" s="99">
        <f t="shared" si="2"/>
        <v>-0.35183299471953244</v>
      </c>
      <c r="H48">
        <f>Deltas!U41</f>
        <v>5.9566069320024791E-2</v>
      </c>
    </row>
    <row r="49" spans="1:8">
      <c r="A49" s="100" t="s">
        <v>75</v>
      </c>
      <c r="B49" s="99">
        <f t="shared" si="3"/>
        <v>-0.63580129053355616</v>
      </c>
      <c r="C49" s="99">
        <f t="shared" si="4"/>
        <v>0.1121958312548961</v>
      </c>
      <c r="D49" s="93"/>
      <c r="E49" s="94">
        <v>8633.2806600000004</v>
      </c>
      <c r="F49" s="99">
        <v>6853.9483934858799</v>
      </c>
      <c r="G49" s="99">
        <f t="shared" si="2"/>
        <v>-0.63580129053355616</v>
      </c>
      <c r="H49">
        <f>Deltas!U42</f>
        <v>0.1121958312548961</v>
      </c>
    </row>
    <row r="50" spans="1:8">
      <c r="A50" s="100" t="s">
        <v>77</v>
      </c>
      <c r="B50" s="99">
        <f t="shared" si="3"/>
        <v>-1.0426612018913464</v>
      </c>
      <c r="C50" s="99">
        <f t="shared" si="4"/>
        <v>1.1582456749189375E-2</v>
      </c>
      <c r="D50" s="93"/>
      <c r="E50" s="94">
        <v>1170.3231330000001</v>
      </c>
      <c r="F50" s="99">
        <v>1068.9394095268899</v>
      </c>
      <c r="G50" s="99">
        <f t="shared" si="2"/>
        <v>-1.0426612018913464</v>
      </c>
      <c r="H50">
        <f>Deltas!U43</f>
        <v>1.1582456749189375E-2</v>
      </c>
    </row>
    <row r="51" spans="1:8">
      <c r="A51" s="100" t="s">
        <v>79</v>
      </c>
      <c r="B51" s="99">
        <f t="shared" si="3"/>
        <v>-0.80594878833463002</v>
      </c>
      <c r="C51" s="99">
        <f t="shared" si="4"/>
        <v>9.8508801421750961E-2</v>
      </c>
      <c r="D51" s="93"/>
      <c r="E51" s="94">
        <v>3752.428629</v>
      </c>
      <c r="F51" s="99">
        <v>3209.8648405598701</v>
      </c>
      <c r="G51" s="99">
        <f t="shared" si="2"/>
        <v>-0.80594878833463002</v>
      </c>
      <c r="H51">
        <f>Deltas!U44</f>
        <v>9.8508801421750961E-2</v>
      </c>
    </row>
    <row r="52" spans="1:8">
      <c r="A52" s="100" t="s">
        <v>448</v>
      </c>
      <c r="B52" s="99">
        <f t="shared" si="3"/>
        <v>-0.7326146086952503</v>
      </c>
      <c r="C52" s="99">
        <f t="shared" si="4"/>
        <v>5.1587157741357262E-2</v>
      </c>
      <c r="D52" s="93"/>
      <c r="E52" s="94">
        <v>299.64162540000001</v>
      </c>
      <c r="F52" s="99">
        <v>249.07631480936601</v>
      </c>
      <c r="G52" s="99">
        <f t="shared" si="2"/>
        <v>-0.7326146086952503</v>
      </c>
      <c r="H52">
        <f>Deltas!U45</f>
        <v>5.1587157741357262E-2</v>
      </c>
    </row>
    <row r="53" spans="1:8">
      <c r="A53" s="100" t="s">
        <v>83</v>
      </c>
      <c r="B53" s="99">
        <f t="shared" si="3"/>
        <v>-0.56981252767636514</v>
      </c>
      <c r="C53" s="99">
        <f t="shared" si="4"/>
        <v>5.7692043381650251E-2</v>
      </c>
      <c r="D53" s="93"/>
      <c r="E53" s="94">
        <v>10942.72761</v>
      </c>
      <c r="F53" s="99">
        <v>8366.3049409751802</v>
      </c>
      <c r="G53" s="99">
        <f t="shared" si="2"/>
        <v>-0.56981252767636514</v>
      </c>
      <c r="H53">
        <f>Deltas!U46</f>
        <v>5.7692043381650251E-2</v>
      </c>
    </row>
    <row r="54" spans="1:8">
      <c r="A54" s="100" t="s">
        <v>85</v>
      </c>
      <c r="B54" s="99">
        <f t="shared" si="3"/>
        <v>-1.1616871643971645</v>
      </c>
      <c r="C54" s="99">
        <f t="shared" si="4"/>
        <v>0.11072997851876969</v>
      </c>
      <c r="D54" s="93"/>
      <c r="E54" s="94">
        <v>1631.7139010000001</v>
      </c>
      <c r="F54" s="99">
        <v>1523.07255477955</v>
      </c>
      <c r="G54" s="99">
        <f t="shared" si="2"/>
        <v>-1.1616871643971645</v>
      </c>
      <c r="H54">
        <f>Deltas!U47</f>
        <v>0.11072997851876969</v>
      </c>
    </row>
    <row r="55" spans="1:8">
      <c r="A55" s="100" t="s">
        <v>87</v>
      </c>
      <c r="B55" s="99">
        <f t="shared" si="3"/>
        <v>-0.58527077832696417</v>
      </c>
      <c r="C55" s="99">
        <f t="shared" si="4"/>
        <v>3.4997021139557438E-2</v>
      </c>
      <c r="D55" s="93"/>
      <c r="E55" s="94">
        <v>18717.38769</v>
      </c>
      <c r="F55" s="99">
        <v>14444.657545761</v>
      </c>
      <c r="G55" s="99">
        <f t="shared" si="2"/>
        <v>-0.58527077832696417</v>
      </c>
      <c r="H55">
        <f>Deltas!U48</f>
        <v>3.4997021139557438E-2</v>
      </c>
    </row>
    <row r="56" spans="1:8">
      <c r="A56" s="100" t="s">
        <v>89</v>
      </c>
      <c r="B56" s="99" t="e">
        <f t="shared" si="3"/>
        <v>#N/A</v>
      </c>
      <c r="C56" s="99" t="e">
        <f t="shared" si="4"/>
        <v>#N/A</v>
      </c>
      <c r="D56" s="93"/>
      <c r="E56" s="94"/>
      <c r="F56" s="99"/>
      <c r="G56" s="99" t="e">
        <f t="shared" si="2"/>
        <v>#DIV/0!</v>
      </c>
      <c r="H56">
        <f>Deltas!U49</f>
        <v>4.5255237198479556E-3</v>
      </c>
    </row>
    <row r="57" spans="1:8">
      <c r="A57" s="100" t="s">
        <v>91</v>
      </c>
      <c r="B57" s="99">
        <f t="shared" si="3"/>
        <v>-0.68482621763181384</v>
      </c>
      <c r="C57" s="99">
        <f t="shared" si="4"/>
        <v>-4.8762046361843225E-3</v>
      </c>
      <c r="D57" s="93"/>
      <c r="E57" s="94">
        <v>28532.094580000001</v>
      </c>
      <c r="F57" s="99">
        <v>23214.444478557802</v>
      </c>
      <c r="G57" s="99">
        <f t="shared" si="2"/>
        <v>-0.68482621763181384</v>
      </c>
      <c r="H57">
        <f>Deltas!U50</f>
        <v>-4.8762046361843225E-3</v>
      </c>
    </row>
    <row r="58" spans="1:8">
      <c r="A58" s="100" t="s">
        <v>93</v>
      </c>
      <c r="B58" s="99">
        <f t="shared" si="3"/>
        <v>-0.61629471123335355</v>
      </c>
      <c r="C58" s="99">
        <f t="shared" si="4"/>
        <v>4.5067678636359201E-2</v>
      </c>
      <c r="D58" s="93"/>
      <c r="E58" s="94">
        <v>24551.43261</v>
      </c>
      <c r="F58" s="99">
        <v>19286.738911163298</v>
      </c>
      <c r="G58" s="99">
        <f t="shared" si="2"/>
        <v>-0.61629471123335355</v>
      </c>
      <c r="H58">
        <f>Deltas!U51</f>
        <v>4.5067678636359201E-2</v>
      </c>
    </row>
    <row r="59" spans="1:8">
      <c r="A59" s="100" t="s">
        <v>95</v>
      </c>
      <c r="B59" s="99">
        <f t="shared" si="3"/>
        <v>-0.81623452493721838</v>
      </c>
      <c r="C59" s="99">
        <f t="shared" si="4"/>
        <v>2.7438600961167667E-2</v>
      </c>
      <c r="D59" s="93"/>
      <c r="E59" s="94">
        <v>37636.427750000003</v>
      </c>
      <c r="F59" s="99">
        <v>32312.241766318999</v>
      </c>
      <c r="G59" s="99">
        <f t="shared" si="2"/>
        <v>-0.81623452493721838</v>
      </c>
      <c r="H59">
        <f>Deltas!U52</f>
        <v>2.7438600961167667E-2</v>
      </c>
    </row>
    <row r="60" spans="1:8">
      <c r="A60" s="100" t="s">
        <v>97</v>
      </c>
      <c r="B60" s="99">
        <f t="shared" si="3"/>
        <v>-0.76178873761697119</v>
      </c>
      <c r="C60" s="99">
        <f t="shared" si="4"/>
        <v>7.9075312777313403E-3</v>
      </c>
      <c r="D60" s="93"/>
      <c r="E60" s="94">
        <v>2097.30726</v>
      </c>
      <c r="F60" s="99">
        <v>1764.38770611477</v>
      </c>
      <c r="G60" s="99">
        <f t="shared" si="2"/>
        <v>-0.76178873761697119</v>
      </c>
      <c r="H60">
        <f>Deltas!U53</f>
        <v>7.9075312777313403E-3</v>
      </c>
    </row>
    <row r="61" spans="1:8">
      <c r="A61" s="100" t="s">
        <v>99</v>
      </c>
      <c r="B61" s="99" t="e">
        <f t="shared" si="3"/>
        <v>#N/A</v>
      </c>
      <c r="C61" s="99" t="e">
        <f t="shared" si="4"/>
        <v>#N/A</v>
      </c>
      <c r="D61" s="93"/>
      <c r="E61" s="94">
        <v>8479.0187650000007</v>
      </c>
      <c r="F61" s="99">
        <v>6794.9399521055402</v>
      </c>
      <c r="G61" s="99">
        <f t="shared" si="2"/>
        <v>-0.65390319767718352</v>
      </c>
      <c r="H61" t="str">
        <f>Deltas!U54</f>
        <v/>
      </c>
    </row>
    <row r="62" spans="1:8">
      <c r="A62" s="100" t="s">
        <v>101</v>
      </c>
      <c r="B62" s="99">
        <f t="shared" si="3"/>
        <v>-0.48486018986837776</v>
      </c>
      <c r="C62" s="99">
        <f t="shared" si="4"/>
        <v>0.1250757196980038</v>
      </c>
      <c r="D62" s="93"/>
      <c r="E62" s="94">
        <v>7721.8368190000001</v>
      </c>
      <c r="F62" s="99">
        <v>5573.6586292272004</v>
      </c>
      <c r="G62" s="99">
        <f t="shared" si="2"/>
        <v>-0.48486018986837776</v>
      </c>
      <c r="H62">
        <f>Deltas!U55</f>
        <v>0.1250757196980038</v>
      </c>
    </row>
    <row r="63" spans="1:8">
      <c r="A63" s="100" t="s">
        <v>103</v>
      </c>
      <c r="B63" s="99">
        <f t="shared" si="3"/>
        <v>-0.69458903826420393</v>
      </c>
      <c r="C63" s="99">
        <f t="shared" si="4"/>
        <v>8.5624759723464172E-2</v>
      </c>
      <c r="D63" s="93"/>
      <c r="E63" s="94">
        <v>7607.0768879999996</v>
      </c>
      <c r="F63" s="99">
        <v>6217.6577660408502</v>
      </c>
      <c r="G63" s="99">
        <f t="shared" si="2"/>
        <v>-0.69458903826420393</v>
      </c>
      <c r="H63">
        <f>Deltas!U56</f>
        <v>8.5624759723464172E-2</v>
      </c>
    </row>
    <row r="64" spans="1:8">
      <c r="A64" s="100" t="s">
        <v>105</v>
      </c>
      <c r="B64" s="99">
        <f t="shared" si="3"/>
        <v>-0.65440015583458921</v>
      </c>
      <c r="C64" s="99">
        <f t="shared" si="4"/>
        <v>0.11521472213617956</v>
      </c>
      <c r="D64" s="93"/>
      <c r="E64" s="94">
        <v>5085.4967189999998</v>
      </c>
      <c r="F64" s="99">
        <v>4076.4576111479901</v>
      </c>
      <c r="G64" s="99">
        <f t="shared" si="2"/>
        <v>-0.65440015583458921</v>
      </c>
      <c r="H64">
        <f>Deltas!U57</f>
        <v>0.11521472213617956</v>
      </c>
    </row>
    <row r="65" spans="1:8">
      <c r="A65" s="100" t="s">
        <v>107</v>
      </c>
      <c r="B65" s="99">
        <f t="shared" si="3"/>
        <v>-0.69077044784402852</v>
      </c>
      <c r="C65" s="99">
        <f t="shared" si="4"/>
        <v>6.6158817817351043E-2</v>
      </c>
      <c r="D65" s="93"/>
      <c r="E65" s="94">
        <v>6566.2528849999999</v>
      </c>
      <c r="F65" s="99">
        <v>5357.4201606320903</v>
      </c>
      <c r="G65" s="99">
        <f t="shared" si="2"/>
        <v>-0.69077044784402852</v>
      </c>
      <c r="H65">
        <f>Deltas!U58</f>
        <v>6.6158817817351043E-2</v>
      </c>
    </row>
    <row r="66" spans="1:8">
      <c r="A66" s="100" t="s">
        <v>109</v>
      </c>
      <c r="B66" s="99" t="e">
        <f t="shared" si="3"/>
        <v>#N/A</v>
      </c>
      <c r="C66" s="99" t="e">
        <f t="shared" si="4"/>
        <v>#N/A</v>
      </c>
      <c r="D66" s="93"/>
      <c r="E66" s="94">
        <v>30836.650969999999</v>
      </c>
      <c r="F66" s="99">
        <v>22443.705346041501</v>
      </c>
      <c r="G66" s="99">
        <f t="shared" si="2"/>
        <v>-0.49616647236015854</v>
      </c>
      <c r="H66" t="str">
        <f>Deltas!U59</f>
        <v/>
      </c>
    </row>
    <row r="67" spans="1:8">
      <c r="A67" s="100" t="s">
        <v>111</v>
      </c>
      <c r="B67" s="99">
        <f t="shared" si="3"/>
        <v>-1.6421340282975316</v>
      </c>
      <c r="C67" s="99">
        <f t="shared" si="4"/>
        <v>-2.5060774941299234E-2</v>
      </c>
      <c r="D67" s="93"/>
      <c r="E67" s="94">
        <v>639.22576670000001</v>
      </c>
      <c r="F67" s="99">
        <v>624.81887871038396</v>
      </c>
      <c r="G67" s="99">
        <f t="shared" si="2"/>
        <v>-1.6421340282975316</v>
      </c>
      <c r="H67">
        <f>Deltas!U60</f>
        <v>-2.5060774941299234E-2</v>
      </c>
    </row>
    <row r="68" spans="1:8">
      <c r="A68" s="100" t="s">
        <v>113</v>
      </c>
      <c r="B68" s="99">
        <f t="shared" si="3"/>
        <v>-0.45205443183829991</v>
      </c>
      <c r="C68" s="99">
        <f t="shared" si="4"/>
        <v>1.5600940798887741E-5</v>
      </c>
      <c r="D68" s="93"/>
      <c r="E68" s="94">
        <v>21003.71789</v>
      </c>
      <c r="F68" s="99">
        <v>14781.4089206063</v>
      </c>
      <c r="G68" s="99">
        <f t="shared" si="2"/>
        <v>-0.45205443183829991</v>
      </c>
      <c r="H68">
        <f>Deltas!U61</f>
        <v>1.5600940798887741E-5</v>
      </c>
    </row>
    <row r="69" spans="1:8">
      <c r="A69" s="100" t="s">
        <v>115</v>
      </c>
      <c r="B69" s="99">
        <f t="shared" si="3"/>
        <v>-0.46186297564380524</v>
      </c>
      <c r="C69" s="99">
        <f t="shared" si="4"/>
        <v>-1.5543440719144493E-2</v>
      </c>
      <c r="D69" s="93"/>
      <c r="E69" s="94">
        <v>792.34898869999995</v>
      </c>
      <c r="F69" s="99">
        <v>561.96604810426697</v>
      </c>
      <c r="G69" s="99">
        <f t="shared" si="2"/>
        <v>-0.46186297564380524</v>
      </c>
      <c r="H69">
        <f>Deltas!U62</f>
        <v>-1.5543440719144493E-2</v>
      </c>
    </row>
    <row r="70" spans="1:8">
      <c r="A70" s="100" t="s">
        <v>117</v>
      </c>
      <c r="B70" s="99">
        <f t="shared" si="3"/>
        <v>-1.0165479565828124</v>
      </c>
      <c r="C70" s="99">
        <f t="shared" si="4"/>
        <v>7.600906910288277E-2</v>
      </c>
      <c r="D70" s="93"/>
      <c r="E70" s="94">
        <v>4572.5069169999997</v>
      </c>
      <c r="F70" s="99">
        <v>4153.02660199406</v>
      </c>
      <c r="G70" s="99">
        <f t="shared" si="2"/>
        <v>-1.0165479565828124</v>
      </c>
      <c r="H70">
        <f>Deltas!U63</f>
        <v>7.600906910288277E-2</v>
      </c>
    </row>
    <row r="71" spans="1:8">
      <c r="A71" s="100" t="s">
        <v>119</v>
      </c>
      <c r="B71" s="99">
        <f t="shared" si="3"/>
        <v>-0.71728018115244685</v>
      </c>
      <c r="C71" s="99">
        <f t="shared" si="4"/>
        <v>-4.5627491793697739E-3</v>
      </c>
      <c r="D71" s="93"/>
      <c r="E71" s="94">
        <v>36149.192929999997</v>
      </c>
      <c r="F71" s="99">
        <v>29850.5722826321</v>
      </c>
      <c r="G71" s="99">
        <f t="shared" si="2"/>
        <v>-0.71728018115244685</v>
      </c>
      <c r="H71">
        <f>Deltas!U64</f>
        <v>-4.5627491793697739E-3</v>
      </c>
    </row>
    <row r="72" spans="1:8">
      <c r="A72" s="100" t="s">
        <v>121</v>
      </c>
      <c r="B72" s="99">
        <f t="shared" si="3"/>
        <v>-0.79404526292231026</v>
      </c>
      <c r="C72" s="99">
        <f t="shared" si="4"/>
        <v>9.2827481779473031E-3</v>
      </c>
      <c r="D72" s="93"/>
      <c r="E72" s="94">
        <v>33278.915229999999</v>
      </c>
      <c r="F72" s="99">
        <v>28344.102538187199</v>
      </c>
      <c r="G72" s="99">
        <f t="shared" si="2"/>
        <v>-0.79404526292231026</v>
      </c>
      <c r="H72">
        <f>Deltas!U65</f>
        <v>9.2827481779473031E-3</v>
      </c>
    </row>
    <row r="73" spans="1:8">
      <c r="A73" s="100" t="s">
        <v>123</v>
      </c>
      <c r="B73" s="99" t="e">
        <f t="shared" si="3"/>
        <v>#N/A</v>
      </c>
      <c r="C73" s="99" t="e">
        <f t="shared" si="4"/>
        <v>#N/A</v>
      </c>
      <c r="D73" s="93"/>
      <c r="E73" s="94">
        <v>14309.11542</v>
      </c>
      <c r="F73" s="99">
        <v>12480.087180317099</v>
      </c>
      <c r="G73" s="99">
        <f t="shared" si="2"/>
        <v>-0.86369479205579458</v>
      </c>
      <c r="H73" t="str">
        <f>Deltas!U66</f>
        <v/>
      </c>
    </row>
    <row r="74" spans="1:8">
      <c r="A74" s="100" t="s">
        <v>125</v>
      </c>
      <c r="B74" s="99">
        <f t="shared" si="3"/>
        <v>-0.72947203674811545</v>
      </c>
      <c r="C74" s="99">
        <f t="shared" si="4"/>
        <v>9.8074682047112616E-2</v>
      </c>
      <c r="D74" s="93"/>
      <c r="E74" s="94">
        <v>1304.686136</v>
      </c>
      <c r="F74" s="99">
        <v>1083.06635590882</v>
      </c>
      <c r="G74" s="99">
        <f t="shared" si="2"/>
        <v>-0.72947203674811545</v>
      </c>
      <c r="H74">
        <f>Deltas!U67</f>
        <v>9.8074682047112616E-2</v>
      </c>
    </row>
    <row r="75" spans="1:8">
      <c r="A75" s="100" t="s">
        <v>127</v>
      </c>
      <c r="B75" s="99">
        <f t="shared" si="3"/>
        <v>-0.41742281639372836</v>
      </c>
      <c r="C75" s="99">
        <f t="shared" si="4"/>
        <v>0.11181784132166683</v>
      </c>
      <c r="D75" s="93"/>
      <c r="E75" s="94">
        <v>4708.896307</v>
      </c>
      <c r="F75" s="99">
        <v>3219.7208858916001</v>
      </c>
      <c r="G75" s="99">
        <f t="shared" si="2"/>
        <v>-0.41742281639372836</v>
      </c>
      <c r="H75">
        <f>Deltas!U68</f>
        <v>0.11181784132166683</v>
      </c>
    </row>
    <row r="76" spans="1:8">
      <c r="A76" s="100" t="s">
        <v>129</v>
      </c>
      <c r="B76" s="99">
        <f t="shared" si="3"/>
        <v>-0.75574477854297717</v>
      </c>
      <c r="C76" s="99">
        <f t="shared" si="4"/>
        <v>1.6958554085800631E-2</v>
      </c>
      <c r="D76" s="93"/>
      <c r="E76" s="94">
        <v>35621.954590000001</v>
      </c>
      <c r="F76" s="99">
        <v>29895.124748736001</v>
      </c>
      <c r="G76" s="99">
        <f t="shared" si="2"/>
        <v>-0.75574477854297717</v>
      </c>
      <c r="H76">
        <f>Deltas!U69</f>
        <v>1.6958554085800631E-2</v>
      </c>
    </row>
    <row r="77" spans="1:8">
      <c r="A77" s="100" t="s">
        <v>131</v>
      </c>
      <c r="B77" s="99">
        <f t="shared" ref="B77:B108" si="5">IF(ISNUMBER($G77*$H77),G77,NA())</f>
        <v>-0.66545170613780724</v>
      </c>
      <c r="C77" s="99">
        <f t="shared" ref="C77:C108" si="6">IF(ISNUMBER($G77*$H77),H77,NA())</f>
        <v>0.11960895806141825</v>
      </c>
      <c r="D77" s="93"/>
      <c r="E77" s="94">
        <v>1382.6150749999999</v>
      </c>
      <c r="F77" s="99">
        <v>1114.4351094578701</v>
      </c>
      <c r="G77" s="99">
        <f t="shared" si="2"/>
        <v>-0.66545170613780724</v>
      </c>
      <c r="H77">
        <f>Deltas!U70</f>
        <v>0.11960895806141825</v>
      </c>
    </row>
    <row r="78" spans="1:8">
      <c r="A78" s="100" t="s">
        <v>133</v>
      </c>
      <c r="B78" s="99">
        <f t="shared" si="5"/>
        <v>-0.81307109776751807</v>
      </c>
      <c r="C78" s="99">
        <f t="shared" si="6"/>
        <v>-1.380692518513401E-2</v>
      </c>
      <c r="D78" s="93"/>
      <c r="E78" s="94">
        <v>28171.446909999999</v>
      </c>
      <c r="F78" s="99">
        <v>24159.3100197805</v>
      </c>
      <c r="G78" s="99">
        <f t="shared" ref="G78:G141" si="7">LOG((E78-F78)/SQRT(F78*E78))</f>
        <v>-0.81307109776751807</v>
      </c>
      <c r="H78">
        <f>Deltas!U71</f>
        <v>-1.380692518513401E-2</v>
      </c>
    </row>
    <row r="79" spans="1:8">
      <c r="A79" s="100" t="s">
        <v>135</v>
      </c>
      <c r="B79" s="99" t="e">
        <f t="shared" si="5"/>
        <v>#N/A</v>
      </c>
      <c r="C79" s="99" t="e">
        <f t="shared" si="6"/>
        <v>#N/A</v>
      </c>
      <c r="D79" s="93"/>
      <c r="E79" s="94">
        <v>8685.1427199999998</v>
      </c>
      <c r="F79" s="99">
        <v>6917.5484307880997</v>
      </c>
      <c r="G79" s="99">
        <f t="shared" si="7"/>
        <v>-0.64198199415677104</v>
      </c>
      <c r="H79" t="str">
        <f>Deltas!U72</f>
        <v/>
      </c>
    </row>
    <row r="80" spans="1:8">
      <c r="A80" s="100" t="s">
        <v>137</v>
      </c>
      <c r="B80" s="99">
        <f t="shared" si="5"/>
        <v>-0.76962124183612557</v>
      </c>
      <c r="C80" s="99">
        <f t="shared" si="6"/>
        <v>8.6751170358967067E-2</v>
      </c>
      <c r="D80" s="93"/>
      <c r="E80" s="94">
        <v>4627.2406339999998</v>
      </c>
      <c r="F80" s="99">
        <v>3904.74361065943</v>
      </c>
      <c r="G80" s="99">
        <f t="shared" si="7"/>
        <v>-0.76962124183612557</v>
      </c>
      <c r="H80">
        <f>Deltas!U73</f>
        <v>8.6751170358967067E-2</v>
      </c>
    </row>
    <row r="81" spans="1:8">
      <c r="A81" s="100" t="s">
        <v>139</v>
      </c>
      <c r="B81" s="99">
        <f t="shared" si="5"/>
        <v>-0.96433276469401052</v>
      </c>
      <c r="C81" s="99">
        <f t="shared" si="6"/>
        <v>5.2293858207451083E-2</v>
      </c>
      <c r="D81" s="93"/>
      <c r="E81" s="94">
        <v>1016.856603</v>
      </c>
      <c r="F81" s="99">
        <v>912.29670634676597</v>
      </c>
      <c r="G81" s="99">
        <f t="shared" si="7"/>
        <v>-0.96433276469401052</v>
      </c>
      <c r="H81">
        <f>Deltas!U74</f>
        <v>5.2293858207451083E-2</v>
      </c>
    </row>
    <row r="82" spans="1:8">
      <c r="A82" s="100" t="s">
        <v>141</v>
      </c>
      <c r="B82" s="99">
        <f t="shared" si="5"/>
        <v>-0.98443635577278132</v>
      </c>
      <c r="C82" s="99">
        <f t="shared" si="6"/>
        <v>6.4859267779850877E-2</v>
      </c>
      <c r="D82" s="93"/>
      <c r="E82" s="94">
        <v>1018.623956</v>
      </c>
      <c r="F82" s="99">
        <v>918.37483475000795</v>
      </c>
      <c r="G82" s="99">
        <f t="shared" si="7"/>
        <v>-0.98443635577278132</v>
      </c>
      <c r="H82">
        <f>Deltas!U75</f>
        <v>6.4859267779850877E-2</v>
      </c>
    </row>
    <row r="83" spans="1:8">
      <c r="A83" s="100" t="s">
        <v>143</v>
      </c>
      <c r="B83" s="99">
        <f t="shared" si="5"/>
        <v>-0.71033303709847073</v>
      </c>
      <c r="C83" s="99">
        <f t="shared" si="6"/>
        <v>7.2200106210568021E-3</v>
      </c>
      <c r="D83" s="93"/>
      <c r="E83" s="94">
        <v>2975.6513570000002</v>
      </c>
      <c r="F83" s="99">
        <v>2449.6246903128099</v>
      </c>
      <c r="G83" s="99">
        <f t="shared" si="7"/>
        <v>-0.71033303709847073</v>
      </c>
      <c r="H83">
        <f>Deltas!U76</f>
        <v>7.2200106210568021E-3</v>
      </c>
    </row>
    <row r="84" spans="1:8">
      <c r="A84" s="100" t="s">
        <v>145</v>
      </c>
      <c r="B84" s="99">
        <f t="shared" si="5"/>
        <v>-0.91087313427991434</v>
      </c>
      <c r="C84" s="99">
        <f t="shared" si="6"/>
        <v>0.10359566027086548</v>
      </c>
      <c r="D84" s="93"/>
      <c r="E84" s="94">
        <v>1110.4016819999999</v>
      </c>
      <c r="F84" s="99">
        <v>982.17972429406404</v>
      </c>
      <c r="G84" s="99">
        <f t="shared" si="7"/>
        <v>-0.91087313427991434</v>
      </c>
      <c r="H84">
        <f>Deltas!U77</f>
        <v>0.10359566027086548</v>
      </c>
    </row>
    <row r="85" spans="1:8">
      <c r="A85" s="100" t="s">
        <v>147</v>
      </c>
      <c r="B85" s="99">
        <f t="shared" si="5"/>
        <v>-0.65284031491294547</v>
      </c>
      <c r="C85" s="99">
        <f t="shared" si="6"/>
        <v>0.13237768492013596</v>
      </c>
      <c r="D85" s="93"/>
      <c r="E85" s="94">
        <v>3801.4406800000002</v>
      </c>
      <c r="F85" s="99">
        <v>3044.76359335713</v>
      </c>
      <c r="G85" s="99">
        <f t="shared" si="7"/>
        <v>-0.65284031491294547</v>
      </c>
      <c r="H85">
        <f>Deltas!U78</f>
        <v>0.13237768492013596</v>
      </c>
    </row>
    <row r="86" spans="1:8">
      <c r="A86" s="100" t="s">
        <v>149</v>
      </c>
      <c r="B86" s="99">
        <f t="shared" si="5"/>
        <v>-0.75796369244162698</v>
      </c>
      <c r="C86" s="99">
        <f t="shared" si="6"/>
        <v>2.9258935256666299E-2</v>
      </c>
      <c r="D86" s="93"/>
      <c r="E86" s="94">
        <v>19306.950720000001</v>
      </c>
      <c r="F86" s="99">
        <v>16217.475105989</v>
      </c>
      <c r="G86" s="99">
        <f t="shared" si="7"/>
        <v>-0.75796369244162698</v>
      </c>
      <c r="H86">
        <f>Deltas!U79</f>
        <v>2.9258935256666299E-2</v>
      </c>
    </row>
    <row r="87" spans="1:8">
      <c r="A87" s="100" t="s">
        <v>151</v>
      </c>
      <c r="B87" s="99">
        <f t="shared" si="5"/>
        <v>-1.0171557543880974</v>
      </c>
      <c r="C87" s="99">
        <f t="shared" si="6"/>
        <v>1.152856065574219E-2</v>
      </c>
      <c r="D87" s="93"/>
      <c r="E87" s="94">
        <v>37158.686860000002</v>
      </c>
      <c r="F87" s="99">
        <v>33754.2994619163</v>
      </c>
      <c r="G87" s="99">
        <f t="shared" si="7"/>
        <v>-1.0171557543880974</v>
      </c>
      <c r="H87">
        <f>Deltas!U80</f>
        <v>1.152856065574219E-2</v>
      </c>
    </row>
    <row r="88" spans="1:8">
      <c r="A88" s="100" t="s">
        <v>153</v>
      </c>
      <c r="B88" s="99">
        <f t="shared" si="5"/>
        <v>-0.48081360629437175</v>
      </c>
      <c r="C88" s="99">
        <f t="shared" si="6"/>
        <v>8.3904096813221501E-2</v>
      </c>
      <c r="D88" s="93"/>
      <c r="E88" s="94">
        <v>2867.9570530000001</v>
      </c>
      <c r="F88" s="99">
        <v>2063.8532404112402</v>
      </c>
      <c r="G88" s="99">
        <f t="shared" si="7"/>
        <v>-0.48081360629437175</v>
      </c>
      <c r="H88">
        <f>Deltas!U81</f>
        <v>8.3904096813221501E-2</v>
      </c>
    </row>
    <row r="89" spans="1:8">
      <c r="A89" s="100" t="s">
        <v>155</v>
      </c>
      <c r="B89" s="99">
        <f t="shared" si="5"/>
        <v>-0.63422855484758067</v>
      </c>
      <c r="C89" s="99">
        <f t="shared" si="6"/>
        <v>0.14686659363453594</v>
      </c>
      <c r="D89" s="93"/>
      <c r="E89" s="94">
        <v>3760.5345189999998</v>
      </c>
      <c r="F89" s="99">
        <v>2982.9949587487999</v>
      </c>
      <c r="G89" s="99">
        <f t="shared" si="7"/>
        <v>-0.63422855484758067</v>
      </c>
      <c r="H89">
        <f>Deltas!U82</f>
        <v>0.14686659363453594</v>
      </c>
    </row>
    <row r="90" spans="1:8">
      <c r="A90" s="100" t="s">
        <v>157</v>
      </c>
      <c r="B90" s="99">
        <f t="shared" si="5"/>
        <v>-0.63007302204021098</v>
      </c>
      <c r="C90" s="99">
        <f t="shared" si="6"/>
        <v>0.13003760547335341</v>
      </c>
      <c r="D90" s="93"/>
      <c r="E90" s="94">
        <v>11048.08131</v>
      </c>
      <c r="F90" s="99">
        <v>8744.3389843954901</v>
      </c>
      <c r="G90" s="99">
        <f t="shared" si="7"/>
        <v>-0.63007302204021098</v>
      </c>
      <c r="H90">
        <f>Deltas!U83</f>
        <v>0.13003760547335341</v>
      </c>
    </row>
    <row r="91" spans="1:8">
      <c r="A91" s="100" t="s">
        <v>159</v>
      </c>
      <c r="B91" s="99">
        <f t="shared" si="5"/>
        <v>-1.0408810712284182</v>
      </c>
      <c r="C91" s="99">
        <f t="shared" si="6"/>
        <v>0.125463459190297</v>
      </c>
      <c r="D91" s="93"/>
      <c r="E91" s="94">
        <v>3171.1903790000001</v>
      </c>
      <c r="F91" s="99">
        <v>2895.3968117212598</v>
      </c>
      <c r="G91" s="99">
        <f t="shared" si="7"/>
        <v>-1.0408810712284182</v>
      </c>
      <c r="H91">
        <f>Deltas!U84</f>
        <v>0.125463459190297</v>
      </c>
    </row>
    <row r="92" spans="1:8">
      <c r="A92" s="100" t="s">
        <v>161</v>
      </c>
      <c r="B92" s="99">
        <f t="shared" si="5"/>
        <v>-0.65393608291159189</v>
      </c>
      <c r="C92" s="99">
        <f t="shared" si="6"/>
        <v>1.3146411770421973E-2</v>
      </c>
      <c r="D92" s="93"/>
      <c r="E92" s="94">
        <v>45472.226569999999</v>
      </c>
      <c r="F92" s="99">
        <v>36441.269529828402</v>
      </c>
      <c r="G92" s="99">
        <f t="shared" si="7"/>
        <v>-0.65393608291159189</v>
      </c>
      <c r="H92">
        <f>Deltas!U85</f>
        <v>1.3146411770421973E-2</v>
      </c>
    </row>
    <row r="93" spans="1:8">
      <c r="A93" s="100" t="s">
        <v>163</v>
      </c>
      <c r="B93" s="99">
        <f t="shared" si="5"/>
        <v>-0.9539981201779566</v>
      </c>
      <c r="C93" s="99">
        <f t="shared" si="6"/>
        <v>3.420446265244359E-2</v>
      </c>
      <c r="D93" s="93"/>
      <c r="E93" s="94">
        <v>26424.136829999999</v>
      </c>
      <c r="F93" s="99">
        <v>23645.229578013299</v>
      </c>
      <c r="G93" s="99">
        <f t="shared" si="7"/>
        <v>-0.9539981201779566</v>
      </c>
      <c r="H93">
        <f>Deltas!U86</f>
        <v>3.420446265244359E-2</v>
      </c>
    </row>
    <row r="94" spans="1:8">
      <c r="A94" s="100" t="s">
        <v>165</v>
      </c>
      <c r="B94" s="99">
        <f t="shared" si="5"/>
        <v>-0.81944458591390978</v>
      </c>
      <c r="C94" s="99">
        <f t="shared" si="6"/>
        <v>-2.222671281550001E-3</v>
      </c>
      <c r="D94" s="93"/>
      <c r="E94" s="94">
        <v>31897.749339999998</v>
      </c>
      <c r="F94" s="99">
        <v>27416.0961888321</v>
      </c>
      <c r="G94" s="99">
        <f t="shared" si="7"/>
        <v>-0.81944458591390978</v>
      </c>
      <c r="H94">
        <f>Deltas!U87</f>
        <v>-2.222671281550001E-3</v>
      </c>
    </row>
    <row r="95" spans="1:8">
      <c r="A95" s="100" t="s">
        <v>167</v>
      </c>
      <c r="B95" s="99">
        <f t="shared" si="5"/>
        <v>-0.86777248160314835</v>
      </c>
      <c r="C95" s="99">
        <f t="shared" si="6"/>
        <v>3.784697096259379E-3</v>
      </c>
      <c r="D95" s="93"/>
      <c r="E95" s="94">
        <v>7743.971665</v>
      </c>
      <c r="F95" s="99">
        <v>6762.7417132121</v>
      </c>
      <c r="G95" s="99">
        <f t="shared" si="7"/>
        <v>-0.86777248160314835</v>
      </c>
      <c r="H95">
        <f>Deltas!U88</f>
        <v>3.784697096259379E-3</v>
      </c>
    </row>
    <row r="96" spans="1:8">
      <c r="A96" s="100" t="s">
        <v>169</v>
      </c>
      <c r="B96" s="99">
        <f t="shared" si="5"/>
        <v>-0.83637244755208451</v>
      </c>
      <c r="C96" s="99">
        <f t="shared" si="6"/>
        <v>5.3045375368229702E-2</v>
      </c>
      <c r="D96" s="93"/>
      <c r="E96" s="94">
        <v>33577.196230000001</v>
      </c>
      <c r="F96" s="99">
        <v>29026.798715393499</v>
      </c>
      <c r="G96" s="99">
        <f t="shared" si="7"/>
        <v>-0.83637244755208451</v>
      </c>
      <c r="H96">
        <f>Deltas!U89</f>
        <v>5.3045375368229702E-2</v>
      </c>
    </row>
    <row r="97" spans="1:8">
      <c r="A97" s="100" t="s">
        <v>171</v>
      </c>
      <c r="B97" s="99">
        <f t="shared" si="5"/>
        <v>-0.57674854452027235</v>
      </c>
      <c r="C97" s="99">
        <f t="shared" si="6"/>
        <v>7.0640698992177217E-2</v>
      </c>
      <c r="D97" s="93"/>
      <c r="E97" s="94">
        <v>5168.8844069999996</v>
      </c>
      <c r="F97" s="99">
        <v>3968.6375338512598</v>
      </c>
      <c r="G97" s="99">
        <f t="shared" si="7"/>
        <v>-0.57674854452027235</v>
      </c>
      <c r="H97">
        <f>Deltas!U90</f>
        <v>7.0640698992177217E-2</v>
      </c>
    </row>
    <row r="98" spans="1:8">
      <c r="A98" s="100" t="s">
        <v>173</v>
      </c>
      <c r="B98" s="99">
        <f t="shared" si="5"/>
        <v>-0.45737746805368634</v>
      </c>
      <c r="C98" s="99">
        <f t="shared" si="6"/>
        <v>0.15487899950161577</v>
      </c>
      <c r="D98" s="93"/>
      <c r="E98" s="94">
        <v>10955.23575</v>
      </c>
      <c r="F98" s="99">
        <v>7742.5061456641497</v>
      </c>
      <c r="G98" s="99">
        <f t="shared" si="7"/>
        <v>-0.45737746805368634</v>
      </c>
      <c r="H98">
        <f>Deltas!U91</f>
        <v>0.15487899950161577</v>
      </c>
    </row>
    <row r="99" spans="1:8">
      <c r="A99" s="100" t="s">
        <v>175</v>
      </c>
      <c r="B99" s="99">
        <f t="shared" si="5"/>
        <v>-0.68538709539569076</v>
      </c>
      <c r="C99" s="99">
        <f t="shared" si="6"/>
        <v>6.983754320938676E-2</v>
      </c>
      <c r="D99" s="93"/>
      <c r="E99" s="94">
        <v>1543.0727549999999</v>
      </c>
      <c r="F99" s="99">
        <v>1255.81667540801</v>
      </c>
      <c r="G99" s="99">
        <f t="shared" si="7"/>
        <v>-0.68538709539569076</v>
      </c>
      <c r="H99">
        <f>Deltas!U92</f>
        <v>6.983754320938676E-2</v>
      </c>
    </row>
    <row r="100" spans="1:8">
      <c r="A100" s="100" t="s">
        <v>177</v>
      </c>
      <c r="B100" s="99" t="e">
        <f t="shared" si="5"/>
        <v>#N/A</v>
      </c>
      <c r="C100" s="99" t="e">
        <f t="shared" si="6"/>
        <v>#N/A</v>
      </c>
      <c r="D100" s="93"/>
      <c r="E100" s="94">
        <v>2475.6257009999999</v>
      </c>
      <c r="F100" s="99">
        <v>2298.6714670377301</v>
      </c>
      <c r="G100" s="99">
        <f t="shared" si="7"/>
        <v>-1.1297199854758604</v>
      </c>
      <c r="H100" t="str">
        <f>Deltas!U93</f>
        <v/>
      </c>
    </row>
    <row r="101" spans="1:8">
      <c r="A101" s="100" t="s">
        <v>179</v>
      </c>
      <c r="B101" s="99" t="e">
        <f t="shared" si="5"/>
        <v>#N/A</v>
      </c>
      <c r="C101" s="99" t="e">
        <f t="shared" si="6"/>
        <v>#N/A</v>
      </c>
      <c r="D101" s="93"/>
      <c r="E101" s="94"/>
      <c r="F101" s="99"/>
      <c r="G101" s="99" t="e">
        <f t="shared" si="7"/>
        <v>#DIV/0!</v>
      </c>
      <c r="H101" t="str">
        <f>Deltas!U94</f>
        <v/>
      </c>
    </row>
    <row r="102" spans="1:8">
      <c r="A102" s="100" t="s">
        <v>181</v>
      </c>
      <c r="B102" s="99">
        <f t="shared" si="5"/>
        <v>-0.71759733092567235</v>
      </c>
      <c r="C102" s="99">
        <f t="shared" si="6"/>
        <v>-2.5367046521125175E-3</v>
      </c>
      <c r="D102" s="93"/>
      <c r="E102" s="94">
        <v>26190.811409999998</v>
      </c>
      <c r="F102" s="99">
        <v>21630.348726790598</v>
      </c>
      <c r="G102" s="99">
        <f t="shared" si="7"/>
        <v>-0.71759733092567235</v>
      </c>
      <c r="H102">
        <f>Deltas!U95</f>
        <v>-2.5367046521125175E-3</v>
      </c>
    </row>
    <row r="103" spans="1:8">
      <c r="A103" s="100" t="s">
        <v>183</v>
      </c>
      <c r="B103" s="99">
        <f t="shared" si="5"/>
        <v>-0.67023076311209617</v>
      </c>
      <c r="C103" s="99">
        <f t="shared" si="6"/>
        <v>1.4878418023664554E-2</v>
      </c>
      <c r="D103" s="93"/>
      <c r="E103" s="94">
        <v>48631.319210000001</v>
      </c>
      <c r="F103" s="99">
        <v>39290.767704704398</v>
      </c>
      <c r="G103" s="99">
        <f t="shared" si="7"/>
        <v>-0.67023076311209617</v>
      </c>
      <c r="H103">
        <f>Deltas!U96</f>
        <v>1.4878418023664554E-2</v>
      </c>
    </row>
    <row r="104" spans="1:8">
      <c r="A104" s="100" t="s">
        <v>185</v>
      </c>
      <c r="B104" s="99">
        <f t="shared" si="5"/>
        <v>-0.73986105255117396</v>
      </c>
      <c r="C104" s="99">
        <f t="shared" si="6"/>
        <v>0.17338148205141607</v>
      </c>
      <c r="D104" s="93"/>
      <c r="E104" s="94">
        <v>2028.807249</v>
      </c>
      <c r="F104" s="99">
        <v>1691.59203716774</v>
      </c>
      <c r="G104" s="99">
        <f t="shared" si="7"/>
        <v>-0.73986105255117396</v>
      </c>
      <c r="H104">
        <f>Deltas!U97</f>
        <v>0.17338148205141607</v>
      </c>
    </row>
    <row r="105" spans="1:8">
      <c r="A105" s="100" t="s">
        <v>187</v>
      </c>
      <c r="B105" s="99">
        <f t="shared" si="5"/>
        <v>-0.56713236000379907</v>
      </c>
      <c r="C105" s="99">
        <f t="shared" si="6"/>
        <v>0.14678361641387444</v>
      </c>
      <c r="D105" s="93"/>
      <c r="E105" s="94">
        <v>1987.7063949999999</v>
      </c>
      <c r="F105" s="99">
        <v>1517.20033402637</v>
      </c>
      <c r="G105" s="99">
        <f t="shared" si="7"/>
        <v>-0.56713236000379907</v>
      </c>
      <c r="H105">
        <f>Deltas!U98</f>
        <v>0.14678361641387444</v>
      </c>
    </row>
    <row r="106" spans="1:8">
      <c r="A106" s="100" t="s">
        <v>189</v>
      </c>
      <c r="B106" s="99">
        <f t="shared" si="5"/>
        <v>-0.41654775034017155</v>
      </c>
      <c r="C106" s="99">
        <f t="shared" si="6"/>
        <v>-4.140046399720973E-3</v>
      </c>
      <c r="D106" s="93"/>
      <c r="E106" s="94">
        <v>17175.14402</v>
      </c>
      <c r="F106" s="99">
        <v>11734.658374701399</v>
      </c>
      <c r="G106" s="99">
        <f t="shared" si="7"/>
        <v>-0.41654775034017155</v>
      </c>
      <c r="H106">
        <f>Deltas!U99</f>
        <v>-4.140046399720973E-3</v>
      </c>
    </row>
    <row r="107" spans="1:8">
      <c r="A107" s="100" t="s">
        <v>191</v>
      </c>
      <c r="B107" s="99">
        <f t="shared" si="5"/>
        <v>-0.81134034585382764</v>
      </c>
      <c r="C107" s="99">
        <f t="shared" si="6"/>
        <v>3.4582424043959281E-2</v>
      </c>
      <c r="D107" s="93"/>
      <c r="E107" s="94">
        <v>10797.52967</v>
      </c>
      <c r="F107" s="99">
        <v>9254.0930894310004</v>
      </c>
      <c r="G107" s="99">
        <f t="shared" si="7"/>
        <v>-0.81134034585382764</v>
      </c>
      <c r="H107">
        <f>Deltas!U100</f>
        <v>3.4582424043959281E-2</v>
      </c>
    </row>
    <row r="108" spans="1:8">
      <c r="A108" s="100" t="s">
        <v>193</v>
      </c>
      <c r="B108" s="99">
        <f t="shared" si="5"/>
        <v>-0.77300386564653589</v>
      </c>
      <c r="C108" s="99">
        <f t="shared" si="6"/>
        <v>3.7956125003139655E-2</v>
      </c>
      <c r="D108" s="93"/>
      <c r="E108" s="94">
        <v>1374.186103</v>
      </c>
      <c r="F108" s="99">
        <v>1161.1455676200801</v>
      </c>
      <c r="G108" s="99">
        <f t="shared" si="7"/>
        <v>-0.77300386564653589</v>
      </c>
      <c r="H108">
        <f>Deltas!U101</f>
        <v>3.7956125003139655E-2</v>
      </c>
    </row>
    <row r="109" spans="1:8">
      <c r="A109" s="100" t="s">
        <v>195</v>
      </c>
      <c r="B109" s="99">
        <f t="shared" ref="B109:B140" si="8">IF(ISNUMBER($G109*$H109),G109,NA())</f>
        <v>-0.70387672924371014</v>
      </c>
      <c r="C109" s="99">
        <f t="shared" ref="C109:C140" si="9">IF(ISNUMBER($G109*$H109),H109,NA())</f>
        <v>8.7388114264293715E-2</v>
      </c>
      <c r="D109" s="93"/>
      <c r="E109" s="94">
        <v>373.74424920000001</v>
      </c>
      <c r="F109" s="99">
        <v>306.78263465084899</v>
      </c>
      <c r="G109" s="99">
        <f t="shared" si="7"/>
        <v>-0.70387672924371014</v>
      </c>
      <c r="H109">
        <f>Deltas!U102</f>
        <v>8.7388114264293715E-2</v>
      </c>
    </row>
    <row r="110" spans="1:8">
      <c r="A110" s="100" t="s">
        <v>197</v>
      </c>
      <c r="B110" s="99">
        <f t="shared" si="8"/>
        <v>-0.60569667549344164</v>
      </c>
      <c r="C110" s="99">
        <f t="shared" si="9"/>
        <v>0.20039687107450582</v>
      </c>
      <c r="D110" s="93"/>
      <c r="E110" s="94">
        <v>15713.716850000001</v>
      </c>
      <c r="F110" s="99">
        <v>12271.128893813901</v>
      </c>
      <c r="G110" s="99">
        <f t="shared" si="7"/>
        <v>-0.60569667549344164</v>
      </c>
      <c r="H110">
        <f>Deltas!U103</f>
        <v>0.20039687107450582</v>
      </c>
    </row>
    <row r="111" spans="1:8">
      <c r="A111" s="100" t="s">
        <v>199</v>
      </c>
      <c r="B111" s="99" t="e">
        <f t="shared" si="8"/>
        <v>#N/A</v>
      </c>
      <c r="C111" s="99" t="e">
        <f t="shared" si="9"/>
        <v>#N/A</v>
      </c>
      <c r="D111" s="93"/>
      <c r="E111" s="94"/>
      <c r="F111" s="99"/>
      <c r="G111" s="99" t="e">
        <f t="shared" si="7"/>
        <v>#DIV/0!</v>
      </c>
      <c r="H111" t="str">
        <f>Deltas!U104</f>
        <v/>
      </c>
    </row>
    <row r="112" spans="1:8">
      <c r="A112" s="100" t="s">
        <v>201</v>
      </c>
      <c r="B112" s="99">
        <f t="shared" si="8"/>
        <v>-0.46901580681865052</v>
      </c>
      <c r="C112" s="99">
        <f t="shared" si="9"/>
        <v>-1.623320795526606E-2</v>
      </c>
      <c r="D112" s="93"/>
      <c r="E112" s="94">
        <v>18187.87657</v>
      </c>
      <c r="F112" s="99">
        <v>12971.486432018401</v>
      </c>
      <c r="G112" s="99">
        <f t="shared" si="7"/>
        <v>-0.46901580681865052</v>
      </c>
      <c r="H112">
        <f>Deltas!U105</f>
        <v>-1.623320795526606E-2</v>
      </c>
    </row>
    <row r="113" spans="1:8">
      <c r="A113" s="100" t="s">
        <v>203</v>
      </c>
      <c r="B113" s="99">
        <f t="shared" si="8"/>
        <v>-0.57959299491656224</v>
      </c>
      <c r="C113" s="99">
        <f t="shared" si="9"/>
        <v>-1.7570476809998566E-2</v>
      </c>
      <c r="D113" s="93"/>
      <c r="E113" s="94">
        <v>84486.835519999993</v>
      </c>
      <c r="F113" s="99">
        <v>64979.821973669597</v>
      </c>
      <c r="G113" s="99">
        <f t="shared" si="7"/>
        <v>-0.57959299491656224</v>
      </c>
      <c r="H113">
        <f>Deltas!U106</f>
        <v>-1.7570476809998566E-2</v>
      </c>
    </row>
    <row r="114" spans="1:8">
      <c r="A114" s="100" t="s">
        <v>205</v>
      </c>
      <c r="B114" s="99">
        <f t="shared" si="8"/>
        <v>-0.76760079139955806</v>
      </c>
      <c r="C114" s="99">
        <f t="shared" si="9"/>
        <v>2.3431452360481358E-2</v>
      </c>
      <c r="D114" s="93"/>
      <c r="E114" s="94">
        <v>995.08898580000005</v>
      </c>
      <c r="F114" s="99">
        <v>839.05296830419695</v>
      </c>
      <c r="G114" s="99">
        <f t="shared" si="7"/>
        <v>-0.76760079139955806</v>
      </c>
      <c r="H114">
        <f>Deltas!U107</f>
        <v>2.3431452360481358E-2</v>
      </c>
    </row>
    <row r="115" spans="1:8">
      <c r="A115" s="100" t="s">
        <v>207</v>
      </c>
      <c r="B115" s="99">
        <f t="shared" si="8"/>
        <v>-0.76689844057469214</v>
      </c>
      <c r="C115" s="99">
        <f t="shared" si="9"/>
        <v>3.0024102037428411E-2</v>
      </c>
      <c r="D115" s="93"/>
      <c r="E115" s="94">
        <v>696.79988179999998</v>
      </c>
      <c r="F115" s="99">
        <v>587.37563697227404</v>
      </c>
      <c r="G115" s="99">
        <f t="shared" si="7"/>
        <v>-0.76689844057469214</v>
      </c>
      <c r="H115">
        <f>Deltas!U108</f>
        <v>3.0024102037428411E-2</v>
      </c>
    </row>
    <row r="116" spans="1:8">
      <c r="A116" s="100" t="s">
        <v>209</v>
      </c>
      <c r="B116" s="99">
        <f t="shared" si="8"/>
        <v>-0.66340579462041338</v>
      </c>
      <c r="C116" s="99">
        <f t="shared" si="9"/>
        <v>4.3067720832731374E-2</v>
      </c>
      <c r="D116" s="93"/>
      <c r="E116" s="94">
        <v>13656.600060000001</v>
      </c>
      <c r="F116" s="99">
        <v>10996.5285928348</v>
      </c>
      <c r="G116" s="99">
        <f t="shared" si="7"/>
        <v>-0.66340579462041338</v>
      </c>
      <c r="H116">
        <f>Deltas!U109</f>
        <v>4.3067720832731374E-2</v>
      </c>
    </row>
    <row r="117" spans="1:8">
      <c r="A117" s="100" t="s">
        <v>211</v>
      </c>
      <c r="B117" s="99">
        <f t="shared" si="8"/>
        <v>-0.61091220153240045</v>
      </c>
      <c r="C117" s="99">
        <f t="shared" si="9"/>
        <v>2.448935704476049E-2</v>
      </c>
      <c r="D117" s="93"/>
      <c r="E117" s="94">
        <v>5301.3463860000002</v>
      </c>
      <c r="F117" s="99">
        <v>4152.0961764314197</v>
      </c>
      <c r="G117" s="99">
        <f t="shared" si="7"/>
        <v>-0.61091220153240045</v>
      </c>
      <c r="H117">
        <f>Deltas!U110</f>
        <v>2.448935704476049E-2</v>
      </c>
    </row>
    <row r="118" spans="1:8">
      <c r="A118" s="100" t="s">
        <v>213</v>
      </c>
      <c r="B118" s="99">
        <f t="shared" si="8"/>
        <v>-0.74478751163042456</v>
      </c>
      <c r="C118" s="99">
        <f t="shared" si="9"/>
        <v>2.3564249177738621E-2</v>
      </c>
      <c r="D118" s="93"/>
      <c r="E118" s="94">
        <v>1101.6525630000001</v>
      </c>
      <c r="F118" s="99">
        <v>920.42318957675604</v>
      </c>
      <c r="G118" s="99">
        <f t="shared" si="7"/>
        <v>-0.74478751163042456</v>
      </c>
      <c r="H118">
        <f>Deltas!U111</f>
        <v>2.3564249177738621E-2</v>
      </c>
    </row>
    <row r="119" spans="1:8">
      <c r="A119" s="100" t="s">
        <v>215</v>
      </c>
      <c r="B119" s="99">
        <f t="shared" si="8"/>
        <v>-0.75401908224967329</v>
      </c>
      <c r="C119" s="99">
        <f t="shared" si="9"/>
        <v>1.7222859142165807E-2</v>
      </c>
      <c r="D119" s="93"/>
      <c r="E119" s="94">
        <v>23629.322789999998</v>
      </c>
      <c r="F119" s="99">
        <v>19816.712948853801</v>
      </c>
      <c r="G119" s="99">
        <f t="shared" si="7"/>
        <v>-0.75401908224967329</v>
      </c>
      <c r="H119">
        <f>Deltas!U112</f>
        <v>1.7222859142165807E-2</v>
      </c>
    </row>
    <row r="120" spans="1:8">
      <c r="A120" s="100" t="s">
        <v>217</v>
      </c>
      <c r="B120" s="99" t="e">
        <f t="shared" si="8"/>
        <v>#N/A</v>
      </c>
      <c r="C120" s="99" t="e">
        <f t="shared" si="9"/>
        <v>#N/A</v>
      </c>
      <c r="D120" s="93"/>
      <c r="E120" s="94"/>
      <c r="F120" s="99"/>
      <c r="G120" s="99" t="e">
        <f t="shared" si="7"/>
        <v>#DIV/0!</v>
      </c>
      <c r="H120" t="str">
        <f>Deltas!U113</f>
        <v/>
      </c>
    </row>
    <row r="121" spans="1:8">
      <c r="A121" s="100" t="s">
        <v>219</v>
      </c>
      <c r="B121" s="99">
        <f t="shared" si="8"/>
        <v>-0.71250638499196084</v>
      </c>
      <c r="C121" s="99">
        <f t="shared" si="9"/>
        <v>2.374686430362407E-2</v>
      </c>
      <c r="D121" s="93"/>
      <c r="E121" s="94">
        <v>1911.6977380000001</v>
      </c>
      <c r="F121" s="99">
        <v>1575.27774538986</v>
      </c>
      <c r="G121" s="99">
        <f t="shared" si="7"/>
        <v>-0.71250638499196084</v>
      </c>
      <c r="H121">
        <f>Deltas!U114</f>
        <v>2.374686430362407E-2</v>
      </c>
    </row>
    <row r="122" spans="1:8">
      <c r="A122" s="100" t="s">
        <v>221</v>
      </c>
      <c r="B122" s="99">
        <f t="shared" si="8"/>
        <v>-0.74079554370420664</v>
      </c>
      <c r="C122" s="99">
        <f t="shared" si="9"/>
        <v>0.1008269827755722</v>
      </c>
      <c r="D122" s="93"/>
      <c r="E122" s="94">
        <v>11733.280699999999</v>
      </c>
      <c r="F122" s="99">
        <v>9786.8634246932306</v>
      </c>
      <c r="G122" s="99">
        <f t="shared" si="7"/>
        <v>-0.74079554370420664</v>
      </c>
      <c r="H122">
        <f>Deltas!U115</f>
        <v>0.1008269827755722</v>
      </c>
    </row>
    <row r="123" spans="1:8">
      <c r="A123" s="100" t="s">
        <v>223</v>
      </c>
      <c r="B123" s="99">
        <f t="shared" si="8"/>
        <v>-0.65431523883667553</v>
      </c>
      <c r="C123" s="99">
        <f t="shared" si="9"/>
        <v>4.5277545345355129E-2</v>
      </c>
      <c r="D123" s="93"/>
      <c r="E123" s="94">
        <v>14528.92481</v>
      </c>
      <c r="F123" s="99">
        <v>11645.6657831874</v>
      </c>
      <c r="G123" s="99">
        <f t="shared" si="7"/>
        <v>-0.65431523883667553</v>
      </c>
      <c r="H123">
        <f>Deltas!U116</f>
        <v>4.5277545345355129E-2</v>
      </c>
    </row>
    <row r="124" spans="1:8">
      <c r="A124" s="100" t="s">
        <v>225</v>
      </c>
      <c r="B124" s="99">
        <f t="shared" si="8"/>
        <v>-0.93083267632772482</v>
      </c>
      <c r="C124" s="99">
        <f t="shared" si="9"/>
        <v>3.7096557164148412E-2</v>
      </c>
      <c r="D124" s="93"/>
      <c r="E124" s="94">
        <v>3147.5199980000002</v>
      </c>
      <c r="F124" s="99">
        <v>2799.4338978608398</v>
      </c>
      <c r="G124" s="99">
        <f t="shared" si="7"/>
        <v>-0.93083267632772482</v>
      </c>
      <c r="H124">
        <f>Deltas!U117</f>
        <v>3.7096557164148412E-2</v>
      </c>
    </row>
    <row r="125" spans="1:8">
      <c r="A125" s="100" t="s">
        <v>227</v>
      </c>
      <c r="B125" s="99">
        <f t="shared" si="8"/>
        <v>-0.5917359548683736</v>
      </c>
      <c r="C125" s="99">
        <f t="shared" si="9"/>
        <v>9.3068069436662848E-2</v>
      </c>
      <c r="D125" s="93"/>
      <c r="E125" s="94">
        <v>2738.0329689999999</v>
      </c>
      <c r="F125" s="99">
        <v>2121.0677866502001</v>
      </c>
      <c r="G125" s="99">
        <f t="shared" si="7"/>
        <v>-0.5917359548683736</v>
      </c>
      <c r="H125">
        <f>Deltas!U118</f>
        <v>9.3068069436662848E-2</v>
      </c>
    </row>
    <row r="126" spans="1:8">
      <c r="A126" s="100" t="s">
        <v>229</v>
      </c>
      <c r="B126" s="99" t="e">
        <f t="shared" si="8"/>
        <v>#N/A</v>
      </c>
      <c r="C126" s="99" t="e">
        <f t="shared" si="9"/>
        <v>#N/A</v>
      </c>
      <c r="D126" s="93"/>
      <c r="E126" s="94"/>
      <c r="F126" s="99"/>
      <c r="G126" s="99" t="e">
        <f t="shared" si="7"/>
        <v>#DIV/0!</v>
      </c>
      <c r="H126" t="str">
        <f>Deltas!U119</f>
        <v/>
      </c>
    </row>
    <row r="127" spans="1:8">
      <c r="A127" s="100" t="s">
        <v>231</v>
      </c>
      <c r="B127" s="99">
        <f t="shared" si="8"/>
        <v>-0.51723727801349983</v>
      </c>
      <c r="C127" s="99">
        <f t="shared" si="9"/>
        <v>0.10420588484670457</v>
      </c>
      <c r="D127" s="93"/>
      <c r="E127" s="94">
        <v>9257.4378280000001</v>
      </c>
      <c r="F127" s="99">
        <v>6839.1443285770702</v>
      </c>
      <c r="G127" s="99">
        <f t="shared" si="7"/>
        <v>-0.51723727801349983</v>
      </c>
      <c r="H127">
        <f>Deltas!U120</f>
        <v>0.10420588484670457</v>
      </c>
    </row>
    <row r="128" spans="1:8">
      <c r="A128" s="100" t="s">
        <v>233</v>
      </c>
      <c r="B128" s="99">
        <f t="shared" si="8"/>
        <v>-0.5050583183586328</v>
      </c>
      <c r="C128" s="99">
        <f t="shared" si="9"/>
        <v>0.13715642936019451</v>
      </c>
      <c r="D128" s="93"/>
      <c r="E128" s="94">
        <v>3259.8125879999998</v>
      </c>
      <c r="F128" s="99">
        <v>2387.7758603562002</v>
      </c>
      <c r="G128" s="99">
        <f t="shared" si="7"/>
        <v>-0.5050583183586328</v>
      </c>
      <c r="H128">
        <f>Deltas!U121</f>
        <v>0.13715642936019451</v>
      </c>
    </row>
    <row r="129" spans="1:8">
      <c r="A129" s="100" t="s">
        <v>235</v>
      </c>
      <c r="B129" s="99" t="e">
        <f t="shared" si="8"/>
        <v>#N/A</v>
      </c>
      <c r="C129" s="99" t="e">
        <f t="shared" si="9"/>
        <v>#N/A</v>
      </c>
      <c r="D129" s="93"/>
      <c r="E129" s="94">
        <v>12401.66829</v>
      </c>
      <c r="F129" s="99">
        <v>7596.0255537578996</v>
      </c>
      <c r="G129" s="99">
        <f t="shared" si="7"/>
        <v>-0.30528178293190306</v>
      </c>
      <c r="H129" t="str">
        <f>Deltas!U122</f>
        <v/>
      </c>
    </row>
    <row r="130" spans="1:8">
      <c r="A130" s="100" t="s">
        <v>237</v>
      </c>
      <c r="B130" s="99">
        <f t="shared" si="8"/>
        <v>-0.71424071229784947</v>
      </c>
      <c r="C130" s="99">
        <f t="shared" si="9"/>
        <v>7.2019690335089384E-2</v>
      </c>
      <c r="D130" s="93"/>
      <c r="E130" s="94">
        <v>4032.5606360000002</v>
      </c>
      <c r="F130" s="99">
        <v>3325.4682749879698</v>
      </c>
      <c r="G130" s="99">
        <f t="shared" si="7"/>
        <v>-0.71424071229784947</v>
      </c>
      <c r="H130">
        <f>Deltas!U123</f>
        <v>7.2019690335089384E-2</v>
      </c>
    </row>
    <row r="131" spans="1:8">
      <c r="A131" s="100" t="s">
        <v>239</v>
      </c>
      <c r="B131" s="99">
        <f t="shared" si="8"/>
        <v>-0.58607031922542152</v>
      </c>
      <c r="C131" s="99">
        <f t="shared" si="9"/>
        <v>5.0183935638816062E-2</v>
      </c>
      <c r="D131" s="93"/>
      <c r="E131" s="94">
        <v>791.74534430000006</v>
      </c>
      <c r="F131" s="99">
        <v>611.29856750181898</v>
      </c>
      <c r="G131" s="99">
        <f t="shared" si="7"/>
        <v>-0.58607031922542152</v>
      </c>
      <c r="H131">
        <f>Deltas!U124</f>
        <v>5.0183935638816062E-2</v>
      </c>
    </row>
    <row r="132" spans="1:8">
      <c r="A132" s="100" t="s">
        <v>241</v>
      </c>
      <c r="B132" s="99" t="e">
        <f t="shared" si="8"/>
        <v>#N/A</v>
      </c>
      <c r="C132" s="99" t="e">
        <f t="shared" si="9"/>
        <v>#N/A</v>
      </c>
      <c r="D132" s="93"/>
      <c r="E132" s="94"/>
      <c r="F132" s="99"/>
      <c r="G132" s="99" t="e">
        <f t="shared" si="7"/>
        <v>#DIV/0!</v>
      </c>
      <c r="H132" t="str">
        <f>Deltas!U125</f>
        <v/>
      </c>
    </row>
    <row r="133" spans="1:8">
      <c r="A133" s="100" t="s">
        <v>243</v>
      </c>
      <c r="B133" s="99">
        <f t="shared" si="8"/>
        <v>-0.72917552216379378</v>
      </c>
      <c r="C133" s="99">
        <f t="shared" si="9"/>
        <v>8.1826900667805028E-2</v>
      </c>
      <c r="D133" s="93"/>
      <c r="E133" s="94">
        <v>6245.7697109999999</v>
      </c>
      <c r="F133" s="99">
        <v>5184.1782329267198</v>
      </c>
      <c r="G133" s="99">
        <f t="shared" si="7"/>
        <v>-0.72917552216379378</v>
      </c>
      <c r="H133">
        <f>Deltas!U126</f>
        <v>8.1826900667805028E-2</v>
      </c>
    </row>
    <row r="134" spans="1:8">
      <c r="A134" s="100" t="s">
        <v>245</v>
      </c>
      <c r="B134" s="99" t="e">
        <f t="shared" si="8"/>
        <v>#N/A</v>
      </c>
      <c r="C134" s="99" t="e">
        <f t="shared" si="9"/>
        <v>#N/A</v>
      </c>
      <c r="D134" s="93"/>
      <c r="E134" s="94"/>
      <c r="F134" s="99"/>
      <c r="G134" s="99" t="e">
        <f t="shared" si="7"/>
        <v>#DIV/0!</v>
      </c>
      <c r="H134" t="str">
        <f>Deltas!U127</f>
        <v/>
      </c>
    </row>
    <row r="135" spans="1:8">
      <c r="A135" s="100" t="s">
        <v>247</v>
      </c>
      <c r="B135" s="99">
        <f t="shared" si="8"/>
        <v>-0.85338639311587472</v>
      </c>
      <c r="C135" s="99">
        <f t="shared" si="9"/>
        <v>7.2252288748971175E-2</v>
      </c>
      <c r="D135" s="93"/>
      <c r="E135" s="94">
        <v>1053.017861</v>
      </c>
      <c r="F135" s="99">
        <v>915.41116179486005</v>
      </c>
      <c r="G135" s="99">
        <f t="shared" si="7"/>
        <v>-0.85338639311587472</v>
      </c>
      <c r="H135">
        <f>Deltas!U128</f>
        <v>7.2252288748971175E-2</v>
      </c>
    </row>
    <row r="136" spans="1:8">
      <c r="A136" s="100" t="s">
        <v>249</v>
      </c>
      <c r="B136" s="99">
        <f t="shared" si="8"/>
        <v>-0.70004649763349991</v>
      </c>
      <c r="C136" s="99">
        <f t="shared" si="9"/>
        <v>1.5096765159506711E-2</v>
      </c>
      <c r="D136" s="93"/>
      <c r="E136" s="94">
        <v>40513.692799999997</v>
      </c>
      <c r="F136" s="99">
        <v>33197.166682324503</v>
      </c>
      <c r="G136" s="99">
        <f t="shared" si="7"/>
        <v>-0.70004649763349991</v>
      </c>
      <c r="H136">
        <f>Deltas!U129</f>
        <v>1.5096765159506711E-2</v>
      </c>
    </row>
    <row r="137" spans="1:8">
      <c r="A137" s="100" t="s">
        <v>251</v>
      </c>
      <c r="B137" s="99">
        <f t="shared" si="8"/>
        <v>-0.81312441735074881</v>
      </c>
      <c r="C137" s="99">
        <f t="shared" si="9"/>
        <v>-1.301853264368448E-2</v>
      </c>
      <c r="D137" s="93"/>
      <c r="E137" s="94">
        <v>28652.969560000001</v>
      </c>
      <c r="F137" s="99">
        <v>24572.717473610501</v>
      </c>
      <c r="G137" s="99">
        <f t="shared" si="7"/>
        <v>-0.81312441735074881</v>
      </c>
      <c r="H137">
        <f>Deltas!U130</f>
        <v>-1.301853264368448E-2</v>
      </c>
    </row>
    <row r="138" spans="1:8">
      <c r="A138" s="100" t="s">
        <v>253</v>
      </c>
      <c r="B138" s="99">
        <f t="shared" si="8"/>
        <v>-0.76460041394284239</v>
      </c>
      <c r="C138" s="99">
        <f t="shared" si="9"/>
        <v>5.8133551591480877E-2</v>
      </c>
      <c r="D138" s="93"/>
      <c r="E138" s="94">
        <v>2591.5970790000001</v>
      </c>
      <c r="F138" s="99">
        <v>2182.6428828056301</v>
      </c>
      <c r="G138" s="99">
        <f t="shared" si="7"/>
        <v>-0.76460041394284239</v>
      </c>
      <c r="H138">
        <f>Deltas!U131</f>
        <v>5.8133551591480877E-2</v>
      </c>
    </row>
    <row r="139" spans="1:8">
      <c r="A139" s="100" t="s">
        <v>255</v>
      </c>
      <c r="B139" s="99">
        <f t="shared" si="8"/>
        <v>-0.92444931284190046</v>
      </c>
      <c r="C139" s="99">
        <f t="shared" si="9"/>
        <v>-3.2515591569849695E-3</v>
      </c>
      <c r="D139" s="93"/>
      <c r="E139" s="94">
        <v>654.08232199999998</v>
      </c>
      <c r="F139" s="99">
        <v>580.73950637543805</v>
      </c>
      <c r="G139" s="99">
        <f t="shared" si="7"/>
        <v>-0.92444931284190046</v>
      </c>
      <c r="H139">
        <f>Deltas!U132</f>
        <v>-3.2515591569849695E-3</v>
      </c>
    </row>
    <row r="140" spans="1:8">
      <c r="A140" s="100" t="s">
        <v>257</v>
      </c>
      <c r="B140" s="99">
        <f t="shared" si="8"/>
        <v>-0.69312834787347299</v>
      </c>
      <c r="C140" s="99">
        <f t="shared" si="9"/>
        <v>9.9266669515491443E-2</v>
      </c>
      <c r="D140" s="93"/>
      <c r="E140" s="94">
        <v>1999.352005</v>
      </c>
      <c r="F140" s="99">
        <v>1633.0676483816101</v>
      </c>
      <c r="G140" s="99">
        <f t="shared" si="7"/>
        <v>-0.69312834787347299</v>
      </c>
      <c r="H140">
        <f>Deltas!U133</f>
        <v>9.9266669515491443E-2</v>
      </c>
    </row>
    <row r="141" spans="1:8">
      <c r="A141" s="100" t="s">
        <v>259</v>
      </c>
      <c r="B141" s="99">
        <f t="shared" ref="B141:B172" si="10">IF(ISNUMBER($G141*$H141),G141,NA())</f>
        <v>-0.57737827629916061</v>
      </c>
      <c r="C141" s="99">
        <f t="shared" ref="C141:C172" si="11">IF(ISNUMBER($G141*$H141),H141,NA())</f>
        <v>1.4831162090582023E-2</v>
      </c>
      <c r="D141" s="93"/>
      <c r="E141" s="94">
        <v>55005.355969999997</v>
      </c>
      <c r="F141" s="99">
        <v>42248.851967402399</v>
      </c>
      <c r="G141" s="99">
        <f t="shared" si="7"/>
        <v>-0.57737827629916061</v>
      </c>
      <c r="H141">
        <f>Deltas!U134</f>
        <v>1.4831162090582023E-2</v>
      </c>
    </row>
    <row r="142" spans="1:8">
      <c r="A142" s="100" t="s">
        <v>261</v>
      </c>
      <c r="B142" s="99">
        <f t="shared" si="10"/>
        <v>-0.70275695527398563</v>
      </c>
      <c r="C142" s="99">
        <f t="shared" si="11"/>
        <v>7.3596497095544972E-2</v>
      </c>
      <c r="D142" s="93"/>
      <c r="E142" s="94">
        <v>22568.447410000001</v>
      </c>
      <c r="F142" s="99">
        <v>18515.578732870901</v>
      </c>
      <c r="G142" s="99">
        <f t="shared" ref="G142:G204" si="12">LOG((E142-F142)/SQRT(F142*E142))</f>
        <v>-0.70275695527398563</v>
      </c>
      <c r="H142">
        <f>Deltas!U135</f>
        <v>7.3596497095544972E-2</v>
      </c>
    </row>
    <row r="143" spans="1:8">
      <c r="A143" s="100" t="s">
        <v>263</v>
      </c>
      <c r="B143" s="99">
        <f t="shared" si="10"/>
        <v>-0.65543034400624123</v>
      </c>
      <c r="C143" s="99">
        <f t="shared" si="11"/>
        <v>0.10231751257189878</v>
      </c>
      <c r="D143" s="93"/>
      <c r="E143" s="94">
        <v>2507.7767819999999</v>
      </c>
      <c r="F143" s="99">
        <v>2011.24547701553</v>
      </c>
      <c r="G143" s="99">
        <f t="shared" si="12"/>
        <v>-0.65543034400624123</v>
      </c>
      <c r="H143">
        <f>Deltas!U136</f>
        <v>0.10231751257189878</v>
      </c>
    </row>
    <row r="144" spans="1:8">
      <c r="A144" s="100" t="s">
        <v>265</v>
      </c>
      <c r="B144" s="99" t="e">
        <f t="shared" si="10"/>
        <v>#N/A</v>
      </c>
      <c r="C144" s="99" t="e">
        <f t="shared" si="11"/>
        <v>#N/A</v>
      </c>
      <c r="D144" s="93"/>
      <c r="E144" s="94"/>
      <c r="F144" s="99"/>
      <c r="G144" s="99" t="e">
        <f t="shared" si="12"/>
        <v>#DIV/0!</v>
      </c>
      <c r="H144" t="str">
        <f>Deltas!U137</f>
        <v/>
      </c>
    </row>
    <row r="145" spans="1:8">
      <c r="A145" s="100" t="s">
        <v>267</v>
      </c>
      <c r="B145" s="99">
        <f t="shared" si="10"/>
        <v>-0.50319586200083311</v>
      </c>
      <c r="C145" s="99">
        <f t="shared" si="11"/>
        <v>5.8869399383199697E-2</v>
      </c>
      <c r="D145" s="93"/>
      <c r="E145" s="94">
        <v>11536.51398</v>
      </c>
      <c r="F145" s="99">
        <v>8439.1587623205796</v>
      </c>
      <c r="G145" s="99">
        <f t="shared" si="12"/>
        <v>-0.50319586200083311</v>
      </c>
      <c r="H145">
        <f>Deltas!U138</f>
        <v>5.8869399383199697E-2</v>
      </c>
    </row>
    <row r="146" spans="1:8">
      <c r="A146" s="100" t="s">
        <v>269</v>
      </c>
      <c r="B146" s="99">
        <f t="shared" si="10"/>
        <v>-0.80767966099808597</v>
      </c>
      <c r="C146" s="99">
        <f t="shared" si="11"/>
        <v>3.3512960450768195E-2</v>
      </c>
      <c r="D146" s="93"/>
      <c r="E146" s="94">
        <v>2079.830281</v>
      </c>
      <c r="F146" s="99">
        <v>1780.21082812142</v>
      </c>
      <c r="G146" s="99">
        <f t="shared" si="12"/>
        <v>-0.80767966099808597</v>
      </c>
      <c r="H146">
        <f>Deltas!U139</f>
        <v>3.3512960450768195E-2</v>
      </c>
    </row>
    <row r="147" spans="1:8">
      <c r="A147" s="100" t="s">
        <v>271</v>
      </c>
      <c r="B147" s="99">
        <f t="shared" si="10"/>
        <v>-0.74752543250556236</v>
      </c>
      <c r="C147" s="99">
        <f t="shared" si="11"/>
        <v>0.10092765573893403</v>
      </c>
      <c r="D147" s="93"/>
      <c r="E147" s="94">
        <v>4466.2853100000002</v>
      </c>
      <c r="F147" s="99">
        <v>3735.75691176077</v>
      </c>
      <c r="G147" s="99">
        <f t="shared" si="12"/>
        <v>-0.74752543250556236</v>
      </c>
      <c r="H147">
        <f>Deltas!U140</f>
        <v>0.10092765573893403</v>
      </c>
    </row>
    <row r="148" spans="1:8">
      <c r="A148" s="100" t="s">
        <v>273</v>
      </c>
      <c r="B148" s="99">
        <f t="shared" si="10"/>
        <v>-0.53972414012027659</v>
      </c>
      <c r="C148" s="99">
        <f t="shared" si="11"/>
        <v>0.10534761942317566</v>
      </c>
      <c r="D148" s="93"/>
      <c r="E148" s="94">
        <v>7733.8232099999996</v>
      </c>
      <c r="F148" s="99">
        <v>5800.8768482764699</v>
      </c>
      <c r="G148" s="99">
        <f t="shared" si="12"/>
        <v>-0.53972414012027659</v>
      </c>
      <c r="H148">
        <f>Deltas!U141</f>
        <v>0.10534761942317566</v>
      </c>
    </row>
    <row r="149" spans="1:8">
      <c r="A149" s="100" t="s">
        <v>275</v>
      </c>
      <c r="B149" s="99">
        <f t="shared" si="10"/>
        <v>-0.67438065307792172</v>
      </c>
      <c r="C149" s="99">
        <f t="shared" si="11"/>
        <v>3.7867284060433229E-2</v>
      </c>
      <c r="D149" s="93"/>
      <c r="E149" s="94">
        <v>3396.6856210000001</v>
      </c>
      <c r="F149" s="99">
        <v>2749.8398755132598</v>
      </c>
      <c r="G149" s="99">
        <f t="shared" si="12"/>
        <v>-0.67438065307792172</v>
      </c>
      <c r="H149">
        <f>Deltas!U142</f>
        <v>3.7867284060433229E-2</v>
      </c>
    </row>
    <row r="150" spans="1:8">
      <c r="A150" s="100" t="s">
        <v>277</v>
      </c>
      <c r="B150" s="99">
        <f t="shared" si="10"/>
        <v>-0.5957328620567649</v>
      </c>
      <c r="C150" s="99">
        <f t="shared" si="11"/>
        <v>5.5507371784992807E-2</v>
      </c>
      <c r="D150" s="93"/>
      <c r="E150" s="94">
        <v>16760.195220000001</v>
      </c>
      <c r="F150" s="99">
        <v>13013.8365902195</v>
      </c>
      <c r="G150" s="99">
        <f t="shared" si="12"/>
        <v>-0.5957328620567649</v>
      </c>
      <c r="H150">
        <f>Deltas!U143</f>
        <v>5.5507371784992807E-2</v>
      </c>
    </row>
    <row r="151" spans="1:8">
      <c r="A151" s="100" t="s">
        <v>279</v>
      </c>
      <c r="B151" s="99">
        <f t="shared" si="10"/>
        <v>-0.70335743130899542</v>
      </c>
      <c r="C151" s="99">
        <f t="shared" si="11"/>
        <v>-4.2236705808273989E-5</v>
      </c>
      <c r="D151" s="93"/>
      <c r="E151" s="94">
        <v>24122.92339</v>
      </c>
      <c r="F151" s="99">
        <v>19796.295895374398</v>
      </c>
      <c r="G151" s="99">
        <f t="shared" si="12"/>
        <v>-0.70335743130899542</v>
      </c>
      <c r="H151">
        <f>Deltas!U144</f>
        <v>-4.2236705808273989E-5</v>
      </c>
    </row>
    <row r="152" spans="1:8">
      <c r="A152" s="100" t="s">
        <v>281</v>
      </c>
      <c r="B152" s="99">
        <f t="shared" si="10"/>
        <v>-0.64951878644475047</v>
      </c>
      <c r="C152" s="99">
        <f t="shared" si="11"/>
        <v>-1.938483671471463E-3</v>
      </c>
      <c r="D152" s="93"/>
      <c r="E152" s="94">
        <v>80536.34908</v>
      </c>
      <c r="F152" s="99">
        <v>64396.207892056504</v>
      </c>
      <c r="G152" s="99">
        <f t="shared" si="12"/>
        <v>-0.64951878644475047</v>
      </c>
      <c r="H152">
        <f>Deltas!U145</f>
        <v>-1.938483671471463E-3</v>
      </c>
    </row>
    <row r="153" spans="1:8">
      <c r="A153" s="100" t="s">
        <v>283</v>
      </c>
      <c r="B153" s="99">
        <f t="shared" si="10"/>
        <v>-0.42534639237750566</v>
      </c>
      <c r="C153" s="99">
        <f t="shared" si="11"/>
        <v>0.15221550281388413</v>
      </c>
      <c r="D153" s="93"/>
      <c r="E153" s="94">
        <v>12686.135749999999</v>
      </c>
      <c r="F153" s="99">
        <v>8733.3096074328496</v>
      </c>
      <c r="G153" s="99">
        <f t="shared" si="12"/>
        <v>-0.42534639237750566</v>
      </c>
      <c r="H153">
        <f>Deltas!U146</f>
        <v>0.15221550281388413</v>
      </c>
    </row>
    <row r="154" spans="1:8">
      <c r="A154" s="100" t="s">
        <v>285</v>
      </c>
      <c r="B154" s="99">
        <f t="shared" si="10"/>
        <v>-0.30134601254671683</v>
      </c>
      <c r="C154" s="99">
        <f t="shared" si="11"/>
        <v>2.1848979568550017E-2</v>
      </c>
      <c r="D154" s="93"/>
      <c r="E154" s="94">
        <v>16801.681639999999</v>
      </c>
      <c r="F154" s="99">
        <v>10246.117977813101</v>
      </c>
      <c r="G154" s="99">
        <f t="shared" si="12"/>
        <v>-0.30134601254671683</v>
      </c>
      <c r="H154">
        <f>Deltas!U147</f>
        <v>2.1848979568550017E-2</v>
      </c>
    </row>
    <row r="155" spans="1:8">
      <c r="A155" s="100" t="s">
        <v>287</v>
      </c>
      <c r="B155" s="99">
        <f t="shared" si="10"/>
        <v>-0.58469023755141725</v>
      </c>
      <c r="C155" s="99">
        <f t="shared" si="11"/>
        <v>7.1320476079042641E-2</v>
      </c>
      <c r="D155" s="93"/>
      <c r="E155" s="94">
        <v>1006.3299</v>
      </c>
      <c r="F155" s="99">
        <v>776.34130626783406</v>
      </c>
      <c r="G155" s="99">
        <f t="shared" si="12"/>
        <v>-0.58469023755141725</v>
      </c>
      <c r="H155">
        <f>Deltas!U148</f>
        <v>7.1320476079042641E-2</v>
      </c>
    </row>
    <row r="156" spans="1:8">
      <c r="A156" s="100" t="s">
        <v>289</v>
      </c>
      <c r="B156" s="99" t="e">
        <f t="shared" si="10"/>
        <v>#N/A</v>
      </c>
      <c r="C156" s="99" t="e">
        <f t="shared" si="11"/>
        <v>#N/A</v>
      </c>
      <c r="D156" s="93"/>
      <c r="E156" s="94">
        <v>14880.25202</v>
      </c>
      <c r="F156" s="99">
        <v>12316.8309728598</v>
      </c>
      <c r="G156" s="99">
        <f t="shared" si="12"/>
        <v>-0.72273468832399423</v>
      </c>
      <c r="H156" t="str">
        <f>Deltas!U149</f>
        <v/>
      </c>
    </row>
    <row r="157" spans="1:8">
      <c r="A157" s="100" t="s">
        <v>291</v>
      </c>
      <c r="B157" s="99">
        <f t="shared" si="10"/>
        <v>-0.73518052438487669</v>
      </c>
      <c r="C157" s="99">
        <f t="shared" si="11"/>
        <v>4.2851740004442133E-2</v>
      </c>
      <c r="D157" s="93"/>
      <c r="E157" s="94">
        <v>9818.5833129999992</v>
      </c>
      <c r="F157" s="99">
        <v>8170.5377620286199</v>
      </c>
      <c r="G157" s="99">
        <f t="shared" si="12"/>
        <v>-0.73518052438487669</v>
      </c>
      <c r="H157">
        <f>Deltas!U150</f>
        <v>4.2851740004442133E-2</v>
      </c>
    </row>
    <row r="158" spans="1:8">
      <c r="A158" s="100" t="s">
        <v>293</v>
      </c>
      <c r="B158" s="99" t="e">
        <f t="shared" si="10"/>
        <v>#N/A</v>
      </c>
      <c r="C158" s="99" t="e">
        <f t="shared" si="11"/>
        <v>#N/A</v>
      </c>
      <c r="D158" s="93"/>
      <c r="E158" s="94">
        <v>9044.6306189999996</v>
      </c>
      <c r="F158" s="99">
        <v>6791.6302277681098</v>
      </c>
      <c r="G158" s="99">
        <f t="shared" si="12"/>
        <v>-0.54142116668480766</v>
      </c>
      <c r="H158" t="str">
        <f>Deltas!U151</f>
        <v/>
      </c>
    </row>
    <row r="159" spans="1:8">
      <c r="A159" s="100" t="s">
        <v>295</v>
      </c>
      <c r="B159" s="99">
        <f t="shared" si="10"/>
        <v>-0.73889700312181805</v>
      </c>
      <c r="C159" s="99">
        <f t="shared" si="11"/>
        <v>0.10688516434155643</v>
      </c>
      <c r="D159" s="93"/>
      <c r="E159" s="94">
        <v>4304.8498460000001</v>
      </c>
      <c r="F159" s="99">
        <v>3587.8799028979001</v>
      </c>
      <c r="G159" s="99">
        <f t="shared" si="12"/>
        <v>-0.73889700312181805</v>
      </c>
      <c r="H159">
        <f>Deltas!U152</f>
        <v>0.10688516434155643</v>
      </c>
    </row>
    <row r="160" spans="1:8">
      <c r="A160" s="100" t="s">
        <v>297</v>
      </c>
      <c r="B160" s="99" t="e">
        <f t="shared" si="10"/>
        <v>#N/A</v>
      </c>
      <c r="C160" s="99" t="e">
        <f t="shared" si="11"/>
        <v>#N/A</v>
      </c>
      <c r="D160" s="93"/>
      <c r="E160" s="94"/>
      <c r="F160" s="99"/>
      <c r="G160" s="99" t="e">
        <f t="shared" si="12"/>
        <v>#DIV/0!</v>
      </c>
      <c r="H160" t="str">
        <f>Deltas!U153</f>
        <v/>
      </c>
    </row>
    <row r="161" spans="1:8">
      <c r="A161" s="100" t="s">
        <v>299</v>
      </c>
      <c r="B161" s="99" t="e">
        <f t="shared" si="10"/>
        <v>#N/A</v>
      </c>
      <c r="C161" s="99" t="e">
        <f t="shared" si="11"/>
        <v>#N/A</v>
      </c>
      <c r="D161" s="93"/>
      <c r="E161" s="94">
        <v>1656.053508</v>
      </c>
      <c r="F161" s="99">
        <v>1318.8714675741301</v>
      </c>
      <c r="G161" s="99">
        <f t="shared" si="12"/>
        <v>-0.64177398448358403</v>
      </c>
      <c r="H161" t="str">
        <f>Deltas!U154</f>
        <v/>
      </c>
    </row>
    <row r="162" spans="1:8">
      <c r="A162" s="100" t="s">
        <v>301</v>
      </c>
      <c r="B162" s="99">
        <f t="shared" si="10"/>
        <v>-0.88382346800454348</v>
      </c>
      <c r="C162" s="99">
        <f t="shared" si="11"/>
        <v>8.3867627185592125E-2</v>
      </c>
      <c r="D162" s="93"/>
      <c r="E162" s="94">
        <v>22748.331389999999</v>
      </c>
      <c r="F162" s="99">
        <v>19963.675376215699</v>
      </c>
      <c r="G162" s="99">
        <f t="shared" si="12"/>
        <v>-0.88382346800454348</v>
      </c>
      <c r="H162">
        <f>Deltas!U155</f>
        <v>8.3867627185592125E-2</v>
      </c>
    </row>
    <row r="163" spans="1:8">
      <c r="A163" s="100" t="s">
        <v>303</v>
      </c>
      <c r="B163" s="99">
        <f t="shared" si="10"/>
        <v>-0.83349908266753214</v>
      </c>
      <c r="C163" s="99">
        <f t="shared" si="11"/>
        <v>5.757981397665881E-2</v>
      </c>
      <c r="D163" s="93"/>
      <c r="E163" s="94">
        <v>1757.6721399999999</v>
      </c>
      <c r="F163" s="99">
        <v>1518.00604368266</v>
      </c>
      <c r="G163" s="99">
        <f t="shared" si="12"/>
        <v>-0.83349908266753214</v>
      </c>
      <c r="H163">
        <f>Deltas!U156</f>
        <v>5.757981397665881E-2</v>
      </c>
    </row>
    <row r="164" spans="1:8">
      <c r="A164" s="100" t="s">
        <v>305</v>
      </c>
      <c r="B164" s="99">
        <f t="shared" si="10"/>
        <v>-0.56054181238307088</v>
      </c>
      <c r="C164" s="99">
        <f t="shared" si="11"/>
        <v>8.4463932103207212E-2</v>
      </c>
      <c r="D164" s="93"/>
      <c r="E164" s="94">
        <v>10234.77745</v>
      </c>
      <c r="F164" s="99">
        <v>7780.1217440435203</v>
      </c>
      <c r="G164" s="99">
        <f t="shared" si="12"/>
        <v>-0.56054181238307088</v>
      </c>
      <c r="H164">
        <f>Deltas!U157</f>
        <v>8.4463932103207212E-2</v>
      </c>
    </row>
    <row r="165" spans="1:8">
      <c r="A165" s="100" t="s">
        <v>307</v>
      </c>
      <c r="B165" s="99" t="e">
        <f t="shared" si="10"/>
        <v>#N/A</v>
      </c>
      <c r="C165" s="99" t="e">
        <f t="shared" si="11"/>
        <v>#N/A</v>
      </c>
      <c r="D165" s="93"/>
      <c r="E165" s="94">
        <v>21463.077120000002</v>
      </c>
      <c r="F165" s="99">
        <v>15700.749159167801</v>
      </c>
      <c r="G165" s="99">
        <f t="shared" si="12"/>
        <v>-0.50320820826921453</v>
      </c>
      <c r="H165" t="str">
        <f>Deltas!U158</f>
        <v/>
      </c>
    </row>
    <row r="166" spans="1:8">
      <c r="A166" s="100" t="s">
        <v>309</v>
      </c>
      <c r="B166" s="99">
        <f t="shared" si="10"/>
        <v>-0.68774307075626084</v>
      </c>
      <c r="C166" s="99">
        <f t="shared" si="11"/>
        <v>4.8366119913850057E-2</v>
      </c>
      <c r="D166" s="93"/>
      <c r="E166" s="94">
        <v>750.11979280000003</v>
      </c>
      <c r="F166" s="99">
        <v>611.15697035200606</v>
      </c>
      <c r="G166" s="99">
        <f t="shared" si="12"/>
        <v>-0.68774307075626084</v>
      </c>
      <c r="H166">
        <f>Deltas!U159</f>
        <v>4.8366119913850057E-2</v>
      </c>
    </row>
    <row r="167" spans="1:8">
      <c r="A167" s="100" t="s">
        <v>311</v>
      </c>
      <c r="B167" s="99" t="e">
        <f t="shared" si="10"/>
        <v>#N/A</v>
      </c>
      <c r="C167" s="99" t="e">
        <f t="shared" si="11"/>
        <v>#N/A</v>
      </c>
      <c r="D167" s="93"/>
      <c r="E167" s="94">
        <v>53116.49611</v>
      </c>
      <c r="F167" s="99">
        <v>39677.1323327137</v>
      </c>
      <c r="G167" s="99">
        <f t="shared" si="12"/>
        <v>-0.53350613766622879</v>
      </c>
      <c r="H167" t="str">
        <f>Deltas!U160</f>
        <v/>
      </c>
    </row>
    <row r="168" spans="1:8">
      <c r="A168" s="100" t="s">
        <v>313</v>
      </c>
      <c r="B168" s="99">
        <f t="shared" si="10"/>
        <v>-0.44630940972128152</v>
      </c>
      <c r="C168" s="99">
        <f t="shared" si="11"/>
        <v>5.8086105789669232E-2</v>
      </c>
      <c r="D168" s="93"/>
      <c r="E168" s="94">
        <v>20910.942319999998</v>
      </c>
      <c r="F168" s="99">
        <v>14648.1408366006</v>
      </c>
      <c r="G168" s="99">
        <f t="shared" si="12"/>
        <v>-0.44630940972128152</v>
      </c>
      <c r="H168">
        <f>Deltas!U161</f>
        <v>5.8086105789669232E-2</v>
      </c>
    </row>
    <row r="169" spans="1:8">
      <c r="A169" s="100" t="s">
        <v>315</v>
      </c>
      <c r="B169" s="99">
        <f t="shared" si="10"/>
        <v>-0.68884115872693175</v>
      </c>
      <c r="C169" s="99">
        <f t="shared" si="11"/>
        <v>1.264951776860769E-2</v>
      </c>
      <c r="D169" s="93"/>
      <c r="E169" s="94">
        <v>27238.36217</v>
      </c>
      <c r="F169" s="99">
        <v>22203.786656460401</v>
      </c>
      <c r="G169" s="99">
        <f t="shared" si="12"/>
        <v>-0.68884115872693175</v>
      </c>
      <c r="H169">
        <f>Deltas!U162</f>
        <v>1.264951776860769E-2</v>
      </c>
    </row>
    <row r="170" spans="1:8">
      <c r="A170" s="100" t="s">
        <v>317</v>
      </c>
      <c r="B170" s="99" t="e">
        <f t="shared" si="10"/>
        <v>#N/A</v>
      </c>
      <c r="C170" s="99" t="e">
        <f t="shared" si="11"/>
        <v>#N/A</v>
      </c>
      <c r="D170" s="93"/>
      <c r="E170" s="94">
        <v>2471.0377050000002</v>
      </c>
      <c r="F170" s="99">
        <v>1935.83904856857</v>
      </c>
      <c r="G170" s="99">
        <f t="shared" si="12"/>
        <v>-0.61135929459047966</v>
      </c>
      <c r="H170" t="str">
        <f>Deltas!U163</f>
        <v/>
      </c>
    </row>
    <row r="171" spans="1:8">
      <c r="A171" s="100" t="s">
        <v>319</v>
      </c>
      <c r="B171" s="99" t="e">
        <f t="shared" si="10"/>
        <v>#N/A</v>
      </c>
      <c r="C171" s="99" t="e">
        <f t="shared" si="11"/>
        <v>#N/A</v>
      </c>
      <c r="D171" s="93"/>
      <c r="E171" s="94"/>
      <c r="F171" s="99"/>
      <c r="G171" s="99" t="e">
        <f t="shared" si="12"/>
        <v>#DIV/0!</v>
      </c>
      <c r="H171" t="str">
        <f>Deltas!U164</f>
        <v/>
      </c>
    </row>
    <row r="172" spans="1:8">
      <c r="A172" s="100" t="s">
        <v>321</v>
      </c>
      <c r="B172" s="99" t="e">
        <f t="shared" si="10"/>
        <v>#N/A</v>
      </c>
      <c r="C172" s="99" t="e">
        <f t="shared" si="11"/>
        <v>#N/A</v>
      </c>
      <c r="D172" s="93"/>
      <c r="E172" s="94">
        <v>10002.54334</v>
      </c>
      <c r="F172" s="99">
        <v>7992.7671043357504</v>
      </c>
      <c r="G172" s="99">
        <f t="shared" si="12"/>
        <v>-0.64825609351825753</v>
      </c>
      <c r="H172" t="str">
        <f>Deltas!U165</f>
        <v/>
      </c>
    </row>
    <row r="173" spans="1:8">
      <c r="A173" s="100" t="s">
        <v>323</v>
      </c>
      <c r="B173" s="99">
        <f t="shared" ref="B173:B204" si="13">IF(ISNUMBER($G173*$H173),G173,NA())</f>
        <v>-0.66429347818087447</v>
      </c>
      <c r="C173" s="99">
        <f t="shared" ref="C173:C204" si="14">IF(ISNUMBER($G173*$H173),H173,NA())</f>
        <v>-3.1827094355276059E-3</v>
      </c>
      <c r="D173" s="93"/>
      <c r="E173" s="94">
        <v>32223.30413</v>
      </c>
      <c r="F173" s="99">
        <v>25958.192914601499</v>
      </c>
      <c r="G173" s="99">
        <f t="shared" si="12"/>
        <v>-0.66429347818087447</v>
      </c>
      <c r="H173">
        <f>Deltas!U166</f>
        <v>-3.1827094355276059E-3</v>
      </c>
    </row>
    <row r="174" spans="1:8">
      <c r="A174" s="100" t="s">
        <v>325</v>
      </c>
      <c r="B174" s="99" t="e">
        <f t="shared" si="13"/>
        <v>#N/A</v>
      </c>
      <c r="C174" s="99" t="e">
        <f t="shared" si="14"/>
        <v>#N/A</v>
      </c>
      <c r="D174" s="93"/>
      <c r="E174" s="94">
        <v>4279.7339570000004</v>
      </c>
      <c r="F174" s="99">
        <v>3264.0416167779399</v>
      </c>
      <c r="G174" s="99">
        <f t="shared" si="12"/>
        <v>-0.56582405274756342</v>
      </c>
      <c r="H174" t="str">
        <f>Deltas!U167</f>
        <v/>
      </c>
    </row>
    <row r="175" spans="1:8">
      <c r="A175" s="100" t="s">
        <v>327</v>
      </c>
      <c r="B175" s="99">
        <f t="shared" si="13"/>
        <v>-0.52281013018557954</v>
      </c>
      <c r="C175" s="99">
        <f t="shared" si="14"/>
        <v>7.4986659716321777E-2</v>
      </c>
      <c r="D175" s="93"/>
      <c r="E175" s="94">
        <v>2006.1874519999999</v>
      </c>
      <c r="F175" s="99">
        <v>1487.8066874272599</v>
      </c>
      <c r="G175" s="99">
        <f t="shared" si="12"/>
        <v>-0.52281013018557954</v>
      </c>
      <c r="H175">
        <f>Deltas!U168</f>
        <v>7.4986659716321777E-2</v>
      </c>
    </row>
    <row r="176" spans="1:8">
      <c r="A176" s="100" t="s">
        <v>329</v>
      </c>
      <c r="B176" s="99" t="e">
        <f t="shared" si="13"/>
        <v>#N/A</v>
      </c>
      <c r="C176" s="99" t="e">
        <f t="shared" si="14"/>
        <v>#N/A</v>
      </c>
      <c r="D176" s="93"/>
      <c r="E176" s="94">
        <v>7007.2066949999999</v>
      </c>
      <c r="F176" s="99">
        <v>5718.7458360894798</v>
      </c>
      <c r="G176" s="99">
        <f t="shared" si="12"/>
        <v>-0.69135163172294034</v>
      </c>
      <c r="H176" t="str">
        <f>Deltas!U169</f>
        <v/>
      </c>
    </row>
    <row r="177" spans="1:8">
      <c r="A177" s="100" t="s">
        <v>331</v>
      </c>
      <c r="B177" s="99">
        <f t="shared" si="13"/>
        <v>-0.82047815820107395</v>
      </c>
      <c r="C177" s="99">
        <f t="shared" si="14"/>
        <v>7.6846353235804812E-2</v>
      </c>
      <c r="D177" s="93"/>
      <c r="E177" s="94">
        <v>4813.5941999999995</v>
      </c>
      <c r="F177" s="99">
        <v>4138.7677341622502</v>
      </c>
      <c r="G177" s="99">
        <f t="shared" si="12"/>
        <v>-0.82047815820107395</v>
      </c>
      <c r="H177">
        <f>Deltas!U170</f>
        <v>7.6846353235804812E-2</v>
      </c>
    </row>
    <row r="178" spans="1:8">
      <c r="A178" s="100" t="s">
        <v>333</v>
      </c>
      <c r="B178" s="99">
        <f t="shared" si="13"/>
        <v>-0.77248137505354086</v>
      </c>
      <c r="C178" s="99">
        <f t="shared" si="14"/>
        <v>-8.7848304327804855E-3</v>
      </c>
      <c r="D178" s="93"/>
      <c r="E178" s="94">
        <v>38485.969360000003</v>
      </c>
      <c r="F178" s="99">
        <v>32512.898285470201</v>
      </c>
      <c r="G178" s="99">
        <f t="shared" si="12"/>
        <v>-0.77248137505354086</v>
      </c>
      <c r="H178">
        <f>Deltas!U171</f>
        <v>-8.7848304327804855E-3</v>
      </c>
    </row>
    <row r="179" spans="1:8">
      <c r="A179" s="100" t="s">
        <v>335</v>
      </c>
      <c r="B179" s="99">
        <f t="shared" si="13"/>
        <v>-0.66942125290795784</v>
      </c>
      <c r="C179" s="99">
        <f t="shared" si="14"/>
        <v>5.0533514760883746E-3</v>
      </c>
      <c r="D179" s="93"/>
      <c r="E179" s="94">
        <v>43137.650110000002</v>
      </c>
      <c r="F179" s="99">
        <v>34838.447187056001</v>
      </c>
      <c r="G179" s="99">
        <f t="shared" si="12"/>
        <v>-0.66942125290795784</v>
      </c>
      <c r="H179">
        <f>Deltas!U172</f>
        <v>5.0533514760883746E-3</v>
      </c>
    </row>
    <row r="180" spans="1:8">
      <c r="A180" s="100" t="s">
        <v>337</v>
      </c>
      <c r="B180" s="99" t="e">
        <f t="shared" si="13"/>
        <v>#N/A</v>
      </c>
      <c r="C180" s="99" t="e">
        <f t="shared" si="14"/>
        <v>#N/A</v>
      </c>
      <c r="D180" s="93"/>
      <c r="E180" s="94">
        <v>4403.1111920000003</v>
      </c>
      <c r="F180" s="99">
        <v>3782.3160750403899</v>
      </c>
      <c r="G180" s="99">
        <f t="shared" si="12"/>
        <v>-0.81781044348765519</v>
      </c>
      <c r="H180" t="str">
        <f>Deltas!U173</f>
        <v/>
      </c>
    </row>
    <row r="181" spans="1:8">
      <c r="A181" s="100" t="s">
        <v>339</v>
      </c>
      <c r="B181" s="99">
        <f t="shared" si="13"/>
        <v>-0.57626899871605142</v>
      </c>
      <c r="C181" s="99">
        <f t="shared" si="14"/>
        <v>0.16581151850962766</v>
      </c>
      <c r="D181" s="93"/>
      <c r="E181" s="94">
        <v>1771.3752549999999</v>
      </c>
      <c r="F181" s="99">
        <v>1359.65630335009</v>
      </c>
      <c r="G181" s="99">
        <f t="shared" si="12"/>
        <v>-0.57626899871605142</v>
      </c>
      <c r="H181">
        <f>Deltas!U174</f>
        <v>0.16581151850962766</v>
      </c>
    </row>
    <row r="182" spans="1:8">
      <c r="A182" s="100" t="s">
        <v>341</v>
      </c>
      <c r="B182" s="99">
        <f t="shared" si="13"/>
        <v>-0.65678988459654974</v>
      </c>
      <c r="C182" s="99">
        <f t="shared" si="14"/>
        <v>7.6192189033833624E-2</v>
      </c>
      <c r="D182" s="93"/>
      <c r="E182" s="94">
        <v>1228.9118980000001</v>
      </c>
      <c r="F182" s="99">
        <v>986.26870301043698</v>
      </c>
      <c r="G182" s="99">
        <f t="shared" si="12"/>
        <v>-0.65678988459654974</v>
      </c>
      <c r="H182">
        <f>Deltas!U175</f>
        <v>7.6192189033833624E-2</v>
      </c>
    </row>
    <row r="183" spans="1:8">
      <c r="A183" s="100" t="s">
        <v>343</v>
      </c>
      <c r="B183" s="99">
        <f t="shared" si="13"/>
        <v>-0.66447960234571524</v>
      </c>
      <c r="C183" s="99">
        <f t="shared" si="14"/>
        <v>1.7935577852657411E-2</v>
      </c>
      <c r="D183" s="93"/>
      <c r="E183" s="94">
        <v>7831.3648519999997</v>
      </c>
      <c r="F183" s="99">
        <v>6309.3107637266603</v>
      </c>
      <c r="G183" s="99">
        <f t="shared" si="12"/>
        <v>-0.66447960234571524</v>
      </c>
      <c r="H183">
        <f>Deltas!U176</f>
        <v>1.7935577852657411E-2</v>
      </c>
    </row>
    <row r="184" spans="1:8">
      <c r="A184" s="100" t="s">
        <v>345</v>
      </c>
      <c r="B184" s="99" t="e">
        <f t="shared" si="13"/>
        <v>#N/A</v>
      </c>
      <c r="C184" s="99" t="e">
        <f t="shared" si="14"/>
        <v>#N/A</v>
      </c>
      <c r="D184" s="93"/>
      <c r="E184" s="94">
        <v>721.07179770000005</v>
      </c>
      <c r="F184" s="99">
        <v>677.94219504901105</v>
      </c>
      <c r="G184" s="99">
        <f t="shared" si="12"/>
        <v>-1.2098101305083773</v>
      </c>
      <c r="H184" t="str">
        <f>Deltas!U177</f>
        <v/>
      </c>
    </row>
    <row r="185" spans="1:8">
      <c r="A185" s="100" t="s">
        <v>347</v>
      </c>
      <c r="B185" s="99">
        <f t="shared" si="13"/>
        <v>-1.0352179561294907</v>
      </c>
      <c r="C185" s="99">
        <f t="shared" si="14"/>
        <v>6.8954619480067453E-2</v>
      </c>
      <c r="D185" s="93"/>
      <c r="E185" s="94">
        <v>830.15622029999997</v>
      </c>
      <c r="F185" s="99">
        <v>757.05483199614605</v>
      </c>
      <c r="G185" s="99">
        <f t="shared" si="12"/>
        <v>-1.0352179561294907</v>
      </c>
      <c r="H185">
        <f>Deltas!U178</f>
        <v>6.8954619480067453E-2</v>
      </c>
    </row>
    <row r="186" spans="1:8">
      <c r="A186" s="100" t="s">
        <v>349</v>
      </c>
      <c r="B186" s="99">
        <f t="shared" si="13"/>
        <v>-1.1908814419875156</v>
      </c>
      <c r="C186" s="99">
        <f t="shared" si="14"/>
        <v>8.0995710118695177E-2</v>
      </c>
      <c r="D186" s="93"/>
      <c r="E186" s="94">
        <v>4298.8184229999997</v>
      </c>
      <c r="F186" s="99">
        <v>4030.6063629700002</v>
      </c>
      <c r="G186" s="99">
        <f t="shared" si="12"/>
        <v>-1.1908814419875156</v>
      </c>
      <c r="H186">
        <f>Deltas!U179</f>
        <v>8.0995710118695177E-2</v>
      </c>
    </row>
    <row r="187" spans="1:8">
      <c r="A187" s="100" t="s">
        <v>351</v>
      </c>
      <c r="B187" s="99">
        <f t="shared" si="13"/>
        <v>-0.49927022208281951</v>
      </c>
      <c r="C187" s="99">
        <f t="shared" si="14"/>
        <v>2.6865169476311353E-2</v>
      </c>
      <c r="D187" s="93"/>
      <c r="E187" s="94">
        <v>25184.777910000001</v>
      </c>
      <c r="F187" s="99">
        <v>18371.3008868996</v>
      </c>
      <c r="G187" s="99">
        <f t="shared" si="12"/>
        <v>-0.49927022208281951</v>
      </c>
      <c r="H187">
        <f>Deltas!U180</f>
        <v>2.6865169476311353E-2</v>
      </c>
    </row>
    <row r="188" spans="1:8">
      <c r="A188" s="100" t="s">
        <v>353</v>
      </c>
      <c r="B188" s="99">
        <f t="shared" si="13"/>
        <v>-0.64710582198318467</v>
      </c>
      <c r="C188" s="99">
        <f t="shared" si="14"/>
        <v>6.2189127691345748E-2</v>
      </c>
      <c r="D188" s="93"/>
      <c r="E188" s="94">
        <v>7584.0371919999998</v>
      </c>
      <c r="F188" s="99">
        <v>6056.6140856128304</v>
      </c>
      <c r="G188" s="99">
        <f t="shared" si="12"/>
        <v>-0.64710582198318467</v>
      </c>
      <c r="H188">
        <f>Deltas!U181</f>
        <v>6.2189127691345748E-2</v>
      </c>
    </row>
    <row r="189" spans="1:8">
      <c r="A189" s="100" t="s">
        <v>355</v>
      </c>
      <c r="B189" s="99">
        <f t="shared" si="13"/>
        <v>-0.50584034400693123</v>
      </c>
      <c r="C189" s="99">
        <f t="shared" si="14"/>
        <v>9.3308944733454441E-2</v>
      </c>
      <c r="D189" s="93"/>
      <c r="E189" s="94">
        <v>13374.308290000001</v>
      </c>
      <c r="F189" s="99">
        <v>9801.9739879745393</v>
      </c>
      <c r="G189" s="99">
        <f t="shared" si="12"/>
        <v>-0.50584034400693123</v>
      </c>
      <c r="H189">
        <f>Deltas!U182</f>
        <v>9.3308944733454441E-2</v>
      </c>
    </row>
    <row r="190" spans="1:8">
      <c r="A190" s="100" t="s">
        <v>357</v>
      </c>
      <c r="B190" s="99" t="e">
        <f t="shared" si="13"/>
        <v>#N/A</v>
      </c>
      <c r="C190" s="99" t="e">
        <f t="shared" si="14"/>
        <v>#N/A</v>
      </c>
      <c r="D190" s="93"/>
      <c r="E190" s="94">
        <v>6041.3095210000001</v>
      </c>
      <c r="F190" s="99">
        <v>4055.5296408256399</v>
      </c>
      <c r="G190" s="99">
        <f t="shared" si="12"/>
        <v>-0.39665822730764794</v>
      </c>
      <c r="H190" t="str">
        <f>Deltas!U183</f>
        <v/>
      </c>
    </row>
    <row r="191" spans="1:8">
      <c r="A191" s="100" t="s">
        <v>359</v>
      </c>
      <c r="B191" s="99" t="e">
        <f t="shared" si="13"/>
        <v>#N/A</v>
      </c>
      <c r="C191" s="99" t="e">
        <f t="shared" si="14"/>
        <v>#N/A</v>
      </c>
      <c r="D191" s="93"/>
      <c r="E191" s="94"/>
      <c r="F191" s="99"/>
      <c r="G191" s="99" t="e">
        <f t="shared" si="12"/>
        <v>#DIV/0!</v>
      </c>
      <c r="H191" t="str">
        <f>Deltas!U184</f>
        <v/>
      </c>
    </row>
    <row r="192" spans="1:8">
      <c r="A192" s="100" t="s">
        <v>361</v>
      </c>
      <c r="B192" s="99">
        <f t="shared" si="13"/>
        <v>-0.60948692137020033</v>
      </c>
      <c r="C192" s="99">
        <f t="shared" si="14"/>
        <v>5.2124422602870701E-2</v>
      </c>
      <c r="D192" s="93"/>
      <c r="E192" s="94">
        <v>1082.7395509999999</v>
      </c>
      <c r="F192" s="99">
        <v>847.34080747393</v>
      </c>
      <c r="G192" s="99">
        <f t="shared" si="12"/>
        <v>-0.60948692137020033</v>
      </c>
      <c r="H192">
        <f>Deltas!U185</f>
        <v>5.2124422602870701E-2</v>
      </c>
    </row>
    <row r="193" spans="1:8">
      <c r="A193" s="100" t="s">
        <v>363</v>
      </c>
      <c r="B193" s="99">
        <f t="shared" si="13"/>
        <v>-0.5335324104787541</v>
      </c>
      <c r="C193" s="99">
        <f t="shared" si="14"/>
        <v>7.3216026971147874E-2</v>
      </c>
      <c r="D193" s="93"/>
      <c r="E193" s="94">
        <v>6991.6758289999998</v>
      </c>
      <c r="F193" s="99">
        <v>5222.7561757210096</v>
      </c>
      <c r="G193" s="99">
        <f t="shared" si="12"/>
        <v>-0.5335324104787541</v>
      </c>
      <c r="H193">
        <f>Deltas!U186</f>
        <v>7.3216026971147874E-2</v>
      </c>
    </row>
    <row r="194" spans="1:8">
      <c r="A194" s="100" t="s">
        <v>365</v>
      </c>
      <c r="B194" s="99">
        <f t="shared" si="13"/>
        <v>-0.6648493769046665</v>
      </c>
      <c r="C194" s="99">
        <f t="shared" si="14"/>
        <v>1.3387287564401648E-3</v>
      </c>
      <c r="D194" s="93"/>
      <c r="E194" s="94">
        <v>56539.467149999997</v>
      </c>
      <c r="F194" s="99">
        <v>45559.163518715999</v>
      </c>
      <c r="G194" s="99">
        <f t="shared" si="12"/>
        <v>-0.6648493769046665</v>
      </c>
      <c r="H194">
        <f>Deltas!U187</f>
        <v>1.3387287564401648E-3</v>
      </c>
    </row>
    <row r="195" spans="1:8">
      <c r="A195" s="100" t="s">
        <v>367</v>
      </c>
      <c r="B195" s="99">
        <f t="shared" si="13"/>
        <v>-0.94703311267474999</v>
      </c>
      <c r="C195" s="99">
        <f t="shared" si="14"/>
        <v>4.05468694950048E-4</v>
      </c>
      <c r="D195" s="93"/>
      <c r="E195" s="94">
        <v>35570.914680000002</v>
      </c>
      <c r="F195" s="99">
        <v>31773.0139369358</v>
      </c>
      <c r="G195" s="99">
        <f t="shared" si="12"/>
        <v>-0.94703311267474999</v>
      </c>
      <c r="H195">
        <f>Deltas!U188</f>
        <v>4.05468694950048E-4</v>
      </c>
    </row>
    <row r="196" spans="1:8">
      <c r="A196" s="100" t="s">
        <v>369</v>
      </c>
      <c r="B196" s="99">
        <f t="shared" si="13"/>
        <v>-0.83641082101616449</v>
      </c>
      <c r="C196" s="99">
        <f t="shared" si="14"/>
        <v>2.4372512269917865E-2</v>
      </c>
      <c r="D196" s="93"/>
      <c r="E196" s="94">
        <v>46627.097289999998</v>
      </c>
      <c r="F196" s="99">
        <v>40308.688738286801</v>
      </c>
      <c r="G196" s="99">
        <f t="shared" si="12"/>
        <v>-0.83641082101616449</v>
      </c>
      <c r="H196">
        <f>Deltas!U189</f>
        <v>2.4372512269917865E-2</v>
      </c>
    </row>
    <row r="197" spans="1:8">
      <c r="A197" s="100" t="s">
        <v>371</v>
      </c>
      <c r="B197" s="99">
        <f t="shared" si="13"/>
        <v>-0.55444439874074747</v>
      </c>
      <c r="C197" s="99">
        <f t="shared" si="14"/>
        <v>0.14253903126522505</v>
      </c>
      <c r="D197" s="93"/>
      <c r="E197" s="94">
        <v>11529.14119</v>
      </c>
      <c r="F197" s="99">
        <v>8730.3532801704496</v>
      </c>
      <c r="G197" s="99">
        <f t="shared" si="12"/>
        <v>-0.55444439874074747</v>
      </c>
      <c r="H197">
        <f>Deltas!U190</f>
        <v>0.14253903126522505</v>
      </c>
    </row>
    <row r="198" spans="1:8">
      <c r="A198" s="100" t="s">
        <v>373</v>
      </c>
      <c r="B198" s="99">
        <f t="shared" si="13"/>
        <v>-0.53711855834444988</v>
      </c>
      <c r="C198" s="99">
        <f t="shared" si="14"/>
        <v>0.16284960400116144</v>
      </c>
      <c r="D198" s="93"/>
      <c r="E198" s="94">
        <v>2445.167336</v>
      </c>
      <c r="F198" s="99">
        <v>1830.88713103489</v>
      </c>
      <c r="G198" s="99">
        <f t="shared" si="12"/>
        <v>-0.53711855834444988</v>
      </c>
      <c r="H198">
        <f>Deltas!U191</f>
        <v>0.16284960400116144</v>
      </c>
    </row>
    <row r="199" spans="1:8">
      <c r="A199" s="100" t="s">
        <v>375</v>
      </c>
      <c r="B199" s="99">
        <f t="shared" si="13"/>
        <v>-0.68927368371907261</v>
      </c>
      <c r="C199" s="99">
        <f t="shared" si="14"/>
        <v>8.6768671885484261E-2</v>
      </c>
      <c r="D199" s="93"/>
      <c r="E199" s="94">
        <v>4092.8826239999999</v>
      </c>
      <c r="F199" s="99">
        <v>3337.0551826803899</v>
      </c>
      <c r="G199" s="99">
        <f t="shared" si="12"/>
        <v>-0.68927368371907261</v>
      </c>
      <c r="H199">
        <f>Deltas!U192</f>
        <v>8.6768671885484261E-2</v>
      </c>
    </row>
    <row r="200" spans="1:8">
      <c r="A200" s="100" t="s">
        <v>377</v>
      </c>
      <c r="B200" s="99">
        <f t="shared" si="13"/>
        <v>-0.49489888248636638</v>
      </c>
      <c r="C200" s="99">
        <f t="shared" si="14"/>
        <v>7.8413777192867504E-2</v>
      </c>
      <c r="D200" s="93"/>
      <c r="E200" s="94">
        <v>12178.783299999999</v>
      </c>
      <c r="F200" s="99">
        <v>8855.8720914855003</v>
      </c>
      <c r="G200" s="99">
        <f t="shared" si="12"/>
        <v>-0.49489888248636638</v>
      </c>
      <c r="H200">
        <f>Deltas!U193</f>
        <v>7.8413777192867504E-2</v>
      </c>
    </row>
    <row r="201" spans="1:8">
      <c r="A201" s="100" t="s">
        <v>379</v>
      </c>
      <c r="B201" s="99">
        <f t="shared" si="13"/>
        <v>-0.51771308886063072</v>
      </c>
      <c r="C201" s="99">
        <f t="shared" si="14"/>
        <v>0.1480902632781167</v>
      </c>
      <c r="D201" s="93"/>
      <c r="E201" s="94">
        <v>2621.345116</v>
      </c>
      <c r="F201" s="99">
        <v>1937.2160510510801</v>
      </c>
      <c r="G201" s="99">
        <f t="shared" si="12"/>
        <v>-0.51771308886063072</v>
      </c>
      <c r="H201">
        <f>Deltas!U194</f>
        <v>0.1480902632781167</v>
      </c>
    </row>
    <row r="202" spans="1:8">
      <c r="A202" s="100" t="s">
        <v>381</v>
      </c>
      <c r="B202" s="99">
        <f t="shared" si="13"/>
        <v>-0.8841518783912975</v>
      </c>
      <c r="C202" s="99">
        <f t="shared" si="14"/>
        <v>2.5218521402457506E-2</v>
      </c>
      <c r="D202" s="93"/>
      <c r="E202" s="94">
        <v>2358.0081519999999</v>
      </c>
      <c r="F202" s="99">
        <v>2069.5649531105501</v>
      </c>
      <c r="G202" s="99">
        <f t="shared" si="12"/>
        <v>-0.8841518783912975</v>
      </c>
      <c r="H202">
        <f>Deltas!U195</f>
        <v>2.5218521402457506E-2</v>
      </c>
    </row>
    <row r="203" spans="1:8">
      <c r="A203" s="100" t="s">
        <v>383</v>
      </c>
      <c r="B203" s="99">
        <f t="shared" si="13"/>
        <v>-0.7010760723478312</v>
      </c>
      <c r="C203" s="99">
        <f t="shared" si="14"/>
        <v>7.8146470134638324E-2</v>
      </c>
      <c r="D203" s="93"/>
      <c r="E203" s="94">
        <v>1293.8979589999999</v>
      </c>
      <c r="F203" s="99">
        <v>1060.7263738276399</v>
      </c>
      <c r="G203" s="99">
        <f t="shared" si="12"/>
        <v>-0.7010760723478312</v>
      </c>
      <c r="H203">
        <f>Deltas!U196</f>
        <v>7.8146470134638324E-2</v>
      </c>
    </row>
    <row r="204" spans="1:8">
      <c r="A204" s="100" t="s">
        <v>385</v>
      </c>
      <c r="B204" s="99" t="e">
        <f t="shared" si="13"/>
        <v>#N/A</v>
      </c>
      <c r="C204" s="99" t="e">
        <f t="shared" si="14"/>
        <v>#N/A</v>
      </c>
      <c r="D204" s="93"/>
      <c r="F204" s="99"/>
      <c r="G204" s="99" t="e">
        <f t="shared" si="12"/>
        <v>#DIV/0!</v>
      </c>
      <c r="H204">
        <f>Deltas!U197</f>
        <v>-2.2241677830540089E-2</v>
      </c>
    </row>
  </sheetData>
  <conditionalFormatting sqref="C7:C12">
    <cfRule type="colorScale" priority="4">
      <colorScale>
        <cfvo type="min"/>
        <cfvo type="percentile" val="50"/>
        <cfvo type="max"/>
        <color rgb="FFFF0000"/>
        <color rgb="FFFFFF00"/>
        <color rgb="FF008000"/>
      </colorScale>
    </cfRule>
  </conditionalFormatting>
  <conditionalFormatting sqref="H13:H204">
    <cfRule type="colorScale" priority="1">
      <colorScale>
        <cfvo type="min"/>
        <cfvo type="percentile" val="50"/>
        <cfvo type="max"/>
        <color rgb="FFFF0000"/>
        <color rgb="FFFFFF00"/>
        <color rgb="FF008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Data</vt:lpstr>
      <vt:lpstr>Scores</vt:lpstr>
      <vt:lpstr>Ranking</vt:lpstr>
      <vt:lpstr>Correl with GDP</vt:lpstr>
      <vt:lpstr>Deltas</vt:lpstr>
      <vt:lpstr>Ranking Delta</vt:lpstr>
      <vt:lpstr>Delta-R vs Delta-GDPpc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Rodriguez</dc:creator>
  <cp:lastModifiedBy>Bruno Sanchez-Andrade Nuno</cp:lastModifiedBy>
  <dcterms:created xsi:type="dcterms:W3CDTF">2011-07-12T18:57:31Z</dcterms:created>
  <dcterms:modified xsi:type="dcterms:W3CDTF">2011-07-19T22:02:52Z</dcterms:modified>
</cp:coreProperties>
</file>