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6060" tabRatio="500"/>
  </bookViews>
  <sheets>
    <sheet name="Comparison" sheetId="6" r:id="rId1"/>
    <sheet name="Data" sheetId="3" r:id="rId2"/>
    <sheet name="Scores" sheetId="4" r:id="rId3"/>
    <sheet name="Ranking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4" l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4" i="4"/>
  <c r="Q9" i="6"/>
  <c r="P9" i="6"/>
  <c r="N9" i="6"/>
  <c r="M9" i="6"/>
  <c r="K9" i="6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8" i="4"/>
  <c r="I9" i="4"/>
  <c r="I8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J9" i="4"/>
  <c r="R9" i="4"/>
  <c r="U9" i="4"/>
  <c r="J10" i="4"/>
  <c r="R10" i="4"/>
  <c r="U10" i="4"/>
  <c r="J11" i="4"/>
  <c r="R11" i="4"/>
  <c r="U11" i="4"/>
  <c r="J12" i="4"/>
  <c r="R12" i="4"/>
  <c r="U12" i="4"/>
  <c r="J13" i="4"/>
  <c r="R13" i="4"/>
  <c r="U13" i="4"/>
  <c r="J14" i="4"/>
  <c r="R14" i="4"/>
  <c r="U14" i="4"/>
  <c r="J15" i="4"/>
  <c r="R15" i="4"/>
  <c r="U15" i="4"/>
  <c r="J16" i="4"/>
  <c r="R16" i="4"/>
  <c r="U16" i="4"/>
  <c r="J17" i="4"/>
  <c r="R17" i="4"/>
  <c r="U17" i="4"/>
  <c r="J18" i="4"/>
  <c r="R18" i="4"/>
  <c r="U18" i="4"/>
  <c r="J19" i="4"/>
  <c r="R19" i="4"/>
  <c r="U19" i="4"/>
  <c r="J20" i="4"/>
  <c r="R20" i="4"/>
  <c r="U20" i="4"/>
  <c r="J21" i="4"/>
  <c r="R21" i="4"/>
  <c r="U21" i="4"/>
  <c r="J22" i="4"/>
  <c r="R22" i="4"/>
  <c r="U22" i="4"/>
  <c r="J23" i="4"/>
  <c r="R23" i="4"/>
  <c r="U23" i="4"/>
  <c r="J24" i="4"/>
  <c r="R24" i="4"/>
  <c r="U24" i="4"/>
  <c r="J25" i="4"/>
  <c r="R25" i="4"/>
  <c r="U25" i="4"/>
  <c r="J26" i="4"/>
  <c r="R26" i="4"/>
  <c r="U26" i="4"/>
  <c r="J27" i="4"/>
  <c r="R27" i="4"/>
  <c r="U27" i="4"/>
  <c r="J28" i="4"/>
  <c r="R28" i="4"/>
  <c r="U28" i="4"/>
  <c r="J29" i="4"/>
  <c r="R29" i="4"/>
  <c r="U29" i="4"/>
  <c r="J30" i="4"/>
  <c r="R30" i="4"/>
  <c r="U30" i="4"/>
  <c r="J31" i="4"/>
  <c r="R31" i="4"/>
  <c r="U31" i="4"/>
  <c r="J32" i="4"/>
  <c r="R32" i="4"/>
  <c r="U32" i="4"/>
  <c r="J33" i="4"/>
  <c r="R33" i="4"/>
  <c r="U33" i="4"/>
  <c r="J34" i="4"/>
  <c r="R34" i="4"/>
  <c r="U34" i="4"/>
  <c r="J35" i="4"/>
  <c r="R35" i="4"/>
  <c r="U35" i="4"/>
  <c r="J36" i="4"/>
  <c r="R36" i="4"/>
  <c r="U36" i="4"/>
  <c r="J37" i="4"/>
  <c r="R37" i="4"/>
  <c r="U37" i="4"/>
  <c r="J38" i="4"/>
  <c r="R38" i="4"/>
  <c r="U38" i="4"/>
  <c r="J39" i="4"/>
  <c r="R39" i="4"/>
  <c r="U39" i="4"/>
  <c r="J40" i="4"/>
  <c r="R40" i="4"/>
  <c r="U40" i="4"/>
  <c r="J41" i="4"/>
  <c r="R41" i="4"/>
  <c r="U41" i="4"/>
  <c r="J42" i="4"/>
  <c r="R42" i="4"/>
  <c r="U42" i="4"/>
  <c r="J43" i="4"/>
  <c r="R43" i="4"/>
  <c r="U43" i="4"/>
  <c r="J44" i="4"/>
  <c r="R44" i="4"/>
  <c r="U44" i="4"/>
  <c r="J45" i="4"/>
  <c r="R45" i="4"/>
  <c r="U45" i="4"/>
  <c r="J46" i="4"/>
  <c r="R46" i="4"/>
  <c r="U46" i="4"/>
  <c r="J47" i="4"/>
  <c r="R47" i="4"/>
  <c r="U47" i="4"/>
  <c r="J48" i="4"/>
  <c r="R48" i="4"/>
  <c r="U48" i="4"/>
  <c r="J49" i="4"/>
  <c r="R49" i="4"/>
  <c r="U49" i="4"/>
  <c r="J50" i="4"/>
  <c r="R50" i="4"/>
  <c r="U50" i="4"/>
  <c r="J51" i="4"/>
  <c r="R51" i="4"/>
  <c r="U51" i="4"/>
  <c r="J52" i="4"/>
  <c r="R52" i="4"/>
  <c r="U52" i="4"/>
  <c r="J53" i="4"/>
  <c r="R53" i="4"/>
  <c r="U53" i="4"/>
  <c r="J54" i="4"/>
  <c r="R54" i="4"/>
  <c r="U54" i="4"/>
  <c r="J55" i="4"/>
  <c r="R55" i="4"/>
  <c r="U55" i="4"/>
  <c r="J56" i="4"/>
  <c r="R56" i="4"/>
  <c r="U56" i="4"/>
  <c r="J57" i="4"/>
  <c r="R57" i="4"/>
  <c r="U57" i="4"/>
  <c r="J58" i="4"/>
  <c r="R58" i="4"/>
  <c r="U58" i="4"/>
  <c r="J59" i="4"/>
  <c r="R59" i="4"/>
  <c r="U59" i="4"/>
  <c r="J60" i="4"/>
  <c r="R60" i="4"/>
  <c r="U60" i="4"/>
  <c r="J61" i="4"/>
  <c r="R61" i="4"/>
  <c r="U61" i="4"/>
  <c r="J62" i="4"/>
  <c r="R62" i="4"/>
  <c r="U62" i="4"/>
  <c r="J63" i="4"/>
  <c r="R63" i="4"/>
  <c r="U63" i="4"/>
  <c r="J64" i="4"/>
  <c r="R64" i="4"/>
  <c r="U64" i="4"/>
  <c r="J65" i="4"/>
  <c r="R65" i="4"/>
  <c r="U65" i="4"/>
  <c r="J66" i="4"/>
  <c r="R66" i="4"/>
  <c r="U66" i="4"/>
  <c r="J67" i="4"/>
  <c r="R67" i="4"/>
  <c r="U67" i="4"/>
  <c r="J68" i="4"/>
  <c r="R68" i="4"/>
  <c r="U68" i="4"/>
  <c r="J69" i="4"/>
  <c r="R69" i="4"/>
  <c r="U69" i="4"/>
  <c r="J70" i="4"/>
  <c r="R70" i="4"/>
  <c r="U70" i="4"/>
  <c r="J71" i="4"/>
  <c r="R71" i="4"/>
  <c r="U71" i="4"/>
  <c r="J72" i="4"/>
  <c r="R72" i="4"/>
  <c r="U72" i="4"/>
  <c r="J73" i="4"/>
  <c r="R73" i="4"/>
  <c r="U73" i="4"/>
  <c r="J74" i="4"/>
  <c r="R74" i="4"/>
  <c r="U74" i="4"/>
  <c r="J75" i="4"/>
  <c r="R75" i="4"/>
  <c r="U75" i="4"/>
  <c r="J76" i="4"/>
  <c r="R76" i="4"/>
  <c r="U76" i="4"/>
  <c r="J77" i="4"/>
  <c r="R77" i="4"/>
  <c r="U77" i="4"/>
  <c r="J78" i="4"/>
  <c r="R78" i="4"/>
  <c r="U78" i="4"/>
  <c r="J79" i="4"/>
  <c r="R79" i="4"/>
  <c r="U79" i="4"/>
  <c r="J80" i="4"/>
  <c r="R80" i="4"/>
  <c r="U80" i="4"/>
  <c r="J81" i="4"/>
  <c r="R81" i="4"/>
  <c r="U81" i="4"/>
  <c r="J82" i="4"/>
  <c r="R82" i="4"/>
  <c r="U82" i="4"/>
  <c r="J83" i="4"/>
  <c r="R83" i="4"/>
  <c r="U83" i="4"/>
  <c r="J84" i="4"/>
  <c r="R84" i="4"/>
  <c r="U84" i="4"/>
  <c r="J85" i="4"/>
  <c r="R85" i="4"/>
  <c r="U85" i="4"/>
  <c r="J86" i="4"/>
  <c r="R86" i="4"/>
  <c r="U86" i="4"/>
  <c r="J87" i="4"/>
  <c r="R87" i="4"/>
  <c r="U87" i="4"/>
  <c r="J88" i="4"/>
  <c r="R88" i="4"/>
  <c r="U88" i="4"/>
  <c r="J89" i="4"/>
  <c r="R89" i="4"/>
  <c r="U89" i="4"/>
  <c r="J90" i="4"/>
  <c r="R90" i="4"/>
  <c r="U90" i="4"/>
  <c r="J91" i="4"/>
  <c r="R91" i="4"/>
  <c r="U91" i="4"/>
  <c r="J92" i="4"/>
  <c r="R92" i="4"/>
  <c r="U92" i="4"/>
  <c r="J93" i="4"/>
  <c r="R93" i="4"/>
  <c r="U93" i="4"/>
  <c r="J94" i="4"/>
  <c r="R94" i="4"/>
  <c r="U94" i="4"/>
  <c r="J95" i="4"/>
  <c r="R95" i="4"/>
  <c r="U95" i="4"/>
  <c r="J96" i="4"/>
  <c r="R96" i="4"/>
  <c r="U96" i="4"/>
  <c r="J97" i="4"/>
  <c r="R97" i="4"/>
  <c r="U97" i="4"/>
  <c r="J98" i="4"/>
  <c r="R98" i="4"/>
  <c r="U98" i="4"/>
  <c r="J99" i="4"/>
  <c r="R99" i="4"/>
  <c r="U99" i="4"/>
  <c r="J100" i="4"/>
  <c r="R100" i="4"/>
  <c r="U100" i="4"/>
  <c r="J101" i="4"/>
  <c r="R101" i="4"/>
  <c r="U101" i="4"/>
  <c r="J102" i="4"/>
  <c r="R102" i="4"/>
  <c r="U102" i="4"/>
  <c r="J103" i="4"/>
  <c r="R103" i="4"/>
  <c r="U103" i="4"/>
  <c r="J104" i="4"/>
  <c r="R104" i="4"/>
  <c r="U104" i="4"/>
  <c r="J105" i="4"/>
  <c r="R105" i="4"/>
  <c r="U105" i="4"/>
  <c r="J106" i="4"/>
  <c r="R106" i="4"/>
  <c r="U106" i="4"/>
  <c r="J107" i="4"/>
  <c r="R107" i="4"/>
  <c r="U107" i="4"/>
  <c r="J108" i="4"/>
  <c r="R108" i="4"/>
  <c r="U108" i="4"/>
  <c r="J109" i="4"/>
  <c r="R109" i="4"/>
  <c r="U109" i="4"/>
  <c r="J110" i="4"/>
  <c r="R110" i="4"/>
  <c r="U110" i="4"/>
  <c r="J111" i="4"/>
  <c r="R111" i="4"/>
  <c r="U111" i="4"/>
  <c r="J112" i="4"/>
  <c r="R112" i="4"/>
  <c r="U112" i="4"/>
  <c r="J113" i="4"/>
  <c r="R113" i="4"/>
  <c r="U113" i="4"/>
  <c r="J114" i="4"/>
  <c r="R114" i="4"/>
  <c r="U114" i="4"/>
  <c r="J115" i="4"/>
  <c r="R115" i="4"/>
  <c r="U115" i="4"/>
  <c r="J116" i="4"/>
  <c r="R116" i="4"/>
  <c r="U116" i="4"/>
  <c r="J117" i="4"/>
  <c r="R117" i="4"/>
  <c r="U117" i="4"/>
  <c r="J118" i="4"/>
  <c r="R118" i="4"/>
  <c r="U118" i="4"/>
  <c r="J119" i="4"/>
  <c r="R119" i="4"/>
  <c r="U119" i="4"/>
  <c r="J120" i="4"/>
  <c r="R120" i="4"/>
  <c r="U120" i="4"/>
  <c r="J121" i="4"/>
  <c r="R121" i="4"/>
  <c r="U121" i="4"/>
  <c r="J122" i="4"/>
  <c r="R122" i="4"/>
  <c r="U122" i="4"/>
  <c r="J123" i="4"/>
  <c r="R123" i="4"/>
  <c r="U123" i="4"/>
  <c r="J124" i="4"/>
  <c r="R124" i="4"/>
  <c r="U124" i="4"/>
  <c r="J125" i="4"/>
  <c r="R125" i="4"/>
  <c r="U125" i="4"/>
  <c r="J126" i="4"/>
  <c r="R126" i="4"/>
  <c r="U126" i="4"/>
  <c r="J127" i="4"/>
  <c r="R127" i="4"/>
  <c r="U127" i="4"/>
  <c r="J128" i="4"/>
  <c r="R128" i="4"/>
  <c r="U128" i="4"/>
  <c r="J129" i="4"/>
  <c r="R129" i="4"/>
  <c r="U129" i="4"/>
  <c r="J130" i="4"/>
  <c r="R130" i="4"/>
  <c r="U130" i="4"/>
  <c r="J131" i="4"/>
  <c r="R131" i="4"/>
  <c r="U131" i="4"/>
  <c r="J132" i="4"/>
  <c r="R132" i="4"/>
  <c r="U132" i="4"/>
  <c r="J133" i="4"/>
  <c r="R133" i="4"/>
  <c r="U133" i="4"/>
  <c r="J134" i="4"/>
  <c r="R134" i="4"/>
  <c r="U134" i="4"/>
  <c r="J135" i="4"/>
  <c r="R135" i="4"/>
  <c r="U135" i="4"/>
  <c r="J136" i="4"/>
  <c r="R136" i="4"/>
  <c r="U136" i="4"/>
  <c r="J137" i="4"/>
  <c r="R137" i="4"/>
  <c r="U137" i="4"/>
  <c r="J138" i="4"/>
  <c r="R138" i="4"/>
  <c r="U138" i="4"/>
  <c r="J139" i="4"/>
  <c r="R139" i="4"/>
  <c r="U139" i="4"/>
  <c r="J140" i="4"/>
  <c r="R140" i="4"/>
  <c r="U140" i="4"/>
  <c r="J141" i="4"/>
  <c r="R141" i="4"/>
  <c r="U141" i="4"/>
  <c r="J142" i="4"/>
  <c r="R142" i="4"/>
  <c r="U142" i="4"/>
  <c r="J143" i="4"/>
  <c r="R143" i="4"/>
  <c r="U143" i="4"/>
  <c r="J144" i="4"/>
  <c r="R144" i="4"/>
  <c r="U144" i="4"/>
  <c r="J145" i="4"/>
  <c r="R145" i="4"/>
  <c r="U145" i="4"/>
  <c r="J146" i="4"/>
  <c r="R146" i="4"/>
  <c r="U146" i="4"/>
  <c r="J147" i="4"/>
  <c r="R147" i="4"/>
  <c r="U147" i="4"/>
  <c r="J148" i="4"/>
  <c r="R148" i="4"/>
  <c r="U148" i="4"/>
  <c r="J149" i="4"/>
  <c r="R149" i="4"/>
  <c r="U149" i="4"/>
  <c r="J150" i="4"/>
  <c r="R150" i="4"/>
  <c r="U150" i="4"/>
  <c r="J151" i="4"/>
  <c r="R151" i="4"/>
  <c r="U151" i="4"/>
  <c r="J152" i="4"/>
  <c r="R152" i="4"/>
  <c r="U152" i="4"/>
  <c r="J153" i="4"/>
  <c r="R153" i="4"/>
  <c r="U153" i="4"/>
  <c r="J154" i="4"/>
  <c r="R154" i="4"/>
  <c r="U154" i="4"/>
  <c r="J155" i="4"/>
  <c r="R155" i="4"/>
  <c r="U155" i="4"/>
  <c r="J156" i="4"/>
  <c r="R156" i="4"/>
  <c r="U156" i="4"/>
  <c r="J157" i="4"/>
  <c r="R157" i="4"/>
  <c r="U157" i="4"/>
  <c r="J158" i="4"/>
  <c r="R158" i="4"/>
  <c r="U158" i="4"/>
  <c r="J159" i="4"/>
  <c r="R159" i="4"/>
  <c r="U159" i="4"/>
  <c r="J160" i="4"/>
  <c r="R160" i="4"/>
  <c r="U160" i="4"/>
  <c r="J161" i="4"/>
  <c r="R161" i="4"/>
  <c r="U161" i="4"/>
  <c r="J162" i="4"/>
  <c r="R162" i="4"/>
  <c r="U162" i="4"/>
  <c r="J163" i="4"/>
  <c r="R163" i="4"/>
  <c r="U163" i="4"/>
  <c r="J164" i="4"/>
  <c r="R164" i="4"/>
  <c r="U164" i="4"/>
  <c r="J165" i="4"/>
  <c r="R165" i="4"/>
  <c r="U165" i="4"/>
  <c r="J166" i="4"/>
  <c r="R166" i="4"/>
  <c r="U166" i="4"/>
  <c r="J167" i="4"/>
  <c r="R167" i="4"/>
  <c r="U167" i="4"/>
  <c r="J168" i="4"/>
  <c r="R168" i="4"/>
  <c r="U168" i="4"/>
  <c r="J169" i="4"/>
  <c r="R169" i="4"/>
  <c r="U169" i="4"/>
  <c r="J170" i="4"/>
  <c r="R170" i="4"/>
  <c r="U170" i="4"/>
  <c r="J171" i="4"/>
  <c r="R171" i="4"/>
  <c r="U171" i="4"/>
  <c r="J172" i="4"/>
  <c r="R172" i="4"/>
  <c r="U172" i="4"/>
  <c r="J173" i="4"/>
  <c r="R173" i="4"/>
  <c r="U173" i="4"/>
  <c r="J174" i="4"/>
  <c r="R174" i="4"/>
  <c r="U174" i="4"/>
  <c r="J175" i="4"/>
  <c r="R175" i="4"/>
  <c r="U175" i="4"/>
  <c r="J176" i="4"/>
  <c r="R176" i="4"/>
  <c r="U176" i="4"/>
  <c r="J177" i="4"/>
  <c r="R177" i="4"/>
  <c r="U177" i="4"/>
  <c r="J178" i="4"/>
  <c r="R178" i="4"/>
  <c r="U178" i="4"/>
  <c r="J179" i="4"/>
  <c r="R179" i="4"/>
  <c r="U179" i="4"/>
  <c r="J180" i="4"/>
  <c r="R180" i="4"/>
  <c r="U180" i="4"/>
  <c r="J181" i="4"/>
  <c r="R181" i="4"/>
  <c r="U181" i="4"/>
  <c r="J182" i="4"/>
  <c r="R182" i="4"/>
  <c r="U182" i="4"/>
  <c r="J183" i="4"/>
  <c r="R183" i="4"/>
  <c r="U183" i="4"/>
  <c r="J184" i="4"/>
  <c r="R184" i="4"/>
  <c r="U184" i="4"/>
  <c r="J185" i="4"/>
  <c r="R185" i="4"/>
  <c r="U185" i="4"/>
  <c r="J186" i="4"/>
  <c r="R186" i="4"/>
  <c r="U186" i="4"/>
  <c r="J187" i="4"/>
  <c r="R187" i="4"/>
  <c r="U187" i="4"/>
  <c r="J188" i="4"/>
  <c r="R188" i="4"/>
  <c r="U188" i="4"/>
  <c r="J189" i="4"/>
  <c r="R189" i="4"/>
  <c r="U189" i="4"/>
  <c r="J190" i="4"/>
  <c r="R190" i="4"/>
  <c r="U190" i="4"/>
  <c r="J191" i="4"/>
  <c r="R191" i="4"/>
  <c r="U191" i="4"/>
  <c r="J192" i="4"/>
  <c r="R192" i="4"/>
  <c r="U192" i="4"/>
  <c r="J193" i="4"/>
  <c r="R193" i="4"/>
  <c r="U193" i="4"/>
  <c r="J194" i="4"/>
  <c r="R194" i="4"/>
  <c r="U194" i="4"/>
  <c r="J195" i="4"/>
  <c r="R195" i="4"/>
  <c r="U195" i="4"/>
  <c r="J196" i="4"/>
  <c r="R196" i="4"/>
  <c r="U196" i="4"/>
  <c r="J197" i="4"/>
  <c r="R197" i="4"/>
  <c r="U197" i="4"/>
  <c r="J198" i="4"/>
  <c r="R198" i="4"/>
  <c r="U198" i="4"/>
  <c r="J199" i="4"/>
  <c r="R199" i="4"/>
  <c r="U199" i="4"/>
  <c r="U200" i="4"/>
  <c r="J8" i="4"/>
  <c r="R8" i="4"/>
  <c r="U8" i="4"/>
  <c r="T16" i="4"/>
  <c r="D6" i="7"/>
  <c r="T54" i="4"/>
  <c r="D7" i="7"/>
  <c r="T174" i="4"/>
  <c r="T66" i="4"/>
  <c r="D8" i="7"/>
  <c r="D9" i="7"/>
  <c r="T87" i="4"/>
  <c r="D10" i="7"/>
  <c r="T191" i="4"/>
  <c r="D11" i="7"/>
  <c r="T173" i="4"/>
  <c r="D12" i="7"/>
  <c r="T38" i="4"/>
  <c r="D13" i="7"/>
  <c r="T131" i="4"/>
  <c r="T136" i="4"/>
  <c r="D14" i="7"/>
  <c r="T82" i="4"/>
  <c r="D15" i="7"/>
  <c r="T71" i="4"/>
  <c r="T63" i="4"/>
  <c r="D16" i="7"/>
  <c r="T42" i="4"/>
  <c r="D17" i="7"/>
  <c r="T17" i="4"/>
  <c r="D18" i="7"/>
  <c r="T24" i="4"/>
  <c r="T107" i="4"/>
  <c r="D19" i="7"/>
  <c r="D20" i="7"/>
  <c r="T91" i="4"/>
  <c r="D21" i="7"/>
  <c r="T190" i="4"/>
  <c r="D22" i="7"/>
  <c r="T192" i="4"/>
  <c r="D23" i="7"/>
  <c r="T53" i="4"/>
  <c r="D24" i="7"/>
  <c r="D25" i="7"/>
  <c r="T168" i="4"/>
  <c r="T97" i="4"/>
  <c r="D26" i="7"/>
  <c r="T164" i="4"/>
  <c r="D27" i="7"/>
  <c r="T52" i="4"/>
  <c r="T145" i="4"/>
  <c r="D28" i="7"/>
  <c r="T81" i="4"/>
  <c r="D29" i="7"/>
  <c r="T163" i="4"/>
  <c r="D30" i="7"/>
  <c r="T101" i="4"/>
  <c r="D31" i="7"/>
  <c r="D32" i="7"/>
  <c r="T146" i="4"/>
  <c r="T108" i="4"/>
  <c r="D33" i="7"/>
  <c r="T67" i="4"/>
  <c r="D34" i="7"/>
  <c r="T89" i="4"/>
  <c r="D35" i="7"/>
  <c r="T148" i="4"/>
  <c r="D36" i="7"/>
  <c r="T117" i="4"/>
  <c r="D37" i="7"/>
  <c r="D38" i="7"/>
  <c r="T114" i="4"/>
  <c r="D39" i="7"/>
  <c r="T20" i="4"/>
  <c r="T33" i="4"/>
  <c r="D40" i="7"/>
  <c r="T162" i="4"/>
  <c r="T152" i="4"/>
  <c r="T73" i="4"/>
  <c r="D41" i="7"/>
  <c r="T88" i="4"/>
  <c r="D42" i="7"/>
  <c r="T140" i="4"/>
  <c r="D43" i="7"/>
  <c r="D44" i="7"/>
  <c r="D45" i="7"/>
  <c r="T30" i="4"/>
  <c r="T50" i="4"/>
  <c r="D46" i="7"/>
  <c r="T60" i="4"/>
  <c r="D47" i="7"/>
  <c r="T123" i="4"/>
  <c r="T15" i="4"/>
  <c r="D48" i="7"/>
  <c r="T137" i="4"/>
  <c r="D49" i="7"/>
  <c r="T14" i="4"/>
  <c r="T122" i="4"/>
  <c r="D50" i="7"/>
  <c r="T22" i="4"/>
  <c r="T189" i="4"/>
  <c r="D51" i="7"/>
  <c r="T111" i="4"/>
  <c r="D52" i="7"/>
  <c r="T90" i="4"/>
  <c r="D53" i="7"/>
  <c r="T39" i="4"/>
  <c r="D54" i="7"/>
  <c r="T159" i="4"/>
  <c r="T92" i="4"/>
  <c r="D55" i="7"/>
  <c r="T143" i="4"/>
  <c r="D56" i="7"/>
  <c r="T93" i="4"/>
  <c r="D57" i="7"/>
  <c r="T31" i="4"/>
  <c r="D58" i="7"/>
  <c r="T153" i="4"/>
  <c r="T56" i="4"/>
  <c r="D59" i="7"/>
  <c r="T182" i="4"/>
  <c r="D60" i="7"/>
  <c r="T178" i="4"/>
  <c r="D61" i="7"/>
  <c r="T57" i="4"/>
  <c r="D62" i="7"/>
  <c r="T48" i="4"/>
  <c r="T147" i="4"/>
  <c r="D63" i="7"/>
  <c r="T44" i="4"/>
  <c r="D64" i="7"/>
  <c r="D65" i="7"/>
  <c r="T118" i="4"/>
  <c r="D66" i="7"/>
  <c r="T9" i="4"/>
  <c r="D67" i="7"/>
  <c r="T184" i="4"/>
  <c r="D68" i="7"/>
  <c r="T154" i="4"/>
  <c r="D69" i="7"/>
  <c r="D70" i="7"/>
  <c r="T188" i="4"/>
  <c r="D71" i="7"/>
  <c r="D72" i="7"/>
  <c r="D73" i="7"/>
  <c r="D74" i="7"/>
  <c r="T70" i="4"/>
  <c r="D75" i="7"/>
  <c r="T29" i="4"/>
  <c r="T99" i="4"/>
  <c r="D76" i="7"/>
  <c r="T149" i="4"/>
  <c r="D77" i="7"/>
  <c r="T157" i="4"/>
  <c r="D78" i="7"/>
  <c r="T23" i="4"/>
  <c r="D79" i="7"/>
  <c r="D80" i="7"/>
  <c r="T142" i="4"/>
  <c r="D81" i="7"/>
  <c r="D82" i="7"/>
  <c r="T124" i="4"/>
  <c r="T183" i="4"/>
  <c r="D83" i="7"/>
  <c r="T75" i="4"/>
  <c r="D84" i="7"/>
  <c r="T128" i="4"/>
  <c r="D85" i="7"/>
  <c r="T120" i="4"/>
  <c r="D86" i="7"/>
  <c r="T80" i="4"/>
  <c r="D87" i="7"/>
  <c r="T167" i="4"/>
  <c r="T25" i="4"/>
  <c r="D88" i="7"/>
  <c r="T171" i="4"/>
  <c r="D89" i="7"/>
  <c r="T72" i="4"/>
  <c r="D90" i="7"/>
  <c r="T194" i="4"/>
  <c r="D91" i="7"/>
  <c r="T18" i="4"/>
  <c r="D92" i="7"/>
  <c r="T58" i="4"/>
  <c r="D93" i="7"/>
  <c r="T65" i="4"/>
  <c r="D94" i="7"/>
  <c r="T144" i="4"/>
  <c r="D95" i="7"/>
  <c r="T84" i="4"/>
  <c r="D96" i="7"/>
  <c r="T125" i="4"/>
  <c r="D97" i="7"/>
  <c r="T102" i="4"/>
  <c r="D98" i="7"/>
  <c r="T28" i="4"/>
  <c r="D99" i="7"/>
  <c r="T68" i="4"/>
  <c r="D100" i="7"/>
  <c r="D101" i="7"/>
  <c r="T59" i="4"/>
  <c r="D102" i="7"/>
  <c r="T160" i="4"/>
  <c r="T69" i="4"/>
  <c r="D103" i="7"/>
  <c r="T26" i="4"/>
  <c r="D104" i="7"/>
  <c r="T119" i="4"/>
  <c r="D105" i="7"/>
  <c r="T195" i="4"/>
  <c r="T10" i="4"/>
  <c r="D106" i="7"/>
  <c r="T133" i="4"/>
  <c r="D107" i="7"/>
  <c r="T181" i="4"/>
  <c r="D108" i="7"/>
  <c r="T27" i="4"/>
  <c r="D109" i="7"/>
  <c r="T105" i="4"/>
  <c r="D110" i="7"/>
  <c r="T196" i="4"/>
  <c r="D111" i="7"/>
  <c r="T112" i="4"/>
  <c r="D112" i="7"/>
  <c r="T158" i="4"/>
  <c r="D113" i="7"/>
  <c r="T198" i="4"/>
  <c r="D114" i="7"/>
  <c r="T172" i="4"/>
  <c r="D115" i="7"/>
  <c r="T83" i="4"/>
  <c r="D116" i="7"/>
  <c r="T177" i="4"/>
  <c r="D117" i="7"/>
  <c r="T176" i="4"/>
  <c r="D118" i="7"/>
  <c r="D119" i="7"/>
  <c r="T126" i="4"/>
  <c r="D120" i="7"/>
  <c r="T113" i="4"/>
  <c r="D121" i="7"/>
  <c r="T34" i="4"/>
  <c r="D122" i="7"/>
  <c r="T43" i="4"/>
  <c r="D123" i="7"/>
  <c r="T94" i="4"/>
  <c r="T109" i="4"/>
  <c r="D124" i="7"/>
  <c r="T156" i="4"/>
  <c r="D125" i="7"/>
  <c r="T169" i="4"/>
  <c r="D126" i="7"/>
  <c r="T187" i="4"/>
  <c r="T36" i="4"/>
  <c r="D127" i="7"/>
  <c r="T150" i="4"/>
  <c r="D128" i="7"/>
  <c r="T49" i="4"/>
  <c r="D129" i="7"/>
  <c r="T100" i="4"/>
  <c r="D130" i="7"/>
  <c r="D131" i="7"/>
  <c r="T116" i="4"/>
  <c r="D132" i="7"/>
  <c r="T85" i="4"/>
  <c r="D133" i="7"/>
  <c r="T110" i="4"/>
  <c r="T135" i="4"/>
  <c r="D134" i="7"/>
  <c r="T103" i="4"/>
  <c r="D135" i="7"/>
  <c r="T37" i="4"/>
  <c r="D136" i="7"/>
  <c r="T175" i="4"/>
  <c r="D137" i="7"/>
  <c r="T61" i="4"/>
  <c r="D138" i="7"/>
  <c r="T138" i="4"/>
  <c r="D139" i="7"/>
  <c r="T55" i="4"/>
  <c r="D140" i="7"/>
  <c r="D141" i="7"/>
  <c r="T141" i="4"/>
  <c r="T21" i="4"/>
  <c r="D142" i="7"/>
  <c r="D143" i="7"/>
  <c r="T46" i="4"/>
  <c r="D144" i="7"/>
  <c r="T180" i="4"/>
  <c r="D145" i="7"/>
  <c r="T95" i="4"/>
  <c r="T76" i="4"/>
  <c r="D146" i="7"/>
  <c r="T161" i="4"/>
  <c r="D147" i="7"/>
  <c r="T104" i="4"/>
  <c r="D148" i="7"/>
  <c r="T12" i="4"/>
  <c r="D149" i="7"/>
  <c r="T77" i="4"/>
  <c r="D150" i="7"/>
  <c r="T79" i="4"/>
  <c r="T193" i="4"/>
  <c r="D151" i="7"/>
  <c r="T134" i="4"/>
  <c r="D152" i="7"/>
  <c r="T130" i="4"/>
  <c r="D153" i="7"/>
  <c r="T51" i="4"/>
  <c r="D154" i="7"/>
  <c r="T45" i="4"/>
  <c r="T197" i="4"/>
  <c r="D155" i="7"/>
  <c r="T35" i="4"/>
  <c r="D156" i="7"/>
  <c r="D157" i="7"/>
  <c r="T64" i="4"/>
  <c r="D158" i="7"/>
  <c r="T41" i="4"/>
  <c r="D159" i="7"/>
  <c r="T40" i="4"/>
  <c r="D160" i="7"/>
  <c r="T165" i="4"/>
  <c r="T47" i="4"/>
  <c r="D161" i="7"/>
  <c r="T62" i="4"/>
  <c r="D162" i="7"/>
  <c r="T199" i="4"/>
  <c r="D163" i="7"/>
  <c r="D164" i="7"/>
  <c r="D165" i="7"/>
  <c r="D166" i="7"/>
  <c r="D167" i="7"/>
  <c r="T185" i="4"/>
  <c r="D168" i="7"/>
  <c r="D169" i="7"/>
  <c r="D170" i="7"/>
  <c r="D171" i="7"/>
  <c r="D172" i="7"/>
  <c r="D173" i="7"/>
  <c r="T96" i="4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T132" i="4"/>
  <c r="D5" i="7"/>
  <c r="T11" i="4"/>
  <c r="T13" i="4"/>
  <c r="T19" i="4"/>
  <c r="T32" i="4"/>
  <c r="T74" i="4"/>
  <c r="T78" i="4"/>
  <c r="T86" i="4"/>
  <c r="T98" i="4"/>
  <c r="T106" i="4"/>
  <c r="T115" i="4"/>
  <c r="T121" i="4"/>
  <c r="T127" i="4"/>
  <c r="T129" i="4"/>
  <c r="T139" i="4"/>
  <c r="T151" i="4"/>
  <c r="T155" i="4"/>
  <c r="T166" i="4"/>
  <c r="T170" i="4"/>
  <c r="T179" i="4"/>
  <c r="T186" i="4"/>
  <c r="T200" i="4"/>
  <c r="T8" i="4"/>
  <c r="S16" i="4"/>
  <c r="C6" i="7"/>
  <c r="S54" i="4"/>
  <c r="C7" i="7"/>
  <c r="S174" i="4"/>
  <c r="S66" i="4"/>
  <c r="C8" i="7"/>
  <c r="C9" i="7"/>
  <c r="S87" i="4"/>
  <c r="C10" i="7"/>
  <c r="S191" i="4"/>
  <c r="C11" i="7"/>
  <c r="S173" i="4"/>
  <c r="C12" i="7"/>
  <c r="S38" i="4"/>
  <c r="C13" i="7"/>
  <c r="S131" i="4"/>
  <c r="S136" i="4"/>
  <c r="C14" i="7"/>
  <c r="S82" i="4"/>
  <c r="C15" i="7"/>
  <c r="S71" i="4"/>
  <c r="S63" i="4"/>
  <c r="C16" i="7"/>
  <c r="S42" i="4"/>
  <c r="C17" i="7"/>
  <c r="S17" i="4"/>
  <c r="C18" i="7"/>
  <c r="S24" i="4"/>
  <c r="S107" i="4"/>
  <c r="C19" i="7"/>
  <c r="C20" i="7"/>
  <c r="S91" i="4"/>
  <c r="C21" i="7"/>
  <c r="S190" i="4"/>
  <c r="C22" i="7"/>
  <c r="S192" i="4"/>
  <c r="C23" i="7"/>
  <c r="S53" i="4"/>
  <c r="C24" i="7"/>
  <c r="C25" i="7"/>
  <c r="S168" i="4"/>
  <c r="S97" i="4"/>
  <c r="C26" i="7"/>
  <c r="S164" i="4"/>
  <c r="C27" i="7"/>
  <c r="S52" i="4"/>
  <c r="S145" i="4"/>
  <c r="C28" i="7"/>
  <c r="S81" i="4"/>
  <c r="C29" i="7"/>
  <c r="S163" i="4"/>
  <c r="C30" i="7"/>
  <c r="S101" i="4"/>
  <c r="C31" i="7"/>
  <c r="C32" i="7"/>
  <c r="S146" i="4"/>
  <c r="S108" i="4"/>
  <c r="C33" i="7"/>
  <c r="S67" i="4"/>
  <c r="C34" i="7"/>
  <c r="S89" i="4"/>
  <c r="C35" i="7"/>
  <c r="S148" i="4"/>
  <c r="C36" i="7"/>
  <c r="S117" i="4"/>
  <c r="C37" i="7"/>
  <c r="C38" i="7"/>
  <c r="S114" i="4"/>
  <c r="C39" i="7"/>
  <c r="S20" i="4"/>
  <c r="S33" i="4"/>
  <c r="C40" i="7"/>
  <c r="S162" i="4"/>
  <c r="S73" i="4"/>
  <c r="S152" i="4"/>
  <c r="C41" i="7"/>
  <c r="S88" i="4"/>
  <c r="C42" i="7"/>
  <c r="S140" i="4"/>
  <c r="C43" i="7"/>
  <c r="C44" i="7"/>
  <c r="C45" i="7"/>
  <c r="S30" i="4"/>
  <c r="S50" i="4"/>
  <c r="C46" i="7"/>
  <c r="S60" i="4"/>
  <c r="C47" i="7"/>
  <c r="S15" i="4"/>
  <c r="S123" i="4"/>
  <c r="C48" i="7"/>
  <c r="S122" i="4"/>
  <c r="S137" i="4"/>
  <c r="C49" i="7"/>
  <c r="S189" i="4"/>
  <c r="S14" i="4"/>
  <c r="C50" i="7"/>
  <c r="S22" i="4"/>
  <c r="C51" i="7"/>
  <c r="S111" i="4"/>
  <c r="C52" i="7"/>
  <c r="S90" i="4"/>
  <c r="C53" i="7"/>
  <c r="S39" i="4"/>
  <c r="C54" i="7"/>
  <c r="S92" i="4"/>
  <c r="S159" i="4"/>
  <c r="C55" i="7"/>
  <c r="S143" i="4"/>
  <c r="C56" i="7"/>
  <c r="S153" i="4"/>
  <c r="S93" i="4"/>
  <c r="C57" i="7"/>
  <c r="S31" i="4"/>
  <c r="C58" i="7"/>
  <c r="S56" i="4"/>
  <c r="C59" i="7"/>
  <c r="S182" i="4"/>
  <c r="C60" i="7"/>
  <c r="S178" i="4"/>
  <c r="C61" i="7"/>
  <c r="S147" i="4"/>
  <c r="S57" i="4"/>
  <c r="C62" i="7"/>
  <c r="S48" i="4"/>
  <c r="C63" i="7"/>
  <c r="S44" i="4"/>
  <c r="C64" i="7"/>
  <c r="C65" i="7"/>
  <c r="S118" i="4"/>
  <c r="C66" i="7"/>
  <c r="S9" i="4"/>
  <c r="C67" i="7"/>
  <c r="S184" i="4"/>
  <c r="C68" i="7"/>
  <c r="S154" i="4"/>
  <c r="C69" i="7"/>
  <c r="C70" i="7"/>
  <c r="S188" i="4"/>
  <c r="C71" i="7"/>
  <c r="C72" i="7"/>
  <c r="C73" i="7"/>
  <c r="C74" i="7"/>
  <c r="S99" i="4"/>
  <c r="S70" i="4"/>
  <c r="C75" i="7"/>
  <c r="S29" i="4"/>
  <c r="C76" i="7"/>
  <c r="S142" i="4"/>
  <c r="S149" i="4"/>
  <c r="C77" i="7"/>
  <c r="S157" i="4"/>
  <c r="C78" i="7"/>
  <c r="S23" i="4"/>
  <c r="C79" i="7"/>
  <c r="C80" i="7"/>
  <c r="S124" i="4"/>
  <c r="C81" i="7"/>
  <c r="C82" i="7"/>
  <c r="S183" i="4"/>
  <c r="S167" i="4"/>
  <c r="C83" i="7"/>
  <c r="S75" i="4"/>
  <c r="C84" i="7"/>
  <c r="S128" i="4"/>
  <c r="C85" i="7"/>
  <c r="S120" i="4"/>
  <c r="C86" i="7"/>
  <c r="S80" i="4"/>
  <c r="C87" i="7"/>
  <c r="S25" i="4"/>
  <c r="C88" i="7"/>
  <c r="S171" i="4"/>
  <c r="C89" i="7"/>
  <c r="S72" i="4"/>
  <c r="C90" i="7"/>
  <c r="S194" i="4"/>
  <c r="C91" i="7"/>
  <c r="S18" i="4"/>
  <c r="C92" i="7"/>
  <c r="S58" i="4"/>
  <c r="C93" i="7"/>
  <c r="S65" i="4"/>
  <c r="C94" i="7"/>
  <c r="S144" i="4"/>
  <c r="C95" i="7"/>
  <c r="S84" i="4"/>
  <c r="C96" i="7"/>
  <c r="S125" i="4"/>
  <c r="C97" i="7"/>
  <c r="S102" i="4"/>
  <c r="C98" i="7"/>
  <c r="S28" i="4"/>
  <c r="S160" i="4"/>
  <c r="C99" i="7"/>
  <c r="S68" i="4"/>
  <c r="C100" i="7"/>
  <c r="S59" i="4"/>
  <c r="C101" i="7"/>
  <c r="S69" i="4"/>
  <c r="C102" i="7"/>
  <c r="S26" i="4"/>
  <c r="C103" i="7"/>
  <c r="S119" i="4"/>
  <c r="C104" i="7"/>
  <c r="S10" i="4"/>
  <c r="C105" i="7"/>
  <c r="S195" i="4"/>
  <c r="C106" i="7"/>
  <c r="S133" i="4"/>
  <c r="C107" i="7"/>
  <c r="S181" i="4"/>
  <c r="C108" i="7"/>
  <c r="S27" i="4"/>
  <c r="C109" i="7"/>
  <c r="S105" i="4"/>
  <c r="C110" i="7"/>
  <c r="S196" i="4"/>
  <c r="C111" i="7"/>
  <c r="S158" i="4"/>
  <c r="S112" i="4"/>
  <c r="C112" i="7"/>
  <c r="S198" i="4"/>
  <c r="C113" i="7"/>
  <c r="S172" i="4"/>
  <c r="C114" i="7"/>
  <c r="S83" i="4"/>
  <c r="C115" i="7"/>
  <c r="S177" i="4"/>
  <c r="C116" i="7"/>
  <c r="S176" i="4"/>
  <c r="C117" i="7"/>
  <c r="S126" i="4"/>
  <c r="S169" i="4"/>
  <c r="C118" i="7"/>
  <c r="S113" i="4"/>
  <c r="C119" i="7"/>
  <c r="S34" i="4"/>
  <c r="C120" i="7"/>
  <c r="S43" i="4"/>
  <c r="C121" i="7"/>
  <c r="S109" i="4"/>
  <c r="C122" i="7"/>
  <c r="S94" i="4"/>
  <c r="C123" i="7"/>
  <c r="S156" i="4"/>
  <c r="C124" i="7"/>
  <c r="S187" i="4"/>
  <c r="C125" i="7"/>
  <c r="S36" i="4"/>
  <c r="C126" i="7"/>
  <c r="S150" i="4"/>
  <c r="C127" i="7"/>
  <c r="S49" i="4"/>
  <c r="C128" i="7"/>
  <c r="S100" i="4"/>
  <c r="C129" i="7"/>
  <c r="S116" i="4"/>
  <c r="C130" i="7"/>
  <c r="S85" i="4"/>
  <c r="C131" i="7"/>
  <c r="S135" i="4"/>
  <c r="C132" i="7"/>
  <c r="S103" i="4"/>
  <c r="C133" i="7"/>
  <c r="S37" i="4"/>
  <c r="S110" i="4"/>
  <c r="C134" i="7"/>
  <c r="S61" i="4"/>
  <c r="C135" i="7"/>
  <c r="S55" i="4"/>
  <c r="C136" i="7"/>
  <c r="S138" i="4"/>
  <c r="S175" i="4"/>
  <c r="C137" i="7"/>
  <c r="S21" i="4"/>
  <c r="C138" i="7"/>
  <c r="S141" i="4"/>
  <c r="C139" i="7"/>
  <c r="S46" i="4"/>
  <c r="C140" i="7"/>
  <c r="S180" i="4"/>
  <c r="C141" i="7"/>
  <c r="S76" i="4"/>
  <c r="C142" i="7"/>
  <c r="S161" i="4"/>
  <c r="C143" i="7"/>
  <c r="S104" i="4"/>
  <c r="S95" i="4"/>
  <c r="C144" i="7"/>
  <c r="S12" i="4"/>
  <c r="C145" i="7"/>
  <c r="S77" i="4"/>
  <c r="C146" i="7"/>
  <c r="S193" i="4"/>
  <c r="C147" i="7"/>
  <c r="S134" i="4"/>
  <c r="C148" i="7"/>
  <c r="S130" i="4"/>
  <c r="S79" i="4"/>
  <c r="C149" i="7"/>
  <c r="S51" i="4"/>
  <c r="C150" i="7"/>
  <c r="S197" i="4"/>
  <c r="S165" i="4"/>
  <c r="C151" i="7"/>
  <c r="S45" i="4"/>
  <c r="C152" i="7"/>
  <c r="S35" i="4"/>
  <c r="C153" i="7"/>
  <c r="S64" i="4"/>
  <c r="S185" i="4"/>
  <c r="C154" i="7"/>
  <c r="S41" i="4"/>
  <c r="C155" i="7"/>
  <c r="S40" i="4"/>
  <c r="C156" i="7"/>
  <c r="S47" i="4"/>
  <c r="C157" i="7"/>
  <c r="S62" i="4"/>
  <c r="C158" i="7"/>
  <c r="C159" i="7"/>
  <c r="C160" i="7"/>
  <c r="C161" i="7"/>
  <c r="C162" i="7"/>
  <c r="S199" i="4"/>
  <c r="C163" i="7"/>
  <c r="C164" i="7"/>
  <c r="C165" i="7"/>
  <c r="C166" i="7"/>
  <c r="C167" i="7"/>
  <c r="C168" i="7"/>
  <c r="C169" i="7"/>
  <c r="S96" i="4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S132" i="4"/>
  <c r="C5" i="7"/>
  <c r="H4" i="6"/>
  <c r="H13" i="6"/>
  <c r="I13" i="6"/>
  <c r="I5" i="4"/>
  <c r="B12" i="6"/>
  <c r="P5" i="6"/>
  <c r="Q5" i="6"/>
  <c r="O5" i="6"/>
  <c r="P6" i="6"/>
  <c r="Q6" i="6"/>
  <c r="O6" i="6"/>
  <c r="P7" i="6"/>
  <c r="Q7" i="6"/>
  <c r="O7" i="6"/>
  <c r="P8" i="6"/>
  <c r="Q8" i="6"/>
  <c r="O8" i="6"/>
  <c r="O9" i="6"/>
  <c r="P4" i="6"/>
  <c r="Q4" i="6"/>
  <c r="O4" i="6"/>
  <c r="M5" i="6"/>
  <c r="N5" i="6"/>
  <c r="L5" i="6"/>
  <c r="M6" i="6"/>
  <c r="N6" i="6"/>
  <c r="L6" i="6"/>
  <c r="M7" i="6"/>
  <c r="N7" i="6"/>
  <c r="L7" i="6"/>
  <c r="M8" i="6"/>
  <c r="N8" i="6"/>
  <c r="L8" i="6"/>
  <c r="L9" i="6"/>
  <c r="M4" i="6"/>
  <c r="N4" i="6"/>
  <c r="L4" i="6"/>
  <c r="K5" i="6"/>
  <c r="J5" i="6"/>
  <c r="K6" i="6"/>
  <c r="J6" i="6"/>
  <c r="K7" i="6"/>
  <c r="J7" i="6"/>
  <c r="K8" i="6"/>
  <c r="J8" i="6"/>
  <c r="J9" i="6"/>
  <c r="K4" i="6"/>
  <c r="J4" i="6"/>
  <c r="W10" i="6"/>
  <c r="X10" i="6"/>
  <c r="Y10" i="6"/>
  <c r="G206" i="4"/>
  <c r="Z10" i="6"/>
  <c r="V10" i="6"/>
  <c r="I206" i="4"/>
  <c r="U10" i="6"/>
  <c r="H5" i="6"/>
  <c r="H14" i="6"/>
  <c r="J14" i="6"/>
  <c r="V14" i="6"/>
  <c r="K14" i="6"/>
  <c r="W14" i="6"/>
  <c r="L14" i="6"/>
  <c r="X14" i="6"/>
  <c r="M14" i="6"/>
  <c r="Y14" i="6"/>
  <c r="Q21" i="4"/>
  <c r="N14" i="6"/>
  <c r="Z14" i="6"/>
  <c r="H6" i="6"/>
  <c r="H15" i="6"/>
  <c r="J15" i="6"/>
  <c r="V15" i="6"/>
  <c r="K15" i="6"/>
  <c r="W15" i="6"/>
  <c r="L15" i="6"/>
  <c r="X15" i="6"/>
  <c r="M15" i="6"/>
  <c r="Y15" i="6"/>
  <c r="Q27" i="4"/>
  <c r="N15" i="6"/>
  <c r="Z15" i="6"/>
  <c r="H7" i="6"/>
  <c r="H16" i="6"/>
  <c r="J16" i="6"/>
  <c r="V16" i="6"/>
  <c r="K16" i="6"/>
  <c r="W16" i="6"/>
  <c r="L16" i="6"/>
  <c r="X16" i="6"/>
  <c r="M16" i="6"/>
  <c r="Y16" i="6"/>
  <c r="Q47" i="4"/>
  <c r="N16" i="6"/>
  <c r="Z16" i="6"/>
  <c r="H8" i="6"/>
  <c r="H17" i="6"/>
  <c r="J17" i="6"/>
  <c r="V17" i="6"/>
  <c r="K17" i="6"/>
  <c r="W17" i="6"/>
  <c r="L17" i="6"/>
  <c r="X17" i="6"/>
  <c r="M17" i="6"/>
  <c r="Y17" i="6"/>
  <c r="Q54" i="4"/>
  <c r="N17" i="6"/>
  <c r="Z17" i="6"/>
  <c r="K13" i="6"/>
  <c r="W13" i="6"/>
  <c r="L13" i="6"/>
  <c r="X13" i="6"/>
  <c r="M13" i="6"/>
  <c r="Y13" i="6"/>
  <c r="Q51" i="4"/>
  <c r="N13" i="6"/>
  <c r="Z13" i="6"/>
  <c r="J13" i="6"/>
  <c r="V13" i="6"/>
  <c r="D206" i="4"/>
  <c r="E206" i="4"/>
  <c r="F206" i="4"/>
  <c r="J206" i="4"/>
  <c r="C206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O27" i="4"/>
  <c r="P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O42" i="4"/>
  <c r="P42" i="4"/>
  <c r="Q42" i="4"/>
  <c r="M43" i="4"/>
  <c r="N43" i="4"/>
  <c r="O43" i="4"/>
  <c r="P43" i="4"/>
  <c r="Q43" i="4"/>
  <c r="M44" i="4"/>
  <c r="N44" i="4"/>
  <c r="O44" i="4"/>
  <c r="P44" i="4"/>
  <c r="Q44" i="4"/>
  <c r="M45" i="4"/>
  <c r="N45" i="4"/>
  <c r="O45" i="4"/>
  <c r="P45" i="4"/>
  <c r="Q45" i="4"/>
  <c r="M46" i="4"/>
  <c r="N46" i="4"/>
  <c r="O46" i="4"/>
  <c r="P46" i="4"/>
  <c r="Q46" i="4"/>
  <c r="M47" i="4"/>
  <c r="N47" i="4"/>
  <c r="O47" i="4"/>
  <c r="P47" i="4"/>
  <c r="M48" i="4"/>
  <c r="N48" i="4"/>
  <c r="O48" i="4"/>
  <c r="P48" i="4"/>
  <c r="Q48" i="4"/>
  <c r="M49" i="4"/>
  <c r="N49" i="4"/>
  <c r="O49" i="4"/>
  <c r="P49" i="4"/>
  <c r="Q49" i="4"/>
  <c r="M50" i="4"/>
  <c r="N50" i="4"/>
  <c r="O50" i="4"/>
  <c r="P50" i="4"/>
  <c r="Q50" i="4"/>
  <c r="M51" i="4"/>
  <c r="N51" i="4"/>
  <c r="O51" i="4"/>
  <c r="P51" i="4"/>
  <c r="M52" i="4"/>
  <c r="N52" i="4"/>
  <c r="O52" i="4"/>
  <c r="P52" i="4"/>
  <c r="Q52" i="4"/>
  <c r="M53" i="4"/>
  <c r="N53" i="4"/>
  <c r="O53" i="4"/>
  <c r="P53" i="4"/>
  <c r="Q53" i="4"/>
  <c r="M54" i="4"/>
  <c r="N54" i="4"/>
  <c r="O54" i="4"/>
  <c r="P54" i="4"/>
  <c r="M55" i="4"/>
  <c r="N55" i="4"/>
  <c r="O55" i="4"/>
  <c r="P55" i="4"/>
  <c r="Q55" i="4"/>
  <c r="M56" i="4"/>
  <c r="N56" i="4"/>
  <c r="O56" i="4"/>
  <c r="P56" i="4"/>
  <c r="Q56" i="4"/>
  <c r="M57" i="4"/>
  <c r="N57" i="4"/>
  <c r="O57" i="4"/>
  <c r="P57" i="4"/>
  <c r="Q57" i="4"/>
  <c r="M58" i="4"/>
  <c r="N58" i="4"/>
  <c r="O58" i="4"/>
  <c r="P58" i="4"/>
  <c r="Q58" i="4"/>
  <c r="M59" i="4"/>
  <c r="N59" i="4"/>
  <c r="O59" i="4"/>
  <c r="P59" i="4"/>
  <c r="Q59" i="4"/>
  <c r="M60" i="4"/>
  <c r="N60" i="4"/>
  <c r="O60" i="4"/>
  <c r="P60" i="4"/>
  <c r="Q60" i="4"/>
  <c r="M61" i="4"/>
  <c r="N61" i="4"/>
  <c r="O61" i="4"/>
  <c r="P61" i="4"/>
  <c r="Q61" i="4"/>
  <c r="M62" i="4"/>
  <c r="N62" i="4"/>
  <c r="O62" i="4"/>
  <c r="P62" i="4"/>
  <c r="Q62" i="4"/>
  <c r="M63" i="4"/>
  <c r="N63" i="4"/>
  <c r="O63" i="4"/>
  <c r="P63" i="4"/>
  <c r="Q63" i="4"/>
  <c r="M64" i="4"/>
  <c r="N64" i="4"/>
  <c r="O64" i="4"/>
  <c r="P64" i="4"/>
  <c r="Q64" i="4"/>
  <c r="M65" i="4"/>
  <c r="N65" i="4"/>
  <c r="O65" i="4"/>
  <c r="P65" i="4"/>
  <c r="Q65" i="4"/>
  <c r="M66" i="4"/>
  <c r="N66" i="4"/>
  <c r="O66" i="4"/>
  <c r="P66" i="4"/>
  <c r="Q66" i="4"/>
  <c r="M67" i="4"/>
  <c r="N67" i="4"/>
  <c r="O67" i="4"/>
  <c r="P67" i="4"/>
  <c r="Q67" i="4"/>
  <c r="M68" i="4"/>
  <c r="N68" i="4"/>
  <c r="O68" i="4"/>
  <c r="P68" i="4"/>
  <c r="Q68" i="4"/>
  <c r="M69" i="4"/>
  <c r="N69" i="4"/>
  <c r="O69" i="4"/>
  <c r="P69" i="4"/>
  <c r="Q69" i="4"/>
  <c r="M70" i="4"/>
  <c r="N70" i="4"/>
  <c r="O70" i="4"/>
  <c r="P70" i="4"/>
  <c r="Q70" i="4"/>
  <c r="M71" i="4"/>
  <c r="N71" i="4"/>
  <c r="O71" i="4"/>
  <c r="P71" i="4"/>
  <c r="Q71" i="4"/>
  <c r="M72" i="4"/>
  <c r="N72" i="4"/>
  <c r="O72" i="4"/>
  <c r="P72" i="4"/>
  <c r="Q72" i="4"/>
  <c r="M73" i="4"/>
  <c r="N73" i="4"/>
  <c r="O73" i="4"/>
  <c r="P73" i="4"/>
  <c r="Q73" i="4"/>
  <c r="M74" i="4"/>
  <c r="N74" i="4"/>
  <c r="O74" i="4"/>
  <c r="P74" i="4"/>
  <c r="Q74" i="4"/>
  <c r="M75" i="4"/>
  <c r="N75" i="4"/>
  <c r="O75" i="4"/>
  <c r="P75" i="4"/>
  <c r="Q75" i="4"/>
  <c r="M76" i="4"/>
  <c r="N76" i="4"/>
  <c r="O76" i="4"/>
  <c r="P76" i="4"/>
  <c r="Q76" i="4"/>
  <c r="M77" i="4"/>
  <c r="N77" i="4"/>
  <c r="O77" i="4"/>
  <c r="P77" i="4"/>
  <c r="Q77" i="4"/>
  <c r="M78" i="4"/>
  <c r="N78" i="4"/>
  <c r="O78" i="4"/>
  <c r="P78" i="4"/>
  <c r="Q78" i="4"/>
  <c r="M79" i="4"/>
  <c r="N79" i="4"/>
  <c r="O79" i="4"/>
  <c r="P79" i="4"/>
  <c r="Q79" i="4"/>
  <c r="M80" i="4"/>
  <c r="N80" i="4"/>
  <c r="O80" i="4"/>
  <c r="P80" i="4"/>
  <c r="Q80" i="4"/>
  <c r="M81" i="4"/>
  <c r="N81" i="4"/>
  <c r="O81" i="4"/>
  <c r="P81" i="4"/>
  <c r="Q81" i="4"/>
  <c r="M82" i="4"/>
  <c r="N82" i="4"/>
  <c r="O82" i="4"/>
  <c r="P82" i="4"/>
  <c r="Q82" i="4"/>
  <c r="M83" i="4"/>
  <c r="N83" i="4"/>
  <c r="O83" i="4"/>
  <c r="P83" i="4"/>
  <c r="Q83" i="4"/>
  <c r="M84" i="4"/>
  <c r="N84" i="4"/>
  <c r="O84" i="4"/>
  <c r="P84" i="4"/>
  <c r="Q84" i="4"/>
  <c r="M85" i="4"/>
  <c r="N85" i="4"/>
  <c r="O85" i="4"/>
  <c r="P85" i="4"/>
  <c r="Q85" i="4"/>
  <c r="M86" i="4"/>
  <c r="N86" i="4"/>
  <c r="O86" i="4"/>
  <c r="P86" i="4"/>
  <c r="Q86" i="4"/>
  <c r="M87" i="4"/>
  <c r="N87" i="4"/>
  <c r="O87" i="4"/>
  <c r="P87" i="4"/>
  <c r="Q87" i="4"/>
  <c r="M88" i="4"/>
  <c r="N88" i="4"/>
  <c r="O88" i="4"/>
  <c r="P88" i="4"/>
  <c r="Q88" i="4"/>
  <c r="M89" i="4"/>
  <c r="N89" i="4"/>
  <c r="O89" i="4"/>
  <c r="P89" i="4"/>
  <c r="Q89" i="4"/>
  <c r="M90" i="4"/>
  <c r="N90" i="4"/>
  <c r="O90" i="4"/>
  <c r="P90" i="4"/>
  <c r="Q90" i="4"/>
  <c r="M91" i="4"/>
  <c r="N91" i="4"/>
  <c r="O91" i="4"/>
  <c r="P91" i="4"/>
  <c r="Q91" i="4"/>
  <c r="M92" i="4"/>
  <c r="N92" i="4"/>
  <c r="O92" i="4"/>
  <c r="P92" i="4"/>
  <c r="Q92" i="4"/>
  <c r="M93" i="4"/>
  <c r="N93" i="4"/>
  <c r="O93" i="4"/>
  <c r="P93" i="4"/>
  <c r="Q93" i="4"/>
  <c r="M94" i="4"/>
  <c r="N94" i="4"/>
  <c r="O94" i="4"/>
  <c r="P94" i="4"/>
  <c r="Q94" i="4"/>
  <c r="M95" i="4"/>
  <c r="N95" i="4"/>
  <c r="O95" i="4"/>
  <c r="P95" i="4"/>
  <c r="Q95" i="4"/>
  <c r="M96" i="4"/>
  <c r="N96" i="4"/>
  <c r="O96" i="4"/>
  <c r="P96" i="4"/>
  <c r="Q96" i="4"/>
  <c r="M97" i="4"/>
  <c r="N97" i="4"/>
  <c r="O97" i="4"/>
  <c r="P97" i="4"/>
  <c r="Q97" i="4"/>
  <c r="M98" i="4"/>
  <c r="N98" i="4"/>
  <c r="O98" i="4"/>
  <c r="P98" i="4"/>
  <c r="Q98" i="4"/>
  <c r="M99" i="4"/>
  <c r="N99" i="4"/>
  <c r="O99" i="4"/>
  <c r="P99" i="4"/>
  <c r="Q99" i="4"/>
  <c r="M100" i="4"/>
  <c r="N100" i="4"/>
  <c r="O100" i="4"/>
  <c r="P100" i="4"/>
  <c r="Q100" i="4"/>
  <c r="M101" i="4"/>
  <c r="N101" i="4"/>
  <c r="O101" i="4"/>
  <c r="P101" i="4"/>
  <c r="Q101" i="4"/>
  <c r="M102" i="4"/>
  <c r="N102" i="4"/>
  <c r="O102" i="4"/>
  <c r="P102" i="4"/>
  <c r="Q102" i="4"/>
  <c r="M103" i="4"/>
  <c r="N103" i="4"/>
  <c r="O103" i="4"/>
  <c r="P103" i="4"/>
  <c r="Q103" i="4"/>
  <c r="M104" i="4"/>
  <c r="N104" i="4"/>
  <c r="O104" i="4"/>
  <c r="P104" i="4"/>
  <c r="Q104" i="4"/>
  <c r="M105" i="4"/>
  <c r="N105" i="4"/>
  <c r="O105" i="4"/>
  <c r="P105" i="4"/>
  <c r="Q105" i="4"/>
  <c r="M106" i="4"/>
  <c r="N106" i="4"/>
  <c r="O106" i="4"/>
  <c r="P106" i="4"/>
  <c r="Q106" i="4"/>
  <c r="M107" i="4"/>
  <c r="N107" i="4"/>
  <c r="O107" i="4"/>
  <c r="P107" i="4"/>
  <c r="Q107" i="4"/>
  <c r="M108" i="4"/>
  <c r="N108" i="4"/>
  <c r="O108" i="4"/>
  <c r="P108" i="4"/>
  <c r="Q108" i="4"/>
  <c r="M109" i="4"/>
  <c r="N109" i="4"/>
  <c r="O109" i="4"/>
  <c r="P109" i="4"/>
  <c r="Q109" i="4"/>
  <c r="M110" i="4"/>
  <c r="N110" i="4"/>
  <c r="O110" i="4"/>
  <c r="P110" i="4"/>
  <c r="Q110" i="4"/>
  <c r="M111" i="4"/>
  <c r="N111" i="4"/>
  <c r="O111" i="4"/>
  <c r="P111" i="4"/>
  <c r="Q111" i="4"/>
  <c r="M112" i="4"/>
  <c r="N112" i="4"/>
  <c r="O112" i="4"/>
  <c r="P112" i="4"/>
  <c r="Q112" i="4"/>
  <c r="M113" i="4"/>
  <c r="N113" i="4"/>
  <c r="O113" i="4"/>
  <c r="P113" i="4"/>
  <c r="Q113" i="4"/>
  <c r="M114" i="4"/>
  <c r="N114" i="4"/>
  <c r="O114" i="4"/>
  <c r="P114" i="4"/>
  <c r="Q114" i="4"/>
  <c r="M115" i="4"/>
  <c r="N115" i="4"/>
  <c r="O115" i="4"/>
  <c r="P115" i="4"/>
  <c r="Q115" i="4"/>
  <c r="M116" i="4"/>
  <c r="N116" i="4"/>
  <c r="O116" i="4"/>
  <c r="P116" i="4"/>
  <c r="Q116" i="4"/>
  <c r="M117" i="4"/>
  <c r="N117" i="4"/>
  <c r="O117" i="4"/>
  <c r="P117" i="4"/>
  <c r="Q117" i="4"/>
  <c r="M118" i="4"/>
  <c r="N118" i="4"/>
  <c r="O118" i="4"/>
  <c r="P118" i="4"/>
  <c r="Q118" i="4"/>
  <c r="M119" i="4"/>
  <c r="N119" i="4"/>
  <c r="O119" i="4"/>
  <c r="P119" i="4"/>
  <c r="Q119" i="4"/>
  <c r="M120" i="4"/>
  <c r="N120" i="4"/>
  <c r="O120" i="4"/>
  <c r="P120" i="4"/>
  <c r="Q120" i="4"/>
  <c r="M121" i="4"/>
  <c r="N121" i="4"/>
  <c r="O121" i="4"/>
  <c r="P121" i="4"/>
  <c r="Q121" i="4"/>
  <c r="M122" i="4"/>
  <c r="N122" i="4"/>
  <c r="O122" i="4"/>
  <c r="P122" i="4"/>
  <c r="Q122" i="4"/>
  <c r="M123" i="4"/>
  <c r="N123" i="4"/>
  <c r="O123" i="4"/>
  <c r="P123" i="4"/>
  <c r="Q123" i="4"/>
  <c r="M124" i="4"/>
  <c r="N124" i="4"/>
  <c r="O124" i="4"/>
  <c r="P124" i="4"/>
  <c r="Q124" i="4"/>
  <c r="M125" i="4"/>
  <c r="N125" i="4"/>
  <c r="O125" i="4"/>
  <c r="P125" i="4"/>
  <c r="Q125" i="4"/>
  <c r="M126" i="4"/>
  <c r="N126" i="4"/>
  <c r="O126" i="4"/>
  <c r="P126" i="4"/>
  <c r="Q126" i="4"/>
  <c r="M127" i="4"/>
  <c r="N127" i="4"/>
  <c r="O127" i="4"/>
  <c r="P127" i="4"/>
  <c r="Q127" i="4"/>
  <c r="M128" i="4"/>
  <c r="N128" i="4"/>
  <c r="O128" i="4"/>
  <c r="P128" i="4"/>
  <c r="Q128" i="4"/>
  <c r="M129" i="4"/>
  <c r="N129" i="4"/>
  <c r="O129" i="4"/>
  <c r="P129" i="4"/>
  <c r="Q129" i="4"/>
  <c r="M130" i="4"/>
  <c r="N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N8" i="4"/>
  <c r="O8" i="4"/>
  <c r="P8" i="4"/>
  <c r="M8" i="4"/>
  <c r="Q8" i="4"/>
  <c r="I14" i="6"/>
  <c r="U14" i="6"/>
  <c r="I15" i="6"/>
  <c r="U15" i="6"/>
  <c r="I16" i="6"/>
  <c r="U16" i="6"/>
  <c r="I17" i="6"/>
  <c r="U17" i="6"/>
  <c r="U13" i="6"/>
  <c r="AM1" i="6"/>
  <c r="AL1" i="6"/>
  <c r="T14" i="6"/>
  <c r="T15" i="6"/>
  <c r="T16" i="6"/>
  <c r="T17" i="6"/>
  <c r="T13" i="6"/>
  <c r="J201" i="4"/>
  <c r="M201" i="4"/>
  <c r="N201" i="4"/>
  <c r="P201" i="4"/>
  <c r="Q201" i="4"/>
  <c r="R201" i="4"/>
  <c r="J202" i="4"/>
  <c r="M202" i="4"/>
  <c r="N202" i="4"/>
  <c r="P202" i="4"/>
  <c r="Q202" i="4"/>
  <c r="R202" i="4"/>
  <c r="J203" i="4"/>
  <c r="M203" i="4"/>
  <c r="N203" i="4"/>
  <c r="P203" i="4"/>
  <c r="Q203" i="4"/>
  <c r="R203" i="4"/>
  <c r="J204" i="4"/>
  <c r="M204" i="4"/>
  <c r="N204" i="4"/>
  <c r="P204" i="4"/>
  <c r="Q204" i="4"/>
  <c r="R204" i="4"/>
  <c r="J205" i="4"/>
  <c r="M205" i="4"/>
  <c r="N205" i="4"/>
  <c r="P205" i="4"/>
  <c r="Q205" i="4"/>
  <c r="R205" i="4"/>
  <c r="I204" i="4"/>
  <c r="I9" i="6"/>
  <c r="I5" i="6"/>
  <c r="I6" i="6"/>
  <c r="I7" i="6"/>
  <c r="I8" i="6"/>
  <c r="I4" i="6"/>
  <c r="D201" i="4"/>
  <c r="E201" i="4"/>
  <c r="F201" i="4"/>
  <c r="G201" i="4"/>
  <c r="I201" i="4"/>
  <c r="D202" i="4"/>
  <c r="E202" i="4"/>
  <c r="F202" i="4"/>
  <c r="G202" i="4"/>
  <c r="I202" i="4"/>
  <c r="D203" i="4"/>
  <c r="E203" i="4"/>
  <c r="F203" i="4"/>
  <c r="G203" i="4"/>
  <c r="I203" i="4"/>
  <c r="D204" i="4"/>
  <c r="E204" i="4"/>
  <c r="F204" i="4"/>
  <c r="D205" i="4"/>
  <c r="E205" i="4"/>
  <c r="F205" i="4"/>
  <c r="G205" i="4"/>
  <c r="I205" i="4"/>
  <c r="C205" i="4"/>
  <c r="C204" i="4"/>
  <c r="C203" i="4"/>
  <c r="C202" i="4"/>
  <c r="C201" i="4"/>
  <c r="S11" i="4"/>
  <c r="S13" i="4"/>
  <c r="S19" i="4"/>
  <c r="S32" i="4"/>
  <c r="S74" i="4"/>
  <c r="S78" i="4"/>
  <c r="S86" i="4"/>
  <c r="S98" i="4"/>
  <c r="S106" i="4"/>
  <c r="S115" i="4"/>
  <c r="S121" i="4"/>
  <c r="S127" i="4"/>
  <c r="S129" i="4"/>
  <c r="S139" i="4"/>
  <c r="S151" i="4"/>
  <c r="S155" i="4"/>
  <c r="S166" i="4"/>
  <c r="S170" i="4"/>
  <c r="S179" i="4"/>
  <c r="S186" i="4"/>
  <c r="S8" i="4"/>
  <c r="C9" i="4"/>
  <c r="C8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D9" i="4"/>
  <c r="D8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E9" i="4"/>
  <c r="E8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F9" i="4"/>
  <c r="F8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D1" i="4"/>
  <c r="E1" i="4"/>
  <c r="F1" i="4"/>
  <c r="G1" i="4"/>
  <c r="F186" i="3"/>
  <c r="C186" i="3"/>
  <c r="F179" i="3"/>
  <c r="C170" i="3"/>
  <c r="C166" i="3"/>
  <c r="C155" i="3"/>
  <c r="C151" i="3"/>
  <c r="C139" i="3"/>
  <c r="F129" i="3"/>
  <c r="C129" i="3"/>
  <c r="C127" i="3"/>
  <c r="F121" i="3"/>
  <c r="C121" i="3"/>
  <c r="C115" i="3"/>
  <c r="C106" i="3"/>
  <c r="F98" i="3"/>
  <c r="C86" i="3"/>
  <c r="F78" i="3"/>
  <c r="C74" i="3"/>
  <c r="C32" i="3"/>
  <c r="C19" i="3"/>
  <c r="C13" i="3"/>
  <c r="F11" i="3"/>
  <c r="C11" i="3"/>
  <c r="C8" i="3"/>
  <c r="H1" i="4"/>
</calcChain>
</file>

<file path=xl/sharedStrings.xml><?xml version="1.0" encoding="utf-8"?>
<sst xmlns="http://schemas.openxmlformats.org/spreadsheetml/2006/main" count="874" uniqueCount="441">
  <si>
    <t>ISO3</t>
  </si>
  <si>
    <t>Country</t>
  </si>
  <si>
    <t>AFG</t>
  </si>
  <si>
    <t>Afghanistan</t>
  </si>
  <si>
    <t>ALB</t>
  </si>
  <si>
    <t>Albania</t>
  </si>
  <si>
    <t>DZA</t>
  </si>
  <si>
    <t>Algeria</t>
  </si>
  <si>
    <t>AND</t>
  </si>
  <si>
    <t>Andorra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</si>
  <si>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</si>
  <si>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</si>
  <si>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</si>
  <si>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</si>
  <si>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</si>
  <si>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</si>
  <si>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</si>
  <si>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</si>
  <si>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</si>
  <si>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</si>
  <si>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</si>
  <si>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</si>
  <si>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</si>
  <si>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</si>
  <si>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</si>
  <si>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</si>
  <si>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</si>
  <si>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</si>
  <si>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</si>
  <si>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</si>
  <si>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</si>
  <si>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</si>
  <si>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</si>
  <si>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</si>
  <si>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</si>
  <si>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</si>
  <si>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</si>
  <si>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</si>
  <si>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</si>
  <si>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</si>
  <si>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</si>
  <si>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</si>
  <si>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</si>
  <si>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Bolivia, Plurinational State of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</si>
  <si>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</si>
  <si>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</si>
  <si>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</si>
  <si>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</si>
  <si>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</si>
  <si>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</si>
  <si>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</si>
  <si>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</si>
  <si>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</si>
  <si>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</si>
  <si>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</si>
  <si>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</si>
  <si>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</si>
  <si>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</si>
  <si>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</si>
  <si>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</si>
  <si>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</si>
  <si>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</si>
  <si>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</si>
  <si>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</si>
  <si>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</si>
  <si>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</si>
  <si>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</si>
  <si>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</si>
  <si>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</si>
  <si>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</si>
  <si>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</si>
  <si>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</si>
  <si>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</si>
  <si>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</si>
  <si>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</si>
  <si>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</si>
  <si>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</si>
  <si>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</si>
  <si>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COG</t>
  </si>
  <si>
    <t>Congo</t>
  </si>
  <si>
    <t>COD</t>
  </si>
  <si>
    <t>Congo, the Democratic Republic of the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</si>
  <si>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</si>
  <si>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</si>
  <si>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</si>
  <si>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</si>
  <si>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</si>
  <si>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</si>
  <si>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</si>
  <si>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</si>
  <si>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</si>
  <si>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</si>
  <si>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</si>
  <si>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</si>
  <si>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</si>
  <si>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</si>
  <si>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</si>
  <si>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</si>
  <si>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</si>
  <si>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</si>
  <si>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</si>
  <si>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</si>
  <si>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</si>
  <si>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</si>
  <si>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</si>
  <si>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</si>
  <si>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</si>
  <si>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</si>
  <si>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</si>
  <si>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</si>
  <si>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</si>
  <si>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</si>
  <si>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</si>
  <si>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</si>
  <si>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</si>
  <si>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</si>
  <si>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</si>
  <si>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</si>
  <si>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</si>
  <si>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</si>
  <si>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</si>
  <si>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</si>
  <si>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</si>
  <si>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</si>
  <si>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</si>
  <si>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</si>
  <si>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</si>
  <si>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</si>
  <si>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</si>
  <si>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</si>
  <si>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</si>
  <si>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</si>
  <si>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</si>
  <si>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</si>
  <si>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</si>
  <si>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</si>
  <si>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</si>
  <si>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</si>
  <si>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</si>
  <si>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</si>
  <si>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</si>
  <si>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</si>
  <si>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</si>
  <si>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</si>
  <si>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</si>
  <si>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</si>
  <si>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</si>
  <si>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</si>
  <si>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</si>
  <si>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</si>
  <si>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</si>
  <si>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</si>
  <si>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</si>
  <si>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</si>
  <si>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</si>
  <si>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</si>
  <si>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</si>
  <si>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</si>
  <si>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</si>
  <si>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</si>
  <si>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</si>
  <si>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</si>
  <si>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</si>
  <si>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</si>
  <si>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</si>
  <si>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</si>
  <si>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</si>
  <si>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</si>
  <si>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</si>
  <si>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</si>
  <si>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</si>
  <si>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</si>
  <si>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</si>
  <si>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</si>
  <si>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</si>
  <si>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</si>
  <si>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</si>
  <si>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</si>
  <si>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</si>
  <si>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Democratic People's Republic of</t>
  </si>
  <si>
    <t>KOR</t>
  </si>
  <si>
    <t>Korea, Republic of</t>
  </si>
  <si>
    <t>KWT</t>
  </si>
  <si>
    <t>Kuwait</t>
  </si>
  <si>
    <t>KGZ</t>
  </si>
  <si>
    <t>Kyrgyzstan</t>
  </si>
  <si>
    <t>LAO</t>
  </si>
  <si>
    <t>Lao People's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</si>
  <si>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</si>
  <si>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</si>
  <si>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</si>
  <si>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</si>
  <si>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</si>
  <si>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</si>
  <si>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</si>
  <si>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</si>
  <si>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</si>
  <si>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Libyan Arab Jamahiriya</t>
  </si>
  <si>
    <t>LIE</t>
  </si>
  <si>
    <t>Liechtenstein</t>
  </si>
  <si>
    <t>LTU</t>
  </si>
  <si>
    <t>Lithuania</t>
  </si>
  <si>
    <t>LUX</t>
  </si>
  <si>
    <t>Luxembourg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</si>
  <si>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</si>
  <si>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</si>
  <si>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</si>
  <si>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</si>
  <si>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</si>
  <si>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</si>
  <si>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</si>
  <si>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</si>
  <si>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</si>
  <si>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</si>
  <si>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</si>
  <si>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</si>
  <si>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</si>
  <si>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</si>
  <si>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</si>
  <si>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</si>
  <si>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</si>
  <si>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</si>
  <si>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</si>
  <si>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</si>
  <si>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</si>
  <si>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Federated States of</t>
  </si>
  <si>
    <t>MDA</t>
  </si>
  <si>
    <t>Moldova, Republic of</t>
  </si>
  <si>
    <t>MCO</t>
  </si>
  <si>
    <t>Monaco</t>
  </si>
  <si>
    <t>MKD</t>
  </si>
  <si>
    <t>Macedonia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</si>
  <si>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</si>
  <si>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</si>
  <si>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</si>
  <si>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</si>
  <si>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</si>
  <si>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</si>
  <si>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</si>
  <si>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</si>
  <si>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</si>
  <si>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</si>
  <si>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</si>
  <si>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</si>
  <si>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</si>
  <si>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</si>
  <si>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</si>
  <si>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</si>
  <si>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</si>
  <si>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</si>
  <si>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</si>
  <si>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</si>
  <si>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</si>
  <si>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</si>
  <si>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</si>
  <si>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</si>
  <si>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</si>
  <si>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</si>
  <si>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</si>
  <si>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</si>
  <si>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</si>
  <si>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</si>
  <si>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</si>
  <si>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</si>
  <si>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</si>
  <si>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</si>
  <si>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</si>
  <si>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</si>
  <si>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</si>
  <si>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</si>
  <si>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</si>
  <si>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</si>
  <si>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</si>
  <si>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</si>
  <si>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</si>
  <si>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</si>
  <si>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</si>
  <si>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</si>
  <si>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</si>
  <si>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</si>
  <si>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</si>
  <si>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</si>
  <si>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</si>
  <si>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</si>
  <si>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</si>
  <si>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</si>
  <si>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</si>
  <si>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</si>
  <si>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KNA</t>
  </si>
  <si>
    <t>Saint Kitts and Nevis</t>
  </si>
  <si>
    <t>LCA</t>
  </si>
  <si>
    <t>Saint Lucia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</si>
  <si>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</si>
  <si>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</si>
  <si>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</si>
  <si>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</si>
  <si>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</si>
  <si>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</si>
  <si>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</si>
  <si>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</si>
  <si>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</si>
  <si>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</si>
  <si>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</si>
  <si>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</si>
  <si>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</si>
  <si>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</si>
  <si>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</si>
  <si>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</si>
  <si>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</si>
  <si>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</si>
  <si>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</si>
  <si>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</si>
  <si>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</si>
  <si>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</si>
  <si>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</si>
  <si>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</si>
  <si>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</si>
  <si>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</si>
  <si>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</si>
  <si>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</si>
  <si>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</si>
  <si>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</si>
  <si>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</si>
  <si>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</si>
  <si>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</si>
  <si>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</si>
  <si>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</si>
  <si>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</si>
  <si>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</si>
  <si>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</si>
  <si>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</si>
  <si>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</si>
  <si>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</si>
  <si>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</si>
  <si>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</si>
  <si>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</si>
  <si>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</si>
  <si>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</si>
  <si>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</si>
  <si>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</si>
  <si>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</si>
  <si>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</si>
  <si>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</si>
  <si>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</si>
  <si>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</si>
  <si>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</si>
  <si>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</si>
  <si>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</si>
  <si>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</si>
  <si>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</si>
  <si>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</si>
  <si>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</si>
  <si>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</si>
  <si>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</si>
  <si>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</si>
  <si>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</si>
  <si>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</si>
  <si>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</si>
  <si>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</si>
  <si>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</si>
  <si>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</si>
  <si>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</si>
  <si>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</si>
  <si>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</si>
  <si>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</si>
  <si>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</si>
  <si>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</si>
  <si>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</si>
  <si>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</si>
  <si>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</si>
  <si>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</si>
  <si>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</si>
  <si>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</si>
  <si>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</si>
  <si>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</si>
  <si>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</si>
  <si>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</si>
  <si>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</si>
  <si>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</si>
  <si>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</si>
  <si>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</si>
  <si>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</si>
  <si>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</si>
  <si>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</si>
  <si>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</si>
  <si>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</si>
  <si>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Cap Max</t>
  </si>
  <si>
    <t>Cap Min</t>
  </si>
  <si>
    <t>IEF</t>
  </si>
  <si>
    <t>WGI_va</t>
  </si>
  <si>
    <t>WGI_snv</t>
  </si>
  <si>
    <t>Mobiles</t>
  </si>
  <si>
    <t>Enroll 3e</t>
  </si>
  <si>
    <t>Total</t>
  </si>
  <si>
    <t>Economic</t>
  </si>
  <si>
    <t>Governance</t>
  </si>
  <si>
    <t>Social</t>
  </si>
  <si>
    <t>Years Mean</t>
  </si>
  <si>
    <t>Years Stdev</t>
  </si>
  <si>
    <t>Ranking</t>
  </si>
  <si>
    <t>Rankings</t>
  </si>
  <si>
    <t>Valid Countries</t>
  </si>
  <si>
    <t>Min</t>
  </si>
  <si>
    <t>Max</t>
  </si>
  <si>
    <t>Median</t>
  </si>
  <si>
    <t>stdev</t>
  </si>
  <si>
    <t>Mean</t>
  </si>
  <si>
    <t>Ranked countries</t>
  </si>
  <si>
    <t>Weights total</t>
  </si>
  <si>
    <t>Score</t>
  </si>
  <si>
    <t>Choose your countries</t>
  </si>
  <si>
    <t>Scores</t>
  </si>
  <si>
    <t>Comparators</t>
  </si>
  <si>
    <t>GLOBAL</t>
  </si>
  <si>
    <t>GAIN Read Index</t>
  </si>
  <si>
    <t>WGI-VA</t>
  </si>
  <si>
    <t>WGI-PSNV</t>
  </si>
  <si>
    <t>Enroll 3y Ed.</t>
  </si>
  <si>
    <t xml:space="preserve"> </t>
  </si>
  <si>
    <t>&lt;GLOBAL&gt;</t>
  </si>
  <si>
    <t>Ranks</t>
  </si>
  <si>
    <t xml:space="preserve"> inverted Ranks</t>
  </si>
  <si>
    <t>Count</t>
  </si>
  <si>
    <t>Country count</t>
  </si>
  <si>
    <t>Measure</t>
  </si>
  <si>
    <t>GAIN Read Rank</t>
  </si>
  <si>
    <t>(The number of countries for each measure is different)</t>
  </si>
  <si>
    <t>Countries</t>
  </si>
  <si>
    <t>Rank</t>
  </si>
  <si>
    <t>READINESS</t>
  </si>
  <si>
    <t>Not Valid</t>
  </si>
  <si>
    <t>Missing</t>
  </si>
  <si>
    <t xml:space="preserve">IEF </t>
  </si>
  <si>
    <t xml:space="preserve">WGI_va </t>
  </si>
  <si>
    <t xml:space="preserve">WGI_snv </t>
  </si>
  <si>
    <t xml:space="preserve">Mobiles </t>
  </si>
  <si>
    <t xml:space="preserve">Enroll 3e </t>
  </si>
  <si>
    <t>Stdev of last available Years</t>
  </si>
  <si>
    <t>Mean year of last available Years</t>
  </si>
  <si>
    <t>Weights</t>
  </si>
  <si>
    <t>(To see why some countries are missing see Blanks on columns C-G on Sheet Score)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</si>
</sst>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14999847407452621"/>
      <name val="Calibri"/>
      <scheme val="minor"/>
    </font>
    <font>
      <sz val="18"/>
      <color theme="1"/>
      <name val="Calibri"/>
      <scheme val="minor"/>
    </font>
    <font>
      <sz val="12"/>
      <color theme="0" tint="-0.249977111117893"/>
      <name val="Calibri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  <font>
      <sz val="10"/>
      <color theme="0" tint="-0.249977111117893"/>
      <name val="Calibri"/>
      <scheme val="minor"/>
    </font>
    <font>
      <sz val="20"/>
      <color theme="1"/>
      <name val="Calibri"/>
      <scheme val="minor"/>
    </font>
    <font>
      <sz val="16"/>
      <color theme="1"/>
      <name val="Calibri"/>
      <scheme val="minor"/>
    </font>
    <font>
      <sz val="10"/>
      <color theme="0" tint="-0.14999847407452621"/>
      <name val="Calibri"/>
      <scheme val="minor"/>
    </font>
    <font>
      <b/>
      <sz val="10"/>
      <color theme="0" tint="-0.14999847407452621"/>
      <name val="Calibri"/>
      <scheme val="minor"/>
    </font>
    <font>
      <b/>
      <sz val="16"/>
      <color theme="0"/>
      <name val="Calibri"/>
      <scheme val="minor"/>
    </font>
    <font>
      <sz val="12"/>
      <color theme="6" tint="-0.499984740745262"/>
      <name val="Calibri"/>
      <scheme val="minor"/>
    </font>
    <font>
      <b/>
      <u/>
      <sz val="16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2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4">
    <xf numFmtId="0" fontId="0" fillId="0" borderId="0" xfId="0"/>
    <xf numFmtId="4" fontId="2" fillId="0" borderId="0" xfId="0" applyNumberFormat="1" applyFont="1" applyFill="1" applyAlignment="1"/>
    <xf numFmtId="2" fontId="0" fillId="0" borderId="0" xfId="0" applyNumberFormat="1"/>
    <xf numFmtId="4" fontId="3" fillId="0" borderId="0" xfId="0" applyNumberFormat="1" applyFont="1"/>
    <xf numFmtId="0" fontId="2" fillId="0" borderId="0" xfId="0" applyNumberFormat="1" applyFont="1" applyFill="1" applyAlignme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2" fontId="2" fillId="0" borderId="0" xfId="0" applyNumberFormat="1" applyFont="1" applyFill="1" applyAlignment="1"/>
    <xf numFmtId="0" fontId="4" fillId="0" borderId="0" xfId="0" applyFont="1" applyAlignment="1">
      <alignment horizontal="center"/>
    </xf>
    <xf numFmtId="0" fontId="0" fillId="0" borderId="0" xfId="0" applyAlignment="1"/>
    <xf numFmtId="0" fontId="4" fillId="3" borderId="0" xfId="0" applyFont="1" applyFill="1"/>
    <xf numFmtId="0" fontId="0" fillId="3" borderId="0" xfId="0" applyFill="1"/>
    <xf numFmtId="0" fontId="9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0" fillId="5" borderId="0" xfId="0" applyFont="1" applyFill="1"/>
    <xf numFmtId="0" fontId="10" fillId="6" borderId="0" xfId="0" applyFont="1" applyFill="1"/>
    <xf numFmtId="0" fontId="0" fillId="6" borderId="0" xfId="0" applyFill="1"/>
    <xf numFmtId="0" fontId="10" fillId="7" borderId="0" xfId="0" applyFont="1" applyFill="1"/>
    <xf numFmtId="0" fontId="0" fillId="7" borderId="0" xfId="0" applyFill="1"/>
    <xf numFmtId="0" fontId="11" fillId="4" borderId="4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0" fillId="4" borderId="6" xfId="0" applyFill="1" applyBorder="1"/>
    <xf numFmtId="0" fontId="13" fillId="0" borderId="0" xfId="0" applyFont="1" applyAlignment="1">
      <alignment horizontal="right" vertical="center"/>
    </xf>
    <xf numFmtId="0" fontId="10" fillId="8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14" fillId="4" borderId="4" xfId="0" applyFont="1" applyFill="1" applyBorder="1" applyAlignment="1">
      <alignment horizontal="left"/>
    </xf>
    <xf numFmtId="0" fontId="15" fillId="5" borderId="7" xfId="0" applyFont="1" applyFill="1" applyBorder="1" applyAlignment="1">
      <alignment horizontal="center"/>
    </xf>
    <xf numFmtId="2" fontId="0" fillId="0" borderId="0" xfId="0" applyNumberFormat="1" applyAlignment="1">
      <alignment horizontal="right"/>
    </xf>
    <xf numFmtId="0" fontId="13" fillId="9" borderId="7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5" fillId="12" borderId="0" xfId="0" applyFont="1" applyFill="1" applyAlignment="1">
      <alignment horizontal="center"/>
    </xf>
    <xf numFmtId="0" fontId="16" fillId="9" borderId="8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18" fillId="4" borderId="4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0" fillId="4" borderId="4" xfId="0" applyFill="1" applyBorder="1"/>
    <xf numFmtId="0" fontId="0" fillId="4" borderId="4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0" xfId="0" applyAlignment="1">
      <alignment wrapText="1"/>
    </xf>
    <xf numFmtId="2" fontId="0" fillId="4" borderId="6" xfId="0" applyNumberFormat="1" applyFill="1" applyBorder="1" applyAlignment="1">
      <alignment horizontal="center"/>
    </xf>
    <xf numFmtId="0" fontId="16" fillId="11" borderId="7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/>
    <xf numFmtId="1" fontId="0" fillId="0" borderId="0" xfId="0" applyNumberFormat="1" applyAlignment="1">
      <alignment horizontal="right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wrapText="1"/>
    </xf>
    <xf numFmtId="0" fontId="19" fillId="0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 wrapText="1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/>
    <xf numFmtId="0" fontId="13" fillId="0" borderId="0" xfId="0" applyFont="1" applyAlignment="1">
      <alignment horizontal="right" vertical="center" wrapText="1"/>
    </xf>
    <xf numFmtId="1" fontId="0" fillId="5" borderId="0" xfId="0" applyNumberFormat="1" applyFill="1" applyAlignment="1">
      <alignment horizontal="left"/>
    </xf>
    <xf numFmtId="2" fontId="4" fillId="0" borderId="0" xfId="0" applyNumberFormat="1" applyFont="1"/>
    <xf numFmtId="0" fontId="0" fillId="0" borderId="0" xfId="0" applyFill="1" applyBorder="1"/>
    <xf numFmtId="0" fontId="4" fillId="0" borderId="0" xfId="0" applyFont="1"/>
    <xf numFmtId="0" fontId="16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4" fontId="6" fillId="4" borderId="0" xfId="0" applyNumberFormat="1" applyFont="1" applyFill="1" applyAlignment="1">
      <alignment horizontal="center"/>
    </xf>
    <xf numFmtId="4" fontId="6" fillId="4" borderId="0" xfId="0" applyNumberFormat="1" applyFont="1" applyFill="1" applyAlignment="1">
      <alignment horizontal="right"/>
    </xf>
    <xf numFmtId="4" fontId="2" fillId="4" borderId="0" xfId="0" applyNumberFormat="1" applyFont="1" applyFill="1" applyAlignment="1"/>
    <xf numFmtId="4" fontId="2" fillId="4" borderId="0" xfId="0" applyNumberFormat="1" applyFont="1" applyFill="1" applyAlignment="1">
      <alignment horizontal="right"/>
    </xf>
    <xf numFmtId="0" fontId="4" fillId="13" borderId="0" xfId="0" applyFont="1" applyFill="1" applyAlignment="1">
      <alignment horizontal="right"/>
    </xf>
    <xf numFmtId="0" fontId="4" fillId="13" borderId="0" xfId="0" applyFont="1" applyFill="1"/>
    <xf numFmtId="2" fontId="4" fillId="13" borderId="0" xfId="0" applyNumberFormat="1" applyFont="1" applyFill="1"/>
    <xf numFmtId="0" fontId="22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13" fillId="0" borderId="0" xfId="0" applyFont="1"/>
    <xf numFmtId="2" fontId="16" fillId="0" borderId="0" xfId="21" applyNumberFormat="1" applyFont="1"/>
    <xf numFmtId="2" fontId="21" fillId="0" borderId="0" xfId="21" applyNumberFormat="1" applyFont="1"/>
    <xf numFmtId="0" fontId="12" fillId="4" borderId="0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1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2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Sectors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Score</c:v>
          </c:tx>
          <c:invertIfNegative val="0"/>
          <c:cat>
            <c:strRef>
              <c:f>Comparison!$H$4:$H$9</c:f>
              <c:strCache>
                <c:ptCount val="6"/>
                <c:pt idx="0">
                  <c:v>Cuba</c:v>
                </c:pt>
                <c:pt idx="1">
                  <c:v>Bangladesh</c:v>
                </c:pt>
                <c:pt idx="2">
                  <c:v>Bhutan</c:v>
                </c:pt>
                <c:pt idx="3">
                  <c:v>Congo, the Democratic Republic of the</c:v>
                </c:pt>
                <c:pt idx="4">
                  <c:v>Denmark</c:v>
                </c:pt>
                <c:pt idx="5">
                  <c:v>GLOBAL</c:v>
                </c:pt>
              </c:strCache>
            </c:strRef>
          </c:cat>
          <c:val>
            <c:numRef>
              <c:f>Comparison!$I$4:$I$9</c:f>
              <c:numCache>
                <c:formatCode>0.00</c:formatCode>
                <c:ptCount val="6"/>
                <c:pt idx="0">
                  <c:v>0.354076262815515</c:v>
                </c:pt>
                <c:pt idx="1">
                  <c:v>0.40507089604501</c:v>
                </c:pt>
                <c:pt idx="2">
                  <c:v>0.496439564001067</c:v>
                </c:pt>
                <c:pt idx="3">
                  <c:v>0.274215224621508</c:v>
                </c:pt>
                <c:pt idx="4">
                  <c:v>0.844282014116907</c:v>
                </c:pt>
                <c:pt idx="5">
                  <c:v>0.575894186214233</c:v>
                </c:pt>
              </c:numCache>
            </c:numRef>
          </c:val>
        </c:ser>
        <c:ser>
          <c:idx val="1"/>
          <c:order val="1"/>
          <c:tx>
            <c:strRef>
              <c:f>Comparison!$J$2</c:f>
              <c:strCache>
                <c:ptCount val="1"/>
                <c:pt idx="0">
                  <c:v>Economic</c:v>
                </c:pt>
              </c:strCache>
            </c:strRef>
          </c:tx>
          <c:invertIfNegative val="0"/>
          <c:val>
            <c:numRef>
              <c:f>Comparison!$J$4:$J$9</c:f>
              <c:numCache>
                <c:formatCode>0.00</c:formatCode>
                <c:ptCount val="6"/>
                <c:pt idx="0">
                  <c:v>0.1385</c:v>
                </c:pt>
                <c:pt idx="1">
                  <c:v>0.265</c:v>
                </c:pt>
                <c:pt idx="2">
                  <c:v>0.288</c:v>
                </c:pt>
                <c:pt idx="3">
                  <c:v>0.2035</c:v>
                </c:pt>
                <c:pt idx="4">
                  <c:v>0.393</c:v>
                </c:pt>
                <c:pt idx="5">
                  <c:v>0.297362068965517</c:v>
                </c:pt>
              </c:numCache>
            </c:numRef>
          </c:val>
        </c:ser>
        <c:ser>
          <c:idx val="2"/>
          <c:order val="2"/>
          <c:tx>
            <c:strRef>
              <c:f>Comparison!$L$2</c:f>
              <c:strCache>
                <c:ptCount val="1"/>
                <c:pt idx="0">
                  <c:v>Governance</c:v>
                </c:pt>
              </c:strCache>
            </c:strRef>
          </c:tx>
          <c:invertIfNegative val="0"/>
          <c:val>
            <c:numRef>
              <c:f>Comparison!$L$4:$L$9</c:f>
              <c:numCache>
                <c:formatCode>0.00</c:formatCode>
                <c:ptCount val="6"/>
                <c:pt idx="0">
                  <c:v>0.0850847607352394</c:v>
                </c:pt>
                <c:pt idx="1">
                  <c:v>0.0828852155518744</c:v>
                </c:pt>
                <c:pt idx="2">
                  <c:v>0.131572156817755</c:v>
                </c:pt>
                <c:pt idx="3">
                  <c:v>0.038553464635675</c:v>
                </c:pt>
                <c:pt idx="4">
                  <c:v>0.201282014116907</c:v>
                </c:pt>
                <c:pt idx="5">
                  <c:v>0.128945213748532</c:v>
                </c:pt>
              </c:numCache>
            </c:numRef>
          </c:val>
        </c:ser>
        <c:ser>
          <c:idx val="3"/>
          <c:order val="3"/>
          <c:tx>
            <c:strRef>
              <c:f>Comparison!$O$2</c:f>
              <c:strCache>
                <c:ptCount val="1"/>
                <c:pt idx="0">
                  <c:v>Social</c:v>
                </c:pt>
              </c:strCache>
            </c:strRef>
          </c:tx>
          <c:invertIfNegative val="0"/>
          <c:val>
            <c:numRef>
              <c:f>Comparison!$O$4:$O$9</c:f>
              <c:numCache>
                <c:formatCode>0.00</c:formatCode>
                <c:ptCount val="6"/>
                <c:pt idx="0">
                  <c:v>0.130491502080275</c:v>
                </c:pt>
                <c:pt idx="1">
                  <c:v>0.0571856804931352</c:v>
                </c:pt>
                <c:pt idx="2">
                  <c:v>0.0768674071833116</c:v>
                </c:pt>
                <c:pt idx="3">
                  <c:v>0.0321617599858329</c:v>
                </c:pt>
                <c:pt idx="4">
                  <c:v>0.25</c:v>
                </c:pt>
                <c:pt idx="5">
                  <c:v>0.144879686440308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923016"/>
        <c:axId val="512530856"/>
      </c:barChart>
      <c:catAx>
        <c:axId val="584923016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512530856"/>
        <c:crosses val="autoZero"/>
        <c:auto val="1"/>
        <c:lblAlgn val="ctr"/>
        <c:lblOffset val="100"/>
        <c:noMultiLvlLbl val="0"/>
      </c:catAx>
      <c:valAx>
        <c:axId val="512530856"/>
        <c:scaling>
          <c:orientation val="minMax"/>
        </c:scaling>
        <c:delete val="0"/>
        <c:axPos val="t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5849230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25400">
      <a:solidFill>
        <a:schemeClr val="accent1">
          <a:lumMod val="75000"/>
        </a:schemeClr>
      </a:solidFill>
    </a:ln>
    <a:effectLst>
      <a:outerShdw blurRad="50800" dist="38100" dir="2700000" sx="102000" sy="102000" algn="tl" rotWithShape="0">
        <a:schemeClr val="accent1">
          <a:lumMod val="75000"/>
          <a:alpha val="43000"/>
        </a:schemeClr>
      </a:outerShdw>
    </a:effectLst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Sectors</a:t>
            </a:r>
          </a:p>
        </c:rich>
      </c:tx>
      <c:layout>
        <c:manualLayout>
          <c:xMode val="edge"/>
          <c:yMode val="edge"/>
          <c:x val="0.67138344966568"/>
          <c:y val="0.0386238106016929"/>
        </c:manualLayout>
      </c:layout>
      <c:overlay val="1"/>
    </c:title>
    <c:autoTitleDeleted val="0"/>
    <c:plotArea>
      <c:layout/>
      <c:pieChart>
        <c:varyColors val="1"/>
        <c:ser>
          <c:idx val="0"/>
          <c:order val="0"/>
          <c:cat>
            <c:strRef>
              <c:f>(Comparison!$J$2,Comparison!$L$2,Comparison!$O$2)</c:f>
              <c:strCache>
                <c:ptCount val="3"/>
                <c:pt idx="0">
                  <c:v>Economic</c:v>
                </c:pt>
                <c:pt idx="1">
                  <c:v>Governance</c:v>
                </c:pt>
                <c:pt idx="2">
                  <c:v>Social</c:v>
                </c:pt>
              </c:strCache>
            </c:strRef>
          </c:cat>
          <c:val>
            <c:numRef>
              <c:f>(Comparison!$J$4,Comparison!$L$4,Comparison!$O$4)</c:f>
              <c:numCache>
                <c:formatCode>0.00</c:formatCode>
                <c:ptCount val="3"/>
                <c:pt idx="0">
                  <c:v>0.1385</c:v>
                </c:pt>
                <c:pt idx="1">
                  <c:v>0.0850847607352394</c:v>
                </c:pt>
                <c:pt idx="2">
                  <c:v>0.130491502080275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1042895</xdr:colOff>
      <xdr:row>20</xdr:row>
      <xdr:rowOff>32872</xdr:rowOff>
    </xdr:from>
    <xdr:to>
      <xdr:col>13</xdr:col>
      <xdr:colOff>654423</xdr:colOff>
      <xdr:row>45</xdr:row>
      <xdr:rowOff>134472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167341</xdr:rowOff>
    </xdr:from>
    <xdr:to>
      <xdr:col>4</xdr:col>
      <xdr:colOff>14942</xdr:colOff>
      <xdr:row>24</xdr:row>
      <xdr:rowOff>119530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717177</xdr:colOff>
      <xdr:row>2</xdr:row>
      <xdr:rowOff>328706</xdr:rowOff>
    </xdr:from>
    <xdr:to>
      <xdr:col>4</xdr:col>
      <xdr:colOff>29882</xdr:colOff>
      <xdr:row>9</xdr:row>
      <xdr:rowOff>14942</xdr:rowOff>
    </xdr:to>
    <xdr:sp macro="" textlink="">
      <xdr:nvSpPr>
        <xdr:cNvPr id="6" name="TextBox 5"/>
        <xdr:cNvSpPr txBox="1"/>
      </xdr:nvSpPr>
      <xdr:spPr>
        <a:xfrm>
          <a:off x="3371477" y="836706"/>
          <a:ext cx="1497105" cy="215003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400"/>
        </a:p>
        <a:p>
          <a:pPr algn="ctr"/>
          <a:r>
            <a:rPr lang="en-US" sz="1400"/>
            <a:t>To</a:t>
          </a:r>
          <a:r>
            <a:rPr lang="en-US" sz="1400" baseline="0"/>
            <a:t> change the countries to be displayed, click on a country name and select a new one from the pop-up list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tabSelected="1" workbookViewId="0">
      <selection activeCell="B4" sqref="B4"/>
    </sheetView>
  </sheetViews>
  <sheetFormatPr baseColWidth="10" defaultRowHeight="15" x14ac:dyDescent="0"/>
  <cols>
    <col min="1" max="1" width="4.1640625" customWidth="1"/>
    <col min="2" max="2" width="30.1640625" customWidth="1"/>
    <col min="3" max="3" width="6.1640625" customWidth="1"/>
    <col min="4" max="4" width="17.83203125" customWidth="1"/>
    <col min="5" max="5" width="6" customWidth="1"/>
    <col min="6" max="6" width="15.83203125" customWidth="1"/>
    <col min="7" max="7" width="13.1640625" customWidth="1"/>
    <col min="10" max="10" width="13.6640625" customWidth="1"/>
    <col min="11" max="11" width="14.1640625" customWidth="1"/>
    <col min="12" max="12" width="16.6640625" customWidth="1"/>
    <col min="20" max="20" width="14.1640625" customWidth="1"/>
  </cols>
  <sheetData>
    <row r="1" spans="1:39" ht="16" thickBot="1">
      <c r="AL1" s="17" t="str">
        <f>IF(AM1=1,"st",IF(AM1=2,"nd",IF(AM1=3,"rd","th")))</f>
        <v>th</v>
      </c>
      <c r="AM1" s="17">
        <f>MOD(G4,10)</f>
        <v>0</v>
      </c>
    </row>
    <row r="2" spans="1:39" ht="24" thickBot="1">
      <c r="A2" s="18"/>
      <c r="B2" s="19"/>
      <c r="C2" s="19"/>
      <c r="D2" s="19"/>
      <c r="E2" s="20"/>
      <c r="J2" s="21" t="s">
        <v>394</v>
      </c>
      <c r="K2" s="21" t="s">
        <v>424</v>
      </c>
      <c r="L2" s="22" t="s">
        <v>395</v>
      </c>
      <c r="M2" s="22"/>
      <c r="N2" s="23"/>
      <c r="O2" s="24" t="s">
        <v>396</v>
      </c>
      <c r="P2" s="24"/>
      <c r="Q2" s="25"/>
    </row>
    <row r="3" spans="1:39" ht="69">
      <c r="A3" s="26">
        <v>1</v>
      </c>
      <c r="B3" s="27" t="s">
        <v>410</v>
      </c>
      <c r="C3" s="28"/>
      <c r="D3" s="28"/>
      <c r="E3" s="29"/>
      <c r="G3" s="13"/>
      <c r="H3" s="30" t="s">
        <v>411</v>
      </c>
      <c r="I3" s="31" t="s">
        <v>414</v>
      </c>
      <c r="J3" s="32" t="s">
        <v>409</v>
      </c>
      <c r="K3" s="32" t="s">
        <v>388</v>
      </c>
      <c r="L3" s="33" t="s">
        <v>409</v>
      </c>
      <c r="M3" s="33" t="s">
        <v>415</v>
      </c>
      <c r="N3" s="33" t="s">
        <v>416</v>
      </c>
      <c r="O3" s="34" t="s">
        <v>409</v>
      </c>
      <c r="P3" s="34" t="s">
        <v>391</v>
      </c>
      <c r="Q3" s="34" t="s">
        <v>417</v>
      </c>
    </row>
    <row r="4" spans="1:39" ht="25">
      <c r="A4" s="35">
        <v>44</v>
      </c>
      <c r="B4" s="36" t="s">
        <v>89</v>
      </c>
      <c r="C4" s="28" t="s">
        <v>418</v>
      </c>
      <c r="D4" s="28"/>
      <c r="E4" s="29"/>
      <c r="G4" s="6"/>
      <c r="H4" s="54" t="str">
        <f>$B$4</f>
        <v>Cuba</v>
      </c>
      <c r="I4" s="37">
        <f>VLOOKUP($H4,Scores!$B:$J,8,FALSE)</f>
        <v>0.35407626281551463</v>
      </c>
      <c r="J4" s="70">
        <f>K4*Scores!$C$1</f>
        <v>0.13849999999999998</v>
      </c>
      <c r="K4" s="37">
        <f>VLOOKUP($H4,Scores!$B:$J,Scores!C$200,FALSE)</f>
        <v>0.27699999999999997</v>
      </c>
      <c r="L4" s="70">
        <f>(M4*Scores!$D$1)+(N4*Scores!$E$1)</f>
        <v>8.5084760735239448E-2</v>
      </c>
      <c r="M4" s="37">
        <f>VLOOKUP($H4,Scores!$B:$J,Scores!D$200,FALSE)</f>
        <v>0.17467808588191558</v>
      </c>
      <c r="N4" s="37">
        <f>VLOOKUP($H4,Scores!$B:$J,Scores!E$200,FALSE)</f>
        <v>0.50600000000000001</v>
      </c>
      <c r="O4" s="70">
        <f>(P4*Scores!$F$1)+(Q4*Scores!$G$1)</f>
        <v>0.13049150208027518</v>
      </c>
      <c r="P4" s="37">
        <f>VLOOKUP($H4,Scores!$B:$J,Scores!F$200,FALSE)</f>
        <v>4.3932016642201553E-2</v>
      </c>
      <c r="Q4" s="37">
        <f>VLOOKUP($H4,Scores!$B:$J,Scores!G$200,FALSE)</f>
        <v>1</v>
      </c>
    </row>
    <row r="5" spans="1:39" ht="20">
      <c r="A5" s="35"/>
      <c r="B5" s="38" t="s">
        <v>412</v>
      </c>
      <c r="C5" s="28"/>
      <c r="D5" s="28"/>
      <c r="E5" s="29"/>
      <c r="G5" s="6"/>
      <c r="H5" s="55" t="str">
        <f>B6</f>
        <v>Bangladesh</v>
      </c>
      <c r="I5" s="37">
        <f>VLOOKUP($H5,Scores!$B:$J,8,FALSE)</f>
        <v>0.40507089604500968</v>
      </c>
      <c r="J5" s="70">
        <f>K5*Scores!$C$1</f>
        <v>0.26500000000000001</v>
      </c>
      <c r="K5" s="37">
        <f>VLOOKUP($H5,Scores!$B:$J,Scores!C$200,FALSE)</f>
        <v>0.53</v>
      </c>
      <c r="L5" s="70">
        <f>(M5*Scores!$D$1)+(N5*Scores!$E$1)</f>
        <v>8.2885215551874447E-2</v>
      </c>
      <c r="M5" s="37">
        <f>VLOOKUP($H5,Scores!$B:$J,Scores!D$200,FALSE)</f>
        <v>0.47308172441499557</v>
      </c>
      <c r="N5" s="37">
        <f>VLOOKUP($H5,Scores!$B:$J,Scores!E$200,FALSE)</f>
        <v>0.19</v>
      </c>
      <c r="O5" s="70">
        <f>(P5*Scores!$F$1)+(Q5*Scores!$G$1)</f>
        <v>5.7185680493135195E-2</v>
      </c>
      <c r="P5" s="37">
        <f>VLOOKUP($H5,Scores!$B:$J,Scores!F$200,FALSE)</f>
        <v>0.34520858680222444</v>
      </c>
      <c r="Q5" s="37">
        <f>VLOOKUP($H5,Scores!$B:$J,Scores!G$200,FALSE)</f>
        <v>0.11227685714285714</v>
      </c>
    </row>
    <row r="6" spans="1:39" ht="20">
      <c r="A6" s="35">
        <v>14</v>
      </c>
      <c r="B6" s="53" t="s">
        <v>29</v>
      </c>
      <c r="C6" s="28" t="s">
        <v>418</v>
      </c>
      <c r="D6" s="28"/>
      <c r="E6" s="29"/>
      <c r="G6" s="6"/>
      <c r="H6" s="55" t="str">
        <f>B7</f>
        <v>Bhutan</v>
      </c>
      <c r="I6" s="37">
        <f>VLOOKUP($H6,Scores!$B:$J,8,FALSE)</f>
        <v>0.49643956400106687</v>
      </c>
      <c r="J6" s="70">
        <f>K6*Scores!$C$1</f>
        <v>0.28800000000000003</v>
      </c>
      <c r="K6" s="37">
        <f>VLOOKUP($H6,Scores!$B:$J,Scores!C$200,FALSE)</f>
        <v>0.57600000000000007</v>
      </c>
      <c r="L6" s="70">
        <f>(M6*Scores!$D$1)+(N6*Scores!$E$1)</f>
        <v>0.13157215681775528</v>
      </c>
      <c r="M6" s="37">
        <f>VLOOKUP($H6,Scores!$B:$J,Scores!D$200,FALSE)</f>
        <v>0.41457725454204225</v>
      </c>
      <c r="N6" s="37">
        <f>VLOOKUP($H6,Scores!$B:$J,Scores!E$200,FALSE)</f>
        <v>0.63800000000000001</v>
      </c>
      <c r="O6" s="70">
        <f>(P6*Scores!$F$1)+(Q6*Scores!$G$1)</f>
        <v>7.6867407183311601E-2</v>
      </c>
      <c r="P6" s="37">
        <f>VLOOKUP($H6,Scores!$B:$J,Scores!F$200,FALSE)</f>
        <v>0.52111411460934998</v>
      </c>
      <c r="Q6" s="37">
        <f>VLOOKUP($H6,Scores!$B:$J,Scores!G$200,FALSE)</f>
        <v>9.3825142857142857E-2</v>
      </c>
    </row>
    <row r="7" spans="1:39" ht="20">
      <c r="A7" s="35">
        <v>20</v>
      </c>
      <c r="B7" s="53" t="s">
        <v>41</v>
      </c>
      <c r="C7" s="28" t="s">
        <v>418</v>
      </c>
      <c r="D7" s="28"/>
      <c r="E7" s="29"/>
      <c r="G7" s="6"/>
      <c r="H7" s="55" t="str">
        <f>B8</f>
        <v>Congo, the Democratic Republic of the</v>
      </c>
      <c r="I7" s="37">
        <f>VLOOKUP($H7,Scores!$B:$J,8,FALSE)</f>
        <v>0.27421522462150794</v>
      </c>
      <c r="J7" s="70">
        <f>K7*Scores!$C$1</f>
        <v>0.20350000000000001</v>
      </c>
      <c r="K7" s="37">
        <f>VLOOKUP($H7,Scores!$B:$J,Scores!C$200,FALSE)</f>
        <v>0.40700000000000003</v>
      </c>
      <c r="L7" s="70">
        <f>(M7*Scores!$D$1)+(N7*Scores!$E$1)</f>
        <v>3.8553464635675001E-2</v>
      </c>
      <c r="M7" s="37">
        <f>VLOOKUP($H7,Scores!$B:$J,Scores!D$200,FALSE)</f>
        <v>0.2344277170854</v>
      </c>
      <c r="N7" s="37">
        <f>VLOOKUP($H7,Scores!$B:$J,Scores!E$200,FALSE)</f>
        <v>7.4000000000000024E-2</v>
      </c>
      <c r="O7" s="70">
        <f>(P7*Scores!$F$1)+(Q7*Scores!$G$1)</f>
        <v>3.2161759985832913E-2</v>
      </c>
      <c r="P7" s="37">
        <f>VLOOKUP($H7,Scores!$B:$J,Scores!F$200,FALSE)</f>
        <v>0.17104807988666335</v>
      </c>
      <c r="Q7" s="37">
        <f>VLOOKUP($H7,Scores!$B:$J,Scores!G$200,FALSE)</f>
        <v>8.6245999999999989E-2</v>
      </c>
    </row>
    <row r="8" spans="1:39" ht="20">
      <c r="A8" s="35">
        <v>40</v>
      </c>
      <c r="B8" s="53" t="s">
        <v>81</v>
      </c>
      <c r="C8" s="28" t="s">
        <v>418</v>
      </c>
      <c r="D8" s="28"/>
      <c r="E8" s="29"/>
      <c r="G8" s="6"/>
      <c r="H8" s="55" t="str">
        <f>B9</f>
        <v>Denmark</v>
      </c>
      <c r="I8" s="37">
        <f>VLOOKUP($H8,Scores!$B:$J,8,FALSE)</f>
        <v>0.84428201411690718</v>
      </c>
      <c r="J8" s="70">
        <f>K8*Scores!$C$1</f>
        <v>0.39299999999999996</v>
      </c>
      <c r="K8" s="37">
        <f>VLOOKUP($H8,Scores!$B:$J,Scores!C$200,FALSE)</f>
        <v>0.78599999999999992</v>
      </c>
      <c r="L8" s="70">
        <f>(M8*Scores!$D$1)+(N8*Scores!$E$1)</f>
        <v>0.20128201411690722</v>
      </c>
      <c r="M8" s="37">
        <f>VLOOKUP($H8,Scores!$B:$J,Scores!D$200,FALSE)</f>
        <v>0.90225611293525765</v>
      </c>
      <c r="N8" s="37">
        <f>VLOOKUP($H8,Scores!$B:$J,Scores!E$200,FALSE)</f>
        <v>0.70799999999999996</v>
      </c>
      <c r="O8" s="70">
        <f>(P8*Scores!$F$1)+(Q8*Scores!$G$1)</f>
        <v>0.25</v>
      </c>
      <c r="P8" s="37">
        <f>VLOOKUP($H8,Scores!$B:$J,Scores!F$200,FALSE)</f>
        <v>1</v>
      </c>
      <c r="Q8" s="37">
        <f>VLOOKUP($H8,Scores!$B:$J,Scores!G$200,FALSE)</f>
        <v>1</v>
      </c>
    </row>
    <row r="9" spans="1:39" ht="20">
      <c r="A9" s="35">
        <v>47</v>
      </c>
      <c r="B9" s="53" t="s">
        <v>95</v>
      </c>
      <c r="C9" s="28" t="s">
        <v>418</v>
      </c>
      <c r="D9" s="28"/>
      <c r="E9" s="29"/>
      <c r="G9" s="39" t="s">
        <v>406</v>
      </c>
      <c r="H9" s="40" t="s">
        <v>413</v>
      </c>
      <c r="I9" s="37">
        <f>VLOOKUP($G9,Scores!$B:$J,8,FALSE)</f>
        <v>0.57589418621423316</v>
      </c>
      <c r="J9" s="70">
        <f>K9*Scores!$C$1</f>
        <v>0.29736206896551726</v>
      </c>
      <c r="K9" s="37">
        <f>VLOOKUP($G9,Scores!$B:$J,Scores!C$200,FALSE)</f>
        <v>0.59472413793103451</v>
      </c>
      <c r="L9" s="70">
        <f>(M9*Scores!$D$1)+(N9*Scores!$E$1)</f>
        <v>0.12894521374853168</v>
      </c>
      <c r="M9" s="37">
        <f>VLOOKUP($G9,Scores!$B:$J,Scores!D$200,FALSE)</f>
        <v>0.54162420998825334</v>
      </c>
      <c r="N9" s="37">
        <f>VLOOKUP($G9,Scores!$B:$J,Scores!E$200,FALSE)</f>
        <v>0.48993750000000008</v>
      </c>
      <c r="O9" s="70">
        <f>(P9*Scores!$F$1)+(Q9*Scores!$G$1)</f>
        <v>0.14487968644030816</v>
      </c>
      <c r="P9" s="37">
        <f>VLOOKUP($G9,Scores!$B:$J,Scores!F$200,FALSE)</f>
        <v>0.74175751397124845</v>
      </c>
      <c r="Q9" s="37">
        <f>VLOOKUP($G9,Scores!$B:$J,Scores!G$200,FALSE)</f>
        <v>0.41727997755121676</v>
      </c>
    </row>
    <row r="10" spans="1:39" ht="21" thickBot="1">
      <c r="A10" s="35">
        <v>3</v>
      </c>
      <c r="B10" s="41" t="s">
        <v>419</v>
      </c>
      <c r="C10" s="28" t="s">
        <v>418</v>
      </c>
      <c r="D10" s="28"/>
      <c r="E10" s="29"/>
      <c r="K10" s="2"/>
      <c r="L10" s="2"/>
      <c r="M10" s="2"/>
      <c r="T10" t="s">
        <v>423</v>
      </c>
      <c r="U10">
        <f>Scores!I206</f>
        <v>159</v>
      </c>
      <c r="V10">
        <f>Scores!C206</f>
        <v>174</v>
      </c>
      <c r="W10">
        <f>Scores!D206</f>
        <v>192</v>
      </c>
      <c r="X10">
        <f>Scores!E206</f>
        <v>192</v>
      </c>
      <c r="Y10">
        <f>Scores!F206</f>
        <v>185</v>
      </c>
      <c r="Z10">
        <f>Scores!G206</f>
        <v>174</v>
      </c>
    </row>
    <row r="11" spans="1:39" ht="23">
      <c r="A11" s="42"/>
      <c r="B11" s="43"/>
      <c r="C11" s="28"/>
      <c r="D11" s="28"/>
      <c r="E11" s="29"/>
      <c r="J11" s="21" t="s">
        <v>394</v>
      </c>
      <c r="K11" s="22" t="s">
        <v>395</v>
      </c>
      <c r="L11" s="23"/>
      <c r="M11" s="24" t="s">
        <v>396</v>
      </c>
      <c r="N11" s="25"/>
      <c r="V11" s="21" t="s">
        <v>394</v>
      </c>
      <c r="W11" s="22" t="s">
        <v>395</v>
      </c>
      <c r="X11" s="23"/>
      <c r="Y11" s="24" t="s">
        <v>396</v>
      </c>
      <c r="Z11" s="25"/>
    </row>
    <row r="12" spans="1:39" s="45" customFormat="1" ht="69">
      <c r="A12" s="44"/>
      <c r="B12" s="88" t="str">
        <f>CONCATENATE(B4," is the ",I13,AL1," most ready country out of ",Scores!I5," in this study")</f>
        <v>Cuba is the 150th most ready country out of 159 in this study</v>
      </c>
      <c r="C12" s="88"/>
      <c r="D12" s="88"/>
      <c r="E12" s="89"/>
      <c r="H12" s="30" t="s">
        <v>420</v>
      </c>
      <c r="I12" s="31" t="s">
        <v>425</v>
      </c>
      <c r="J12" s="32" t="s">
        <v>388</v>
      </c>
      <c r="K12" s="33" t="s">
        <v>415</v>
      </c>
      <c r="L12" s="33" t="s">
        <v>416</v>
      </c>
      <c r="M12" s="34" t="s">
        <v>391</v>
      </c>
      <c r="N12" s="34" t="s">
        <v>417</v>
      </c>
      <c r="O12"/>
      <c r="P12"/>
      <c r="Q12"/>
      <c r="R12"/>
      <c r="S12"/>
      <c r="T12" s="68" t="s">
        <v>421</v>
      </c>
      <c r="U12" s="31" t="s">
        <v>414</v>
      </c>
      <c r="V12" s="32" t="s">
        <v>388</v>
      </c>
      <c r="W12" s="33" t="s">
        <v>415</v>
      </c>
      <c r="X12" s="33" t="s">
        <v>416</v>
      </c>
      <c r="Y12" s="34" t="s">
        <v>391</v>
      </c>
      <c r="Z12" s="34" t="s">
        <v>417</v>
      </c>
      <c r="AA12" s="60"/>
      <c r="AB12" s="60"/>
      <c r="AC12" s="60"/>
      <c r="AD12" s="60"/>
      <c r="AE12" s="60"/>
      <c r="AF12" s="60"/>
      <c r="AG12" s="60"/>
      <c r="AH12" s="60"/>
      <c r="AI12" s="46"/>
    </row>
    <row r="13" spans="1:39" ht="20">
      <c r="A13" s="42"/>
      <c r="B13" s="43"/>
      <c r="C13" s="28"/>
      <c r="D13" s="28"/>
      <c r="E13" s="29"/>
      <c r="H13" s="54" t="str">
        <f>H4</f>
        <v>Cuba</v>
      </c>
      <c r="I13" s="58">
        <f>VLOOKUP($H13,Scores!$B:$J,9,FALSE)</f>
        <v>150</v>
      </c>
      <c r="J13" s="58">
        <f>VLOOKUP($H13,Scores!$B:$S,Scores!M$200,FALSE)</f>
        <v>172</v>
      </c>
      <c r="K13" s="58">
        <f>VLOOKUP($H13,Scores!$B:$S,Scores!N$200,FALSE)</f>
        <v>183</v>
      </c>
      <c r="L13" s="58">
        <f>VLOOKUP($H13,Scores!$B:$S,Scores!O$200,FALSE)</f>
        <v>98</v>
      </c>
      <c r="M13" s="58">
        <f>VLOOKUP($H13,Scores!$B:$S,Scores!P$200,FALSE)</f>
        <v>179</v>
      </c>
      <c r="N13" s="58">
        <f>VLOOKUP($H13,Scores!$B:$S,Scores!Q$200,FALSE)</f>
        <v>1</v>
      </c>
      <c r="T13" s="54" t="str">
        <f>H13</f>
        <v>Cuba</v>
      </c>
      <c r="U13" s="69">
        <f>Scores!$I$5-I13</f>
        <v>9</v>
      </c>
      <c r="V13" s="69">
        <f>Scores!C$206-J13</f>
        <v>2</v>
      </c>
      <c r="W13" s="69">
        <f>Scores!D$206-K13</f>
        <v>9</v>
      </c>
      <c r="X13" s="69">
        <f>Scores!E$206-L13</f>
        <v>94</v>
      </c>
      <c r="Y13" s="69">
        <f>Scores!F$206-M13</f>
        <v>6</v>
      </c>
      <c r="Z13" s="69">
        <f>Scores!G$206-N13</f>
        <v>173</v>
      </c>
      <c r="AA13" s="46"/>
      <c r="AB13" s="46"/>
      <c r="AC13" s="62"/>
      <c r="AD13" s="63"/>
      <c r="AE13" s="46"/>
      <c r="AF13" s="64"/>
      <c r="AG13" s="64"/>
      <c r="AH13" s="64"/>
      <c r="AI13" s="60"/>
    </row>
    <row r="14" spans="1:39">
      <c r="A14" s="42"/>
      <c r="B14" s="28"/>
      <c r="C14" s="28"/>
      <c r="D14" s="28"/>
      <c r="E14" s="29"/>
      <c r="H14" s="54" t="str">
        <f>H5</f>
        <v>Bangladesh</v>
      </c>
      <c r="I14" s="58">
        <f>VLOOKUP($H14,Scores!$B:$J,9,FALSE)</f>
        <v>138</v>
      </c>
      <c r="J14" s="58">
        <f>VLOOKUP($H14,Scores!$B:$S,Scores!M$200,FALSE)</f>
        <v>126</v>
      </c>
      <c r="K14" s="58">
        <f>VLOOKUP($H14,Scores!$B:$S,Scores!N$200,FALSE)</f>
        <v>119</v>
      </c>
      <c r="L14" s="58">
        <f>VLOOKUP($H14,Scores!$B:$S,Scores!O$200,FALSE)</f>
        <v>177</v>
      </c>
      <c r="M14" s="58">
        <f>VLOOKUP($H14,Scores!$B:$S,Scores!P$200,FALSE)</f>
        <v>155</v>
      </c>
      <c r="N14" s="58">
        <f>VLOOKUP($H14,Scores!$B:$S,Scores!Q$200,FALSE)</f>
        <v>129</v>
      </c>
      <c r="T14" s="54" t="str">
        <f t="shared" ref="T14:T17" si="0">H14</f>
        <v>Bangladesh</v>
      </c>
      <c r="U14" s="69">
        <f>Scores!$I$5-I14</f>
        <v>21</v>
      </c>
      <c r="V14" s="69">
        <f>Scores!C$206-J14</f>
        <v>48</v>
      </c>
      <c r="W14" s="69">
        <f>Scores!D$206-K14</f>
        <v>73</v>
      </c>
      <c r="X14" s="69">
        <f>Scores!E$206-L14</f>
        <v>15</v>
      </c>
      <c r="Y14" s="69">
        <f>Scores!F$206-M14</f>
        <v>30</v>
      </c>
      <c r="Z14" s="69">
        <f>Scores!G$206-N14</f>
        <v>45</v>
      </c>
      <c r="AA14" s="67"/>
      <c r="AB14" s="67"/>
      <c r="AC14" s="67"/>
      <c r="AD14" s="65"/>
      <c r="AE14" s="66"/>
      <c r="AF14" s="67"/>
      <c r="AG14" s="67"/>
      <c r="AH14" s="67"/>
      <c r="AI14" s="60"/>
    </row>
    <row r="15" spans="1:39">
      <c r="A15" s="42"/>
      <c r="B15" s="28"/>
      <c r="C15" s="28"/>
      <c r="D15" s="28"/>
      <c r="E15" s="29"/>
      <c r="H15" s="54" t="str">
        <f t="shared" ref="H15:H17" si="1">H6</f>
        <v>Bhutan</v>
      </c>
      <c r="I15" s="58">
        <f>VLOOKUP($H15,Scores!$B:$J,9,FALSE)</f>
        <v>106</v>
      </c>
      <c r="J15" s="58">
        <f>VLOOKUP($H15,Scores!$B:$S,Scores!M$200,FALSE)</f>
        <v>99</v>
      </c>
      <c r="K15" s="58">
        <f>VLOOKUP($H15,Scores!$B:$S,Scores!N$200,FALSE)</f>
        <v>131</v>
      </c>
      <c r="L15" s="58">
        <f>VLOOKUP($H15,Scores!$B:$S,Scores!O$200,FALSE)</f>
        <v>52</v>
      </c>
      <c r="M15" s="58">
        <f>VLOOKUP($H15,Scores!$B:$S,Scores!P$200,FALSE)</f>
        <v>137</v>
      </c>
      <c r="N15" s="58">
        <f>VLOOKUP($H15,Scores!$B:$S,Scores!Q$200,FALSE)</f>
        <v>133</v>
      </c>
      <c r="T15" s="54" t="str">
        <f t="shared" si="0"/>
        <v>Bhutan</v>
      </c>
      <c r="U15" s="69">
        <f>Scores!$I$5-I15</f>
        <v>53</v>
      </c>
      <c r="V15" s="69">
        <f>Scores!C$206-J15</f>
        <v>75</v>
      </c>
      <c r="W15" s="69">
        <f>Scores!D$206-K15</f>
        <v>61</v>
      </c>
      <c r="X15" s="69">
        <f>Scores!E$206-L15</f>
        <v>140</v>
      </c>
      <c r="Y15" s="69">
        <f>Scores!F$206-M15</f>
        <v>48</v>
      </c>
      <c r="Z15" s="69">
        <f>Scores!G$206-N15</f>
        <v>41</v>
      </c>
      <c r="AA15" s="67"/>
      <c r="AB15" s="67"/>
      <c r="AC15" s="60"/>
      <c r="AD15" s="65"/>
      <c r="AE15" s="66"/>
      <c r="AF15" s="67"/>
      <c r="AG15" s="67"/>
      <c r="AH15" s="67"/>
      <c r="AI15" s="60"/>
    </row>
    <row r="16" spans="1:39">
      <c r="A16" s="42"/>
      <c r="B16" s="28"/>
      <c r="C16" s="28"/>
      <c r="D16" s="28"/>
      <c r="E16" s="29"/>
      <c r="H16" s="54" t="str">
        <f t="shared" si="1"/>
        <v>Congo, the Democratic Republic of the</v>
      </c>
      <c r="I16" s="58">
        <f>VLOOKUP($H16,Scores!$B:$J,9,FALSE)</f>
        <v>157</v>
      </c>
      <c r="J16" s="58">
        <f>VLOOKUP($H16,Scores!$B:$S,Scores!M$200,FALSE)</f>
        <v>168</v>
      </c>
      <c r="K16" s="58">
        <f>VLOOKUP($H16,Scores!$B:$S,Scores!N$200,FALSE)</f>
        <v>174</v>
      </c>
      <c r="L16" s="58">
        <f>VLOOKUP($H16,Scores!$B:$S,Scores!O$200,FALSE)</f>
        <v>186</v>
      </c>
      <c r="M16" s="58">
        <f>VLOOKUP($H16,Scores!$B:$S,Scores!P$200,FALSE)</f>
        <v>171</v>
      </c>
      <c r="N16" s="58">
        <f>VLOOKUP($H16,Scores!$B:$S,Scores!Q$200,FALSE)</f>
        <v>137</v>
      </c>
      <c r="T16" s="54" t="str">
        <f t="shared" si="0"/>
        <v>Congo, the Democratic Republic of the</v>
      </c>
      <c r="U16" s="69">
        <f>Scores!$I$5-I16</f>
        <v>2</v>
      </c>
      <c r="V16" s="69">
        <f>Scores!C$206-J16</f>
        <v>6</v>
      </c>
      <c r="W16" s="69">
        <f>Scores!D$206-K16</f>
        <v>18</v>
      </c>
      <c r="X16" s="69">
        <f>Scores!E$206-L16</f>
        <v>6</v>
      </c>
      <c r="Y16" s="69">
        <f>Scores!F$206-M16</f>
        <v>14</v>
      </c>
      <c r="Z16" s="69">
        <f>Scores!G$206-N16</f>
        <v>37</v>
      </c>
      <c r="AA16" s="67"/>
      <c r="AB16" s="67"/>
      <c r="AC16" s="60"/>
      <c r="AD16" s="65"/>
      <c r="AE16" s="66"/>
      <c r="AF16" s="67"/>
      <c r="AG16" s="67"/>
      <c r="AH16" s="67"/>
      <c r="AI16" s="60"/>
    </row>
    <row r="17" spans="1:35">
      <c r="A17" s="42"/>
      <c r="B17" s="28"/>
      <c r="C17" s="28"/>
      <c r="D17" s="28"/>
      <c r="E17" s="29"/>
      <c r="H17" s="54" t="str">
        <f t="shared" si="1"/>
        <v>Denmark</v>
      </c>
      <c r="I17" s="58">
        <f>VLOOKUP($H17,Scores!$B:$J,9,FALSE)</f>
        <v>3</v>
      </c>
      <c r="J17" s="58">
        <f>VLOOKUP($H17,Scores!$B:$S,Scores!M$200,FALSE)</f>
        <v>7</v>
      </c>
      <c r="K17" s="58">
        <f>VLOOKUP($H17,Scores!$B:$S,Scores!N$200,FALSE)</f>
        <v>2</v>
      </c>
      <c r="L17" s="58">
        <f>VLOOKUP($H17,Scores!$B:$S,Scores!O$200,FALSE)</f>
        <v>26</v>
      </c>
      <c r="M17" s="58">
        <f>VLOOKUP($H17,Scores!$B:$S,Scores!P$200,FALSE)</f>
        <v>1</v>
      </c>
      <c r="N17" s="58">
        <f>VLOOKUP($H17,Scores!$B:$S,Scores!Q$200,FALSE)</f>
        <v>1</v>
      </c>
      <c r="T17" s="54" t="str">
        <f t="shared" si="0"/>
        <v>Denmark</v>
      </c>
      <c r="U17" s="69">
        <f>Scores!$I$5-I17</f>
        <v>156</v>
      </c>
      <c r="V17" s="69">
        <f>Scores!C$206-J17</f>
        <v>167</v>
      </c>
      <c r="W17" s="69">
        <f>Scores!D$206-K17</f>
        <v>190</v>
      </c>
      <c r="X17" s="69">
        <f>Scores!E$206-L17</f>
        <v>166</v>
      </c>
      <c r="Y17" s="69">
        <f>Scores!F$206-M17</f>
        <v>184</v>
      </c>
      <c r="Z17" s="69">
        <f>Scores!G$206-N17</f>
        <v>173</v>
      </c>
      <c r="AA17" s="67"/>
      <c r="AB17" s="67"/>
      <c r="AC17" s="60"/>
      <c r="AD17" s="65"/>
      <c r="AE17" s="66"/>
      <c r="AF17" s="67"/>
      <c r="AG17" s="67"/>
      <c r="AH17" s="67"/>
      <c r="AI17" s="60"/>
    </row>
    <row r="18" spans="1:35">
      <c r="A18" s="42"/>
      <c r="B18" s="28"/>
      <c r="C18" s="28"/>
      <c r="D18" s="28"/>
      <c r="E18" s="29"/>
      <c r="G18" s="57"/>
      <c r="H18" t="s">
        <v>427</v>
      </c>
      <c r="I18">
        <v>105</v>
      </c>
      <c r="J18">
        <v>174</v>
      </c>
      <c r="K18">
        <v>192</v>
      </c>
      <c r="L18">
        <v>192</v>
      </c>
      <c r="M18">
        <v>185</v>
      </c>
      <c r="N18">
        <v>109</v>
      </c>
      <c r="V18" s="60"/>
      <c r="W18" s="60"/>
      <c r="X18" s="65"/>
      <c r="Y18" s="66"/>
      <c r="Z18" s="67"/>
      <c r="AA18" s="67"/>
      <c r="AB18" s="67"/>
      <c r="AC18" s="60"/>
      <c r="AD18" s="65"/>
      <c r="AE18" s="66"/>
      <c r="AF18" s="67"/>
      <c r="AG18" s="67"/>
      <c r="AH18" s="67"/>
      <c r="AI18" s="60"/>
    </row>
    <row r="19" spans="1:35">
      <c r="A19" s="47"/>
      <c r="B19" s="28"/>
      <c r="C19" s="28"/>
      <c r="D19" s="28"/>
      <c r="E19" s="29"/>
      <c r="J19" s="91" t="s">
        <v>426</v>
      </c>
      <c r="K19" s="91"/>
      <c r="L19" s="91"/>
      <c r="M19" s="91"/>
      <c r="N19" s="91"/>
      <c r="V19" s="60"/>
      <c r="W19" s="60"/>
      <c r="X19" s="59"/>
      <c r="Y19" s="66"/>
      <c r="Z19" s="67"/>
      <c r="AA19" s="67"/>
      <c r="AB19" s="67"/>
      <c r="AC19" s="60"/>
      <c r="AD19" s="59"/>
      <c r="AE19" s="66"/>
      <c r="AF19" s="67"/>
      <c r="AG19" s="67"/>
      <c r="AH19" s="67"/>
      <c r="AI19" s="60"/>
    </row>
    <row r="20" spans="1:35" s="51" customFormat="1">
      <c r="A20" s="48"/>
      <c r="B20" s="49"/>
      <c r="C20" s="49"/>
      <c r="D20" s="49"/>
      <c r="E20" s="50"/>
      <c r="I20"/>
      <c r="J20"/>
      <c r="K20"/>
      <c r="L20"/>
      <c r="M20"/>
      <c r="N20"/>
      <c r="O20"/>
      <c r="P20"/>
      <c r="Q20"/>
      <c r="R20"/>
      <c r="S20"/>
      <c r="T20"/>
      <c r="U20"/>
      <c r="V20" s="60"/>
      <c r="W20" s="60"/>
      <c r="X20" s="59"/>
      <c r="Y20" s="66"/>
      <c r="Z20" s="67"/>
      <c r="AA20" s="67"/>
      <c r="AB20" s="67"/>
      <c r="AC20" s="60"/>
      <c r="AD20" s="59"/>
      <c r="AE20" s="66"/>
      <c r="AF20" s="67"/>
      <c r="AG20" s="67"/>
      <c r="AH20" s="67"/>
      <c r="AI20" s="61"/>
    </row>
    <row r="21" spans="1:35">
      <c r="A21" s="47"/>
      <c r="B21" s="28"/>
      <c r="C21" s="28"/>
      <c r="D21" s="28"/>
      <c r="E21" s="52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1:35">
      <c r="A22" s="47"/>
      <c r="B22" s="28"/>
      <c r="C22" s="28"/>
      <c r="D22" s="28"/>
      <c r="E22" s="52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 spans="1:35">
      <c r="A23" s="47"/>
      <c r="B23" s="28"/>
      <c r="C23" s="28"/>
      <c r="D23" s="28"/>
      <c r="E23" s="52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35">
      <c r="A24" s="47"/>
      <c r="B24" s="28"/>
      <c r="C24" s="28"/>
      <c r="D24" s="28"/>
      <c r="E24" s="52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  <row r="25" spans="1:35">
      <c r="A25" s="47"/>
      <c r="B25" s="28"/>
      <c r="C25" s="28"/>
      <c r="D25" s="28"/>
      <c r="E25" s="52"/>
    </row>
    <row r="26" spans="1:35">
      <c r="A26" s="47"/>
      <c r="B26" s="28"/>
      <c r="C26" s="28"/>
      <c r="D26" s="28"/>
      <c r="E26" s="52"/>
    </row>
    <row r="27" spans="1:35">
      <c r="A27" s="71"/>
      <c r="B27" s="71"/>
      <c r="C27" s="71"/>
      <c r="D27" s="71"/>
      <c r="E27" s="71"/>
    </row>
    <row r="28" spans="1:35">
      <c r="A28" s="71"/>
      <c r="B28" s="71"/>
      <c r="C28" s="71"/>
      <c r="D28" s="71"/>
      <c r="E28" s="71"/>
    </row>
    <row r="29" spans="1:35">
      <c r="A29" s="71"/>
      <c r="B29" s="71"/>
      <c r="C29" s="71"/>
      <c r="D29" s="71"/>
      <c r="E29" s="71"/>
    </row>
    <row r="30" spans="1:35">
      <c r="A30" s="71"/>
      <c r="B30" s="71"/>
      <c r="C30" s="71"/>
      <c r="D30" s="71"/>
      <c r="E30" s="71"/>
    </row>
    <row r="31" spans="1:35">
      <c r="A31" s="71"/>
      <c r="B31" s="71"/>
      <c r="C31" s="71"/>
      <c r="D31" s="71"/>
      <c r="E31" s="71"/>
    </row>
    <row r="32" spans="1:35">
      <c r="A32" s="71"/>
      <c r="B32" s="71"/>
      <c r="C32" s="71"/>
      <c r="D32" s="71"/>
      <c r="E32" s="71"/>
    </row>
    <row r="33" spans="1:31">
      <c r="A33" s="71"/>
      <c r="B33" s="71"/>
      <c r="C33" s="71"/>
      <c r="D33" s="71"/>
      <c r="E33" s="71"/>
    </row>
    <row r="34" spans="1:31">
      <c r="A34" s="71"/>
      <c r="B34" s="71"/>
      <c r="C34" s="71"/>
      <c r="D34" s="71"/>
      <c r="E34" s="71"/>
    </row>
    <row r="35" spans="1:31">
      <c r="A35" s="71"/>
      <c r="B35" s="71"/>
      <c r="C35" s="71"/>
      <c r="D35" s="71"/>
      <c r="E35" s="71"/>
      <c r="AE35" s="10"/>
    </row>
    <row r="36" spans="1:31">
      <c r="A36" s="71"/>
      <c r="B36" s="71"/>
      <c r="C36" s="71"/>
      <c r="D36" s="71"/>
      <c r="E36" s="71"/>
    </row>
    <row r="37" spans="1:31">
      <c r="A37" s="71"/>
      <c r="B37" s="71"/>
      <c r="C37" s="71"/>
      <c r="D37" s="71"/>
      <c r="E37" s="71"/>
    </row>
    <row r="38" spans="1:31">
      <c r="A38" s="71"/>
      <c r="B38" s="71"/>
      <c r="C38" s="71"/>
      <c r="D38" s="71"/>
      <c r="E38" s="71"/>
    </row>
    <row r="39" spans="1:31" ht="35" customHeight="1">
      <c r="A39" s="71"/>
      <c r="B39" s="90"/>
      <c r="C39" s="90"/>
      <c r="D39" s="90"/>
      <c r="E39" s="71"/>
    </row>
    <row r="40" spans="1:31">
      <c r="A40" s="71"/>
      <c r="B40" s="71"/>
      <c r="C40" s="71"/>
      <c r="D40" s="71"/>
      <c r="E40" s="71"/>
    </row>
    <row r="41" spans="1:31">
      <c r="A41" s="71"/>
      <c r="B41" s="71"/>
      <c r="C41" s="71"/>
      <c r="D41" s="71"/>
      <c r="E41" s="71"/>
    </row>
    <row r="42" spans="1:31">
      <c r="A42" s="71"/>
      <c r="B42" s="71"/>
      <c r="C42" s="71"/>
      <c r="D42" s="71"/>
      <c r="E42" s="71"/>
    </row>
    <row r="43" spans="1:31">
      <c r="A43" s="71"/>
      <c r="B43" s="71"/>
      <c r="C43" s="71"/>
      <c r="D43" s="71"/>
      <c r="E43" s="71"/>
    </row>
    <row r="44" spans="1:31">
      <c r="A44" s="71"/>
      <c r="B44" s="71"/>
      <c r="C44" s="71"/>
      <c r="D44" s="71"/>
      <c r="E44" s="71"/>
    </row>
    <row r="45" spans="1:31">
      <c r="A45" s="71"/>
      <c r="B45" s="71"/>
      <c r="C45" s="71"/>
      <c r="D45" s="71"/>
      <c r="E45" s="71"/>
    </row>
    <row r="46" spans="1:31">
      <c r="A46" s="71"/>
      <c r="B46" s="71"/>
      <c r="C46" s="71"/>
      <c r="D46" s="71"/>
      <c r="E46" s="71"/>
    </row>
    <row r="47" spans="1:31">
      <c r="A47" s="71"/>
      <c r="B47" s="71"/>
      <c r="C47" s="71"/>
      <c r="D47" s="71"/>
      <c r="E47" s="71"/>
    </row>
    <row r="48" spans="1:31">
      <c r="A48" s="71"/>
      <c r="B48" s="71"/>
      <c r="C48" s="71"/>
      <c r="D48" s="71"/>
      <c r="E48" s="71"/>
    </row>
    <row r="49" spans="1:5">
      <c r="A49" s="71"/>
      <c r="B49" s="71"/>
      <c r="C49" s="71"/>
      <c r="D49" s="71"/>
      <c r="E49" s="71"/>
    </row>
    <row r="50" spans="1:5">
      <c r="A50" s="71"/>
      <c r="B50" s="71"/>
      <c r="C50" s="71"/>
      <c r="D50" s="71"/>
      <c r="E50" s="71"/>
    </row>
    <row r="51" spans="1:5">
      <c r="A51" s="71"/>
      <c r="B51" s="71"/>
      <c r="C51" s="71"/>
      <c r="D51" s="71"/>
      <c r="E51" s="71"/>
    </row>
    <row r="52" spans="1:5">
      <c r="A52" s="71"/>
      <c r="B52" s="71"/>
      <c r="C52" s="71"/>
      <c r="D52" s="71"/>
      <c r="E52" s="71"/>
    </row>
  </sheetData>
  <mergeCells count="3">
    <mergeCell ref="B12:E12"/>
    <mergeCell ref="B39:D39"/>
    <mergeCell ref="J19:N19"/>
  </mergeCells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Scores!$S$13:$S$199</xm:f>
          </x14:formula1>
          <xm:sqref>B6:B9 B4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pane xSplit="2" ySplit="7" topLeftCell="C116" activePane="bottomRight" state="frozen"/>
      <selection pane="topRight" activeCell="C1" sqref="C1"/>
      <selection pane="bottomLeft" activeCell="A8" sqref="A8"/>
      <selection pane="bottomRight" activeCell="G126" sqref="G126"/>
    </sheetView>
  </sheetViews>
  <sheetFormatPr baseColWidth="10" defaultRowHeight="15" x14ac:dyDescent="0"/>
  <cols>
    <col min="2" max="2" width="31" bestFit="1" customWidth="1"/>
  </cols>
  <sheetData>
    <row r="1" spans="1:9">
      <c r="B1" s="8"/>
      <c r="D1" s="2"/>
      <c r="E1" s="2"/>
      <c r="F1" s="2"/>
      <c r="G1" s="2"/>
      <c r="H1" s="7"/>
      <c r="I1" s="7"/>
    </row>
    <row r="2" spans="1:9">
      <c r="B2" s="8"/>
      <c r="D2" s="2"/>
      <c r="E2" s="2"/>
    </row>
    <row r="3" spans="1:9">
      <c r="B3" s="8"/>
      <c r="D3" s="2"/>
      <c r="E3" s="2"/>
    </row>
    <row r="4" spans="1:9">
      <c r="B4" s="8" t="s">
        <v>398</v>
      </c>
      <c r="C4" s="9">
        <v>0</v>
      </c>
      <c r="D4" s="9">
        <v>0</v>
      </c>
      <c r="E4" s="9">
        <v>0</v>
      </c>
      <c r="F4" s="9">
        <v>0.4</v>
      </c>
      <c r="G4" s="9">
        <v>2.5</v>
      </c>
    </row>
    <row r="5" spans="1:9">
      <c r="B5" s="8" t="s">
        <v>397</v>
      </c>
      <c r="C5" s="2">
        <v>2009</v>
      </c>
      <c r="D5" s="2">
        <v>2009</v>
      </c>
      <c r="E5" s="2">
        <v>2009</v>
      </c>
      <c r="F5" s="2">
        <v>2008.94</v>
      </c>
      <c r="G5" s="2">
        <v>2007.53</v>
      </c>
    </row>
    <row r="6" spans="1:9">
      <c r="C6" s="72" t="s">
        <v>394</v>
      </c>
      <c r="D6" s="92" t="s">
        <v>395</v>
      </c>
      <c r="E6" s="92"/>
      <c r="F6" s="92" t="s">
        <v>396</v>
      </c>
      <c r="G6" s="92"/>
    </row>
    <row r="7" spans="1:9">
      <c r="A7" s="76" t="s">
        <v>0</v>
      </c>
      <c r="B7" s="77" t="s">
        <v>1</v>
      </c>
      <c r="C7" s="72" t="s">
        <v>388</v>
      </c>
      <c r="D7" s="72" t="s">
        <v>389</v>
      </c>
      <c r="E7" s="72" t="s">
        <v>390</v>
      </c>
      <c r="F7" s="72" t="s">
        <v>391</v>
      </c>
      <c r="G7" s="72" t="s">
        <v>392</v>
      </c>
    </row>
    <row r="8" spans="1:9">
      <c r="A8" s="78" t="s">
        <v>2</v>
      </c>
      <c r="B8" s="79" t="s">
        <v>3</v>
      </c>
      <c r="C8" s="4" t="e">
        <f>NA()</f>
        <v>#N/A</v>
      </c>
      <c r="D8" s="1">
        <v>-1.3859320965445201</v>
      </c>
      <c r="E8" s="3">
        <v>-2.75</v>
      </c>
      <c r="F8" s="1">
        <v>40.264775450172998</v>
      </c>
      <c r="G8" s="2">
        <v>3.6015899999999998</v>
      </c>
    </row>
    <row r="9" spans="1:9">
      <c r="A9" s="78" t="s">
        <v>4</v>
      </c>
      <c r="B9" s="79" t="s">
        <v>5</v>
      </c>
      <c r="C9" s="4">
        <v>64</v>
      </c>
      <c r="D9" s="1">
        <v>0.15758185645632</v>
      </c>
      <c r="E9" s="3">
        <v>-7.0000000000000007E-2</v>
      </c>
      <c r="F9" s="1">
        <v>131.89405917906899</v>
      </c>
      <c r="G9" s="2">
        <v>19.266190000000002</v>
      </c>
    </row>
    <row r="10" spans="1:9">
      <c r="A10" s="78" t="s">
        <v>6</v>
      </c>
      <c r="B10" s="79" t="s">
        <v>7</v>
      </c>
      <c r="C10" s="4">
        <v>52.4</v>
      </c>
      <c r="D10" s="1">
        <v>-1.0439161856277299</v>
      </c>
      <c r="E10" s="3">
        <v>-1.2</v>
      </c>
      <c r="F10" s="1">
        <v>93.793905054151693</v>
      </c>
      <c r="G10" s="2">
        <v>30.617139999999999</v>
      </c>
    </row>
    <row r="11" spans="1:9">
      <c r="A11" s="78" t="s">
        <v>8</v>
      </c>
      <c r="B11" s="79" t="s">
        <v>9</v>
      </c>
      <c r="C11" s="5" t="e">
        <f>NA()</f>
        <v>#N/A</v>
      </c>
      <c r="D11" s="1">
        <v>1.37186626069172</v>
      </c>
      <c r="E11" s="3">
        <v>1.33</v>
      </c>
      <c r="F11" s="1" t="e">
        <f>NA()</f>
        <v>#N/A</v>
      </c>
      <c r="G11" s="2">
        <v>10.33784</v>
      </c>
    </row>
    <row r="12" spans="1:9">
      <c r="A12" s="78" t="s">
        <v>10</v>
      </c>
      <c r="B12" s="79" t="s">
        <v>11</v>
      </c>
      <c r="C12" s="4">
        <v>46.2</v>
      </c>
      <c r="D12" s="1">
        <v>-1.1417965139189501</v>
      </c>
      <c r="E12" s="3">
        <v>-0.24</v>
      </c>
      <c r="F12" s="1">
        <v>43.840319669025703</v>
      </c>
      <c r="G12" s="2">
        <v>2.78803</v>
      </c>
    </row>
    <row r="13" spans="1:9">
      <c r="A13" s="78" t="s">
        <v>12</v>
      </c>
      <c r="B13" s="79" t="s">
        <v>13</v>
      </c>
      <c r="C13" s="5" t="e">
        <f>NA()</f>
        <v>#N/A</v>
      </c>
      <c r="D13" s="1">
        <v>0.50772638730710995</v>
      </c>
      <c r="E13" s="3">
        <v>0.75</v>
      </c>
      <c r="F13" s="1">
        <v>154.02397260274</v>
      </c>
      <c r="G13" s="2">
        <v>14.71757</v>
      </c>
    </row>
    <row r="14" spans="1:9">
      <c r="A14" s="78" t="s">
        <v>14</v>
      </c>
      <c r="B14" s="79" t="s">
        <v>15</v>
      </c>
      <c r="C14" s="4">
        <v>51.7</v>
      </c>
      <c r="D14" s="1">
        <v>0.24999127912314001</v>
      </c>
      <c r="E14" s="3">
        <v>-0.02</v>
      </c>
      <c r="F14" s="1">
        <v>128.83731148006001</v>
      </c>
      <c r="G14" s="2">
        <v>67.733500000000006</v>
      </c>
    </row>
    <row r="15" spans="1:9">
      <c r="A15" s="78" t="s">
        <v>16</v>
      </c>
      <c r="B15" s="79" t="s">
        <v>17</v>
      </c>
      <c r="C15" s="4">
        <v>69.7</v>
      </c>
      <c r="D15" s="1">
        <v>-0.82428298517831999</v>
      </c>
      <c r="E15" s="3">
        <v>0.09</v>
      </c>
      <c r="F15" s="1">
        <v>84.983510928328101</v>
      </c>
      <c r="G15" s="2">
        <v>50.147390000000001</v>
      </c>
    </row>
    <row r="16" spans="1:9">
      <c r="A16" s="78" t="s">
        <v>18</v>
      </c>
      <c r="B16" s="79" t="s">
        <v>19</v>
      </c>
      <c r="C16" s="4">
        <v>82.5</v>
      </c>
      <c r="D16" s="1">
        <v>1.39299951745562</v>
      </c>
      <c r="E16" s="3">
        <v>0.83</v>
      </c>
      <c r="F16" s="1">
        <v>110.720506150885</v>
      </c>
      <c r="G16" s="2">
        <v>76.996420000000001</v>
      </c>
    </row>
    <row r="17" spans="1:7">
      <c r="A17" s="78" t="s">
        <v>20</v>
      </c>
      <c r="B17" s="79" t="s">
        <v>21</v>
      </c>
      <c r="C17" s="4">
        <v>71.900000000000006</v>
      </c>
      <c r="D17" s="1">
        <v>1.374230638647</v>
      </c>
      <c r="E17" s="3">
        <v>1.1299999999999999</v>
      </c>
      <c r="F17" s="1">
        <v>140.75641178155001</v>
      </c>
      <c r="G17" s="2">
        <v>54.714680000000001</v>
      </c>
    </row>
    <row r="18" spans="1:7">
      <c r="A18" s="78" t="s">
        <v>22</v>
      </c>
      <c r="B18" s="79" t="s">
        <v>23</v>
      </c>
      <c r="C18" s="4">
        <v>59.7</v>
      </c>
      <c r="D18" s="1">
        <v>-1.20158256600845</v>
      </c>
      <c r="E18" s="3">
        <v>-0.39</v>
      </c>
      <c r="F18" s="1">
        <v>88.3388185990366</v>
      </c>
      <c r="G18" s="2">
        <v>19.05771</v>
      </c>
    </row>
    <row r="19" spans="1:7">
      <c r="A19" s="78" t="s">
        <v>24</v>
      </c>
      <c r="B19" s="79" t="s">
        <v>25</v>
      </c>
      <c r="C19" s="5" t="e">
        <f>NA()</f>
        <v>#N/A</v>
      </c>
      <c r="D19" s="1">
        <v>0.99217248066800001</v>
      </c>
      <c r="E19" s="3">
        <v>0.88</v>
      </c>
      <c r="F19" s="1">
        <v>105.003906787275</v>
      </c>
      <c r="G19" s="5">
        <v>14.968249999999999</v>
      </c>
    </row>
    <row r="20" spans="1:7">
      <c r="A20" s="78" t="s">
        <v>26</v>
      </c>
      <c r="B20" s="79" t="s">
        <v>27</v>
      </c>
      <c r="C20" s="4">
        <v>77.7</v>
      </c>
      <c r="D20" s="1">
        <v>-0.82555303464524998</v>
      </c>
      <c r="E20" s="3">
        <v>-0.09</v>
      </c>
      <c r="F20" s="1">
        <v>199.37508923235501</v>
      </c>
      <c r="G20" s="2">
        <v>21.765170000000001</v>
      </c>
    </row>
    <row r="21" spans="1:7">
      <c r="A21" s="78" t="s">
        <v>28</v>
      </c>
      <c r="B21" s="79" t="s">
        <v>29</v>
      </c>
      <c r="C21" s="4">
        <v>53</v>
      </c>
      <c r="D21" s="1">
        <v>-0.37113224013252</v>
      </c>
      <c r="E21" s="3">
        <v>-1.55</v>
      </c>
      <c r="F21" s="1">
        <v>31.068772812200201</v>
      </c>
      <c r="G21" s="2">
        <v>7.8593799999999998</v>
      </c>
    </row>
    <row r="22" spans="1:7">
      <c r="A22" s="78" t="s">
        <v>30</v>
      </c>
      <c r="B22" s="79" t="s">
        <v>31</v>
      </c>
      <c r="C22" s="4">
        <v>68.5</v>
      </c>
      <c r="D22" s="1">
        <v>1.13487440856021</v>
      </c>
      <c r="E22" s="3">
        <v>1.0900000000000001</v>
      </c>
      <c r="F22" s="1">
        <v>131.73031828414199</v>
      </c>
      <c r="G22" s="5" t="e">
        <v>#N/A</v>
      </c>
    </row>
    <row r="23" spans="1:7">
      <c r="A23" s="78" t="s">
        <v>32</v>
      </c>
      <c r="B23" s="79" t="s">
        <v>33</v>
      </c>
      <c r="C23" s="4">
        <v>47.9</v>
      </c>
      <c r="D23" s="1">
        <v>-1.5439384152034901</v>
      </c>
      <c r="E23" s="3">
        <v>0.37</v>
      </c>
      <c r="F23" s="1">
        <v>100.24009106902599</v>
      </c>
      <c r="G23" s="2">
        <v>76.953280000000007</v>
      </c>
    </row>
    <row r="24" spans="1:7">
      <c r="A24" s="78" t="s">
        <v>34</v>
      </c>
      <c r="B24" s="79" t="s">
        <v>35</v>
      </c>
      <c r="C24" s="4">
        <v>70.2</v>
      </c>
      <c r="D24" s="1">
        <v>1.39362458387739</v>
      </c>
      <c r="E24" s="3">
        <v>0.79</v>
      </c>
      <c r="F24" s="1">
        <v>115.11054097041701</v>
      </c>
      <c r="G24" s="2">
        <v>62.970750000000002</v>
      </c>
    </row>
    <row r="25" spans="1:7">
      <c r="A25" s="78" t="s">
        <v>36</v>
      </c>
      <c r="B25" s="79" t="s">
        <v>37</v>
      </c>
      <c r="C25" s="4">
        <v>63.8</v>
      </c>
      <c r="D25" s="1">
        <v>0.74437858184945005</v>
      </c>
      <c r="E25" s="3">
        <v>0.08</v>
      </c>
      <c r="F25" s="1">
        <v>48.554321728691498</v>
      </c>
      <c r="G25" s="2">
        <v>11.21691</v>
      </c>
    </row>
    <row r="26" spans="1:7">
      <c r="A26" s="78" t="s">
        <v>38</v>
      </c>
      <c r="B26" s="79" t="s">
        <v>39</v>
      </c>
      <c r="C26" s="4">
        <v>56</v>
      </c>
      <c r="D26" s="1">
        <v>0.30793128476087001</v>
      </c>
      <c r="E26" s="3">
        <v>0.44</v>
      </c>
      <c r="F26" s="1">
        <v>56.333043648086701</v>
      </c>
      <c r="G26" s="2">
        <v>5.8469600000000002</v>
      </c>
    </row>
    <row r="27" spans="1:7">
      <c r="A27" s="78" t="s">
        <v>40</v>
      </c>
      <c r="B27" s="79" t="s">
        <v>41</v>
      </c>
      <c r="C27" s="4">
        <v>57.6</v>
      </c>
      <c r="D27" s="1">
        <v>-0.63440235456080996</v>
      </c>
      <c r="E27" s="3">
        <v>0.69</v>
      </c>
      <c r="F27" s="1">
        <v>46.900270314841499</v>
      </c>
      <c r="G27" s="2">
        <v>6.5677599999999998</v>
      </c>
    </row>
    <row r="28" spans="1:7">
      <c r="A28" s="78" t="s">
        <v>42</v>
      </c>
      <c r="B28" s="79" t="s">
        <v>43</v>
      </c>
      <c r="C28" s="4">
        <v>50</v>
      </c>
      <c r="D28" s="1">
        <v>-8.3406103867124007E-2</v>
      </c>
      <c r="E28" s="3">
        <v>-0.82</v>
      </c>
      <c r="F28" s="1">
        <v>72.477962781586697</v>
      </c>
      <c r="G28" s="2">
        <v>38.323920000000001</v>
      </c>
    </row>
    <row r="29" spans="1:7">
      <c r="A29" s="78" t="s">
        <v>44</v>
      </c>
      <c r="B29" s="79" t="s">
        <v>45</v>
      </c>
      <c r="C29" s="4">
        <v>57.5</v>
      </c>
      <c r="D29" s="1">
        <v>-4.8148403639969001E-2</v>
      </c>
      <c r="E29" s="3">
        <v>-0.56999999999999995</v>
      </c>
      <c r="F29" s="1">
        <v>86.477384385140994</v>
      </c>
      <c r="G29" s="2">
        <v>37.003210000000003</v>
      </c>
    </row>
    <row r="30" spans="1:7">
      <c r="A30" s="78" t="s">
        <v>46</v>
      </c>
      <c r="B30" s="79" t="s">
        <v>47</v>
      </c>
      <c r="C30" s="4">
        <v>68.8</v>
      </c>
      <c r="D30" s="1">
        <v>0.40937816594359999</v>
      </c>
      <c r="E30" s="3">
        <v>0.91</v>
      </c>
      <c r="F30" s="1">
        <v>96.118587738103798</v>
      </c>
      <c r="G30" s="2">
        <v>7.5780099999999999</v>
      </c>
    </row>
    <row r="31" spans="1:7">
      <c r="A31" s="78" t="s">
        <v>48</v>
      </c>
      <c r="B31" s="79" t="s">
        <v>49</v>
      </c>
      <c r="C31" s="4">
        <v>56.3</v>
      </c>
      <c r="D31" s="1">
        <v>0.50836527401300002</v>
      </c>
      <c r="E31" s="3">
        <v>0.28999999999999998</v>
      </c>
      <c r="F31" s="1">
        <v>89.792986298544406</v>
      </c>
      <c r="G31" s="2">
        <v>37.568815047000001</v>
      </c>
    </row>
    <row r="32" spans="1:7">
      <c r="A32" s="78" t="s">
        <v>50</v>
      </c>
      <c r="B32" s="79" t="s">
        <v>51</v>
      </c>
      <c r="C32" s="5" t="e">
        <f>NA()</f>
        <v>#N/A</v>
      </c>
      <c r="D32" s="1">
        <v>-0.79065178704353001</v>
      </c>
      <c r="E32" s="3">
        <v>1.35</v>
      </c>
      <c r="F32" s="1">
        <v>106.66421474804</v>
      </c>
      <c r="G32" s="2">
        <v>17.147269999999999</v>
      </c>
    </row>
    <row r="33" spans="1:7">
      <c r="A33" s="78" t="s">
        <v>52</v>
      </c>
      <c r="B33" s="79" t="s">
        <v>53</v>
      </c>
      <c r="C33" s="4">
        <v>64.900000000000006</v>
      </c>
      <c r="D33" s="1">
        <v>0.53739913459144995</v>
      </c>
      <c r="E33" s="3">
        <v>0.47</v>
      </c>
      <c r="F33" s="1">
        <v>139.973165921591</v>
      </c>
      <c r="G33" s="2">
        <v>51.02843</v>
      </c>
    </row>
    <row r="34" spans="1:7">
      <c r="A34" s="78" t="s">
        <v>54</v>
      </c>
      <c r="B34" s="79" t="s">
        <v>55</v>
      </c>
      <c r="C34" s="4">
        <v>60.6</v>
      </c>
      <c r="D34" s="1">
        <v>-0.25034406227881001</v>
      </c>
      <c r="E34" s="3">
        <v>-0.12</v>
      </c>
      <c r="F34" s="1">
        <v>20.936823531644201</v>
      </c>
      <c r="G34" s="2">
        <v>3.40638</v>
      </c>
    </row>
    <row r="35" spans="1:7">
      <c r="A35" s="78" t="s">
        <v>56</v>
      </c>
      <c r="B35" s="79" t="s">
        <v>57</v>
      </c>
      <c r="C35" s="4">
        <v>49.6</v>
      </c>
      <c r="D35" s="1">
        <v>-0.72614165991513002</v>
      </c>
      <c r="E35" s="3">
        <v>-1.42</v>
      </c>
      <c r="F35" s="1">
        <v>10.0973223995674</v>
      </c>
      <c r="G35" s="2">
        <v>2.6808100000000001</v>
      </c>
    </row>
    <row r="36" spans="1:7">
      <c r="A36" s="78" t="s">
        <v>58</v>
      </c>
      <c r="B36" s="79" t="s">
        <v>59</v>
      </c>
      <c r="C36" s="4">
        <v>57.9</v>
      </c>
      <c r="D36" s="1">
        <v>-0.88149574583564005</v>
      </c>
      <c r="E36" s="3">
        <v>-0.63</v>
      </c>
      <c r="F36" s="1">
        <v>37.776864294669501</v>
      </c>
      <c r="G36" s="2">
        <v>10</v>
      </c>
    </row>
    <row r="37" spans="1:7">
      <c r="A37" s="78" t="s">
        <v>60</v>
      </c>
      <c r="B37" s="79" t="s">
        <v>61</v>
      </c>
      <c r="C37" s="4">
        <v>51.8</v>
      </c>
      <c r="D37" s="1">
        <v>-1.02754895849606</v>
      </c>
      <c r="E37" s="3">
        <v>-0.41</v>
      </c>
      <c r="F37" s="1">
        <v>37.892088499713999</v>
      </c>
      <c r="G37" s="2">
        <v>9.0248600000000003</v>
      </c>
    </row>
    <row r="38" spans="1:7">
      <c r="A38" s="78" t="s">
        <v>62</v>
      </c>
      <c r="B38" s="79" t="s">
        <v>63</v>
      </c>
      <c r="C38" s="4">
        <v>80.8</v>
      </c>
      <c r="D38" s="1">
        <v>1.4400813246489499</v>
      </c>
      <c r="E38" s="3">
        <v>1.02</v>
      </c>
      <c r="F38" s="1">
        <v>68.408620061114604</v>
      </c>
      <c r="G38" s="2">
        <v>62.269069999999999</v>
      </c>
    </row>
    <row r="39" spans="1:7">
      <c r="A39" s="78" t="s">
        <v>64</v>
      </c>
      <c r="B39" s="79" t="s">
        <v>65</v>
      </c>
      <c r="C39" s="4">
        <v>64.599999999999994</v>
      </c>
      <c r="D39" s="1">
        <v>0.84732990669663</v>
      </c>
      <c r="E39" s="3">
        <v>0.82</v>
      </c>
      <c r="F39" s="1">
        <v>77.530725505630897</v>
      </c>
      <c r="G39" s="2">
        <v>14.913930000000001</v>
      </c>
    </row>
    <row r="40" spans="1:7">
      <c r="A40" s="78" t="s">
        <v>66</v>
      </c>
      <c r="B40" s="79" t="s">
        <v>67</v>
      </c>
      <c r="C40" s="4">
        <v>49.3</v>
      </c>
      <c r="D40" s="1">
        <v>-0.98271373504520998</v>
      </c>
      <c r="E40" s="3">
        <v>-2.0299999999999998</v>
      </c>
      <c r="F40" s="1">
        <v>3.7988448345998802</v>
      </c>
      <c r="G40" s="2">
        <v>2.4582600000000001</v>
      </c>
    </row>
    <row r="41" spans="1:7">
      <c r="A41" s="78" t="s">
        <v>68</v>
      </c>
      <c r="B41" s="79" t="s">
        <v>69</v>
      </c>
      <c r="C41" s="4">
        <v>45.3</v>
      </c>
      <c r="D41" s="1">
        <v>-1.4025877260408599</v>
      </c>
      <c r="E41" s="3">
        <v>-1.75</v>
      </c>
      <c r="F41" s="1">
        <v>23.968977040468499</v>
      </c>
      <c r="G41" s="2">
        <v>2.0012400000000001</v>
      </c>
    </row>
    <row r="42" spans="1:7">
      <c r="A42" s="78" t="s">
        <v>70</v>
      </c>
      <c r="B42" s="79" t="s">
        <v>71</v>
      </c>
      <c r="C42" s="4">
        <v>77.400000000000006</v>
      </c>
      <c r="D42" s="1">
        <v>0.96272223327383999</v>
      </c>
      <c r="E42" s="3">
        <v>0.63</v>
      </c>
      <c r="F42" s="1">
        <v>96.935569362057706</v>
      </c>
      <c r="G42" s="2">
        <v>54.794379999999997</v>
      </c>
    </row>
    <row r="43" spans="1:7">
      <c r="A43" s="78" t="s">
        <v>72</v>
      </c>
      <c r="B43" s="79" t="s">
        <v>73</v>
      </c>
      <c r="C43" s="4">
        <v>52</v>
      </c>
      <c r="D43" s="1">
        <v>-1.6532243182922399</v>
      </c>
      <c r="E43" s="3">
        <v>-0.44</v>
      </c>
      <c r="F43" s="1">
        <v>56.1038258753549</v>
      </c>
      <c r="G43" s="2">
        <v>24.532260000000001</v>
      </c>
    </row>
    <row r="44" spans="1:7">
      <c r="A44" s="78" t="s">
        <v>74</v>
      </c>
      <c r="B44" s="79" t="s">
        <v>75</v>
      </c>
      <c r="C44" s="4">
        <v>68</v>
      </c>
      <c r="D44" s="1">
        <v>-0.21228806274445</v>
      </c>
      <c r="E44" s="3">
        <v>-1.67</v>
      </c>
      <c r="F44" s="1">
        <v>92.334386099569798</v>
      </c>
      <c r="G44" s="2">
        <v>36.981850000000001</v>
      </c>
    </row>
    <row r="45" spans="1:7">
      <c r="A45" s="78" t="s">
        <v>76</v>
      </c>
      <c r="B45" s="79" t="s">
        <v>77</v>
      </c>
      <c r="C45" s="4">
        <v>43.8</v>
      </c>
      <c r="D45" s="1">
        <v>-0.29387986513502001</v>
      </c>
      <c r="E45" s="3">
        <v>-1.01</v>
      </c>
      <c r="F45" s="1">
        <v>15.172242482878501</v>
      </c>
      <c r="G45" s="2">
        <v>5.1837600000000004</v>
      </c>
    </row>
    <row r="46" spans="1:7">
      <c r="A46" s="78" t="s">
        <v>78</v>
      </c>
      <c r="B46" s="79" t="s">
        <v>79</v>
      </c>
      <c r="C46" s="4">
        <v>43.6</v>
      </c>
      <c r="D46" s="1">
        <v>-1.03669623352395</v>
      </c>
      <c r="E46" s="3">
        <v>-0.41</v>
      </c>
      <c r="F46" s="1">
        <v>58.943598225664701</v>
      </c>
      <c r="G46" s="2">
        <v>6.4446000000000003</v>
      </c>
    </row>
    <row r="47" spans="1:7">
      <c r="A47" s="78" t="s">
        <v>80</v>
      </c>
      <c r="B47" s="79" t="s">
        <v>81</v>
      </c>
      <c r="C47" s="4">
        <v>40.700000000000003</v>
      </c>
      <c r="D47" s="1">
        <v>-1.4450752731156999</v>
      </c>
      <c r="E47" s="3">
        <v>-2.13</v>
      </c>
      <c r="F47" s="1">
        <v>15.3943271897997</v>
      </c>
      <c r="G47" s="2">
        <v>6.0372199999999996</v>
      </c>
    </row>
    <row r="48" spans="1:7">
      <c r="A48" s="78" t="s">
        <v>82</v>
      </c>
      <c r="B48" s="79" t="s">
        <v>83</v>
      </c>
      <c r="C48" s="4">
        <v>67.3</v>
      </c>
      <c r="D48" s="1">
        <v>0.96986281303366995</v>
      </c>
      <c r="E48" s="3">
        <v>0.65</v>
      </c>
      <c r="F48" s="1">
        <v>42.5931737550899</v>
      </c>
      <c r="G48" s="2">
        <v>25.337730000000001</v>
      </c>
    </row>
    <row r="49" spans="1:7">
      <c r="A49" s="78" t="s">
        <v>84</v>
      </c>
      <c r="B49" s="79" t="s">
        <v>85</v>
      </c>
      <c r="C49" s="4">
        <v>55.4</v>
      </c>
      <c r="D49" s="1">
        <v>-1.1609768067480299</v>
      </c>
      <c r="E49" s="3">
        <v>-1.53</v>
      </c>
      <c r="F49" s="1">
        <v>63.325663902413297</v>
      </c>
      <c r="G49" s="2">
        <v>8.3718000000000004</v>
      </c>
    </row>
    <row r="50" spans="1:7">
      <c r="A50" s="78" t="s">
        <v>86</v>
      </c>
      <c r="B50" s="79" t="s">
        <v>87</v>
      </c>
      <c r="C50" s="4">
        <v>61.1</v>
      </c>
      <c r="D50" s="1">
        <v>0.55881969031530998</v>
      </c>
      <c r="E50" s="3">
        <v>0.6</v>
      </c>
      <c r="F50" s="1">
        <v>136.17032428100501</v>
      </c>
      <c r="G50" s="2">
        <v>50.598066125099997</v>
      </c>
    </row>
    <row r="51" spans="1:7">
      <c r="A51" s="78" t="s">
        <v>88</v>
      </c>
      <c r="B51" s="79" t="s">
        <v>89</v>
      </c>
      <c r="C51" s="4">
        <v>27.7</v>
      </c>
      <c r="D51" s="1">
        <v>-1.7139486135313799</v>
      </c>
      <c r="E51" s="3">
        <v>0.03</v>
      </c>
      <c r="F51" s="1">
        <v>3.95388149779814</v>
      </c>
      <c r="G51" s="2">
        <v>117.79104</v>
      </c>
    </row>
    <row r="52" spans="1:7">
      <c r="A52" s="78" t="s">
        <v>90</v>
      </c>
      <c r="B52" s="79" t="s">
        <v>91</v>
      </c>
      <c r="C52" s="4">
        <v>73.3</v>
      </c>
      <c r="D52" s="1">
        <v>1.06202858860366</v>
      </c>
      <c r="E52" s="3">
        <v>0.37</v>
      </c>
      <c r="F52" s="1">
        <v>112.225097470139</v>
      </c>
      <c r="G52" s="2">
        <v>42.618000000000002</v>
      </c>
    </row>
    <row r="53" spans="1:7">
      <c r="A53" s="78" t="s">
        <v>92</v>
      </c>
      <c r="B53" s="79" t="s">
        <v>93</v>
      </c>
      <c r="C53" s="4">
        <v>70.400000000000006</v>
      </c>
      <c r="D53" s="1">
        <v>1.0583217338753901</v>
      </c>
      <c r="E53" s="3">
        <v>0.92</v>
      </c>
      <c r="F53" s="1">
        <v>135.9241637488</v>
      </c>
      <c r="G53" s="2">
        <v>58.267850000000003</v>
      </c>
    </row>
    <row r="54" spans="1:7">
      <c r="A54" s="78" t="s">
        <v>94</v>
      </c>
      <c r="B54" s="79" t="s">
        <v>95</v>
      </c>
      <c r="C54" s="4">
        <v>78.599999999999994</v>
      </c>
      <c r="D54" s="1">
        <v>1.56015250820866</v>
      </c>
      <c r="E54" s="3">
        <v>1.04</v>
      </c>
      <c r="F54" s="1">
        <v>133.941731910361</v>
      </c>
      <c r="G54" s="2">
        <v>78.051249999999996</v>
      </c>
    </row>
    <row r="55" spans="1:7">
      <c r="A55" s="78" t="s">
        <v>96</v>
      </c>
      <c r="B55" s="79" t="s">
        <v>97</v>
      </c>
      <c r="C55" s="4">
        <v>54.5</v>
      </c>
      <c r="D55" s="1">
        <v>-1.1054629156073701</v>
      </c>
      <c r="E55" s="3">
        <v>0.48</v>
      </c>
      <c r="F55" s="1">
        <v>14.901145796931701</v>
      </c>
      <c r="G55" s="2">
        <v>3.4681899999999999</v>
      </c>
    </row>
    <row r="56" spans="1:7">
      <c r="A56" s="78" t="s">
        <v>98</v>
      </c>
      <c r="B56" s="79" t="s">
        <v>99</v>
      </c>
      <c r="C56" s="4">
        <v>63.3</v>
      </c>
      <c r="D56" s="1">
        <v>0.98564475240782001</v>
      </c>
      <c r="E56" s="3">
        <v>0.75</v>
      </c>
      <c r="F56" s="1">
        <v>144.030341426782</v>
      </c>
      <c r="G56" s="2">
        <v>3.4634</v>
      </c>
    </row>
    <row r="57" spans="1:7">
      <c r="A57" s="78" t="s">
        <v>100</v>
      </c>
      <c r="B57" s="79" t="s">
        <v>101</v>
      </c>
      <c r="C57" s="4">
        <v>60</v>
      </c>
      <c r="D57" s="1">
        <v>0.11538297726799999</v>
      </c>
      <c r="E57" s="3">
        <v>0.12</v>
      </c>
      <c r="F57" s="1">
        <v>85.527114509981104</v>
      </c>
      <c r="G57" s="2">
        <v>33.25159</v>
      </c>
    </row>
    <row r="58" spans="1:7">
      <c r="A58" s="78" t="s">
        <v>102</v>
      </c>
      <c r="B58" s="79" t="s">
        <v>103</v>
      </c>
      <c r="C58" s="4">
        <v>47.1</v>
      </c>
      <c r="D58" s="1">
        <v>-0.26254014842423001</v>
      </c>
      <c r="E58" s="3">
        <v>-0.75</v>
      </c>
      <c r="F58" s="1">
        <v>100.071184960605</v>
      </c>
      <c r="G58" s="2">
        <v>42.411369999999998</v>
      </c>
    </row>
    <row r="59" spans="1:7">
      <c r="A59" s="78" t="s">
        <v>104</v>
      </c>
      <c r="B59" s="79" t="s">
        <v>105</v>
      </c>
      <c r="C59" s="4">
        <v>59.1</v>
      </c>
      <c r="D59" s="1">
        <v>-1.1177418736565701</v>
      </c>
      <c r="E59" s="3">
        <v>-0.63</v>
      </c>
      <c r="F59" s="1">
        <v>66.689923864864895</v>
      </c>
      <c r="G59" s="2">
        <v>28.452680000000001</v>
      </c>
    </row>
    <row r="60" spans="1:7">
      <c r="A60" s="78" t="s">
        <v>106</v>
      </c>
      <c r="B60" s="79" t="s">
        <v>107</v>
      </c>
      <c r="C60" s="4">
        <v>68.8</v>
      </c>
      <c r="D60" s="1">
        <v>7.8175569904957998E-2</v>
      </c>
      <c r="E60" s="3">
        <v>0.03</v>
      </c>
      <c r="F60" s="1">
        <v>122.767866559577</v>
      </c>
      <c r="G60" s="2">
        <v>24.563369999999999</v>
      </c>
    </row>
    <row r="61" spans="1:7">
      <c r="A61" s="78" t="s">
        <v>108</v>
      </c>
      <c r="B61" s="79" t="s">
        <v>109</v>
      </c>
      <c r="C61" s="4">
        <v>47.5</v>
      </c>
      <c r="D61" s="1">
        <v>-1.8239192033499501</v>
      </c>
      <c r="E61" s="3">
        <v>-0.02</v>
      </c>
      <c r="F61" s="1">
        <v>65.801828551487404</v>
      </c>
      <c r="G61" s="2">
        <v>3.2589299999999999</v>
      </c>
    </row>
    <row r="62" spans="1:7">
      <c r="A62" s="78" t="s">
        <v>110</v>
      </c>
      <c r="B62" s="79" t="s">
        <v>111</v>
      </c>
      <c r="C62" s="4">
        <v>36.700000000000003</v>
      </c>
      <c r="D62" s="1">
        <v>-2.1594956817655202</v>
      </c>
      <c r="E62" s="3">
        <v>-0.8</v>
      </c>
      <c r="F62" s="1">
        <v>2.78183005507878</v>
      </c>
      <c r="G62" s="2">
        <v>1.99194</v>
      </c>
    </row>
    <row r="63" spans="1:7">
      <c r="A63" s="78" t="s">
        <v>112</v>
      </c>
      <c r="B63" s="79" t="s">
        <v>113</v>
      </c>
      <c r="C63" s="4">
        <v>75.2</v>
      </c>
      <c r="D63" s="1">
        <v>1.10846604086444</v>
      </c>
      <c r="E63" s="3">
        <v>0.59</v>
      </c>
      <c r="F63" s="1">
        <v>202.97296591549201</v>
      </c>
      <c r="G63" s="2">
        <v>63.706629999999997</v>
      </c>
    </row>
    <row r="64" spans="1:7">
      <c r="A64" s="78" t="s">
        <v>114</v>
      </c>
      <c r="B64" s="79" t="s">
        <v>115</v>
      </c>
      <c r="C64" s="4">
        <v>50.5</v>
      </c>
      <c r="D64" s="1">
        <v>-1.26195467904777</v>
      </c>
      <c r="E64" s="3">
        <v>-1.73</v>
      </c>
      <c r="F64" s="1">
        <v>4.8918999218735797</v>
      </c>
      <c r="G64" s="2">
        <v>3.5981299999999998</v>
      </c>
    </row>
    <row r="65" spans="1:7">
      <c r="A65" s="78" t="s">
        <v>116</v>
      </c>
      <c r="B65" s="79" t="s">
        <v>117</v>
      </c>
      <c r="C65" s="4">
        <v>60.4</v>
      </c>
      <c r="D65" s="1">
        <v>-0.71891968211601998</v>
      </c>
      <c r="E65" s="3">
        <v>-0.22</v>
      </c>
      <c r="F65" s="1">
        <v>75.363452022919901</v>
      </c>
      <c r="G65" s="2">
        <v>15.41212</v>
      </c>
    </row>
    <row r="66" spans="1:7">
      <c r="A66" s="78" t="s">
        <v>118</v>
      </c>
      <c r="B66" s="79" t="s">
        <v>119</v>
      </c>
      <c r="C66" s="4">
        <v>74</v>
      </c>
      <c r="D66" s="1">
        <v>1.5297586687042499</v>
      </c>
      <c r="E66" s="3">
        <v>1.36</v>
      </c>
      <c r="F66" s="1">
        <v>144.238109019658</v>
      </c>
      <c r="G66" s="2">
        <v>94.441730000000007</v>
      </c>
    </row>
    <row r="67" spans="1:7">
      <c r="A67" s="78" t="s">
        <v>120</v>
      </c>
      <c r="B67" s="79" t="s">
        <v>121</v>
      </c>
      <c r="C67" s="4">
        <v>64.599999999999994</v>
      </c>
      <c r="D67" s="1">
        <v>1.2604742241023399</v>
      </c>
      <c r="E67" s="3">
        <v>0.55000000000000004</v>
      </c>
      <c r="F67" s="1">
        <v>95.091567575620005</v>
      </c>
      <c r="G67" s="2">
        <v>54.578389999999999</v>
      </c>
    </row>
    <row r="68" spans="1:7">
      <c r="A68" s="78" t="s">
        <v>122</v>
      </c>
      <c r="B68" s="79" t="s">
        <v>123</v>
      </c>
      <c r="C68" s="4">
        <v>56.7</v>
      </c>
      <c r="D68" s="1">
        <v>-1.0538406247976799</v>
      </c>
      <c r="E68" s="3">
        <v>0.12</v>
      </c>
      <c r="F68" s="1">
        <v>93.110879935113999</v>
      </c>
      <c r="G68" s="2">
        <v>7.05579</v>
      </c>
    </row>
    <row r="69" spans="1:7">
      <c r="A69" s="78" t="s">
        <v>124</v>
      </c>
      <c r="B69" s="79" t="s">
        <v>125</v>
      </c>
      <c r="C69" s="4">
        <v>57.4</v>
      </c>
      <c r="D69" s="1">
        <v>-1.0514746353939299</v>
      </c>
      <c r="E69" s="3">
        <v>0.26</v>
      </c>
      <c r="F69" s="1">
        <v>84.036471711435297</v>
      </c>
      <c r="G69" s="2">
        <v>4.6030100000000003</v>
      </c>
    </row>
    <row r="70" spans="1:7">
      <c r="A70" s="78" t="s">
        <v>126</v>
      </c>
      <c r="B70" s="79" t="s">
        <v>127</v>
      </c>
      <c r="C70" s="4">
        <v>70.400000000000006</v>
      </c>
      <c r="D70" s="1">
        <v>-0.17530376679731</v>
      </c>
      <c r="E70" s="3">
        <v>-0.99</v>
      </c>
      <c r="F70" s="1">
        <v>66.591038775607402</v>
      </c>
      <c r="G70" s="2">
        <v>25.499890000000001</v>
      </c>
    </row>
    <row r="71" spans="1:7">
      <c r="A71" s="78" t="s">
        <v>128</v>
      </c>
      <c r="B71" s="79" t="s">
        <v>129</v>
      </c>
      <c r="C71" s="4">
        <v>71.8</v>
      </c>
      <c r="D71" s="1">
        <v>1.3872643983302499</v>
      </c>
      <c r="E71" s="3">
        <v>0.85</v>
      </c>
      <c r="F71" s="1">
        <v>128.23648116359999</v>
      </c>
      <c r="G71" s="84">
        <v>47.167969999999997</v>
      </c>
    </row>
    <row r="72" spans="1:7">
      <c r="A72" s="78" t="s">
        <v>130</v>
      </c>
      <c r="B72" s="79" t="s">
        <v>131</v>
      </c>
      <c r="C72" s="4">
        <v>59.4</v>
      </c>
      <c r="D72" s="1">
        <v>0.49526542706032001</v>
      </c>
      <c r="E72" s="3">
        <v>0.16</v>
      </c>
      <c r="F72" s="1">
        <v>63.383607705600099</v>
      </c>
      <c r="G72" s="2">
        <v>8.6294599999999999</v>
      </c>
    </row>
    <row r="73" spans="1:7">
      <c r="A73" s="78" t="s">
        <v>132</v>
      </c>
      <c r="B73" s="79" t="s">
        <v>133</v>
      </c>
      <c r="C73" s="4">
        <v>60.3</v>
      </c>
      <c r="D73" s="1">
        <v>0.88162820794458996</v>
      </c>
      <c r="E73" s="3">
        <v>-0.06</v>
      </c>
      <c r="F73" s="1">
        <v>117.829901253118</v>
      </c>
      <c r="G73" s="2">
        <v>90.830439999999996</v>
      </c>
    </row>
    <row r="74" spans="1:7">
      <c r="A74" s="78" t="s">
        <v>134</v>
      </c>
      <c r="B74" s="79" t="s">
        <v>135</v>
      </c>
      <c r="C74" s="5" t="e">
        <f>NA()</f>
        <v>#N/A</v>
      </c>
      <c r="D74" s="1">
        <v>0.87087769254435998</v>
      </c>
      <c r="E74" s="3">
        <v>0.46</v>
      </c>
      <c r="F74" s="1">
        <v>61.5799095545078</v>
      </c>
      <c r="G74" s="2">
        <v>53.494880000000002</v>
      </c>
    </row>
    <row r="75" spans="1:7">
      <c r="A75" s="78" t="s">
        <v>136</v>
      </c>
      <c r="B75" s="79" t="s">
        <v>137</v>
      </c>
      <c r="C75" s="4">
        <v>61.9</v>
      </c>
      <c r="D75" s="1">
        <v>-0.32770632559766999</v>
      </c>
      <c r="E75" s="3">
        <v>-0.73</v>
      </c>
      <c r="F75" s="1">
        <v>123.387220326704</v>
      </c>
      <c r="G75" s="2">
        <v>17.713059999999999</v>
      </c>
    </row>
    <row r="76" spans="1:7">
      <c r="A76" s="78" t="s">
        <v>138</v>
      </c>
      <c r="B76" s="79" t="s">
        <v>139</v>
      </c>
      <c r="C76" s="4">
        <v>51.7</v>
      </c>
      <c r="D76" s="1">
        <v>-1.42605782522749</v>
      </c>
      <c r="E76" s="3">
        <v>-1.9</v>
      </c>
      <c r="F76" s="1">
        <v>55.6872946363412</v>
      </c>
      <c r="G76" s="2">
        <v>9.21814</v>
      </c>
    </row>
    <row r="77" spans="1:7">
      <c r="A77" s="78" t="s">
        <v>140</v>
      </c>
      <c r="B77" s="79" t="s">
        <v>141</v>
      </c>
      <c r="C77" s="4">
        <v>46.5</v>
      </c>
      <c r="D77" s="1">
        <v>-0.75771712301982996</v>
      </c>
      <c r="E77" s="3">
        <v>-0.49</v>
      </c>
      <c r="F77" s="1">
        <v>34.787918144760297</v>
      </c>
      <c r="G77" s="2">
        <v>2.85067</v>
      </c>
    </row>
    <row r="78" spans="1:7">
      <c r="A78" s="78" t="s">
        <v>142</v>
      </c>
      <c r="B78" s="79" t="s">
        <v>143</v>
      </c>
      <c r="C78" s="4">
        <v>49.4</v>
      </c>
      <c r="D78" s="1">
        <v>0.10992142676301001</v>
      </c>
      <c r="E78" s="3">
        <v>-0.53</v>
      </c>
      <c r="F78" s="1" t="e">
        <f>NA()</f>
        <v>#N/A</v>
      </c>
      <c r="G78" s="2">
        <v>11.217309999999999</v>
      </c>
    </row>
    <row r="79" spans="1:7">
      <c r="A79" s="78" t="s">
        <v>144</v>
      </c>
      <c r="B79" s="79" t="s">
        <v>145</v>
      </c>
      <c r="C79" s="4">
        <v>52.1</v>
      </c>
      <c r="D79" s="1">
        <v>-0.59785582301467999</v>
      </c>
      <c r="E79" s="3">
        <v>-0.87</v>
      </c>
      <c r="F79" s="1">
        <v>36.361392772914002</v>
      </c>
      <c r="G79" s="5" t="e">
        <v>#N/A</v>
      </c>
    </row>
    <row r="80" spans="1:7">
      <c r="A80" s="78" t="s">
        <v>146</v>
      </c>
      <c r="B80" s="79" t="s">
        <v>147</v>
      </c>
      <c r="C80" s="4">
        <v>58.6</v>
      </c>
      <c r="D80" s="1">
        <v>-0.46405612450827999</v>
      </c>
      <c r="E80" s="3">
        <v>-0.27</v>
      </c>
      <c r="F80" s="1">
        <v>103.32175283197201</v>
      </c>
      <c r="G80" s="2">
        <v>18.653289999999998</v>
      </c>
    </row>
    <row r="81" spans="1:7">
      <c r="A81" s="78" t="s">
        <v>148</v>
      </c>
      <c r="B81" s="79" t="s">
        <v>149</v>
      </c>
      <c r="C81" s="4">
        <v>66.599999999999994</v>
      </c>
      <c r="D81" s="1">
        <v>1.00700340234569</v>
      </c>
      <c r="E81" s="3">
        <v>0.6</v>
      </c>
      <c r="F81" s="1">
        <v>117.662339450557</v>
      </c>
      <c r="G81" s="2">
        <v>65.017219999999995</v>
      </c>
    </row>
    <row r="82" spans="1:7">
      <c r="A82" s="78" t="s">
        <v>150</v>
      </c>
      <c r="B82" s="79" t="s">
        <v>151</v>
      </c>
      <c r="C82" s="4">
        <v>68.2</v>
      </c>
      <c r="D82" s="1">
        <v>1.47002890799856</v>
      </c>
      <c r="E82" s="3">
        <v>1.21</v>
      </c>
      <c r="F82" s="1">
        <v>109.378114598417</v>
      </c>
      <c r="G82" s="2">
        <v>74.601889999999997</v>
      </c>
    </row>
    <row r="83" spans="1:7">
      <c r="A83" s="78" t="s">
        <v>152</v>
      </c>
      <c r="B83" s="79" t="s">
        <v>153</v>
      </c>
      <c r="C83" s="4">
        <v>54.6</v>
      </c>
      <c r="D83" s="1">
        <v>0.46746696087189998</v>
      </c>
      <c r="E83" s="3">
        <v>-1.19</v>
      </c>
      <c r="F83" s="1">
        <v>45.4486553256259</v>
      </c>
      <c r="G83" s="2">
        <v>13.48063</v>
      </c>
    </row>
    <row r="84" spans="1:7">
      <c r="A84" s="78" t="s">
        <v>154</v>
      </c>
      <c r="B84" s="79" t="s">
        <v>155</v>
      </c>
      <c r="C84" s="4">
        <v>56</v>
      </c>
      <c r="D84" s="1">
        <v>-5.2526229682291002E-2</v>
      </c>
      <c r="E84" s="3">
        <v>-0.64</v>
      </c>
      <c r="F84" s="1">
        <v>69.248722118131099</v>
      </c>
      <c r="G84" s="2">
        <v>23.50048</v>
      </c>
    </row>
    <row r="85" spans="1:7">
      <c r="A85" s="78" t="s">
        <v>156</v>
      </c>
      <c r="B85" s="79" t="s">
        <v>157</v>
      </c>
      <c r="C85" s="4">
        <v>42.1</v>
      </c>
      <c r="D85" s="1">
        <v>-1.48624738232417</v>
      </c>
      <c r="E85" s="3">
        <v>-1.52</v>
      </c>
      <c r="F85" s="1">
        <v>72.088029068964005</v>
      </c>
      <c r="G85" s="2">
        <v>36.48659</v>
      </c>
    </row>
    <row r="86" spans="1:7">
      <c r="A86" s="78" t="s">
        <v>158</v>
      </c>
      <c r="B86" s="79" t="s">
        <v>159</v>
      </c>
      <c r="C86" s="4" t="e">
        <f>NA()</f>
        <v>#N/A</v>
      </c>
      <c r="D86" s="1">
        <v>-1.1709031204545901</v>
      </c>
      <c r="E86" s="3">
        <v>-2.33</v>
      </c>
      <c r="F86" s="1">
        <v>62.620881694389603</v>
      </c>
      <c r="G86" s="2">
        <v>15.524330000000001</v>
      </c>
    </row>
    <row r="87" spans="1:7">
      <c r="A87" s="78" t="s">
        <v>160</v>
      </c>
      <c r="B87" s="79" t="s">
        <v>161</v>
      </c>
      <c r="C87" s="4">
        <v>78.7</v>
      </c>
      <c r="D87" s="1">
        <v>1.3703903495238601</v>
      </c>
      <c r="E87" s="3">
        <v>0.98</v>
      </c>
      <c r="F87" s="1">
        <v>109.451906617899</v>
      </c>
      <c r="G87" s="2">
        <v>58.307969999999997</v>
      </c>
    </row>
    <row r="88" spans="1:7">
      <c r="A88" s="78" t="s">
        <v>162</v>
      </c>
      <c r="B88" s="79" t="s">
        <v>163</v>
      </c>
      <c r="C88" s="4">
        <v>68.5</v>
      </c>
      <c r="D88" s="1">
        <v>0.57952679502552995</v>
      </c>
      <c r="E88" s="3">
        <v>-1.45</v>
      </c>
      <c r="F88" s="1">
        <v>121.235739145625</v>
      </c>
      <c r="G88" s="2">
        <v>59.729680000000002</v>
      </c>
    </row>
    <row r="89" spans="1:7">
      <c r="A89" s="78" t="s">
        <v>164</v>
      </c>
      <c r="B89" s="79" t="s">
        <v>165</v>
      </c>
      <c r="C89" s="4">
        <v>60.3</v>
      </c>
      <c r="D89" s="1">
        <v>1.0402627408545599</v>
      </c>
      <c r="E89" s="3">
        <v>0.53</v>
      </c>
      <c r="F89" s="1">
        <v>150.46691771110301</v>
      </c>
      <c r="G89" s="2">
        <v>67.197029999999998</v>
      </c>
    </row>
    <row r="90" spans="1:7">
      <c r="A90" s="78" t="s">
        <v>166</v>
      </c>
      <c r="B90" s="79" t="s">
        <v>167</v>
      </c>
      <c r="C90" s="4">
        <v>65.7</v>
      </c>
      <c r="D90" s="1">
        <v>0.53069771170694002</v>
      </c>
      <c r="E90" s="3">
        <v>-0.33</v>
      </c>
      <c r="F90" s="1">
        <v>110.062073656324</v>
      </c>
      <c r="G90" s="2">
        <v>24.202349999999999</v>
      </c>
    </row>
    <row r="91" spans="1:7">
      <c r="A91" s="78" t="s">
        <v>168</v>
      </c>
      <c r="B91" s="79" t="s">
        <v>169</v>
      </c>
      <c r="C91" s="4">
        <v>72.8</v>
      </c>
      <c r="D91" s="1">
        <v>1.0317753595842301</v>
      </c>
      <c r="E91" s="3">
        <v>0.95</v>
      </c>
      <c r="F91" s="1">
        <v>90.088585763562193</v>
      </c>
      <c r="G91" s="2">
        <v>58.03051</v>
      </c>
    </row>
    <row r="92" spans="1:7">
      <c r="A92" s="78" t="s">
        <v>170</v>
      </c>
      <c r="B92" s="79" t="s">
        <v>171</v>
      </c>
      <c r="C92" s="4">
        <v>68.900000000000006</v>
      </c>
      <c r="D92" s="1">
        <v>-0.84908780454787003</v>
      </c>
      <c r="E92" s="3">
        <v>-0.23</v>
      </c>
      <c r="F92" s="1">
        <v>101.064795832633</v>
      </c>
      <c r="G92" s="2">
        <v>40.654359999999997</v>
      </c>
    </row>
    <row r="93" spans="1:7">
      <c r="A93" s="78" t="s">
        <v>172</v>
      </c>
      <c r="B93" s="79" t="s">
        <v>173</v>
      </c>
      <c r="C93" s="4">
        <v>62.1</v>
      </c>
      <c r="D93" s="1">
        <v>-1.0363284759965301</v>
      </c>
      <c r="E93" s="3">
        <v>0.64</v>
      </c>
      <c r="F93" s="1">
        <v>94.381451409869101</v>
      </c>
      <c r="G93" s="2">
        <v>41.118319999999997</v>
      </c>
    </row>
    <row r="94" spans="1:7">
      <c r="A94" s="78" t="s">
        <v>174</v>
      </c>
      <c r="B94" s="79" t="s">
        <v>175</v>
      </c>
      <c r="C94" s="4">
        <v>57.4</v>
      </c>
      <c r="D94" s="1">
        <v>-0.32377116952807</v>
      </c>
      <c r="E94" s="3">
        <v>-1.3</v>
      </c>
      <c r="F94" s="1">
        <v>48.652210195890802</v>
      </c>
      <c r="G94" s="2">
        <v>4.05206</v>
      </c>
    </row>
    <row r="95" spans="1:7">
      <c r="A95" s="78" t="s">
        <v>176</v>
      </c>
      <c r="B95" s="79" t="s">
        <v>177</v>
      </c>
      <c r="C95" s="4">
        <v>44.8</v>
      </c>
      <c r="D95" s="1">
        <v>0.73290971969019003</v>
      </c>
      <c r="E95" s="3">
        <v>1.45</v>
      </c>
      <c r="F95" s="1">
        <v>1.01993982355041</v>
      </c>
      <c r="G95" s="5" t="e">
        <v>#N/A</v>
      </c>
    </row>
    <row r="96" spans="1:7">
      <c r="A96" s="78" t="s">
        <v>178</v>
      </c>
      <c r="B96" s="79" t="s">
        <v>179</v>
      </c>
      <c r="C96" s="4">
        <v>1</v>
      </c>
      <c r="D96" s="1">
        <v>-2.24005836558936</v>
      </c>
      <c r="E96" s="3">
        <v>-0.24</v>
      </c>
      <c r="F96" s="1">
        <v>0.28972139711797001</v>
      </c>
      <c r="G96" s="5" t="e">
        <v>#N/A</v>
      </c>
    </row>
    <row r="97" spans="1:7">
      <c r="A97" s="78" t="s">
        <v>180</v>
      </c>
      <c r="B97" s="79" t="s">
        <v>181</v>
      </c>
      <c r="C97" s="4">
        <v>69.8</v>
      </c>
      <c r="D97" s="1">
        <v>0.69139013682799999</v>
      </c>
      <c r="E97" s="3">
        <v>0.21</v>
      </c>
      <c r="F97" s="1">
        <v>98.353178657148106</v>
      </c>
      <c r="G97" s="2">
        <v>98.091710000000006</v>
      </c>
    </row>
    <row r="98" spans="1:7">
      <c r="A98" s="78" t="s">
        <v>182</v>
      </c>
      <c r="B98" s="79" t="s">
        <v>183</v>
      </c>
      <c r="C98" s="4">
        <v>64.900000000000006</v>
      </c>
      <c r="D98" s="1">
        <v>-0.54293447174049003</v>
      </c>
      <c r="E98" s="3">
        <v>0.42</v>
      </c>
      <c r="F98" s="1" t="e">
        <f>NA()</f>
        <v>#N/A</v>
      </c>
      <c r="G98" s="2">
        <v>18.90409</v>
      </c>
    </row>
    <row r="99" spans="1:7">
      <c r="A99" s="78" t="s">
        <v>184</v>
      </c>
      <c r="B99" s="79" t="s">
        <v>185</v>
      </c>
      <c r="C99" s="4">
        <v>61.1</v>
      </c>
      <c r="D99" s="1">
        <v>-0.95579540969091004</v>
      </c>
      <c r="E99" s="3">
        <v>-0.54</v>
      </c>
      <c r="F99" s="1">
        <v>84.3229425558835</v>
      </c>
      <c r="G99" s="2">
        <v>50.821849999999998</v>
      </c>
    </row>
    <row r="100" spans="1:7">
      <c r="A100" s="78" t="s">
        <v>186</v>
      </c>
      <c r="B100" s="79" t="s">
        <v>187</v>
      </c>
      <c r="C100" s="4">
        <v>51.3</v>
      </c>
      <c r="D100" s="1">
        <v>-1.7104788959921999</v>
      </c>
      <c r="E100" s="3">
        <v>0</v>
      </c>
      <c r="F100" s="1">
        <v>51.177570383276198</v>
      </c>
      <c r="G100" s="2">
        <v>13.3651</v>
      </c>
    </row>
    <row r="101" spans="1:7">
      <c r="A101" s="78" t="s">
        <v>188</v>
      </c>
      <c r="B101" s="79" t="s">
        <v>189</v>
      </c>
      <c r="C101" s="4">
        <v>65.8</v>
      </c>
      <c r="D101" s="1">
        <v>0.79211104506573005</v>
      </c>
      <c r="E101" s="3">
        <v>0.44</v>
      </c>
      <c r="F101" s="1">
        <v>99.462203475811606</v>
      </c>
      <c r="G101" s="2">
        <v>69.203100000000006</v>
      </c>
    </row>
    <row r="102" spans="1:7">
      <c r="A102" s="78" t="s">
        <v>190</v>
      </c>
      <c r="B102" s="79" t="s">
        <v>191</v>
      </c>
      <c r="C102" s="4">
        <v>60.1</v>
      </c>
      <c r="D102" s="1">
        <v>-0.33426174703453998</v>
      </c>
      <c r="E102" s="3">
        <v>-1.51</v>
      </c>
      <c r="F102" s="1">
        <v>36.130717431508501</v>
      </c>
      <c r="G102" s="2">
        <v>52.518659999999997</v>
      </c>
    </row>
    <row r="103" spans="1:7">
      <c r="A103" s="78" t="s">
        <v>192</v>
      </c>
      <c r="B103" s="79" t="s">
        <v>193</v>
      </c>
      <c r="C103" s="4">
        <v>47.5</v>
      </c>
      <c r="D103" s="1">
        <v>-0.13556285839113999</v>
      </c>
      <c r="E103" s="3">
        <v>0.36</v>
      </c>
      <c r="F103" s="1">
        <v>31.979966317015801</v>
      </c>
      <c r="G103" s="2">
        <v>3.6317499999999998</v>
      </c>
    </row>
    <row r="104" spans="1:7">
      <c r="A104" s="78" t="s">
        <v>194</v>
      </c>
      <c r="B104" s="79" t="s">
        <v>195</v>
      </c>
      <c r="C104" s="4">
        <v>46.5</v>
      </c>
      <c r="D104" s="1">
        <v>-0.32090781714557998</v>
      </c>
      <c r="E104" s="3">
        <v>-0.99</v>
      </c>
      <c r="F104" s="1">
        <v>21.289619995453801</v>
      </c>
      <c r="G104" s="2">
        <v>17.388100000000001</v>
      </c>
    </row>
    <row r="105" spans="1:7">
      <c r="A105" s="78" t="s">
        <v>196</v>
      </c>
      <c r="B105" s="79" t="s">
        <v>197</v>
      </c>
      <c r="C105" s="4">
        <v>38.6</v>
      </c>
      <c r="D105" s="1">
        <v>-1.8893431467033801</v>
      </c>
      <c r="E105" s="3">
        <v>0.62</v>
      </c>
      <c r="F105" s="1">
        <v>77.944835804156597</v>
      </c>
      <c r="G105" s="2">
        <v>55.74295</v>
      </c>
    </row>
    <row r="106" spans="1:7">
      <c r="A106" s="78" t="s">
        <v>198</v>
      </c>
      <c r="B106" s="79" t="s">
        <v>199</v>
      </c>
      <c r="C106" s="4" t="e">
        <f>NA()</f>
        <v>#N/A</v>
      </c>
      <c r="D106" s="1">
        <v>1.4583858515031101</v>
      </c>
      <c r="E106" s="3">
        <v>1.6</v>
      </c>
      <c r="F106" s="1">
        <v>97.4631728439754</v>
      </c>
      <c r="G106" s="2">
        <v>36.815460000000002</v>
      </c>
    </row>
    <row r="107" spans="1:7">
      <c r="A107" s="78" t="s">
        <v>200</v>
      </c>
      <c r="B107" s="79" t="s">
        <v>201</v>
      </c>
      <c r="C107" s="4">
        <v>71.3</v>
      </c>
      <c r="D107" s="1">
        <v>0.87964419997139998</v>
      </c>
      <c r="E107" s="3">
        <v>0.66</v>
      </c>
      <c r="F107" s="1">
        <v>148.567890883502</v>
      </c>
      <c r="G107" s="2">
        <v>77.30265</v>
      </c>
    </row>
    <row r="108" spans="1:7">
      <c r="A108" s="78" t="s">
        <v>202</v>
      </c>
      <c r="B108" s="79" t="s">
        <v>203</v>
      </c>
      <c r="C108" s="4">
        <v>76.2</v>
      </c>
      <c r="D108" s="1">
        <v>1.54943490873928</v>
      </c>
      <c r="E108" s="3">
        <v>1.44</v>
      </c>
      <c r="F108" s="1">
        <v>144.41984999618401</v>
      </c>
      <c r="G108" s="2">
        <v>9.9537800000000001</v>
      </c>
    </row>
    <row r="109" spans="1:7">
      <c r="A109" s="78" t="s">
        <v>204</v>
      </c>
      <c r="B109" s="79" t="s">
        <v>205</v>
      </c>
      <c r="C109" s="4">
        <v>61.2</v>
      </c>
      <c r="D109" s="1">
        <v>-0.62108053137317998</v>
      </c>
      <c r="E109" s="3">
        <v>-0.67</v>
      </c>
      <c r="F109" s="1">
        <v>30.5601367233579</v>
      </c>
      <c r="G109" s="2">
        <v>3.58263</v>
      </c>
    </row>
    <row r="110" spans="1:7">
      <c r="A110" s="78" t="s">
        <v>206</v>
      </c>
      <c r="B110" s="79" t="s">
        <v>207</v>
      </c>
      <c r="C110" s="4">
        <v>55.8</v>
      </c>
      <c r="D110" s="1">
        <v>-0.21670360986496001</v>
      </c>
      <c r="E110" s="3">
        <v>-0.06</v>
      </c>
      <c r="F110" s="1">
        <v>15.7238710047691</v>
      </c>
      <c r="G110" s="5">
        <v>0.49319000000000002</v>
      </c>
    </row>
    <row r="111" spans="1:7">
      <c r="A111" s="78" t="s">
        <v>208</v>
      </c>
      <c r="B111" s="79" t="s">
        <v>209</v>
      </c>
      <c r="C111" s="4">
        <v>66.3</v>
      </c>
      <c r="D111" s="1">
        <v>-0.5306719825524</v>
      </c>
      <c r="E111" s="3">
        <v>7.0000000000000007E-2</v>
      </c>
      <c r="F111" s="1">
        <v>110.598442826059</v>
      </c>
      <c r="G111" s="2">
        <v>36.456150000000001</v>
      </c>
    </row>
    <row r="112" spans="1:7">
      <c r="A112" s="78" t="s">
        <v>210</v>
      </c>
      <c r="B112" s="79" t="s">
        <v>211</v>
      </c>
      <c r="C112" s="4">
        <v>48.3</v>
      </c>
      <c r="D112" s="1">
        <v>-0.14030669218937999</v>
      </c>
      <c r="E112" s="3">
        <v>-0.15</v>
      </c>
      <c r="F112" s="1">
        <v>147.93976020424699</v>
      </c>
      <c r="G112" s="83">
        <v>0.20498</v>
      </c>
    </row>
    <row r="113" spans="1:7">
      <c r="A113" s="78" t="s">
        <v>212</v>
      </c>
      <c r="B113" s="79" t="s">
        <v>213</v>
      </c>
      <c r="C113" s="4">
        <v>56.3</v>
      </c>
      <c r="D113" s="1">
        <v>0.15153960712271</v>
      </c>
      <c r="E113" s="3">
        <v>-0.27</v>
      </c>
      <c r="F113" s="1">
        <v>28.762028342511599</v>
      </c>
      <c r="G113" s="2">
        <v>6.0063899999999997</v>
      </c>
    </row>
    <row r="114" spans="1:7">
      <c r="A114" s="78" t="s">
        <v>214</v>
      </c>
      <c r="B114" s="79" t="s">
        <v>215</v>
      </c>
      <c r="C114" s="4">
        <v>65.7</v>
      </c>
      <c r="D114" s="1">
        <v>1.2051322280518599</v>
      </c>
      <c r="E114" s="3">
        <v>1.06</v>
      </c>
      <c r="F114" s="1">
        <v>101.7138547031</v>
      </c>
      <c r="G114" s="2">
        <v>32.190309999999997</v>
      </c>
    </row>
    <row r="115" spans="1:7">
      <c r="A115" s="78" t="s">
        <v>216</v>
      </c>
      <c r="B115" s="79" t="s">
        <v>217</v>
      </c>
      <c r="C115" s="5" t="e">
        <f>NA()</f>
        <v>#N/A</v>
      </c>
      <c r="D115" s="1">
        <v>1.1129127716030001</v>
      </c>
      <c r="E115" s="3">
        <v>1.46</v>
      </c>
      <c r="F115" s="1">
        <v>1.6386572514278801</v>
      </c>
      <c r="G115" s="2">
        <v>15.87494</v>
      </c>
    </row>
    <row r="116" spans="1:7">
      <c r="A116" s="78" t="s">
        <v>218</v>
      </c>
      <c r="B116" s="79" t="s">
        <v>219</v>
      </c>
      <c r="C116" s="4">
        <v>52.1</v>
      </c>
      <c r="D116" s="1">
        <v>-1.0107171211332899</v>
      </c>
      <c r="E116" s="3">
        <v>-1.17</v>
      </c>
      <c r="F116" s="1">
        <v>66.3170578278324</v>
      </c>
      <c r="G116" s="2">
        <v>3.8105799999999999</v>
      </c>
    </row>
    <row r="117" spans="1:7">
      <c r="A117" s="78" t="s">
        <v>220</v>
      </c>
      <c r="B117" s="79" t="s">
        <v>221</v>
      </c>
      <c r="C117" s="4">
        <v>76.2</v>
      </c>
      <c r="D117" s="1">
        <v>0.79192288121320997</v>
      </c>
      <c r="E117" s="3">
        <v>0.61</v>
      </c>
      <c r="F117" s="1">
        <v>85.213549822280299</v>
      </c>
      <c r="G117" s="2">
        <v>25.904129999999999</v>
      </c>
    </row>
    <row r="118" spans="1:7">
      <c r="A118" s="78" t="s">
        <v>222</v>
      </c>
      <c r="B118" s="79" t="s">
        <v>223</v>
      </c>
      <c r="C118" s="4">
        <v>67.8</v>
      </c>
      <c r="D118" s="1">
        <v>0.13099198169164</v>
      </c>
      <c r="E118" s="3">
        <v>-0.68</v>
      </c>
      <c r="F118" s="1">
        <v>77.750087988970705</v>
      </c>
      <c r="G118" s="2">
        <v>27.189679999999999</v>
      </c>
    </row>
    <row r="119" spans="1:7">
      <c r="A119" s="78" t="s">
        <v>224</v>
      </c>
      <c r="B119" s="79" t="s">
        <v>225</v>
      </c>
      <c r="C119" s="4">
        <v>50.3</v>
      </c>
      <c r="D119" s="1">
        <v>1.05110152699488</v>
      </c>
      <c r="E119" s="3">
        <v>1.3</v>
      </c>
      <c r="F119" s="1">
        <v>34.318329600462398</v>
      </c>
      <c r="G119" s="2">
        <v>14.09599</v>
      </c>
    </row>
    <row r="120" spans="1:7">
      <c r="A120" s="78" t="s">
        <v>226</v>
      </c>
      <c r="B120" s="79" t="s">
        <v>227</v>
      </c>
      <c r="C120" s="4">
        <v>55.7</v>
      </c>
      <c r="D120" s="1">
        <v>-0.30956337499703002</v>
      </c>
      <c r="E120" s="3">
        <v>-0.5</v>
      </c>
      <c r="F120" s="1">
        <v>77.281181160791803</v>
      </c>
      <c r="G120" s="2">
        <v>38.292859999999997</v>
      </c>
    </row>
    <row r="121" spans="1:7">
      <c r="A121" s="78" t="s">
        <v>228</v>
      </c>
      <c r="B121" s="79" t="s">
        <v>229</v>
      </c>
      <c r="C121" s="5" t="e">
        <f>NA()</f>
        <v>#N/A</v>
      </c>
      <c r="D121" s="1">
        <v>0.91103867598406996</v>
      </c>
      <c r="E121" s="3">
        <v>1.0900000000000001</v>
      </c>
      <c r="F121" s="1" t="e">
        <f>NA()</f>
        <v>#N/A</v>
      </c>
      <c r="G121" s="83" t="e">
        <v>#N/A</v>
      </c>
    </row>
    <row r="122" spans="1:7">
      <c r="A122" s="78" t="s">
        <v>230</v>
      </c>
      <c r="B122" s="79" t="s">
        <v>231</v>
      </c>
      <c r="C122" s="4">
        <v>66</v>
      </c>
      <c r="D122" s="1">
        <v>0.12878097762633001</v>
      </c>
      <c r="E122" s="3">
        <v>-0.22</v>
      </c>
      <c r="F122" s="1">
        <v>95.139839528730704</v>
      </c>
      <c r="G122" s="2">
        <v>40.381720000000001</v>
      </c>
    </row>
    <row r="123" spans="1:7">
      <c r="A123" s="78" t="s">
        <v>232</v>
      </c>
      <c r="B123" s="79" t="s">
        <v>233</v>
      </c>
      <c r="C123" s="4">
        <v>59.5</v>
      </c>
      <c r="D123" s="1">
        <v>-4.9576992861965E-2</v>
      </c>
      <c r="E123" s="3">
        <v>0.33</v>
      </c>
      <c r="F123" s="1">
        <v>84.202606847110701</v>
      </c>
      <c r="G123" s="2">
        <v>52.742179999999998</v>
      </c>
    </row>
    <row r="124" spans="1:7">
      <c r="A124" s="78" t="s">
        <v>234</v>
      </c>
      <c r="B124" s="79" t="s">
        <v>235</v>
      </c>
      <c r="C124" s="4">
        <v>62.5</v>
      </c>
      <c r="D124" s="1">
        <v>0.29913378497941001</v>
      </c>
      <c r="E124" s="3">
        <v>0.55000000000000004</v>
      </c>
      <c r="F124" s="1">
        <v>120.471697962074</v>
      </c>
      <c r="G124" s="83" t="e">
        <v>#N/A</v>
      </c>
    </row>
    <row r="125" spans="1:7">
      <c r="A125" s="78" t="s">
        <v>236</v>
      </c>
      <c r="B125" s="79" t="s">
        <v>237</v>
      </c>
      <c r="C125" s="4">
        <v>59.6</v>
      </c>
      <c r="D125" s="1">
        <v>-0.79127833414324</v>
      </c>
      <c r="E125" s="3">
        <v>-0.43</v>
      </c>
      <c r="F125" s="1">
        <v>79.114439992858294</v>
      </c>
      <c r="G125" s="2">
        <v>12.883010000000001</v>
      </c>
    </row>
    <row r="126" spans="1:7">
      <c r="A126" s="78" t="s">
        <v>238</v>
      </c>
      <c r="B126" s="79" t="s">
        <v>239</v>
      </c>
      <c r="C126" s="4">
        <v>56.8</v>
      </c>
      <c r="D126" s="1">
        <v>-6.7670918013848003E-2</v>
      </c>
      <c r="E126" s="3">
        <v>0.48</v>
      </c>
      <c r="F126" s="1">
        <v>26.0797777821845</v>
      </c>
      <c r="G126" s="2">
        <v>1.4542600000000001</v>
      </c>
    </row>
    <row r="127" spans="1:7">
      <c r="A127" s="78" t="s">
        <v>240</v>
      </c>
      <c r="B127" s="79" t="s">
        <v>241</v>
      </c>
      <c r="C127" s="5" t="e">
        <f>NA()</f>
        <v>#N/A</v>
      </c>
      <c r="D127" s="1">
        <v>-2.16963373081163</v>
      </c>
      <c r="E127" s="3">
        <v>-1.72</v>
      </c>
      <c r="F127" s="1">
        <v>0.89564577209714002</v>
      </c>
      <c r="G127" s="2">
        <v>10.737019999999999</v>
      </c>
    </row>
    <row r="128" spans="1:7">
      <c r="A128" s="78" t="s">
        <v>242</v>
      </c>
      <c r="B128" s="79" t="s">
        <v>243</v>
      </c>
      <c r="C128" s="4">
        <v>62.7</v>
      </c>
      <c r="D128" s="1">
        <v>0.30404664017913002</v>
      </c>
      <c r="E128" s="3">
        <v>0.8</v>
      </c>
      <c r="F128" s="1">
        <v>56.0535792996941</v>
      </c>
      <c r="G128" s="2">
        <v>8.9353499999999997</v>
      </c>
    </row>
    <row r="129" spans="1:7">
      <c r="A129" s="78" t="s">
        <v>244</v>
      </c>
      <c r="B129" s="79" t="s">
        <v>245</v>
      </c>
      <c r="C129" s="5" t="e">
        <f>NA()</f>
        <v>#N/A</v>
      </c>
      <c r="D129" s="1">
        <v>1.0608784355305201</v>
      </c>
      <c r="E129" s="3">
        <v>1.46</v>
      </c>
      <c r="F129" s="1" t="e">
        <f>NA()</f>
        <v>#N/A</v>
      </c>
      <c r="G129" s="83" t="e">
        <v>#N/A</v>
      </c>
    </row>
    <row r="130" spans="1:7">
      <c r="A130" s="78" t="s">
        <v>246</v>
      </c>
      <c r="B130" s="79" t="s">
        <v>247</v>
      </c>
      <c r="C130" s="4">
        <v>50.1</v>
      </c>
      <c r="D130" s="1">
        <v>-0.57542415852422002</v>
      </c>
      <c r="E130" s="3">
        <v>-1.81</v>
      </c>
      <c r="F130" s="1">
        <v>25.972171294016199</v>
      </c>
      <c r="G130" s="2">
        <v>5.5510799999999998</v>
      </c>
    </row>
    <row r="131" spans="1:7">
      <c r="A131" s="78" t="s">
        <v>248</v>
      </c>
      <c r="B131" s="79" t="s">
        <v>249</v>
      </c>
      <c r="C131" s="4">
        <v>74.7</v>
      </c>
      <c r="D131" s="1">
        <v>1.5514139921858701</v>
      </c>
      <c r="E131" s="3">
        <v>0.95</v>
      </c>
      <c r="F131" s="1">
        <v>128.13274024404899</v>
      </c>
      <c r="G131" s="2">
        <v>60.601790000000001</v>
      </c>
    </row>
    <row r="132" spans="1:7">
      <c r="A132" s="78" t="s">
        <v>250</v>
      </c>
      <c r="B132" s="79" t="s">
        <v>251</v>
      </c>
      <c r="C132" s="4">
        <v>82.3</v>
      </c>
      <c r="D132" s="1">
        <v>1.49166054814112</v>
      </c>
      <c r="E132" s="3">
        <v>0.99</v>
      </c>
      <c r="F132" s="1">
        <v>108.902173409333</v>
      </c>
      <c r="G132" s="2">
        <v>78.452430000000007</v>
      </c>
    </row>
    <row r="133" spans="1:7">
      <c r="A133" s="78" t="s">
        <v>252</v>
      </c>
      <c r="B133" s="79" t="s">
        <v>253</v>
      </c>
      <c r="C133" s="4">
        <v>58.8</v>
      </c>
      <c r="D133" s="1">
        <v>-0.49198153908918002</v>
      </c>
      <c r="E133" s="3">
        <v>-0.51</v>
      </c>
      <c r="F133" s="1">
        <v>55.797990527268901</v>
      </c>
      <c r="G133" s="2">
        <v>18.04729</v>
      </c>
    </row>
    <row r="134" spans="1:7">
      <c r="A134" s="78" t="s">
        <v>254</v>
      </c>
      <c r="B134" s="79" t="s">
        <v>255</v>
      </c>
      <c r="C134" s="4">
        <v>54.3</v>
      </c>
      <c r="D134" s="1">
        <v>-0.69809379299594998</v>
      </c>
      <c r="E134" s="3">
        <v>-1.17</v>
      </c>
      <c r="F134" s="1">
        <v>16.9979245396793</v>
      </c>
      <c r="G134" s="2">
        <v>1.3901399999999999</v>
      </c>
    </row>
    <row r="135" spans="1:7">
      <c r="A135" s="78" t="s">
        <v>256</v>
      </c>
      <c r="B135" s="79" t="s">
        <v>257</v>
      </c>
      <c r="C135" s="4">
        <v>56.7</v>
      </c>
      <c r="D135" s="1">
        <v>-0.85256629768026004</v>
      </c>
      <c r="E135" s="3">
        <v>-1.95</v>
      </c>
      <c r="F135" s="1">
        <v>47.243479259193599</v>
      </c>
      <c r="G135" s="2">
        <v>10.07273</v>
      </c>
    </row>
    <row r="136" spans="1:7">
      <c r="A136" s="78" t="s">
        <v>258</v>
      </c>
      <c r="B136" s="79" t="s">
        <v>259</v>
      </c>
      <c r="C136" s="4">
        <v>70.3</v>
      </c>
      <c r="D136" s="1">
        <v>1.5679934233973301</v>
      </c>
      <c r="E136" s="3">
        <v>1.19</v>
      </c>
      <c r="F136" s="1">
        <v>110.54398163014299</v>
      </c>
      <c r="G136" s="2">
        <v>73.192819999999998</v>
      </c>
    </row>
    <row r="137" spans="1:7">
      <c r="A137" s="78" t="s">
        <v>260</v>
      </c>
      <c r="B137" s="79" t="s">
        <v>261</v>
      </c>
      <c r="C137" s="4">
        <v>69.8</v>
      </c>
      <c r="D137" s="1">
        <v>-1.0753301107539599</v>
      </c>
      <c r="E137" s="3">
        <v>0.81</v>
      </c>
      <c r="F137" s="1">
        <v>139.54249204421799</v>
      </c>
      <c r="G137" s="2">
        <v>26.43665</v>
      </c>
    </row>
    <row r="138" spans="1:7">
      <c r="A138" s="78" t="s">
        <v>262</v>
      </c>
      <c r="B138" s="79" t="s">
        <v>263</v>
      </c>
      <c r="C138" s="4">
        <v>55.1</v>
      </c>
      <c r="D138" s="1">
        <v>-0.99731803679108999</v>
      </c>
      <c r="E138" s="3">
        <v>-2.76</v>
      </c>
      <c r="F138" s="1">
        <v>60.680590414800697</v>
      </c>
      <c r="G138" s="2">
        <v>6.41113</v>
      </c>
    </row>
    <row r="139" spans="1:7">
      <c r="A139" s="78" t="s">
        <v>264</v>
      </c>
      <c r="B139" s="79" t="s">
        <v>265</v>
      </c>
      <c r="C139" s="5" t="e">
        <f>NA()</f>
        <v>#N/A</v>
      </c>
      <c r="D139" s="1">
        <v>1.2706535128155301</v>
      </c>
      <c r="E139" s="3">
        <v>1.46</v>
      </c>
      <c r="F139" s="1">
        <v>64.497585764497899</v>
      </c>
      <c r="G139" s="2">
        <v>37.871670000000002</v>
      </c>
    </row>
    <row r="140" spans="1:7">
      <c r="A140" s="78" t="s">
        <v>266</v>
      </c>
      <c r="B140" s="79" t="s">
        <v>267</v>
      </c>
      <c r="C140" s="4">
        <v>64.900000000000006</v>
      </c>
      <c r="D140" s="1">
        <v>0.56464159269630998</v>
      </c>
      <c r="E140" s="3">
        <v>0.15</v>
      </c>
      <c r="F140" s="1">
        <v>164.36811393967</v>
      </c>
      <c r="G140" s="2">
        <v>45.106749999999998</v>
      </c>
    </row>
    <row r="141" spans="1:7">
      <c r="A141" s="78" t="s">
        <v>268</v>
      </c>
      <c r="B141" s="79" t="s">
        <v>269</v>
      </c>
      <c r="C141" s="4">
        <v>52.6</v>
      </c>
      <c r="D141" s="1">
        <v>0.11219831625230001</v>
      </c>
      <c r="E141" s="3">
        <v>-0.61</v>
      </c>
      <c r="F141" s="1">
        <v>13.3686682088168</v>
      </c>
      <c r="G141" s="2">
        <v>2.02081</v>
      </c>
    </row>
    <row r="142" spans="1:7">
      <c r="A142" s="78" t="s">
        <v>270</v>
      </c>
      <c r="B142" s="79" t="s">
        <v>271</v>
      </c>
      <c r="C142" s="4">
        <v>62.3</v>
      </c>
      <c r="D142" s="1">
        <v>-0.24061102909320001</v>
      </c>
      <c r="E142" s="3">
        <v>-0.99</v>
      </c>
      <c r="F142" s="1">
        <v>88.497597306753306</v>
      </c>
      <c r="G142" s="2">
        <v>28.55181</v>
      </c>
    </row>
    <row r="143" spans="1:7">
      <c r="A143" s="78" t="s">
        <v>272</v>
      </c>
      <c r="B143" s="79" t="s">
        <v>273</v>
      </c>
      <c r="C143" s="4">
        <v>68.599999999999994</v>
      </c>
      <c r="D143" s="1">
        <v>4.4033039985451002E-2</v>
      </c>
      <c r="E143" s="3">
        <v>-0.93</v>
      </c>
      <c r="F143" s="1">
        <v>84.692127858013393</v>
      </c>
      <c r="G143" s="2">
        <v>34.475189999999998</v>
      </c>
    </row>
    <row r="144" spans="1:7">
      <c r="A144" s="78" t="s">
        <v>274</v>
      </c>
      <c r="B144" s="79" t="s">
        <v>275</v>
      </c>
      <c r="C144" s="4">
        <v>56.2</v>
      </c>
      <c r="D144" s="1">
        <v>-0.11687231978374001</v>
      </c>
      <c r="E144" s="3">
        <v>-1.42</v>
      </c>
      <c r="F144" s="1">
        <v>80.981178477759997</v>
      </c>
      <c r="G144" s="2">
        <v>28.691880000000001</v>
      </c>
    </row>
    <row r="145" spans="1:7">
      <c r="A145" s="78" t="s">
        <v>276</v>
      </c>
      <c r="B145" s="79" t="s">
        <v>277</v>
      </c>
      <c r="C145" s="4">
        <v>64.099999999999994</v>
      </c>
      <c r="D145" s="1">
        <v>1.02558151930852</v>
      </c>
      <c r="E145" s="3">
        <v>0.91</v>
      </c>
      <c r="F145" s="1">
        <v>116.78445382510399</v>
      </c>
      <c r="G145" s="2">
        <v>69.429490000000001</v>
      </c>
    </row>
    <row r="146" spans="1:7">
      <c r="A146" s="78" t="s">
        <v>278</v>
      </c>
      <c r="B146" s="79" t="s">
        <v>279</v>
      </c>
      <c r="C146" s="4">
        <v>64</v>
      </c>
      <c r="D146" s="1">
        <v>1.2111197854986699</v>
      </c>
      <c r="E146" s="3">
        <v>0.79</v>
      </c>
      <c r="F146" s="1">
        <v>142.756786096855</v>
      </c>
      <c r="G146" s="2">
        <v>60.188459999999999</v>
      </c>
    </row>
    <row r="147" spans="1:7">
      <c r="A147" s="78" t="s">
        <v>280</v>
      </c>
      <c r="B147" s="79" t="s">
        <v>281</v>
      </c>
      <c r="C147" s="4">
        <v>70.5</v>
      </c>
      <c r="D147" s="1">
        <v>-0.88991361621618004</v>
      </c>
      <c r="E147" s="3">
        <v>1.1200000000000001</v>
      </c>
      <c r="F147" s="1">
        <v>175.4001460172</v>
      </c>
      <c r="G147" s="2">
        <v>10.2392</v>
      </c>
    </row>
    <row r="148" spans="1:7">
      <c r="A148" s="78" t="s">
        <v>282</v>
      </c>
      <c r="B148" s="79" t="s">
        <v>283</v>
      </c>
      <c r="C148" s="4">
        <v>64.7</v>
      </c>
      <c r="D148" s="1">
        <v>0.46209167516053001</v>
      </c>
      <c r="E148" s="3">
        <v>0.4</v>
      </c>
      <c r="F148" s="1">
        <v>118.129286795071</v>
      </c>
      <c r="G148" s="2">
        <v>65.556709999999995</v>
      </c>
    </row>
    <row r="149" spans="1:7">
      <c r="A149" s="78" t="s">
        <v>284</v>
      </c>
      <c r="B149" s="79" t="s">
        <v>285</v>
      </c>
      <c r="C149" s="4">
        <v>50.5</v>
      </c>
      <c r="D149" s="1">
        <v>-0.94827056144976996</v>
      </c>
      <c r="E149" s="3">
        <v>-0.72</v>
      </c>
      <c r="F149" s="1">
        <v>162.49559393725801</v>
      </c>
      <c r="G149" s="2">
        <v>77.193790000000007</v>
      </c>
    </row>
    <row r="150" spans="1:7">
      <c r="A150" s="78" t="s">
        <v>286</v>
      </c>
      <c r="B150" s="79" t="s">
        <v>287</v>
      </c>
      <c r="C150" s="4">
        <v>62.7</v>
      </c>
      <c r="D150" s="1">
        <v>-1.2853375146949799</v>
      </c>
      <c r="E150" s="3">
        <v>-0.33</v>
      </c>
      <c r="F150" s="1">
        <v>24.298317578574199</v>
      </c>
      <c r="G150" s="2">
        <v>4.8184800000000001</v>
      </c>
    </row>
    <row r="151" spans="1:7">
      <c r="A151" s="78" t="s">
        <v>288</v>
      </c>
      <c r="B151" s="79" t="s">
        <v>289</v>
      </c>
      <c r="C151" s="5" t="e">
        <f>NA()</f>
        <v>#N/A</v>
      </c>
      <c r="D151" s="1">
        <v>1.02532729549406</v>
      </c>
      <c r="E151" s="3">
        <v>1.17</v>
      </c>
      <c r="F151" s="1">
        <v>167.36126609090101</v>
      </c>
      <c r="G151" s="2">
        <v>18.409770000000002</v>
      </c>
    </row>
    <row r="152" spans="1:7">
      <c r="A152" s="78" t="s">
        <v>290</v>
      </c>
      <c r="B152" s="79" t="s">
        <v>291</v>
      </c>
      <c r="C152" s="4">
        <v>70.8</v>
      </c>
      <c r="D152" s="1">
        <v>1.2668277181694101</v>
      </c>
      <c r="E152" s="3">
        <v>0.75</v>
      </c>
      <c r="F152" s="1">
        <v>102.27098715573401</v>
      </c>
      <c r="G152" s="2">
        <v>16.040389999999999</v>
      </c>
    </row>
    <row r="153" spans="1:7">
      <c r="A153" s="78" t="s">
        <v>292</v>
      </c>
      <c r="B153" s="79" t="s">
        <v>293</v>
      </c>
      <c r="C153" s="4">
        <v>66.900000000000006</v>
      </c>
      <c r="D153" s="1">
        <v>1.0935584150040201</v>
      </c>
      <c r="E153" s="3">
        <v>0.9</v>
      </c>
      <c r="F153" s="1">
        <v>110.90111620837099</v>
      </c>
      <c r="G153" s="83" t="e">
        <v>#N/A</v>
      </c>
    </row>
    <row r="154" spans="1:7">
      <c r="A154" s="78" t="s">
        <v>294</v>
      </c>
      <c r="B154" s="79" t="s">
        <v>295</v>
      </c>
      <c r="C154" s="4">
        <v>60.6</v>
      </c>
      <c r="D154" s="1">
        <v>0.54089914078904999</v>
      </c>
      <c r="E154" s="3">
        <v>1.08</v>
      </c>
      <c r="F154" s="1">
        <v>84.430180154993707</v>
      </c>
      <c r="G154" s="2">
        <v>7.4478799999999996</v>
      </c>
    </row>
    <row r="155" spans="1:7">
      <c r="A155" s="78" t="s">
        <v>296</v>
      </c>
      <c r="B155" s="79" t="s">
        <v>297</v>
      </c>
      <c r="C155" s="5" t="e">
        <f>NA()</f>
        <v>#N/A</v>
      </c>
      <c r="D155" s="1">
        <v>1.22570171054017</v>
      </c>
      <c r="E155" s="3">
        <v>1.46</v>
      </c>
      <c r="F155" s="1">
        <v>76.309179358367004</v>
      </c>
      <c r="G155" s="83" t="e">
        <v>#N/A</v>
      </c>
    </row>
    <row r="156" spans="1:7">
      <c r="A156" s="78" t="s">
        <v>298</v>
      </c>
      <c r="B156" s="79" t="s">
        <v>299</v>
      </c>
      <c r="C156" s="4">
        <v>49.5</v>
      </c>
      <c r="D156" s="1">
        <v>0.17089112932680001</v>
      </c>
      <c r="E156" s="3">
        <v>0.22</v>
      </c>
      <c r="F156" s="1">
        <v>39.322908666400402</v>
      </c>
      <c r="G156" s="2">
        <v>4.0705400000000003</v>
      </c>
    </row>
    <row r="157" spans="1:7">
      <c r="A157" s="78" t="s">
        <v>300</v>
      </c>
      <c r="B157" s="79" t="s">
        <v>301</v>
      </c>
      <c r="C157" s="4">
        <v>66.2</v>
      </c>
      <c r="D157" s="1">
        <v>-1.7737439679459901</v>
      </c>
      <c r="E157" s="3">
        <v>-0.37</v>
      </c>
      <c r="F157" s="1">
        <v>176.69323503117201</v>
      </c>
      <c r="G157" s="2">
        <v>32.775730000000003</v>
      </c>
    </row>
    <row r="158" spans="1:7">
      <c r="A158" s="78" t="s">
        <v>302</v>
      </c>
      <c r="B158" s="79" t="s">
        <v>303</v>
      </c>
      <c r="C158" s="4">
        <v>55.7</v>
      </c>
      <c r="D158" s="1">
        <v>-0.31164742071604001</v>
      </c>
      <c r="E158" s="3">
        <v>-0.15</v>
      </c>
      <c r="F158" s="1">
        <v>55.061165314688701</v>
      </c>
      <c r="G158" s="2">
        <v>8.0458400000000001</v>
      </c>
    </row>
    <row r="159" spans="1:7">
      <c r="A159" s="78" t="s">
        <v>304</v>
      </c>
      <c r="B159" s="79" t="s">
        <v>305</v>
      </c>
      <c r="C159" s="4">
        <v>58</v>
      </c>
      <c r="D159" s="1">
        <v>0.31816682226380999</v>
      </c>
      <c r="E159" s="3">
        <v>-0.5</v>
      </c>
      <c r="F159" s="1">
        <v>135.41978692452099</v>
      </c>
      <c r="G159" s="2">
        <v>49.849670000000003</v>
      </c>
    </row>
    <row r="160" spans="1:7">
      <c r="A160" s="78" t="s">
        <v>306</v>
      </c>
      <c r="B160" s="79" t="s">
        <v>307</v>
      </c>
      <c r="C160" s="4">
        <v>51.2</v>
      </c>
      <c r="D160" s="1">
        <v>3.8639991687271003E-2</v>
      </c>
      <c r="E160" s="3">
        <v>0.71</v>
      </c>
      <c r="F160" s="1">
        <v>104.924218061883</v>
      </c>
      <c r="G160" s="83" t="e">
        <v>#N/A</v>
      </c>
    </row>
    <row r="161" spans="1:7">
      <c r="A161" s="78" t="s">
        <v>308</v>
      </c>
      <c r="B161" s="79" t="s">
        <v>309</v>
      </c>
      <c r="C161" s="4">
        <v>49.6</v>
      </c>
      <c r="D161" s="1">
        <v>-0.25979977480563998</v>
      </c>
      <c r="E161" s="3">
        <v>-0.4</v>
      </c>
      <c r="F161" s="1">
        <v>20.363484690784901</v>
      </c>
      <c r="G161" s="2">
        <v>2.04996</v>
      </c>
    </row>
    <row r="162" spans="1:7">
      <c r="A162" s="78" t="s">
        <v>310</v>
      </c>
      <c r="B162" s="79" t="s">
        <v>311</v>
      </c>
      <c r="C162" s="4">
        <v>87.2</v>
      </c>
      <c r="D162" s="1">
        <v>-0.40499531681984002</v>
      </c>
      <c r="E162" s="3">
        <v>1.1499999999999999</v>
      </c>
      <c r="F162" s="1">
        <v>133.37075948351901</v>
      </c>
      <c r="G162" s="83" t="e">
        <v>#N/A</v>
      </c>
    </row>
    <row r="163" spans="1:7">
      <c r="A163" s="78" t="s">
        <v>312</v>
      </c>
      <c r="B163" s="79" t="s">
        <v>313</v>
      </c>
      <c r="C163" s="4">
        <v>69.5</v>
      </c>
      <c r="D163" s="1">
        <v>0.87151373432126999</v>
      </c>
      <c r="E163" s="3">
        <v>0.89</v>
      </c>
      <c r="F163" s="1">
        <v>101.468451628192</v>
      </c>
      <c r="G163" s="2">
        <v>53.618749999999999</v>
      </c>
    </row>
    <row r="164" spans="1:7">
      <c r="A164" s="78" t="s">
        <v>314</v>
      </c>
      <c r="B164" s="79" t="s">
        <v>315</v>
      </c>
      <c r="C164" s="4">
        <v>64.599999999999994</v>
      </c>
      <c r="D164" s="1">
        <v>0.98683932525382001</v>
      </c>
      <c r="E164" s="3">
        <v>0.87</v>
      </c>
      <c r="F164" s="1">
        <v>102.799180321851</v>
      </c>
      <c r="G164" s="2">
        <v>86.712739999999997</v>
      </c>
    </row>
    <row r="165" spans="1:7">
      <c r="A165" s="78" t="s">
        <v>316</v>
      </c>
      <c r="B165" s="79" t="s">
        <v>317</v>
      </c>
      <c r="C165" s="4">
        <v>45.9</v>
      </c>
      <c r="D165" s="1">
        <v>0.18657069103671001</v>
      </c>
      <c r="E165" s="3">
        <v>0.35</v>
      </c>
      <c r="F165" s="1">
        <v>5.7342737542290303</v>
      </c>
      <c r="G165" s="83" t="e">
        <v>#N/A</v>
      </c>
    </row>
    <row r="166" spans="1:7">
      <c r="A166" s="78" t="s">
        <v>318</v>
      </c>
      <c r="B166" s="79" t="s">
        <v>319</v>
      </c>
      <c r="C166" s="5" t="e">
        <f>NA()</f>
        <v>#N/A</v>
      </c>
      <c r="D166" s="1">
        <v>-1.9923707261949399</v>
      </c>
      <c r="E166" s="3">
        <v>-3.31</v>
      </c>
      <c r="F166" s="1">
        <v>7.0184090350683999</v>
      </c>
      <c r="G166" s="83" t="e">
        <v>#N/A</v>
      </c>
    </row>
    <row r="167" spans="1:7">
      <c r="A167" s="78" t="s">
        <v>320</v>
      </c>
      <c r="B167" s="79" t="s">
        <v>321</v>
      </c>
      <c r="C167" s="4">
        <v>62.7</v>
      </c>
      <c r="D167" s="1">
        <v>0.56474314969132999</v>
      </c>
      <c r="E167" s="3">
        <v>0.02</v>
      </c>
      <c r="F167" s="1">
        <v>94.152187290590206</v>
      </c>
      <c r="G167" s="83" t="e">
        <v>#N/A</v>
      </c>
    </row>
    <row r="168" spans="1:7">
      <c r="A168" s="78" t="s">
        <v>322</v>
      </c>
      <c r="B168" s="79" t="s">
        <v>323</v>
      </c>
      <c r="C168" s="4">
        <v>70.2</v>
      </c>
      <c r="D168" s="1">
        <v>1.18726762197584</v>
      </c>
      <c r="E168" s="3">
        <v>-0.18</v>
      </c>
      <c r="F168" s="1">
        <v>110.952219489103</v>
      </c>
      <c r="G168" s="2">
        <v>70.581670000000003</v>
      </c>
    </row>
    <row r="169" spans="1:7">
      <c r="A169" s="78" t="s">
        <v>324</v>
      </c>
      <c r="B169" s="79" t="s">
        <v>325</v>
      </c>
      <c r="C169" s="4">
        <v>57.1</v>
      </c>
      <c r="D169" s="1">
        <v>-0.50086185359100999</v>
      </c>
      <c r="E169" s="3">
        <v>-1.33</v>
      </c>
      <c r="F169" s="1">
        <v>69.423311339078893</v>
      </c>
      <c r="G169" s="83" t="e">
        <v>#N/A</v>
      </c>
    </row>
    <row r="170" spans="1:7">
      <c r="A170" s="78" t="s">
        <v>326</v>
      </c>
      <c r="B170" s="79" t="s">
        <v>327</v>
      </c>
      <c r="C170" s="4" t="e">
        <f>NA()</f>
        <v>#N/A</v>
      </c>
      <c r="D170" s="1">
        <v>-1.58593000728639</v>
      </c>
      <c r="E170" s="3">
        <v>-2.65</v>
      </c>
      <c r="F170" s="1">
        <v>36.288174551572403</v>
      </c>
      <c r="G170" s="2">
        <v>5.9290700000000003</v>
      </c>
    </row>
    <row r="171" spans="1:7">
      <c r="A171" s="78" t="s">
        <v>328</v>
      </c>
      <c r="B171" s="79" t="s">
        <v>329</v>
      </c>
      <c r="C171" s="4">
        <v>53.1</v>
      </c>
      <c r="D171" s="1">
        <v>0.41115333891986</v>
      </c>
      <c r="E171" s="3">
        <v>0.18</v>
      </c>
      <c r="F171" s="1">
        <v>146.979643667988</v>
      </c>
      <c r="G171" s="2">
        <v>12.317410000000001</v>
      </c>
    </row>
    <row r="172" spans="1:7">
      <c r="A172" s="78" t="s">
        <v>330</v>
      </c>
      <c r="B172" s="79" t="s">
        <v>331</v>
      </c>
      <c r="C172" s="4">
        <v>59.1</v>
      </c>
      <c r="D172" s="1">
        <v>-1.2120816820020299</v>
      </c>
      <c r="E172" s="3">
        <v>0.02</v>
      </c>
      <c r="F172" s="1">
        <v>55.361639784764797</v>
      </c>
      <c r="G172" s="2">
        <v>4.3871700000000002</v>
      </c>
    </row>
    <row r="173" spans="1:7">
      <c r="A173" s="78" t="s">
        <v>332</v>
      </c>
      <c r="B173" s="79" t="s">
        <v>333</v>
      </c>
      <c r="C173" s="4">
        <v>71.900000000000006</v>
      </c>
      <c r="D173" s="1">
        <v>1.5556668702647301</v>
      </c>
      <c r="E173" s="3">
        <v>1.1000000000000001</v>
      </c>
      <c r="F173" s="1">
        <v>122.832174977691</v>
      </c>
      <c r="G173" s="2">
        <v>71.053319999999999</v>
      </c>
    </row>
    <row r="174" spans="1:7">
      <c r="A174" s="78" t="s">
        <v>334</v>
      </c>
      <c r="B174" s="79" t="s">
        <v>335</v>
      </c>
      <c r="C174" s="4">
        <v>81.900000000000006</v>
      </c>
      <c r="D174" s="1">
        <v>1.5596921600867</v>
      </c>
      <c r="E174" s="3">
        <v>1.21</v>
      </c>
      <c r="F174" s="1">
        <v>119.71025849008301</v>
      </c>
      <c r="G174" s="2">
        <v>49.397469999999998</v>
      </c>
    </row>
    <row r="175" spans="1:7">
      <c r="A175" s="78" t="s">
        <v>336</v>
      </c>
      <c r="B175" s="79" t="s">
        <v>337</v>
      </c>
      <c r="C175" s="4">
        <v>51.3</v>
      </c>
      <c r="D175" s="1">
        <v>-1.6325221850188101</v>
      </c>
      <c r="E175" s="3">
        <v>-0.68</v>
      </c>
      <c r="F175" s="1">
        <v>45.974496264731002</v>
      </c>
      <c r="G175" s="83">
        <v>14.772550000000001</v>
      </c>
    </row>
    <row r="176" spans="1:7">
      <c r="A176" s="78" t="s">
        <v>338</v>
      </c>
      <c r="B176" s="79" t="s">
        <v>339</v>
      </c>
      <c r="C176" s="4">
        <v>53.5</v>
      </c>
      <c r="D176" s="1">
        <v>-1.3250184185371101</v>
      </c>
      <c r="E176" s="3">
        <v>-1</v>
      </c>
      <c r="F176" s="1">
        <v>70.481053326396506</v>
      </c>
      <c r="G176" s="2">
        <v>19.75338</v>
      </c>
    </row>
    <row r="177" spans="1:7">
      <c r="A177" s="78" t="s">
        <v>340</v>
      </c>
      <c r="B177" s="79" t="s">
        <v>341</v>
      </c>
      <c r="C177" s="4">
        <v>57</v>
      </c>
      <c r="D177" s="1">
        <v>-0.14092505886834999</v>
      </c>
      <c r="E177" s="3">
        <v>0.08</v>
      </c>
      <c r="F177" s="1">
        <v>39.9402492751843</v>
      </c>
      <c r="G177" s="2">
        <v>1.4476500000000001</v>
      </c>
    </row>
    <row r="178" spans="1:7">
      <c r="A178" s="78" t="s">
        <v>342</v>
      </c>
      <c r="B178" s="79" t="s">
        <v>343</v>
      </c>
      <c r="C178" s="4">
        <v>64.7</v>
      </c>
      <c r="D178" s="1">
        <v>-0.40332736930951002</v>
      </c>
      <c r="E178" s="3">
        <v>-1.1100000000000001</v>
      </c>
      <c r="F178" s="1">
        <v>122.567970533867</v>
      </c>
      <c r="G178" s="2">
        <v>44.603729999999999</v>
      </c>
    </row>
    <row r="179" spans="1:7">
      <c r="A179" s="78" t="s">
        <v>344</v>
      </c>
      <c r="B179" s="79" t="s">
        <v>345</v>
      </c>
      <c r="C179" s="4">
        <v>42.8</v>
      </c>
      <c r="D179" s="1">
        <v>8.8410065788199002E-2</v>
      </c>
      <c r="E179" s="3">
        <v>-0.48</v>
      </c>
      <c r="F179" s="1" t="e">
        <f>NA()</f>
        <v>#N/A</v>
      </c>
      <c r="G179" s="2" t="e">
        <v>#N/A</v>
      </c>
    </row>
    <row r="180" spans="1:7">
      <c r="A180" s="78" t="s">
        <v>346</v>
      </c>
      <c r="B180" s="79" t="s">
        <v>347</v>
      </c>
      <c r="C180" s="4">
        <v>49.1</v>
      </c>
      <c r="D180" s="1">
        <v>-1.03644964641468</v>
      </c>
      <c r="E180" s="3">
        <v>-0.21</v>
      </c>
      <c r="F180" s="1">
        <v>33.048223245565197</v>
      </c>
      <c r="G180" s="2">
        <v>5.29434</v>
      </c>
    </row>
    <row r="181" spans="1:7">
      <c r="A181" s="78" t="s">
        <v>348</v>
      </c>
      <c r="B181" s="79" t="s">
        <v>349</v>
      </c>
      <c r="C181" s="4">
        <v>55.8</v>
      </c>
      <c r="D181" s="1">
        <v>-5.3967707143057E-2</v>
      </c>
      <c r="E181" s="3">
        <v>0.2</v>
      </c>
      <c r="F181" s="1">
        <v>50.977714082353003</v>
      </c>
      <c r="G181" s="2">
        <v>6.37988</v>
      </c>
    </row>
    <row r="182" spans="1:7">
      <c r="A182" s="78" t="s">
        <v>350</v>
      </c>
      <c r="B182" s="79" t="s">
        <v>351</v>
      </c>
      <c r="C182" s="4">
        <v>66.5</v>
      </c>
      <c r="D182" s="1">
        <v>0.49838388757926</v>
      </c>
      <c r="E182" s="3">
        <v>0.02</v>
      </c>
      <c r="F182" s="1">
        <v>147.17033285148099</v>
      </c>
      <c r="G182" s="2">
        <v>11.57311</v>
      </c>
    </row>
    <row r="183" spans="1:7">
      <c r="A183" s="78" t="s">
        <v>352</v>
      </c>
      <c r="B183" s="79" t="s">
        <v>353</v>
      </c>
      <c r="C183" s="4">
        <v>58.5</v>
      </c>
      <c r="D183" s="1">
        <v>-1.2687009877191999</v>
      </c>
      <c r="E183" s="3">
        <v>0.23</v>
      </c>
      <c r="F183" s="1">
        <v>93.495576323987507</v>
      </c>
      <c r="G183" s="2">
        <v>33.699890000000003</v>
      </c>
    </row>
    <row r="184" spans="1:7">
      <c r="A184" s="78" t="s">
        <v>354</v>
      </c>
      <c r="B184" s="79" t="s">
        <v>355</v>
      </c>
      <c r="C184" s="4">
        <v>64.2</v>
      </c>
      <c r="D184" s="1">
        <v>-0.11855080580076</v>
      </c>
      <c r="E184" s="3">
        <v>-0.88</v>
      </c>
      <c r="F184" s="1">
        <v>83.912266386108797</v>
      </c>
      <c r="G184" s="2">
        <v>38.365639999999999</v>
      </c>
    </row>
    <row r="185" spans="1:7">
      <c r="A185" s="78" t="s">
        <v>356</v>
      </c>
      <c r="B185" s="79" t="s">
        <v>357</v>
      </c>
      <c r="C185" s="4">
        <v>43.6</v>
      </c>
      <c r="D185" s="1">
        <v>-2.0582494420164998</v>
      </c>
      <c r="E185" s="3">
        <v>0.18</v>
      </c>
      <c r="F185" s="1">
        <v>29.354891043450898</v>
      </c>
      <c r="G185" s="83" t="e">
        <v>#N/A</v>
      </c>
    </row>
    <row r="186" spans="1:7">
      <c r="A186" s="78" t="s">
        <v>358</v>
      </c>
      <c r="B186" s="79" t="s">
        <v>359</v>
      </c>
      <c r="C186" s="5" t="e">
        <f>NA()</f>
        <v>#N/A</v>
      </c>
      <c r="D186" s="1">
        <v>0.80873107121098997</v>
      </c>
      <c r="E186" s="3">
        <v>1.45</v>
      </c>
      <c r="F186" s="1" t="e">
        <f>NA()</f>
        <v>#N/A</v>
      </c>
      <c r="G186" s="83" t="e">
        <v>#N/A</v>
      </c>
    </row>
    <row r="187" spans="1:7">
      <c r="A187" s="78" t="s">
        <v>360</v>
      </c>
      <c r="B187" s="79" t="s">
        <v>361</v>
      </c>
      <c r="C187" s="4">
        <v>61.7</v>
      </c>
      <c r="D187" s="1">
        <v>-0.48640791481827</v>
      </c>
      <c r="E187" s="3">
        <v>-1.06</v>
      </c>
      <c r="F187" s="1">
        <v>28.687779665247799</v>
      </c>
      <c r="G187" s="2">
        <v>4.0956999999999999</v>
      </c>
    </row>
    <row r="188" spans="1:7">
      <c r="A188" s="78" t="s">
        <v>362</v>
      </c>
      <c r="B188" s="79" t="s">
        <v>363</v>
      </c>
      <c r="C188" s="4">
        <v>45.8</v>
      </c>
      <c r="D188" s="1">
        <v>-6.2980186913627001E-2</v>
      </c>
      <c r="E188" s="3">
        <v>-0.27</v>
      </c>
      <c r="F188" s="1">
        <v>120.267622399263</v>
      </c>
      <c r="G188" s="2">
        <v>79.444659999999999</v>
      </c>
    </row>
    <row r="189" spans="1:7">
      <c r="A189" s="78" t="s">
        <v>364</v>
      </c>
      <c r="B189" s="79" t="s">
        <v>365</v>
      </c>
      <c r="C189" s="4">
        <v>67.8</v>
      </c>
      <c r="D189" s="1">
        <v>-0.87144450668720996</v>
      </c>
      <c r="E189" s="3">
        <v>0.91</v>
      </c>
      <c r="F189" s="1">
        <v>232.06797721045501</v>
      </c>
      <c r="G189" s="2">
        <v>30.403079999999999</v>
      </c>
    </row>
    <row r="190" spans="1:7">
      <c r="A190" s="78" t="s">
        <v>366</v>
      </c>
      <c r="B190" s="79" t="s">
        <v>367</v>
      </c>
      <c r="C190" s="4">
        <v>74.5</v>
      </c>
      <c r="D190" s="1">
        <v>1.30553906098433</v>
      </c>
      <c r="E190" s="3">
        <v>0.3</v>
      </c>
      <c r="F190" s="1">
        <v>129.97698475927999</v>
      </c>
      <c r="G190" s="2">
        <v>57.415190000000003</v>
      </c>
    </row>
    <row r="191" spans="1:7">
      <c r="A191" s="78" t="s">
        <v>368</v>
      </c>
      <c r="B191" s="79" t="s">
        <v>369</v>
      </c>
      <c r="C191" s="4">
        <v>77.8</v>
      </c>
      <c r="D191" s="1">
        <v>1.11499702644716</v>
      </c>
      <c r="E191" s="3">
        <v>0.41</v>
      </c>
      <c r="F191" s="1">
        <v>97.197783763888097</v>
      </c>
      <c r="G191" s="2">
        <v>82.915199999999999</v>
      </c>
    </row>
    <row r="192" spans="1:7">
      <c r="A192" s="78" t="s">
        <v>370</v>
      </c>
      <c r="B192" s="79" t="s">
        <v>371</v>
      </c>
      <c r="C192" s="4">
        <v>70</v>
      </c>
      <c r="D192" s="1">
        <v>1.0980483420245699</v>
      </c>
      <c r="E192" s="3">
        <v>0.88</v>
      </c>
      <c r="F192" s="1">
        <v>113.66428914377499</v>
      </c>
      <c r="G192" s="2">
        <v>64.911709999999999</v>
      </c>
    </row>
    <row r="193" spans="1:7">
      <c r="A193" s="78" t="s">
        <v>372</v>
      </c>
      <c r="B193" s="79" t="s">
        <v>373</v>
      </c>
      <c r="C193" s="4">
        <v>45.8</v>
      </c>
      <c r="D193" s="1">
        <v>-1.9294317282558799</v>
      </c>
      <c r="E193" s="3">
        <v>-0.91</v>
      </c>
      <c r="F193" s="1">
        <v>59.127218902946296</v>
      </c>
      <c r="G193" s="2">
        <v>9.7755399999999995</v>
      </c>
    </row>
    <row r="194" spans="1:7">
      <c r="A194" s="78" t="s">
        <v>374</v>
      </c>
      <c r="B194" s="79" t="s">
        <v>375</v>
      </c>
      <c r="C194" s="4">
        <v>56.7</v>
      </c>
      <c r="D194" s="1">
        <v>0.58069483231020003</v>
      </c>
      <c r="E194" s="3">
        <v>1.27</v>
      </c>
      <c r="F194" s="1">
        <v>52.734915842327403</v>
      </c>
      <c r="G194" s="2">
        <v>4.7664200000000001</v>
      </c>
    </row>
    <row r="195" spans="1:7">
      <c r="A195" s="78" t="s">
        <v>376</v>
      </c>
      <c r="B195" s="79" t="s">
        <v>377</v>
      </c>
      <c r="C195" s="4">
        <v>37.6</v>
      </c>
      <c r="D195" s="1">
        <v>-0.79267117188776004</v>
      </c>
      <c r="E195" s="3">
        <v>-1.41</v>
      </c>
      <c r="F195" s="1">
        <v>99.082476042840995</v>
      </c>
      <c r="G195" s="2">
        <v>78.644400000000005</v>
      </c>
    </row>
    <row r="196" spans="1:7">
      <c r="A196" s="78" t="s">
        <v>378</v>
      </c>
      <c r="B196" s="79" t="s">
        <v>379</v>
      </c>
      <c r="C196" s="4">
        <v>51.6</v>
      </c>
      <c r="D196" s="1">
        <v>-1.5234217438559501</v>
      </c>
      <c r="E196" s="3">
        <v>0.19</v>
      </c>
      <c r="F196" s="1">
        <v>101.473704385381</v>
      </c>
      <c r="G196" s="2">
        <v>9.6837099999999996</v>
      </c>
    </row>
    <row r="197" spans="1:7">
      <c r="A197" s="78" t="s">
        <v>380</v>
      </c>
      <c r="B197" s="79" t="s">
        <v>381</v>
      </c>
      <c r="C197" s="4">
        <v>54.2</v>
      </c>
      <c r="D197" s="1">
        <v>-1.2678403844217501</v>
      </c>
      <c r="E197" s="3">
        <v>-2.31</v>
      </c>
      <c r="F197" s="1">
        <v>16.293317025880199</v>
      </c>
      <c r="G197" s="2">
        <v>10.226610000000001</v>
      </c>
    </row>
    <row r="198" spans="1:7">
      <c r="A198" s="78" t="s">
        <v>382</v>
      </c>
      <c r="B198" s="79" t="s">
        <v>383</v>
      </c>
      <c r="C198" s="4">
        <v>59.7</v>
      </c>
      <c r="D198" s="1">
        <v>-0.26969602029460998</v>
      </c>
      <c r="E198" s="3">
        <v>0.51</v>
      </c>
      <c r="F198" s="1">
        <v>34.066924110701798</v>
      </c>
      <c r="G198" s="2">
        <v>2.4039000000000001</v>
      </c>
    </row>
    <row r="199" spans="1:7">
      <c r="A199" s="78" t="s">
        <v>384</v>
      </c>
      <c r="B199" s="79" t="s">
        <v>385</v>
      </c>
      <c r="C199" s="4">
        <v>22.1</v>
      </c>
      <c r="D199" s="1">
        <v>-1.5536636493844</v>
      </c>
      <c r="E199" s="3">
        <v>-1.44</v>
      </c>
      <c r="F199" s="1">
        <v>23.884465307394901</v>
      </c>
      <c r="G199" s="2">
        <v>3.2066954017234601</v>
      </c>
    </row>
    <row r="201" spans="1:7">
      <c r="B201" s="8"/>
      <c r="C201" s="2"/>
      <c r="D201" s="2"/>
      <c r="E201" s="2"/>
      <c r="F201" s="2"/>
      <c r="G201" s="2"/>
    </row>
    <row r="202" spans="1:7">
      <c r="B202" s="8"/>
      <c r="C202" s="2"/>
      <c r="D202" s="2"/>
      <c r="E202" s="2"/>
      <c r="F202" s="2"/>
      <c r="G202" s="2"/>
    </row>
    <row r="203" spans="1:7">
      <c r="B203" s="8"/>
      <c r="C203" s="2"/>
      <c r="D203" s="2"/>
      <c r="E203" s="2"/>
      <c r="F203" s="2"/>
      <c r="G203" s="2"/>
    </row>
    <row r="204" spans="1:7">
      <c r="B204" s="8"/>
      <c r="C204" s="2"/>
      <c r="D204" s="2"/>
      <c r="E204" s="2"/>
      <c r="F204" s="2"/>
      <c r="G204" s="2"/>
    </row>
    <row r="205" spans="1:7">
      <c r="B205" s="8"/>
      <c r="C205" s="2"/>
      <c r="D205" s="2"/>
      <c r="E205" s="2"/>
      <c r="F205" s="2"/>
      <c r="G205" s="2"/>
    </row>
  </sheetData>
  <mergeCells count="2">
    <mergeCell ref="F6:G6"/>
    <mergeCell ref="D6:E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6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199" sqref="I8:I199"/>
    </sheetView>
  </sheetViews>
  <sheetFormatPr baseColWidth="10" defaultRowHeight="15" x14ac:dyDescent="0"/>
  <cols>
    <col min="2" max="2" width="31" style="8" bestFit="1" customWidth="1"/>
    <col min="19" max="19" width="13.5" customWidth="1"/>
  </cols>
  <sheetData>
    <row r="1" spans="1:22">
      <c r="B1" s="80" t="s">
        <v>439</v>
      </c>
      <c r="C1" s="81">
        <v>0.5</v>
      </c>
      <c r="D1" s="82">
        <f>0.25/2</f>
        <v>0.125</v>
      </c>
      <c r="E1" s="82">
        <f t="shared" ref="E1:G1" si="0">0.25/2</f>
        <v>0.125</v>
      </c>
      <c r="F1" s="82">
        <f t="shared" si="0"/>
        <v>0.125</v>
      </c>
      <c r="G1" s="82">
        <f t="shared" si="0"/>
        <v>0.125</v>
      </c>
      <c r="H1" s="16">
        <f>SUM(C1:G1)</f>
        <v>1</v>
      </c>
      <c r="I1" s="16" t="s">
        <v>408</v>
      </c>
      <c r="J1" s="16"/>
    </row>
    <row r="2" spans="1:22">
      <c r="B2" s="8" t="s">
        <v>387</v>
      </c>
      <c r="C2">
        <v>0</v>
      </c>
      <c r="D2" s="2">
        <v>-2.5</v>
      </c>
      <c r="E2" s="2">
        <v>-2.5</v>
      </c>
      <c r="F2">
        <v>0</v>
      </c>
      <c r="G2">
        <v>0</v>
      </c>
    </row>
    <row r="3" spans="1:22">
      <c r="B3" s="8" t="s">
        <v>386</v>
      </c>
      <c r="C3">
        <v>100</v>
      </c>
      <c r="D3" s="2">
        <v>2</v>
      </c>
      <c r="E3" s="2">
        <v>2.5</v>
      </c>
      <c r="F3">
        <v>90</v>
      </c>
      <c r="G3">
        <v>70</v>
      </c>
    </row>
    <row r="4" spans="1:22">
      <c r="B4" s="8" t="s">
        <v>437</v>
      </c>
      <c r="C4" s="9">
        <v>0</v>
      </c>
      <c r="D4" s="9">
        <v>0</v>
      </c>
      <c r="E4" s="9">
        <v>0</v>
      </c>
      <c r="F4" s="9">
        <v>0.4</v>
      </c>
      <c r="G4" s="9">
        <v>2.9</v>
      </c>
    </row>
    <row r="5" spans="1:22">
      <c r="B5" s="8" t="s">
        <v>438</v>
      </c>
      <c r="C5" s="2">
        <v>2009</v>
      </c>
      <c r="D5" s="2">
        <v>2009</v>
      </c>
      <c r="E5" s="2">
        <v>2009</v>
      </c>
      <c r="F5" s="2">
        <v>2008.94</v>
      </c>
      <c r="G5" s="2">
        <v>2007.02</v>
      </c>
      <c r="I5" s="15">
        <f>COUNT(I8:I199)</f>
        <v>159</v>
      </c>
      <c r="J5" s="15" t="s">
        <v>407</v>
      </c>
      <c r="K5" s="16"/>
    </row>
    <row r="6" spans="1:22">
      <c r="C6" t="s">
        <v>394</v>
      </c>
      <c r="D6" s="93" t="s">
        <v>395</v>
      </c>
      <c r="E6" s="93"/>
      <c r="F6" s="93" t="s">
        <v>396</v>
      </c>
      <c r="G6" s="93"/>
      <c r="J6" s="14"/>
      <c r="M6" s="14" t="s">
        <v>400</v>
      </c>
      <c r="N6" s="14"/>
      <c r="O6" s="14"/>
      <c r="P6" s="14"/>
      <c r="Q6" s="14"/>
    </row>
    <row r="7" spans="1:22">
      <c r="A7" s="76" t="s">
        <v>0</v>
      </c>
      <c r="B7" s="77" t="s">
        <v>1</v>
      </c>
      <c r="C7" s="13" t="s">
        <v>432</v>
      </c>
      <c r="D7" s="13" t="s">
        <v>433</v>
      </c>
      <c r="E7" s="13" t="s">
        <v>434</v>
      </c>
      <c r="F7" s="13" t="s">
        <v>435</v>
      </c>
      <c r="G7" s="13" t="s">
        <v>436</v>
      </c>
      <c r="I7" s="13" t="s">
        <v>393</v>
      </c>
      <c r="J7" s="13" t="s">
        <v>399</v>
      </c>
      <c r="M7" t="s">
        <v>388</v>
      </c>
      <c r="N7" t="s">
        <v>389</v>
      </c>
      <c r="O7" t="s">
        <v>390</v>
      </c>
      <c r="P7" t="s">
        <v>391</v>
      </c>
      <c r="Q7" t="s">
        <v>392</v>
      </c>
      <c r="R7" t="s">
        <v>393</v>
      </c>
      <c r="S7" t="s">
        <v>401</v>
      </c>
      <c r="T7" t="s">
        <v>409</v>
      </c>
      <c r="U7" t="s">
        <v>430</v>
      </c>
      <c r="V7" t="s">
        <v>431</v>
      </c>
    </row>
    <row r="8" spans="1:22">
      <c r="A8" s="78" t="s">
        <v>2</v>
      </c>
      <c r="B8" s="79" t="s">
        <v>3</v>
      </c>
      <c r="C8" s="12" t="str">
        <f>IFERROR(MAX(0,MIN(1,((Data!C8-C$2)/(C$3-C$2)))),"")</f>
        <v/>
      </c>
      <c r="D8" s="12">
        <f>IFERROR(MAX(0,MIN(1,((Data!D8-D$2)/(D$3-D$2)))),"")</f>
        <v>0.24757064521232885</v>
      </c>
      <c r="E8" s="12">
        <f>IFERROR(MAX(0,MIN(1,((Data!E8-E$2)/(E$3-E$2)))),"")</f>
        <v>0</v>
      </c>
      <c r="F8" s="12">
        <f>IFERROR(MAX(0,MIN(1,((Data!F8-F$2)/(F$3-F$2)))),"")</f>
        <v>0.44738639389081108</v>
      </c>
      <c r="G8" s="12">
        <f>IFERROR(MAX(0,MIN(1,((Data!G8-G$2)/(G$3-G$2)))),"")</f>
        <v>5.1451285714285713E-2</v>
      </c>
      <c r="I8" t="str">
        <f>IFERROR((C8*C$1)+(D8*D$1)+(E8*E$1)+(F8*F$1)+(G8*G$1),"")</f>
        <v/>
      </c>
      <c r="J8" t="str">
        <f>IFERROR(RANK(I8,I$8:I$199,0),"")</f>
        <v/>
      </c>
      <c r="M8" t="str">
        <f>IF(ISNUMBER(I8),IFERROR(RANK(C8,C$8:C$199),""),"")</f>
        <v/>
      </c>
      <c r="N8" t="str">
        <f t="shared" ref="N8:Q8" si="1">IF(ISNUMBER(J8),IFERROR(RANK(D8,D$8:D$199),""),"")</f>
        <v/>
      </c>
      <c r="O8" t="str">
        <f t="shared" si="1"/>
        <v/>
      </c>
      <c r="P8" t="str">
        <f t="shared" si="1"/>
        <v/>
      </c>
      <c r="Q8" t="str">
        <f t="shared" si="1"/>
        <v/>
      </c>
      <c r="R8" t="str">
        <f>J8</f>
        <v/>
      </c>
      <c r="S8" t="str">
        <f>IF(ISNUMBER(R8),B8,"")</f>
        <v/>
      </c>
      <c r="T8" t="str">
        <f>I8</f>
        <v/>
      </c>
      <c r="U8" t="str">
        <f>IF(ISNUMBER(R8),"",B8)</f>
        <v>Afghanistan</v>
      </c>
      <c r="V8" t="str">
        <f>CONCATENATE(IF(ISNUMBER(C8),"",C$7),IF(ISNUMBER(D8),"",D$7),IF(ISNUMBER(E8),"",E$7),IF(ISNUMBER(F8),"",F$7),IF(ISNUMBER(G8),"",G$7))</f>
        <v xml:space="preserve">IEF </v>
      </c>
    </row>
    <row r="9" spans="1:22">
      <c r="A9" s="78" t="s">
        <v>4</v>
      </c>
      <c r="B9" s="79" t="s">
        <v>5</v>
      </c>
      <c r="C9" s="12">
        <f>IFERROR(MAX(0,MIN(1,((Data!C9-C$2)/(C$3-C$2)))),"")</f>
        <v>0.64</v>
      </c>
      <c r="D9" s="12">
        <f>IFERROR(MAX(0,MIN(1,((Data!D9-D$2)/(D$3-D$2)))),"")</f>
        <v>0.59057374587918221</v>
      </c>
      <c r="E9" s="12">
        <f>IFERROR(MAX(0,MIN(1,((Data!E9-E$2)/(E$3-E$2)))),"")</f>
        <v>0.48600000000000004</v>
      </c>
      <c r="F9" s="12">
        <f>IFERROR(MAX(0,MIN(1,((Data!F9-F$2)/(F$3-F$2)))),"")</f>
        <v>1</v>
      </c>
      <c r="G9" s="12">
        <f>IFERROR(MAX(0,MIN(1,((Data!G9-G$2)/(G$3-G$2)))),"")</f>
        <v>0.27523128571428573</v>
      </c>
      <c r="I9">
        <f t="shared" ref="I9:I72" si="2">IFERROR((C9*C$1)+(D9*D$1)+(E9*E$1)+(F9*F$1)+(G9*G$1),"")</f>
        <v>0.61397562894918356</v>
      </c>
      <c r="J9">
        <f t="shared" ref="J9:J72" si="3">IFERROR(RANK(I9,I$8:I$199,0),"")</f>
        <v>69</v>
      </c>
      <c r="M9">
        <f t="shared" ref="M9:M72" si="4">IFERROR(RANK(C9,C$8:C$199),"")</f>
        <v>65</v>
      </c>
      <c r="N9">
        <f t="shared" ref="N9:N72" si="5">IFERROR(RANK(D9,D$8:D$199),"")</f>
        <v>81</v>
      </c>
      <c r="O9">
        <f t="shared" ref="O9:O72" si="6">IFERROR(RANK(E9,E$8:E$199),"")</f>
        <v>108</v>
      </c>
      <c r="P9">
        <f t="shared" ref="P9:P72" si="7">IFERROR(RANK(F9,F$8:F$199),"")</f>
        <v>1</v>
      </c>
      <c r="Q9">
        <f t="shared" ref="Q9:Q72" si="8">IFERROR(RANK(G9,G$8:G$199),"")</f>
        <v>89</v>
      </c>
      <c r="R9">
        <f t="shared" ref="R9:R72" si="9">J9</f>
        <v>69</v>
      </c>
      <c r="S9" t="str">
        <f t="shared" ref="S9:S72" si="10">IF(ISNUMBER(R9),B9,"")</f>
        <v>Albania</v>
      </c>
      <c r="T9">
        <f t="shared" ref="T9:T72" si="11">I9</f>
        <v>0.61397562894918356</v>
      </c>
      <c r="U9" t="str">
        <f t="shared" ref="U9:U72" si="12">IF(ISNUMBER(R9),"",B9)</f>
        <v/>
      </c>
      <c r="V9" t="str">
        <f t="shared" ref="V9:V72" si="13">CONCATENATE(IF(ISNUMBER(C9),"",C$7),IF(ISNUMBER(D9),"",D$7),IF(ISNUMBER(E9),"",E$7),IF(ISNUMBER(F9),"",F$7),IF(ISNUMBER(G9),"",G$7))</f>
        <v/>
      </c>
    </row>
    <row r="10" spans="1:22">
      <c r="A10" s="78" t="s">
        <v>6</v>
      </c>
      <c r="B10" s="79" t="s">
        <v>7</v>
      </c>
      <c r="C10" s="12">
        <f>IFERROR(MAX(0,MIN(1,((Data!C10-C$2)/(C$3-C$2)))),"")</f>
        <v>0.52400000000000002</v>
      </c>
      <c r="D10" s="12">
        <f>IFERROR(MAX(0,MIN(1,((Data!D10-D$2)/(D$3-D$2)))),"")</f>
        <v>0.32357418097161555</v>
      </c>
      <c r="E10" s="12">
        <f>IFERROR(MAX(0,MIN(1,((Data!E10-E$2)/(E$3-E$2)))),"")</f>
        <v>0.26</v>
      </c>
      <c r="F10" s="12">
        <f>IFERROR(MAX(0,MIN(1,((Data!F10-F$2)/(F$3-F$2)))),"")</f>
        <v>1</v>
      </c>
      <c r="G10" s="12">
        <f>IFERROR(MAX(0,MIN(1,((Data!G10-G$2)/(G$3-G$2)))),"")</f>
        <v>0.43738771428571427</v>
      </c>
      <c r="I10">
        <f t="shared" si="2"/>
        <v>0.5146202369071663</v>
      </c>
      <c r="J10">
        <f t="shared" si="3"/>
        <v>102</v>
      </c>
      <c r="M10">
        <f t="shared" si="4"/>
        <v>128</v>
      </c>
      <c r="N10">
        <f t="shared" si="5"/>
        <v>155</v>
      </c>
      <c r="O10">
        <f t="shared" si="6"/>
        <v>166</v>
      </c>
      <c r="P10">
        <f t="shared" si="7"/>
        <v>1</v>
      </c>
      <c r="Q10">
        <f t="shared" si="8"/>
        <v>73</v>
      </c>
      <c r="R10">
        <f t="shared" si="9"/>
        <v>102</v>
      </c>
      <c r="S10" t="str">
        <f t="shared" si="10"/>
        <v>Algeria</v>
      </c>
      <c r="T10">
        <f t="shared" si="11"/>
        <v>0.5146202369071663</v>
      </c>
      <c r="U10" t="str">
        <f t="shared" si="12"/>
        <v/>
      </c>
      <c r="V10" t="str">
        <f t="shared" si="13"/>
        <v/>
      </c>
    </row>
    <row r="11" spans="1:22">
      <c r="A11" s="78" t="s">
        <v>8</v>
      </c>
      <c r="B11" s="79" t="s">
        <v>9</v>
      </c>
      <c r="C11" s="12" t="str">
        <f>IFERROR(MAX(0,MIN(1,((Data!C11-C$2)/(C$3-C$2)))),"")</f>
        <v/>
      </c>
      <c r="D11" s="12">
        <f>IFERROR(MAX(0,MIN(1,((Data!D11-D$2)/(D$3-D$2)))),"")</f>
        <v>0.86041472459816004</v>
      </c>
      <c r="E11" s="12">
        <f>IFERROR(MAX(0,MIN(1,((Data!E11-E$2)/(E$3-E$2)))),"")</f>
        <v>0.76600000000000001</v>
      </c>
      <c r="F11" s="12" t="str">
        <f>IFERROR(MAX(0,MIN(1,((Data!F11-F$2)/(F$3-F$2)))),"")</f>
        <v/>
      </c>
      <c r="G11" s="12">
        <f>IFERROR(MAX(0,MIN(1,((Data!G11-G$2)/(G$3-G$2)))),"")</f>
        <v>0.14768342857142858</v>
      </c>
      <c r="I11" t="str">
        <f t="shared" si="2"/>
        <v/>
      </c>
      <c r="J11" t="str">
        <f t="shared" si="3"/>
        <v/>
      </c>
      <c r="M11" t="str">
        <f t="shared" si="4"/>
        <v/>
      </c>
      <c r="N11">
        <f t="shared" si="5"/>
        <v>16</v>
      </c>
      <c r="O11">
        <f t="shared" si="6"/>
        <v>11</v>
      </c>
      <c r="P11" t="str">
        <f t="shared" si="7"/>
        <v/>
      </c>
      <c r="Q11">
        <f t="shared" si="8"/>
        <v>115</v>
      </c>
      <c r="R11" t="str">
        <f t="shared" si="9"/>
        <v/>
      </c>
      <c r="S11" t="str">
        <f t="shared" si="10"/>
        <v/>
      </c>
      <c r="T11" t="str">
        <f t="shared" si="11"/>
        <v/>
      </c>
      <c r="U11" t="str">
        <f t="shared" si="12"/>
        <v>Andorra</v>
      </c>
      <c r="V11" t="str">
        <f t="shared" si="13"/>
        <v xml:space="preserve">IEF Mobiles </v>
      </c>
    </row>
    <row r="12" spans="1:22">
      <c r="A12" s="78" t="s">
        <v>10</v>
      </c>
      <c r="B12" s="79" t="s">
        <v>11</v>
      </c>
      <c r="C12" s="12">
        <f>IFERROR(MAX(0,MIN(1,((Data!C12-C$2)/(C$3-C$2)))),"")</f>
        <v>0.46200000000000002</v>
      </c>
      <c r="D12" s="12">
        <f>IFERROR(MAX(0,MIN(1,((Data!D12-D$2)/(D$3-D$2)))),"")</f>
        <v>0.30182299690689995</v>
      </c>
      <c r="E12" s="12">
        <f>IFERROR(MAX(0,MIN(1,((Data!E12-E$2)/(E$3-E$2)))),"")</f>
        <v>0.45199999999999996</v>
      </c>
      <c r="F12" s="12">
        <f>IFERROR(MAX(0,MIN(1,((Data!F12-F$2)/(F$3-F$2)))),"")</f>
        <v>0.4871146629891745</v>
      </c>
      <c r="G12" s="12">
        <f>IFERROR(MAX(0,MIN(1,((Data!G12-G$2)/(G$3-G$2)))),"")</f>
        <v>3.9829000000000003E-2</v>
      </c>
      <c r="I12">
        <f t="shared" si="2"/>
        <v>0.3910958324870093</v>
      </c>
      <c r="J12">
        <f t="shared" si="3"/>
        <v>145</v>
      </c>
      <c r="M12">
        <f t="shared" si="4"/>
        <v>157</v>
      </c>
      <c r="N12">
        <f t="shared" si="5"/>
        <v>161</v>
      </c>
      <c r="O12">
        <f t="shared" si="6"/>
        <v>118</v>
      </c>
      <c r="P12">
        <f t="shared" si="7"/>
        <v>140</v>
      </c>
      <c r="Q12">
        <f t="shared" si="8"/>
        <v>162</v>
      </c>
      <c r="R12">
        <f t="shared" si="9"/>
        <v>145</v>
      </c>
      <c r="S12" t="str">
        <f t="shared" si="10"/>
        <v>Angola</v>
      </c>
      <c r="T12">
        <f t="shared" si="11"/>
        <v>0.3910958324870093</v>
      </c>
      <c r="U12" t="str">
        <f t="shared" si="12"/>
        <v/>
      </c>
      <c r="V12" t="str">
        <f t="shared" si="13"/>
        <v/>
      </c>
    </row>
    <row r="13" spans="1:22">
      <c r="A13" s="78" t="s">
        <v>12</v>
      </c>
      <c r="B13" s="79" t="s">
        <v>13</v>
      </c>
      <c r="C13" s="12" t="str">
        <f>IFERROR(MAX(0,MIN(1,((Data!C13-C$2)/(C$3-C$2)))),"")</f>
        <v/>
      </c>
      <c r="D13" s="12">
        <f>IFERROR(MAX(0,MIN(1,((Data!D13-D$2)/(D$3-D$2)))),"")</f>
        <v>0.66838364162380215</v>
      </c>
      <c r="E13" s="12">
        <f>IFERROR(MAX(0,MIN(1,((Data!E13-E$2)/(E$3-E$2)))),"")</f>
        <v>0.65</v>
      </c>
      <c r="F13" s="12">
        <f>IFERROR(MAX(0,MIN(1,((Data!F13-F$2)/(F$3-F$2)))),"")</f>
        <v>1</v>
      </c>
      <c r="G13" s="12">
        <f>IFERROR(MAX(0,MIN(1,((Data!G13-G$2)/(G$3-G$2)))),"")</f>
        <v>0.21025099999999999</v>
      </c>
      <c r="I13" t="str">
        <f t="shared" si="2"/>
        <v/>
      </c>
      <c r="J13" t="str">
        <f t="shared" si="3"/>
        <v/>
      </c>
      <c r="M13" t="str">
        <f t="shared" si="4"/>
        <v/>
      </c>
      <c r="N13">
        <f t="shared" si="5"/>
        <v>67</v>
      </c>
      <c r="O13">
        <f t="shared" si="6"/>
        <v>48</v>
      </c>
      <c r="P13">
        <f t="shared" si="7"/>
        <v>1</v>
      </c>
      <c r="Q13">
        <f t="shared" si="8"/>
        <v>105</v>
      </c>
      <c r="R13" t="str">
        <f t="shared" si="9"/>
        <v/>
      </c>
      <c r="S13" t="str">
        <f t="shared" si="10"/>
        <v/>
      </c>
      <c r="T13" t="str">
        <f t="shared" si="11"/>
        <v/>
      </c>
      <c r="U13" t="str">
        <f t="shared" si="12"/>
        <v>Antigua and Barbuda</v>
      </c>
      <c r="V13" t="str">
        <f t="shared" si="13"/>
        <v xml:space="preserve">IEF </v>
      </c>
    </row>
    <row r="14" spans="1:22">
      <c r="A14" s="78" t="s">
        <v>14</v>
      </c>
      <c r="B14" s="79" t="s">
        <v>15</v>
      </c>
      <c r="C14" s="12">
        <f>IFERROR(MAX(0,MIN(1,((Data!C14-C$2)/(C$3-C$2)))),"")</f>
        <v>0.51700000000000002</v>
      </c>
      <c r="D14" s="12">
        <f>IFERROR(MAX(0,MIN(1,((Data!D14-D$2)/(D$3-D$2)))),"")</f>
        <v>0.61110917313847557</v>
      </c>
      <c r="E14" s="12">
        <f>IFERROR(MAX(0,MIN(1,((Data!E14-E$2)/(E$3-E$2)))),"")</f>
        <v>0.496</v>
      </c>
      <c r="F14" s="12">
        <f>IFERROR(MAX(0,MIN(1,((Data!F14-F$2)/(F$3-F$2)))),"")</f>
        <v>1</v>
      </c>
      <c r="G14" s="12">
        <f>IFERROR(MAX(0,MIN(1,((Data!G14-G$2)/(G$3-G$2)))),"")</f>
        <v>0.96762142857142863</v>
      </c>
      <c r="I14">
        <f t="shared" si="2"/>
        <v>0.64284132521373794</v>
      </c>
      <c r="J14">
        <f t="shared" si="3"/>
        <v>53</v>
      </c>
      <c r="M14">
        <f t="shared" si="4"/>
        <v>133</v>
      </c>
      <c r="N14">
        <f t="shared" si="5"/>
        <v>78</v>
      </c>
      <c r="O14">
        <f t="shared" si="6"/>
        <v>104</v>
      </c>
      <c r="P14">
        <f t="shared" si="7"/>
        <v>1</v>
      </c>
      <c r="Q14">
        <f t="shared" si="8"/>
        <v>21</v>
      </c>
      <c r="R14">
        <f t="shared" si="9"/>
        <v>53</v>
      </c>
      <c r="S14" t="str">
        <f t="shared" si="10"/>
        <v>Argentina</v>
      </c>
      <c r="T14">
        <f t="shared" si="11"/>
        <v>0.64284132521373794</v>
      </c>
      <c r="U14" t="str">
        <f t="shared" si="12"/>
        <v/>
      </c>
      <c r="V14" t="str">
        <f t="shared" si="13"/>
        <v/>
      </c>
    </row>
    <row r="15" spans="1:22">
      <c r="A15" s="78" t="s">
        <v>16</v>
      </c>
      <c r="B15" s="79" t="s">
        <v>17</v>
      </c>
      <c r="C15" s="12">
        <f>IFERROR(MAX(0,MIN(1,((Data!C15-C$2)/(C$3-C$2)))),"")</f>
        <v>0.69700000000000006</v>
      </c>
      <c r="D15" s="12">
        <f>IFERROR(MAX(0,MIN(1,((Data!D15-D$2)/(D$3-D$2)))),"")</f>
        <v>0.37238155884926222</v>
      </c>
      <c r="E15" s="12">
        <f>IFERROR(MAX(0,MIN(1,((Data!E15-E$2)/(E$3-E$2)))),"")</f>
        <v>0.51800000000000002</v>
      </c>
      <c r="F15" s="12">
        <f>IFERROR(MAX(0,MIN(1,((Data!F15-F$2)/(F$3-F$2)))),"")</f>
        <v>0.94426123253697891</v>
      </c>
      <c r="G15" s="12">
        <f>IFERROR(MAX(0,MIN(1,((Data!G15-G$2)/(G$3-G$2)))),"")</f>
        <v>0.71639128571428579</v>
      </c>
      <c r="I15">
        <f t="shared" si="2"/>
        <v>0.66737925963756595</v>
      </c>
      <c r="J15">
        <f t="shared" si="3"/>
        <v>44</v>
      </c>
      <c r="M15">
        <f t="shared" si="4"/>
        <v>33</v>
      </c>
      <c r="N15">
        <f t="shared" si="5"/>
        <v>139</v>
      </c>
      <c r="O15">
        <f t="shared" si="6"/>
        <v>94</v>
      </c>
      <c r="P15">
        <f t="shared" si="7"/>
        <v>91</v>
      </c>
      <c r="Q15">
        <f t="shared" si="8"/>
        <v>47</v>
      </c>
      <c r="R15">
        <f t="shared" si="9"/>
        <v>44</v>
      </c>
      <c r="S15" t="str">
        <f t="shared" si="10"/>
        <v>Armenia</v>
      </c>
      <c r="T15">
        <f t="shared" si="11"/>
        <v>0.66737925963756595</v>
      </c>
      <c r="U15" t="str">
        <f t="shared" si="12"/>
        <v/>
      </c>
      <c r="V15" t="str">
        <f t="shared" si="13"/>
        <v/>
      </c>
    </row>
    <row r="16" spans="1:22">
      <c r="A16" s="78" t="s">
        <v>18</v>
      </c>
      <c r="B16" s="79" t="s">
        <v>19</v>
      </c>
      <c r="C16" s="12">
        <f>IFERROR(MAX(0,MIN(1,((Data!C16-C$2)/(C$3-C$2)))),"")</f>
        <v>0.82499999999999996</v>
      </c>
      <c r="D16" s="12">
        <f>IFERROR(MAX(0,MIN(1,((Data!D16-D$2)/(D$3-D$2)))),"")</f>
        <v>0.86511100387902673</v>
      </c>
      <c r="E16" s="12">
        <f>IFERROR(MAX(0,MIN(1,((Data!E16-E$2)/(E$3-E$2)))),"")</f>
        <v>0.66600000000000004</v>
      </c>
      <c r="F16" s="12">
        <f>IFERROR(MAX(0,MIN(1,((Data!F16-F$2)/(F$3-F$2)))),"")</f>
        <v>1</v>
      </c>
      <c r="G16" s="12">
        <f>IFERROR(MAX(0,MIN(1,((Data!G16-G$2)/(G$3-G$2)))),"")</f>
        <v>1</v>
      </c>
      <c r="I16">
        <f t="shared" si="2"/>
        <v>0.85388887548487835</v>
      </c>
      <c r="J16">
        <f t="shared" si="3"/>
        <v>2</v>
      </c>
      <c r="M16">
        <f t="shared" si="4"/>
        <v>2</v>
      </c>
      <c r="N16">
        <f t="shared" si="5"/>
        <v>13</v>
      </c>
      <c r="O16">
        <f t="shared" si="6"/>
        <v>42</v>
      </c>
      <c r="P16">
        <f t="shared" si="7"/>
        <v>1</v>
      </c>
      <c r="Q16">
        <f t="shared" si="8"/>
        <v>1</v>
      </c>
      <c r="R16">
        <f t="shared" si="9"/>
        <v>2</v>
      </c>
      <c r="S16" t="str">
        <f t="shared" si="10"/>
        <v>Australia</v>
      </c>
      <c r="T16">
        <f t="shared" si="11"/>
        <v>0.85388887548487835</v>
      </c>
      <c r="U16" t="str">
        <f t="shared" si="12"/>
        <v/>
      </c>
      <c r="V16" t="str">
        <f t="shared" si="13"/>
        <v/>
      </c>
    </row>
    <row r="17" spans="1:22">
      <c r="A17" s="78" t="s">
        <v>20</v>
      </c>
      <c r="B17" s="79" t="s">
        <v>21</v>
      </c>
      <c r="C17" s="12">
        <f>IFERROR(MAX(0,MIN(1,((Data!C17-C$2)/(C$3-C$2)))),"")</f>
        <v>0.71900000000000008</v>
      </c>
      <c r="D17" s="12">
        <f>IFERROR(MAX(0,MIN(1,((Data!D17-D$2)/(D$3-D$2)))),"")</f>
        <v>0.86094014192155555</v>
      </c>
      <c r="E17" s="12">
        <f>IFERROR(MAX(0,MIN(1,((Data!E17-E$2)/(E$3-E$2)))),"")</f>
        <v>0.72599999999999998</v>
      </c>
      <c r="F17" s="12">
        <f>IFERROR(MAX(0,MIN(1,((Data!F17-F$2)/(F$3-F$2)))),"")</f>
        <v>1</v>
      </c>
      <c r="G17" s="12">
        <f>IFERROR(MAX(0,MIN(1,((Data!G17-G$2)/(G$3-G$2)))),"")</f>
        <v>0.78163828571428573</v>
      </c>
      <c r="I17">
        <f t="shared" si="2"/>
        <v>0.78057230345448025</v>
      </c>
      <c r="J17">
        <f t="shared" si="3"/>
        <v>15</v>
      </c>
      <c r="M17">
        <f t="shared" si="4"/>
        <v>19</v>
      </c>
      <c r="N17">
        <f t="shared" si="5"/>
        <v>15</v>
      </c>
      <c r="O17">
        <f t="shared" si="6"/>
        <v>19</v>
      </c>
      <c r="P17">
        <f t="shared" si="7"/>
        <v>1</v>
      </c>
      <c r="Q17">
        <f t="shared" si="8"/>
        <v>38</v>
      </c>
      <c r="R17">
        <f t="shared" si="9"/>
        <v>15</v>
      </c>
      <c r="S17" t="str">
        <f t="shared" si="10"/>
        <v>Austria</v>
      </c>
      <c r="T17">
        <f t="shared" si="11"/>
        <v>0.78057230345448025</v>
      </c>
      <c r="U17" t="str">
        <f t="shared" si="12"/>
        <v/>
      </c>
      <c r="V17" t="str">
        <f t="shared" si="13"/>
        <v/>
      </c>
    </row>
    <row r="18" spans="1:22">
      <c r="A18" s="78" t="s">
        <v>22</v>
      </c>
      <c r="B18" s="79" t="s">
        <v>23</v>
      </c>
      <c r="C18" s="12">
        <f>IFERROR(MAX(0,MIN(1,((Data!C18-C$2)/(C$3-C$2)))),"")</f>
        <v>0.59699999999999998</v>
      </c>
      <c r="D18" s="12">
        <f>IFERROR(MAX(0,MIN(1,((Data!D18-D$2)/(D$3-D$2)))),"")</f>
        <v>0.28853720755367779</v>
      </c>
      <c r="E18" s="12">
        <f>IFERROR(MAX(0,MIN(1,((Data!E18-E$2)/(E$3-E$2)))),"")</f>
        <v>0.42199999999999999</v>
      </c>
      <c r="F18" s="12">
        <f>IFERROR(MAX(0,MIN(1,((Data!F18-F$2)/(F$3-F$2)))),"")</f>
        <v>0.98154242887818444</v>
      </c>
      <c r="G18" s="12">
        <f>IFERROR(MAX(0,MIN(1,((Data!G18-G$2)/(G$3-G$2)))),"")</f>
        <v>0.27225300000000002</v>
      </c>
      <c r="I18">
        <f t="shared" si="2"/>
        <v>0.5440415795539828</v>
      </c>
      <c r="J18">
        <f t="shared" si="3"/>
        <v>89</v>
      </c>
      <c r="M18">
        <f t="shared" si="4"/>
        <v>87</v>
      </c>
      <c r="N18">
        <f t="shared" si="5"/>
        <v>164</v>
      </c>
      <c r="O18">
        <f t="shared" si="6"/>
        <v>126</v>
      </c>
      <c r="P18">
        <f t="shared" si="7"/>
        <v>87</v>
      </c>
      <c r="Q18">
        <f t="shared" si="8"/>
        <v>90</v>
      </c>
      <c r="R18">
        <f t="shared" si="9"/>
        <v>89</v>
      </c>
      <c r="S18" t="str">
        <f t="shared" si="10"/>
        <v>Azerbaijan</v>
      </c>
      <c r="T18">
        <f t="shared" si="11"/>
        <v>0.5440415795539828</v>
      </c>
      <c r="U18" t="str">
        <f t="shared" si="12"/>
        <v/>
      </c>
      <c r="V18" t="str">
        <f t="shared" si="13"/>
        <v/>
      </c>
    </row>
    <row r="19" spans="1:22">
      <c r="A19" s="78" t="s">
        <v>24</v>
      </c>
      <c r="B19" s="79" t="s">
        <v>25</v>
      </c>
      <c r="C19" s="12" t="str">
        <f>IFERROR(MAX(0,MIN(1,((Data!C19-C$2)/(C$3-C$2)))),"")</f>
        <v/>
      </c>
      <c r="D19" s="12">
        <f>IFERROR(MAX(0,MIN(1,((Data!D19-D$2)/(D$3-D$2)))),"")</f>
        <v>0.77603832903733339</v>
      </c>
      <c r="E19" s="12">
        <f>IFERROR(MAX(0,MIN(1,((Data!E19-E$2)/(E$3-E$2)))),"")</f>
        <v>0.67599999999999993</v>
      </c>
      <c r="F19" s="12">
        <f>IFERROR(MAX(0,MIN(1,((Data!F19-F$2)/(F$3-F$2)))),"")</f>
        <v>1</v>
      </c>
      <c r="G19" s="12">
        <f>IFERROR(MAX(0,MIN(1,((Data!G19-G$2)/(G$3-G$2)))),"")</f>
        <v>0.21383214285714286</v>
      </c>
      <c r="I19" t="str">
        <f t="shared" si="2"/>
        <v/>
      </c>
      <c r="J19" t="str">
        <f t="shared" si="3"/>
        <v/>
      </c>
      <c r="M19" t="str">
        <f t="shared" si="4"/>
        <v/>
      </c>
      <c r="N19">
        <f t="shared" si="5"/>
        <v>41</v>
      </c>
      <c r="O19">
        <f t="shared" si="6"/>
        <v>38</v>
      </c>
      <c r="P19">
        <f t="shared" si="7"/>
        <v>1</v>
      </c>
      <c r="Q19">
        <f t="shared" si="8"/>
        <v>102</v>
      </c>
      <c r="R19" t="str">
        <f t="shared" si="9"/>
        <v/>
      </c>
      <c r="S19" t="str">
        <f t="shared" si="10"/>
        <v/>
      </c>
      <c r="T19" t="str">
        <f t="shared" si="11"/>
        <v/>
      </c>
      <c r="U19" t="str">
        <f t="shared" si="12"/>
        <v>Bahamas</v>
      </c>
      <c r="V19" t="str">
        <f t="shared" si="13"/>
        <v xml:space="preserve">IEF </v>
      </c>
    </row>
    <row r="20" spans="1:22">
      <c r="A20" s="78" t="s">
        <v>26</v>
      </c>
      <c r="B20" s="79" t="s">
        <v>27</v>
      </c>
      <c r="C20" s="12">
        <f>IFERROR(MAX(0,MIN(1,((Data!C20-C$2)/(C$3-C$2)))),"")</f>
        <v>0.77700000000000002</v>
      </c>
      <c r="D20" s="12">
        <f>IFERROR(MAX(0,MIN(1,((Data!D20-D$2)/(D$3-D$2)))),"")</f>
        <v>0.37209932563438891</v>
      </c>
      <c r="E20" s="12">
        <f>IFERROR(MAX(0,MIN(1,((Data!E20-E$2)/(E$3-E$2)))),"")</f>
        <v>0.48200000000000004</v>
      </c>
      <c r="F20" s="12">
        <f>IFERROR(MAX(0,MIN(1,((Data!F20-F$2)/(F$3-F$2)))),"")</f>
        <v>1</v>
      </c>
      <c r="G20" s="12">
        <f>IFERROR(MAX(0,MIN(1,((Data!G20-G$2)/(G$3-G$2)))),"")</f>
        <v>0.31093100000000001</v>
      </c>
      <c r="I20">
        <f t="shared" si="2"/>
        <v>0.65912879070429864</v>
      </c>
      <c r="J20">
        <f t="shared" si="3"/>
        <v>45</v>
      </c>
      <c r="M20">
        <f t="shared" si="4"/>
        <v>9</v>
      </c>
      <c r="N20">
        <f t="shared" si="5"/>
        <v>140</v>
      </c>
      <c r="O20">
        <f t="shared" si="6"/>
        <v>109</v>
      </c>
      <c r="P20">
        <f t="shared" si="7"/>
        <v>1</v>
      </c>
      <c r="Q20">
        <f t="shared" si="8"/>
        <v>87</v>
      </c>
      <c r="R20">
        <f t="shared" si="9"/>
        <v>45</v>
      </c>
      <c r="S20" t="str">
        <f t="shared" si="10"/>
        <v>Bahrain</v>
      </c>
      <c r="T20">
        <f t="shared" si="11"/>
        <v>0.65912879070429864</v>
      </c>
      <c r="U20" t="str">
        <f t="shared" si="12"/>
        <v/>
      </c>
      <c r="V20" t="str">
        <f t="shared" si="13"/>
        <v/>
      </c>
    </row>
    <row r="21" spans="1:22">
      <c r="A21" s="78" t="s">
        <v>28</v>
      </c>
      <c r="B21" s="79" t="s">
        <v>29</v>
      </c>
      <c r="C21" s="12">
        <f>IFERROR(MAX(0,MIN(1,((Data!C21-C$2)/(C$3-C$2)))),"")</f>
        <v>0.53</v>
      </c>
      <c r="D21" s="12">
        <f>IFERROR(MAX(0,MIN(1,((Data!D21-D$2)/(D$3-D$2)))),"")</f>
        <v>0.47308172441499557</v>
      </c>
      <c r="E21" s="12">
        <f>IFERROR(MAX(0,MIN(1,((Data!E21-E$2)/(E$3-E$2)))),"")</f>
        <v>0.19</v>
      </c>
      <c r="F21" s="12">
        <f>IFERROR(MAX(0,MIN(1,((Data!F21-F$2)/(F$3-F$2)))),"")</f>
        <v>0.34520858680222444</v>
      </c>
      <c r="G21" s="12">
        <f>IFERROR(MAX(0,MIN(1,((Data!G21-G$2)/(G$3-G$2)))),"")</f>
        <v>0.11227685714285714</v>
      </c>
      <c r="I21">
        <f t="shared" si="2"/>
        <v>0.40507089604500968</v>
      </c>
      <c r="J21">
        <f t="shared" si="3"/>
        <v>138</v>
      </c>
      <c r="M21">
        <f t="shared" si="4"/>
        <v>126</v>
      </c>
      <c r="N21">
        <f t="shared" si="5"/>
        <v>119</v>
      </c>
      <c r="O21">
        <f t="shared" si="6"/>
        <v>177</v>
      </c>
      <c r="P21">
        <f t="shared" si="7"/>
        <v>155</v>
      </c>
      <c r="Q21">
        <f t="shared" si="8"/>
        <v>129</v>
      </c>
      <c r="R21">
        <f t="shared" si="9"/>
        <v>138</v>
      </c>
      <c r="S21" t="str">
        <f t="shared" si="10"/>
        <v>Bangladesh</v>
      </c>
      <c r="T21">
        <f t="shared" si="11"/>
        <v>0.40507089604500968</v>
      </c>
      <c r="U21" t="str">
        <f t="shared" si="12"/>
        <v/>
      </c>
      <c r="V21" t="str">
        <f t="shared" si="13"/>
        <v/>
      </c>
    </row>
    <row r="22" spans="1:22">
      <c r="A22" s="78" t="s">
        <v>30</v>
      </c>
      <c r="B22" s="79" t="s">
        <v>31</v>
      </c>
      <c r="C22" s="12">
        <f>IFERROR(MAX(0,MIN(1,((Data!C22-C$2)/(C$3-C$2)))),"")</f>
        <v>0.68500000000000005</v>
      </c>
      <c r="D22" s="12">
        <f>IFERROR(MAX(0,MIN(1,((Data!D22-D$2)/(D$3-D$2)))),"")</f>
        <v>0.8077498685689356</v>
      </c>
      <c r="E22" s="12">
        <f>IFERROR(MAX(0,MIN(1,((Data!E22-E$2)/(E$3-E$2)))),"")</f>
        <v>0.71799999999999997</v>
      </c>
      <c r="F22" s="12">
        <f>IFERROR(MAX(0,MIN(1,((Data!F22-F$2)/(F$3-F$2)))),"")</f>
        <v>1</v>
      </c>
      <c r="G22" s="12" t="str">
        <f>IFERROR(MAX(0,MIN(1,((Data!G22-G$2)/(G$3-G$2)))),"")</f>
        <v/>
      </c>
      <c r="I22" t="str">
        <f t="shared" si="2"/>
        <v/>
      </c>
      <c r="J22" t="str">
        <f t="shared" si="3"/>
        <v/>
      </c>
      <c r="M22">
        <f t="shared" si="4"/>
        <v>39</v>
      </c>
      <c r="N22">
        <f t="shared" si="5"/>
        <v>26</v>
      </c>
      <c r="O22">
        <f t="shared" si="6"/>
        <v>22</v>
      </c>
      <c r="P22">
        <f t="shared" si="7"/>
        <v>1</v>
      </c>
      <c r="Q22" t="str">
        <f t="shared" si="8"/>
        <v/>
      </c>
      <c r="R22" t="str">
        <f t="shared" si="9"/>
        <v/>
      </c>
      <c r="S22" t="str">
        <f t="shared" si="10"/>
        <v/>
      </c>
      <c r="T22" t="str">
        <f t="shared" si="11"/>
        <v/>
      </c>
      <c r="U22" t="str">
        <f t="shared" si="12"/>
        <v>Barbados</v>
      </c>
      <c r="V22" t="str">
        <f t="shared" si="13"/>
        <v xml:space="preserve">Enroll 3e </v>
      </c>
    </row>
    <row r="23" spans="1:22">
      <c r="A23" s="78" t="s">
        <v>32</v>
      </c>
      <c r="B23" s="79" t="s">
        <v>33</v>
      </c>
      <c r="C23" s="12">
        <f>IFERROR(MAX(0,MIN(1,((Data!C23-C$2)/(C$3-C$2)))),"")</f>
        <v>0.47899999999999998</v>
      </c>
      <c r="D23" s="12">
        <f>IFERROR(MAX(0,MIN(1,((Data!D23-D$2)/(D$3-D$2)))),"")</f>
        <v>0.21245812995477997</v>
      </c>
      <c r="E23" s="12">
        <f>IFERROR(MAX(0,MIN(1,((Data!E23-E$2)/(E$3-E$2)))),"")</f>
        <v>0.57400000000000007</v>
      </c>
      <c r="F23" s="12">
        <f>IFERROR(MAX(0,MIN(1,((Data!F23-F$2)/(F$3-F$2)))),"")</f>
        <v>1</v>
      </c>
      <c r="G23" s="12">
        <f>IFERROR(MAX(0,MIN(1,((Data!G23-G$2)/(G$3-G$2)))),"")</f>
        <v>1</v>
      </c>
      <c r="I23">
        <f t="shared" si="2"/>
        <v>0.58780726624434754</v>
      </c>
      <c r="J23">
        <f t="shared" si="3"/>
        <v>78</v>
      </c>
      <c r="M23">
        <f t="shared" si="4"/>
        <v>151</v>
      </c>
      <c r="N23">
        <f t="shared" si="5"/>
        <v>177</v>
      </c>
      <c r="O23">
        <f t="shared" si="6"/>
        <v>75</v>
      </c>
      <c r="P23">
        <f t="shared" si="7"/>
        <v>1</v>
      </c>
      <c r="Q23">
        <f t="shared" si="8"/>
        <v>1</v>
      </c>
      <c r="R23">
        <f t="shared" si="9"/>
        <v>78</v>
      </c>
      <c r="S23" t="str">
        <f t="shared" si="10"/>
        <v>Belarus</v>
      </c>
      <c r="T23">
        <f t="shared" si="11"/>
        <v>0.58780726624434754</v>
      </c>
      <c r="U23" t="str">
        <f t="shared" si="12"/>
        <v/>
      </c>
      <c r="V23" t="str">
        <f t="shared" si="13"/>
        <v/>
      </c>
    </row>
    <row r="24" spans="1:22">
      <c r="A24" s="78" t="s">
        <v>34</v>
      </c>
      <c r="B24" s="79" t="s">
        <v>35</v>
      </c>
      <c r="C24" s="12">
        <f>IFERROR(MAX(0,MIN(1,((Data!C24-C$2)/(C$3-C$2)))),"")</f>
        <v>0.70200000000000007</v>
      </c>
      <c r="D24" s="12">
        <f>IFERROR(MAX(0,MIN(1,((Data!D24-D$2)/(D$3-D$2)))),"")</f>
        <v>0.86524990752830888</v>
      </c>
      <c r="E24" s="12">
        <f>IFERROR(MAX(0,MIN(1,((Data!E24-E$2)/(E$3-E$2)))),"")</f>
        <v>0.65800000000000003</v>
      </c>
      <c r="F24" s="12">
        <f>IFERROR(MAX(0,MIN(1,((Data!F24-F$2)/(F$3-F$2)))),"")</f>
        <v>1</v>
      </c>
      <c r="G24" s="12">
        <f>IFERROR(MAX(0,MIN(1,((Data!G24-G$2)/(G$3-G$2)))),"")</f>
        <v>0.89958214285714289</v>
      </c>
      <c r="I24">
        <f t="shared" si="2"/>
        <v>0.77885400629818147</v>
      </c>
      <c r="J24">
        <f t="shared" si="3"/>
        <v>17</v>
      </c>
      <c r="M24">
        <f t="shared" si="4"/>
        <v>28</v>
      </c>
      <c r="N24">
        <f t="shared" si="5"/>
        <v>12</v>
      </c>
      <c r="O24">
        <f t="shared" si="6"/>
        <v>46</v>
      </c>
      <c r="P24">
        <f t="shared" si="7"/>
        <v>1</v>
      </c>
      <c r="Q24">
        <f t="shared" si="8"/>
        <v>27</v>
      </c>
      <c r="R24">
        <f t="shared" si="9"/>
        <v>17</v>
      </c>
      <c r="S24" t="str">
        <f t="shared" si="10"/>
        <v>Belgium</v>
      </c>
      <c r="T24">
        <f t="shared" si="11"/>
        <v>0.77885400629818147</v>
      </c>
      <c r="U24" t="str">
        <f t="shared" si="12"/>
        <v/>
      </c>
      <c r="V24" t="str">
        <f t="shared" si="13"/>
        <v/>
      </c>
    </row>
    <row r="25" spans="1:22">
      <c r="A25" s="78" t="s">
        <v>36</v>
      </c>
      <c r="B25" s="79" t="s">
        <v>37</v>
      </c>
      <c r="C25" s="12">
        <f>IFERROR(MAX(0,MIN(1,((Data!C25-C$2)/(C$3-C$2)))),"")</f>
        <v>0.63800000000000001</v>
      </c>
      <c r="D25" s="12">
        <f>IFERROR(MAX(0,MIN(1,((Data!D25-D$2)/(D$3-D$2)))),"")</f>
        <v>0.72097301818876669</v>
      </c>
      <c r="E25" s="12">
        <f>IFERROR(MAX(0,MIN(1,((Data!E25-E$2)/(E$3-E$2)))),"")</f>
        <v>0.51600000000000001</v>
      </c>
      <c r="F25" s="12">
        <f>IFERROR(MAX(0,MIN(1,((Data!F25-F$2)/(F$3-F$2)))),"")</f>
        <v>0.53949246365212777</v>
      </c>
      <c r="G25" s="12">
        <f>IFERROR(MAX(0,MIN(1,((Data!G25-G$2)/(G$3-G$2)))),"")</f>
        <v>0.16024157142857143</v>
      </c>
      <c r="I25">
        <f t="shared" si="2"/>
        <v>0.56108838165868324</v>
      </c>
      <c r="J25">
        <f t="shared" si="3"/>
        <v>85</v>
      </c>
      <c r="M25">
        <f t="shared" si="4"/>
        <v>67</v>
      </c>
      <c r="N25">
        <f t="shared" si="5"/>
        <v>55</v>
      </c>
      <c r="O25">
        <f t="shared" si="6"/>
        <v>95</v>
      </c>
      <c r="P25">
        <f t="shared" si="7"/>
        <v>135</v>
      </c>
      <c r="Q25">
        <f t="shared" si="8"/>
        <v>113</v>
      </c>
      <c r="R25">
        <f t="shared" si="9"/>
        <v>85</v>
      </c>
      <c r="S25" t="str">
        <f t="shared" si="10"/>
        <v>Belize</v>
      </c>
      <c r="T25">
        <f t="shared" si="11"/>
        <v>0.56108838165868324</v>
      </c>
      <c r="U25" t="str">
        <f t="shared" si="12"/>
        <v/>
      </c>
      <c r="V25" t="str">
        <f t="shared" si="13"/>
        <v/>
      </c>
    </row>
    <row r="26" spans="1:22">
      <c r="A26" s="78" t="s">
        <v>38</v>
      </c>
      <c r="B26" s="79" t="s">
        <v>39</v>
      </c>
      <c r="C26" s="12">
        <f>IFERROR(MAX(0,MIN(1,((Data!C26-C$2)/(C$3-C$2)))),"")</f>
        <v>0.56000000000000005</v>
      </c>
      <c r="D26" s="12">
        <f>IFERROR(MAX(0,MIN(1,((Data!D26-D$2)/(D$3-D$2)))),"")</f>
        <v>0.62398472994685994</v>
      </c>
      <c r="E26" s="12">
        <f>IFERROR(MAX(0,MIN(1,((Data!E26-E$2)/(E$3-E$2)))),"")</f>
        <v>0.58799999999999997</v>
      </c>
      <c r="F26" s="12">
        <f>IFERROR(MAX(0,MIN(1,((Data!F26-F$2)/(F$3-F$2)))),"")</f>
        <v>0.62592270720096332</v>
      </c>
      <c r="G26" s="12">
        <f>IFERROR(MAX(0,MIN(1,((Data!G26-G$2)/(G$3-G$2)))),"")</f>
        <v>8.3528000000000005E-2</v>
      </c>
      <c r="I26">
        <f t="shared" si="2"/>
        <v>0.52017942964347796</v>
      </c>
      <c r="J26">
        <f t="shared" si="3"/>
        <v>100</v>
      </c>
      <c r="M26">
        <f t="shared" si="4"/>
        <v>112</v>
      </c>
      <c r="N26">
        <f t="shared" si="5"/>
        <v>75</v>
      </c>
      <c r="O26">
        <f t="shared" si="6"/>
        <v>70</v>
      </c>
      <c r="P26">
        <f t="shared" si="7"/>
        <v>124</v>
      </c>
      <c r="Q26">
        <f t="shared" si="8"/>
        <v>140</v>
      </c>
      <c r="R26">
        <f t="shared" si="9"/>
        <v>100</v>
      </c>
      <c r="S26" t="str">
        <f t="shared" si="10"/>
        <v>Benin</v>
      </c>
      <c r="T26">
        <f t="shared" si="11"/>
        <v>0.52017942964347796</v>
      </c>
      <c r="U26" t="str">
        <f t="shared" si="12"/>
        <v/>
      </c>
      <c r="V26" t="str">
        <f t="shared" si="13"/>
        <v/>
      </c>
    </row>
    <row r="27" spans="1:22">
      <c r="A27" s="78" t="s">
        <v>40</v>
      </c>
      <c r="B27" s="79" t="s">
        <v>41</v>
      </c>
      <c r="C27" s="12">
        <f>IFERROR(MAX(0,MIN(1,((Data!C27-C$2)/(C$3-C$2)))),"")</f>
        <v>0.57600000000000007</v>
      </c>
      <c r="D27" s="12">
        <f>IFERROR(MAX(0,MIN(1,((Data!D27-D$2)/(D$3-D$2)))),"")</f>
        <v>0.41457725454204225</v>
      </c>
      <c r="E27" s="12">
        <f>IFERROR(MAX(0,MIN(1,((Data!E27-E$2)/(E$3-E$2)))),"")</f>
        <v>0.63800000000000001</v>
      </c>
      <c r="F27" s="12">
        <f>IFERROR(MAX(0,MIN(1,((Data!F27-F$2)/(F$3-F$2)))),"")</f>
        <v>0.52111411460934998</v>
      </c>
      <c r="G27" s="12">
        <f>IFERROR(MAX(0,MIN(1,((Data!G27-G$2)/(G$3-G$2)))),"")</f>
        <v>9.3825142857142857E-2</v>
      </c>
      <c r="I27">
        <f t="shared" si="2"/>
        <v>0.49643956400106687</v>
      </c>
      <c r="J27">
        <f t="shared" si="3"/>
        <v>106</v>
      </c>
      <c r="M27">
        <f t="shared" si="4"/>
        <v>99</v>
      </c>
      <c r="N27">
        <f t="shared" si="5"/>
        <v>131</v>
      </c>
      <c r="O27">
        <f t="shared" si="6"/>
        <v>52</v>
      </c>
      <c r="P27">
        <f t="shared" si="7"/>
        <v>137</v>
      </c>
      <c r="Q27">
        <f t="shared" si="8"/>
        <v>133</v>
      </c>
      <c r="R27">
        <f t="shared" si="9"/>
        <v>106</v>
      </c>
      <c r="S27" t="str">
        <f t="shared" si="10"/>
        <v>Bhutan</v>
      </c>
      <c r="T27">
        <f t="shared" si="11"/>
        <v>0.49643956400106687</v>
      </c>
      <c r="U27" t="str">
        <f t="shared" si="12"/>
        <v/>
      </c>
      <c r="V27" t="str">
        <f t="shared" si="13"/>
        <v/>
      </c>
    </row>
    <row r="28" spans="1:22">
      <c r="A28" s="78" t="s">
        <v>42</v>
      </c>
      <c r="B28" s="79" t="s">
        <v>43</v>
      </c>
      <c r="C28" s="12">
        <f>IFERROR(MAX(0,MIN(1,((Data!C28-C$2)/(C$3-C$2)))),"")</f>
        <v>0.5</v>
      </c>
      <c r="D28" s="12">
        <f>IFERROR(MAX(0,MIN(1,((Data!D28-D$2)/(D$3-D$2)))),"")</f>
        <v>0.53702086580730579</v>
      </c>
      <c r="E28" s="12">
        <f>IFERROR(MAX(0,MIN(1,((Data!E28-E$2)/(E$3-E$2)))),"")</f>
        <v>0.33600000000000002</v>
      </c>
      <c r="F28" s="12">
        <f>IFERROR(MAX(0,MIN(1,((Data!F28-F$2)/(F$3-F$2)))),"")</f>
        <v>0.80531069757318552</v>
      </c>
      <c r="G28" s="12">
        <f>IFERROR(MAX(0,MIN(1,((Data!G28-G$2)/(G$3-G$2)))),"")</f>
        <v>0.54748457142857143</v>
      </c>
      <c r="I28">
        <f t="shared" si="2"/>
        <v>0.52822701685113282</v>
      </c>
      <c r="J28">
        <f t="shared" si="3"/>
        <v>96</v>
      </c>
      <c r="M28">
        <f t="shared" si="4"/>
        <v>143</v>
      </c>
      <c r="N28">
        <f t="shared" si="5"/>
        <v>98</v>
      </c>
      <c r="O28">
        <f t="shared" si="6"/>
        <v>151</v>
      </c>
      <c r="P28">
        <f t="shared" si="7"/>
        <v>106</v>
      </c>
      <c r="Q28">
        <f t="shared" si="8"/>
        <v>59</v>
      </c>
      <c r="R28">
        <f t="shared" si="9"/>
        <v>96</v>
      </c>
      <c r="S28" t="str">
        <f t="shared" si="10"/>
        <v>Bolivia, Plurinational State of</v>
      </c>
      <c r="T28">
        <f t="shared" si="11"/>
        <v>0.52822701685113282</v>
      </c>
      <c r="U28" t="str">
        <f t="shared" si="12"/>
        <v/>
      </c>
      <c r="V28" t="str">
        <f t="shared" si="13"/>
        <v/>
      </c>
    </row>
    <row r="29" spans="1:22">
      <c r="A29" s="78" t="s">
        <v>44</v>
      </c>
      <c r="B29" s="79" t="s">
        <v>45</v>
      </c>
      <c r="C29" s="12">
        <f>IFERROR(MAX(0,MIN(1,((Data!C29-C$2)/(C$3-C$2)))),"")</f>
        <v>0.57499999999999996</v>
      </c>
      <c r="D29" s="12">
        <f>IFERROR(MAX(0,MIN(1,((Data!D29-D$2)/(D$3-D$2)))),"")</f>
        <v>0.54485591030222913</v>
      </c>
      <c r="E29" s="12">
        <f>IFERROR(MAX(0,MIN(1,((Data!E29-E$2)/(E$3-E$2)))),"")</f>
        <v>0.38600000000000001</v>
      </c>
      <c r="F29" s="12">
        <f>IFERROR(MAX(0,MIN(1,((Data!F29-F$2)/(F$3-F$2)))),"")</f>
        <v>0.96085982650156665</v>
      </c>
      <c r="G29" s="12">
        <f>IFERROR(MAX(0,MIN(1,((Data!G29-G$2)/(G$3-G$2)))),"")</f>
        <v>0.52861728571428579</v>
      </c>
      <c r="I29">
        <f t="shared" si="2"/>
        <v>0.59004162781476022</v>
      </c>
      <c r="J29">
        <f t="shared" si="3"/>
        <v>76</v>
      </c>
      <c r="M29">
        <f t="shared" si="4"/>
        <v>100</v>
      </c>
      <c r="N29">
        <f t="shared" si="5"/>
        <v>92</v>
      </c>
      <c r="O29">
        <f t="shared" si="6"/>
        <v>139</v>
      </c>
      <c r="P29">
        <f t="shared" si="7"/>
        <v>88</v>
      </c>
      <c r="Q29">
        <f t="shared" si="8"/>
        <v>63</v>
      </c>
      <c r="R29">
        <f t="shared" si="9"/>
        <v>76</v>
      </c>
      <c r="S29" t="str">
        <f t="shared" si="10"/>
        <v>Bosnia and Herzegovina</v>
      </c>
      <c r="T29">
        <f t="shared" si="11"/>
        <v>0.59004162781476022</v>
      </c>
      <c r="U29" t="str">
        <f t="shared" si="12"/>
        <v/>
      </c>
      <c r="V29" t="str">
        <f t="shared" si="13"/>
        <v/>
      </c>
    </row>
    <row r="30" spans="1:22">
      <c r="A30" s="78" t="s">
        <v>46</v>
      </c>
      <c r="B30" s="79" t="s">
        <v>47</v>
      </c>
      <c r="C30" s="12">
        <f>IFERROR(MAX(0,MIN(1,((Data!C30-C$2)/(C$3-C$2)))),"")</f>
        <v>0.68799999999999994</v>
      </c>
      <c r="D30" s="12">
        <f>IFERROR(MAX(0,MIN(1,((Data!D30-D$2)/(D$3-D$2)))),"")</f>
        <v>0.64652848132079999</v>
      </c>
      <c r="E30" s="12">
        <f>IFERROR(MAX(0,MIN(1,((Data!E30-E$2)/(E$3-E$2)))),"")</f>
        <v>0.68200000000000005</v>
      </c>
      <c r="F30" s="12">
        <f>IFERROR(MAX(0,MIN(1,((Data!F30-F$2)/(F$3-F$2)))),"")</f>
        <v>1</v>
      </c>
      <c r="G30" s="12">
        <f>IFERROR(MAX(0,MIN(1,((Data!G30-G$2)/(G$3-G$2)))),"")</f>
        <v>0.10825728571428571</v>
      </c>
      <c r="I30">
        <f t="shared" si="2"/>
        <v>0.64859822087938579</v>
      </c>
      <c r="J30">
        <f t="shared" si="3"/>
        <v>48</v>
      </c>
      <c r="M30">
        <f t="shared" si="4"/>
        <v>36</v>
      </c>
      <c r="N30">
        <f t="shared" si="5"/>
        <v>73</v>
      </c>
      <c r="O30">
        <f t="shared" si="6"/>
        <v>33</v>
      </c>
      <c r="P30">
        <f t="shared" si="7"/>
        <v>1</v>
      </c>
      <c r="Q30">
        <f t="shared" si="8"/>
        <v>130</v>
      </c>
      <c r="R30">
        <f t="shared" si="9"/>
        <v>48</v>
      </c>
      <c r="S30" t="str">
        <f t="shared" si="10"/>
        <v>Botswana</v>
      </c>
      <c r="T30">
        <f t="shared" si="11"/>
        <v>0.64859822087938579</v>
      </c>
      <c r="U30" t="str">
        <f t="shared" si="12"/>
        <v/>
      </c>
      <c r="V30" t="str">
        <f t="shared" si="13"/>
        <v/>
      </c>
    </row>
    <row r="31" spans="1:22">
      <c r="A31" s="78" t="s">
        <v>48</v>
      </c>
      <c r="B31" s="79" t="s">
        <v>49</v>
      </c>
      <c r="C31" s="12">
        <f>IFERROR(MAX(0,MIN(1,((Data!C31-C$2)/(C$3-C$2)))),"")</f>
        <v>0.56299999999999994</v>
      </c>
      <c r="D31" s="12">
        <f>IFERROR(MAX(0,MIN(1,((Data!D31-D$2)/(D$3-D$2)))),"")</f>
        <v>0.66852561644733344</v>
      </c>
      <c r="E31" s="12">
        <f>IFERROR(MAX(0,MIN(1,((Data!E31-E$2)/(E$3-E$2)))),"")</f>
        <v>0.55800000000000005</v>
      </c>
      <c r="F31" s="12">
        <f>IFERROR(MAX(0,MIN(1,((Data!F31-F$2)/(F$3-F$2)))),"")</f>
        <v>0.99769984776160447</v>
      </c>
      <c r="G31" s="12">
        <f>IFERROR(MAX(0,MIN(1,((Data!G31-G$2)/(G$3-G$2)))),"")</f>
        <v>0.53669735781428574</v>
      </c>
      <c r="I31">
        <f t="shared" si="2"/>
        <v>0.62661535275290303</v>
      </c>
      <c r="J31">
        <f t="shared" si="3"/>
        <v>61</v>
      </c>
      <c r="M31">
        <f t="shared" si="4"/>
        <v>109</v>
      </c>
      <c r="N31">
        <f t="shared" si="5"/>
        <v>66</v>
      </c>
      <c r="O31">
        <f t="shared" si="6"/>
        <v>81</v>
      </c>
      <c r="P31">
        <f t="shared" si="7"/>
        <v>85</v>
      </c>
      <c r="Q31">
        <f t="shared" si="8"/>
        <v>62</v>
      </c>
      <c r="R31">
        <f t="shared" si="9"/>
        <v>61</v>
      </c>
      <c r="S31" t="str">
        <f t="shared" si="10"/>
        <v>Brazil</v>
      </c>
      <c r="T31">
        <f t="shared" si="11"/>
        <v>0.62661535275290303</v>
      </c>
      <c r="U31" t="str">
        <f t="shared" si="12"/>
        <v/>
      </c>
      <c r="V31" t="str">
        <f t="shared" si="13"/>
        <v/>
      </c>
    </row>
    <row r="32" spans="1:22">
      <c r="A32" s="78" t="s">
        <v>50</v>
      </c>
      <c r="B32" s="79" t="s">
        <v>51</v>
      </c>
      <c r="C32" s="12" t="str">
        <f>IFERROR(MAX(0,MIN(1,((Data!C32-C$2)/(C$3-C$2)))),"")</f>
        <v/>
      </c>
      <c r="D32" s="12">
        <f>IFERROR(MAX(0,MIN(1,((Data!D32-D$2)/(D$3-D$2)))),"")</f>
        <v>0.37985515843477113</v>
      </c>
      <c r="E32" s="12">
        <f>IFERROR(MAX(0,MIN(1,((Data!E32-E$2)/(E$3-E$2)))),"")</f>
        <v>0.77</v>
      </c>
      <c r="F32" s="12">
        <f>IFERROR(MAX(0,MIN(1,((Data!F32-F$2)/(F$3-F$2)))),"")</f>
        <v>1</v>
      </c>
      <c r="G32" s="12">
        <f>IFERROR(MAX(0,MIN(1,((Data!G32-G$2)/(G$3-G$2)))),"")</f>
        <v>0.24496099999999998</v>
      </c>
      <c r="I32" t="str">
        <f t="shared" si="2"/>
        <v/>
      </c>
      <c r="J32" t="str">
        <f t="shared" si="3"/>
        <v/>
      </c>
      <c r="M32" t="str">
        <f t="shared" si="4"/>
        <v/>
      </c>
      <c r="N32">
        <f t="shared" si="5"/>
        <v>136</v>
      </c>
      <c r="O32">
        <f t="shared" si="6"/>
        <v>10</v>
      </c>
      <c r="P32">
        <f t="shared" si="7"/>
        <v>1</v>
      </c>
      <c r="Q32">
        <f t="shared" si="8"/>
        <v>97</v>
      </c>
      <c r="R32" t="str">
        <f t="shared" si="9"/>
        <v/>
      </c>
      <c r="S32" t="str">
        <f t="shared" si="10"/>
        <v/>
      </c>
      <c r="T32" t="str">
        <f t="shared" si="11"/>
        <v/>
      </c>
      <c r="U32" t="str">
        <f t="shared" si="12"/>
        <v>Brunei Darussalam</v>
      </c>
      <c r="V32" t="str">
        <f t="shared" si="13"/>
        <v xml:space="preserve">IEF </v>
      </c>
    </row>
    <row r="33" spans="1:22">
      <c r="A33" s="78" t="s">
        <v>52</v>
      </c>
      <c r="B33" s="79" t="s">
        <v>53</v>
      </c>
      <c r="C33" s="12">
        <f>IFERROR(MAX(0,MIN(1,((Data!C33-C$2)/(C$3-C$2)))),"")</f>
        <v>0.64900000000000002</v>
      </c>
      <c r="D33" s="12">
        <f>IFERROR(MAX(0,MIN(1,((Data!D33-D$2)/(D$3-D$2)))),"")</f>
        <v>0.67497758546476661</v>
      </c>
      <c r="E33" s="12">
        <f>IFERROR(MAX(0,MIN(1,((Data!E33-E$2)/(E$3-E$2)))),"")</f>
        <v>0.59399999999999997</v>
      </c>
      <c r="F33" s="12">
        <f>IFERROR(MAX(0,MIN(1,((Data!F33-F$2)/(F$3-F$2)))),"")</f>
        <v>1</v>
      </c>
      <c r="G33" s="12">
        <f>IFERROR(MAX(0,MIN(1,((Data!G33-G$2)/(G$3-G$2)))),"")</f>
        <v>0.72897757142857145</v>
      </c>
      <c r="I33">
        <f t="shared" si="2"/>
        <v>0.69924439461166721</v>
      </c>
      <c r="J33">
        <f t="shared" si="3"/>
        <v>39</v>
      </c>
      <c r="M33">
        <f t="shared" si="4"/>
        <v>55</v>
      </c>
      <c r="N33">
        <f t="shared" si="5"/>
        <v>64</v>
      </c>
      <c r="O33">
        <f t="shared" si="6"/>
        <v>68</v>
      </c>
      <c r="P33">
        <f t="shared" si="7"/>
        <v>1</v>
      </c>
      <c r="Q33">
        <f t="shared" si="8"/>
        <v>44</v>
      </c>
      <c r="R33">
        <f t="shared" si="9"/>
        <v>39</v>
      </c>
      <c r="S33" t="str">
        <f t="shared" si="10"/>
        <v>Bulgaria</v>
      </c>
      <c r="T33">
        <f t="shared" si="11"/>
        <v>0.69924439461166721</v>
      </c>
      <c r="U33" t="str">
        <f t="shared" si="12"/>
        <v/>
      </c>
      <c r="V33" t="str">
        <f t="shared" si="13"/>
        <v/>
      </c>
    </row>
    <row r="34" spans="1:22">
      <c r="A34" s="78" t="s">
        <v>54</v>
      </c>
      <c r="B34" s="79" t="s">
        <v>55</v>
      </c>
      <c r="C34" s="12">
        <f>IFERROR(MAX(0,MIN(1,((Data!C34-C$2)/(C$3-C$2)))),"")</f>
        <v>0.60599999999999998</v>
      </c>
      <c r="D34" s="12">
        <f>IFERROR(MAX(0,MIN(1,((Data!D34-D$2)/(D$3-D$2)))),"")</f>
        <v>0.49992354171582004</v>
      </c>
      <c r="E34" s="12">
        <f>IFERROR(MAX(0,MIN(1,((Data!E34-E$2)/(E$3-E$2)))),"")</f>
        <v>0.47599999999999998</v>
      </c>
      <c r="F34" s="12">
        <f>IFERROR(MAX(0,MIN(1,((Data!F34-F$2)/(F$3-F$2)))),"")</f>
        <v>0.23263137257382446</v>
      </c>
      <c r="G34" s="12">
        <f>IFERROR(MAX(0,MIN(1,((Data!G34-G$2)/(G$3-G$2)))),"")</f>
        <v>4.866257142857143E-2</v>
      </c>
      <c r="I34">
        <f t="shared" si="2"/>
        <v>0.46015218571477695</v>
      </c>
      <c r="J34">
        <f t="shared" si="3"/>
        <v>118</v>
      </c>
      <c r="M34">
        <f t="shared" si="4"/>
        <v>80</v>
      </c>
      <c r="N34">
        <f t="shared" si="5"/>
        <v>108</v>
      </c>
      <c r="O34">
        <f t="shared" si="6"/>
        <v>110</v>
      </c>
      <c r="P34">
        <f t="shared" si="7"/>
        <v>166</v>
      </c>
      <c r="Q34">
        <f t="shared" si="8"/>
        <v>158</v>
      </c>
      <c r="R34">
        <f t="shared" si="9"/>
        <v>118</v>
      </c>
      <c r="S34" t="str">
        <f t="shared" si="10"/>
        <v>Burkina Faso</v>
      </c>
      <c r="T34">
        <f t="shared" si="11"/>
        <v>0.46015218571477695</v>
      </c>
      <c r="U34" t="str">
        <f t="shared" si="12"/>
        <v/>
      </c>
      <c r="V34" t="str">
        <f t="shared" si="13"/>
        <v/>
      </c>
    </row>
    <row r="35" spans="1:22">
      <c r="A35" s="78" t="s">
        <v>56</v>
      </c>
      <c r="B35" s="79" t="s">
        <v>57</v>
      </c>
      <c r="C35" s="12">
        <f>IFERROR(MAX(0,MIN(1,((Data!C35-C$2)/(C$3-C$2)))),"")</f>
        <v>0.496</v>
      </c>
      <c r="D35" s="12">
        <f>IFERROR(MAX(0,MIN(1,((Data!D35-D$2)/(D$3-D$2)))),"")</f>
        <v>0.39419074224108219</v>
      </c>
      <c r="E35" s="12">
        <f>IFERROR(MAX(0,MIN(1,((Data!E35-E$2)/(E$3-E$2)))),"")</f>
        <v>0.21600000000000003</v>
      </c>
      <c r="F35" s="12">
        <f>IFERROR(MAX(0,MIN(1,((Data!F35-F$2)/(F$3-F$2)))),"")</f>
        <v>0.11219247110630444</v>
      </c>
      <c r="G35" s="12">
        <f>IFERROR(MAX(0,MIN(1,((Data!G35-G$2)/(G$3-G$2)))),"")</f>
        <v>3.8297285714285714E-2</v>
      </c>
      <c r="I35">
        <f t="shared" si="2"/>
        <v>0.34308506238270903</v>
      </c>
      <c r="J35">
        <f t="shared" si="3"/>
        <v>153</v>
      </c>
      <c r="M35">
        <f t="shared" si="4"/>
        <v>144</v>
      </c>
      <c r="N35">
        <f t="shared" si="5"/>
        <v>134</v>
      </c>
      <c r="O35">
        <f t="shared" si="6"/>
        <v>170</v>
      </c>
      <c r="P35">
        <f t="shared" si="7"/>
        <v>175</v>
      </c>
      <c r="Q35">
        <f t="shared" si="8"/>
        <v>163</v>
      </c>
      <c r="R35">
        <f t="shared" si="9"/>
        <v>153</v>
      </c>
      <c r="S35" t="str">
        <f t="shared" si="10"/>
        <v>Burundi</v>
      </c>
      <c r="T35">
        <f t="shared" si="11"/>
        <v>0.34308506238270903</v>
      </c>
      <c r="U35" t="str">
        <f t="shared" si="12"/>
        <v/>
      </c>
      <c r="V35" t="str">
        <f t="shared" si="13"/>
        <v/>
      </c>
    </row>
    <row r="36" spans="1:22">
      <c r="A36" s="78" t="s">
        <v>58</v>
      </c>
      <c r="B36" s="79" t="s">
        <v>59</v>
      </c>
      <c r="C36" s="12">
        <f>IFERROR(MAX(0,MIN(1,((Data!C36-C$2)/(C$3-C$2)))),"")</f>
        <v>0.57899999999999996</v>
      </c>
      <c r="D36" s="12">
        <f>IFERROR(MAX(0,MIN(1,((Data!D36-D$2)/(D$3-D$2)))),"")</f>
        <v>0.35966761203652442</v>
      </c>
      <c r="E36" s="12">
        <f>IFERROR(MAX(0,MIN(1,((Data!E36-E$2)/(E$3-E$2)))),"")</f>
        <v>0.374</v>
      </c>
      <c r="F36" s="12">
        <f>IFERROR(MAX(0,MIN(1,((Data!F36-F$2)/(F$3-F$2)))),"")</f>
        <v>0.41974293660743889</v>
      </c>
      <c r="G36" s="12">
        <f>IFERROR(MAX(0,MIN(1,((Data!G36-G$2)/(G$3-G$2)))),"")</f>
        <v>0.14285714285714285</v>
      </c>
      <c r="I36">
        <f t="shared" si="2"/>
        <v>0.45153346143763828</v>
      </c>
      <c r="J36">
        <f t="shared" si="3"/>
        <v>123</v>
      </c>
      <c r="M36">
        <f t="shared" si="4"/>
        <v>98</v>
      </c>
      <c r="N36">
        <f t="shared" si="5"/>
        <v>144</v>
      </c>
      <c r="O36">
        <f t="shared" si="6"/>
        <v>141</v>
      </c>
      <c r="P36">
        <f t="shared" si="7"/>
        <v>146</v>
      </c>
      <c r="Q36">
        <f t="shared" si="8"/>
        <v>119</v>
      </c>
      <c r="R36">
        <f t="shared" si="9"/>
        <v>123</v>
      </c>
      <c r="S36" t="str">
        <f t="shared" si="10"/>
        <v>Cambodia</v>
      </c>
      <c r="T36">
        <f t="shared" si="11"/>
        <v>0.45153346143763828</v>
      </c>
      <c r="U36" t="str">
        <f t="shared" si="12"/>
        <v/>
      </c>
      <c r="V36" t="str">
        <f t="shared" si="13"/>
        <v/>
      </c>
    </row>
    <row r="37" spans="1:22">
      <c r="A37" s="78" t="s">
        <v>60</v>
      </c>
      <c r="B37" s="79" t="s">
        <v>61</v>
      </c>
      <c r="C37" s="12">
        <f>IFERROR(MAX(0,MIN(1,((Data!C37-C$2)/(C$3-C$2)))),"")</f>
        <v>0.51800000000000002</v>
      </c>
      <c r="D37" s="12">
        <f>IFERROR(MAX(0,MIN(1,((Data!D37-D$2)/(D$3-D$2)))),"")</f>
        <v>0.32721134255643114</v>
      </c>
      <c r="E37" s="12">
        <f>IFERROR(MAX(0,MIN(1,((Data!E37-E$2)/(E$3-E$2)))),"")</f>
        <v>0.41799999999999998</v>
      </c>
      <c r="F37" s="12">
        <f>IFERROR(MAX(0,MIN(1,((Data!F37-F$2)/(F$3-F$2)))),"")</f>
        <v>0.42102320555237777</v>
      </c>
      <c r="G37" s="12">
        <f>IFERROR(MAX(0,MIN(1,((Data!G37-G$2)/(G$3-G$2)))),"")</f>
        <v>0.12892657142857145</v>
      </c>
      <c r="I37">
        <f t="shared" si="2"/>
        <v>0.42089513994217259</v>
      </c>
      <c r="J37">
        <f t="shared" si="3"/>
        <v>133</v>
      </c>
      <c r="M37">
        <f t="shared" si="4"/>
        <v>132</v>
      </c>
      <c r="N37">
        <f t="shared" si="5"/>
        <v>151</v>
      </c>
      <c r="O37">
        <f t="shared" si="6"/>
        <v>128</v>
      </c>
      <c r="P37">
        <f t="shared" si="7"/>
        <v>145</v>
      </c>
      <c r="Q37">
        <f t="shared" si="8"/>
        <v>124</v>
      </c>
      <c r="R37">
        <f t="shared" si="9"/>
        <v>133</v>
      </c>
      <c r="S37" t="str">
        <f t="shared" si="10"/>
        <v>Cameroon</v>
      </c>
      <c r="T37">
        <f t="shared" si="11"/>
        <v>0.42089513994217259</v>
      </c>
      <c r="U37" t="str">
        <f t="shared" si="12"/>
        <v/>
      </c>
      <c r="V37" t="str">
        <f t="shared" si="13"/>
        <v/>
      </c>
    </row>
    <row r="38" spans="1:22">
      <c r="A38" s="78" t="s">
        <v>62</v>
      </c>
      <c r="B38" s="79" t="s">
        <v>63</v>
      </c>
      <c r="C38" s="12">
        <f>IFERROR(MAX(0,MIN(1,((Data!C38-C$2)/(C$3-C$2)))),"")</f>
        <v>0.80799999999999994</v>
      </c>
      <c r="D38" s="12">
        <f>IFERROR(MAX(0,MIN(1,((Data!D38-D$2)/(D$3-D$2)))),"")</f>
        <v>0.87557362769976654</v>
      </c>
      <c r="E38" s="12">
        <f>IFERROR(MAX(0,MIN(1,((Data!E38-E$2)/(E$3-E$2)))),"")</f>
        <v>0.70399999999999996</v>
      </c>
      <c r="F38" s="12">
        <f>IFERROR(MAX(0,MIN(1,((Data!F38-F$2)/(F$3-F$2)))),"")</f>
        <v>0.76009577845682896</v>
      </c>
      <c r="G38" s="12">
        <f>IFERROR(MAX(0,MIN(1,((Data!G38-G$2)/(G$3-G$2)))),"")</f>
        <v>0.88955814285714285</v>
      </c>
      <c r="I38">
        <f t="shared" si="2"/>
        <v>0.8076534436267172</v>
      </c>
      <c r="J38">
        <f t="shared" si="3"/>
        <v>9</v>
      </c>
      <c r="M38">
        <f t="shared" si="4"/>
        <v>5</v>
      </c>
      <c r="N38">
        <f t="shared" si="5"/>
        <v>11</v>
      </c>
      <c r="O38">
        <f t="shared" si="6"/>
        <v>27</v>
      </c>
      <c r="P38">
        <f t="shared" si="7"/>
        <v>111</v>
      </c>
      <c r="Q38">
        <f t="shared" si="8"/>
        <v>28</v>
      </c>
      <c r="R38">
        <f t="shared" si="9"/>
        <v>9</v>
      </c>
      <c r="S38" t="str">
        <f t="shared" si="10"/>
        <v>Canada</v>
      </c>
      <c r="T38">
        <f t="shared" si="11"/>
        <v>0.8076534436267172</v>
      </c>
      <c r="U38" t="str">
        <f t="shared" si="12"/>
        <v/>
      </c>
      <c r="V38" t="str">
        <f t="shared" si="13"/>
        <v/>
      </c>
    </row>
    <row r="39" spans="1:22">
      <c r="A39" s="78" t="s">
        <v>64</v>
      </c>
      <c r="B39" s="79" t="s">
        <v>65</v>
      </c>
      <c r="C39" s="12">
        <f>IFERROR(MAX(0,MIN(1,((Data!C39-C$2)/(C$3-C$2)))),"")</f>
        <v>0.64599999999999991</v>
      </c>
      <c r="D39" s="12">
        <f>IFERROR(MAX(0,MIN(1,((Data!D39-D$2)/(D$3-D$2)))),"")</f>
        <v>0.7438510903770289</v>
      </c>
      <c r="E39" s="12">
        <f>IFERROR(MAX(0,MIN(1,((Data!E39-E$2)/(E$3-E$2)))),"")</f>
        <v>0.66399999999999992</v>
      </c>
      <c r="F39" s="12">
        <f>IFERROR(MAX(0,MIN(1,((Data!F39-F$2)/(F$3-F$2)))),"")</f>
        <v>0.86145250561812103</v>
      </c>
      <c r="G39" s="12">
        <f>IFERROR(MAX(0,MIN(1,((Data!G39-G$2)/(G$3-G$2)))),"")</f>
        <v>0.21305614285714286</v>
      </c>
      <c r="I39">
        <f t="shared" si="2"/>
        <v>0.63329496735653645</v>
      </c>
      <c r="J39">
        <f t="shared" si="3"/>
        <v>56</v>
      </c>
      <c r="M39">
        <f t="shared" si="4"/>
        <v>60</v>
      </c>
      <c r="N39">
        <f t="shared" si="5"/>
        <v>51</v>
      </c>
      <c r="O39">
        <f t="shared" si="6"/>
        <v>43</v>
      </c>
      <c r="P39">
        <f t="shared" si="7"/>
        <v>102</v>
      </c>
      <c r="Q39">
        <f t="shared" si="8"/>
        <v>103</v>
      </c>
      <c r="R39">
        <f t="shared" si="9"/>
        <v>56</v>
      </c>
      <c r="S39" t="str">
        <f t="shared" si="10"/>
        <v>Cape Verde</v>
      </c>
      <c r="T39">
        <f t="shared" si="11"/>
        <v>0.63329496735653645</v>
      </c>
      <c r="U39" t="str">
        <f t="shared" si="12"/>
        <v/>
      </c>
      <c r="V39" t="str">
        <f t="shared" si="13"/>
        <v/>
      </c>
    </row>
    <row r="40" spans="1:22">
      <c r="A40" s="78" t="s">
        <v>66</v>
      </c>
      <c r="B40" s="79" t="s">
        <v>67</v>
      </c>
      <c r="C40" s="12">
        <f>IFERROR(MAX(0,MIN(1,((Data!C40-C$2)/(C$3-C$2)))),"")</f>
        <v>0.49299999999999999</v>
      </c>
      <c r="D40" s="12">
        <f>IFERROR(MAX(0,MIN(1,((Data!D40-D$2)/(D$3-D$2)))),"")</f>
        <v>0.33717472554550887</v>
      </c>
      <c r="E40" s="12">
        <f>IFERROR(MAX(0,MIN(1,((Data!E40-E$2)/(E$3-E$2)))),"")</f>
        <v>9.4000000000000042E-2</v>
      </c>
      <c r="F40" s="12">
        <f>IFERROR(MAX(0,MIN(1,((Data!F40-F$2)/(F$3-F$2)))),"")</f>
        <v>4.2209387051109777E-2</v>
      </c>
      <c r="G40" s="12">
        <f>IFERROR(MAX(0,MIN(1,((Data!G40-G$2)/(G$3-G$2)))),"")</f>
        <v>3.5118000000000003E-2</v>
      </c>
      <c r="I40">
        <f t="shared" si="2"/>
        <v>0.31006276407457734</v>
      </c>
      <c r="J40">
        <f t="shared" si="3"/>
        <v>156</v>
      </c>
      <c r="M40">
        <f t="shared" si="4"/>
        <v>148</v>
      </c>
      <c r="N40">
        <f t="shared" si="5"/>
        <v>148</v>
      </c>
      <c r="O40">
        <f t="shared" si="6"/>
        <v>185</v>
      </c>
      <c r="P40">
        <f t="shared" si="7"/>
        <v>180</v>
      </c>
      <c r="Q40">
        <f t="shared" si="8"/>
        <v>164</v>
      </c>
      <c r="R40">
        <f t="shared" si="9"/>
        <v>156</v>
      </c>
      <c r="S40" t="str">
        <f t="shared" si="10"/>
        <v>Central African Republic</v>
      </c>
      <c r="T40">
        <f t="shared" si="11"/>
        <v>0.31006276407457734</v>
      </c>
      <c r="U40" t="str">
        <f t="shared" si="12"/>
        <v/>
      </c>
      <c r="V40" t="str">
        <f t="shared" si="13"/>
        <v/>
      </c>
    </row>
    <row r="41" spans="1:22">
      <c r="A41" s="78" t="s">
        <v>68</v>
      </c>
      <c r="B41" s="79" t="s">
        <v>69</v>
      </c>
      <c r="C41" s="12">
        <f>IFERROR(MAX(0,MIN(1,((Data!C41-C$2)/(C$3-C$2)))),"")</f>
        <v>0.45299999999999996</v>
      </c>
      <c r="D41" s="12">
        <f>IFERROR(MAX(0,MIN(1,((Data!D41-D$2)/(D$3-D$2)))),"")</f>
        <v>0.24386939421314224</v>
      </c>
      <c r="E41" s="12">
        <f>IFERROR(MAX(0,MIN(1,((Data!E41-E$2)/(E$3-E$2)))),"")</f>
        <v>0.15</v>
      </c>
      <c r="F41" s="12">
        <f>IFERROR(MAX(0,MIN(1,((Data!F41-F$2)/(F$3-F$2)))),"")</f>
        <v>0.26632196711631667</v>
      </c>
      <c r="G41" s="12">
        <f>IFERROR(MAX(0,MIN(1,((Data!G41-G$2)/(G$3-G$2)))),"")</f>
        <v>2.8589142857142858E-2</v>
      </c>
      <c r="I41">
        <f t="shared" si="2"/>
        <v>0.3125975630233252</v>
      </c>
      <c r="J41">
        <f t="shared" si="3"/>
        <v>155</v>
      </c>
      <c r="M41">
        <f t="shared" si="4"/>
        <v>161</v>
      </c>
      <c r="N41">
        <f t="shared" si="5"/>
        <v>172</v>
      </c>
      <c r="O41">
        <f t="shared" si="6"/>
        <v>181</v>
      </c>
      <c r="P41">
        <f t="shared" si="7"/>
        <v>163</v>
      </c>
      <c r="Q41">
        <f t="shared" si="8"/>
        <v>168</v>
      </c>
      <c r="R41">
        <f t="shared" si="9"/>
        <v>155</v>
      </c>
      <c r="S41" t="str">
        <f t="shared" si="10"/>
        <v>Chad</v>
      </c>
      <c r="T41">
        <f t="shared" si="11"/>
        <v>0.3125975630233252</v>
      </c>
      <c r="U41" t="str">
        <f t="shared" si="12"/>
        <v/>
      </c>
      <c r="V41" t="str">
        <f t="shared" si="13"/>
        <v/>
      </c>
    </row>
    <row r="42" spans="1:22">
      <c r="A42" s="78" t="s">
        <v>70</v>
      </c>
      <c r="B42" s="79" t="s">
        <v>71</v>
      </c>
      <c r="C42" s="12">
        <f>IFERROR(MAX(0,MIN(1,((Data!C42-C$2)/(C$3-C$2)))),"")</f>
        <v>0.77400000000000002</v>
      </c>
      <c r="D42" s="12">
        <f>IFERROR(MAX(0,MIN(1,((Data!D42-D$2)/(D$3-D$2)))),"")</f>
        <v>0.76949382961640889</v>
      </c>
      <c r="E42" s="12">
        <f>IFERROR(MAX(0,MIN(1,((Data!E42-E$2)/(E$3-E$2)))),"")</f>
        <v>0.626</v>
      </c>
      <c r="F42" s="12">
        <f>IFERROR(MAX(0,MIN(1,((Data!F42-F$2)/(F$3-F$2)))),"")</f>
        <v>1</v>
      </c>
      <c r="G42" s="12">
        <f>IFERROR(MAX(0,MIN(1,((Data!G42-G$2)/(G$3-G$2)))),"")</f>
        <v>0.78277685714285705</v>
      </c>
      <c r="I42">
        <f t="shared" si="2"/>
        <v>0.78428383584490835</v>
      </c>
      <c r="J42">
        <f t="shared" si="3"/>
        <v>14</v>
      </c>
      <c r="M42">
        <f t="shared" si="4"/>
        <v>10</v>
      </c>
      <c r="N42">
        <f t="shared" si="5"/>
        <v>45</v>
      </c>
      <c r="O42">
        <f t="shared" si="6"/>
        <v>56</v>
      </c>
      <c r="P42">
        <f t="shared" si="7"/>
        <v>1</v>
      </c>
      <c r="Q42">
        <f t="shared" si="8"/>
        <v>37</v>
      </c>
      <c r="R42">
        <f t="shared" si="9"/>
        <v>14</v>
      </c>
      <c r="S42" t="str">
        <f t="shared" si="10"/>
        <v>Chile</v>
      </c>
      <c r="T42">
        <f t="shared" si="11"/>
        <v>0.78428383584490835</v>
      </c>
      <c r="U42" t="str">
        <f t="shared" si="12"/>
        <v/>
      </c>
      <c r="V42" t="str">
        <f t="shared" si="13"/>
        <v/>
      </c>
    </row>
    <row r="43" spans="1:22">
      <c r="A43" s="78" t="s">
        <v>72</v>
      </c>
      <c r="B43" s="79" t="s">
        <v>73</v>
      </c>
      <c r="C43" s="12">
        <f>IFERROR(MAX(0,MIN(1,((Data!C43-C$2)/(C$3-C$2)))),"")</f>
        <v>0.52</v>
      </c>
      <c r="D43" s="12">
        <f>IFERROR(MAX(0,MIN(1,((Data!D43-D$2)/(D$3-D$2)))),"")</f>
        <v>0.18817237371283557</v>
      </c>
      <c r="E43" s="12">
        <f>IFERROR(MAX(0,MIN(1,((Data!E43-E$2)/(E$3-E$2)))),"")</f>
        <v>0.41200000000000003</v>
      </c>
      <c r="F43" s="12">
        <f>IFERROR(MAX(0,MIN(1,((Data!F43-F$2)/(F$3-F$2)))),"")</f>
        <v>0.62337584305949889</v>
      </c>
      <c r="G43" s="12">
        <f>IFERROR(MAX(0,MIN(1,((Data!G43-G$2)/(G$3-G$2)))),"")</f>
        <v>0.35046085714285713</v>
      </c>
      <c r="I43">
        <f t="shared" si="2"/>
        <v>0.45675113423939895</v>
      </c>
      <c r="J43">
        <f t="shared" si="3"/>
        <v>119</v>
      </c>
      <c r="M43">
        <f t="shared" si="4"/>
        <v>131</v>
      </c>
      <c r="N43">
        <f t="shared" si="5"/>
        <v>181</v>
      </c>
      <c r="O43">
        <f t="shared" si="6"/>
        <v>131</v>
      </c>
      <c r="P43">
        <f t="shared" si="7"/>
        <v>125</v>
      </c>
      <c r="Q43">
        <f t="shared" si="8"/>
        <v>84</v>
      </c>
      <c r="R43">
        <f t="shared" si="9"/>
        <v>119</v>
      </c>
      <c r="S43" t="str">
        <f t="shared" si="10"/>
        <v>China</v>
      </c>
      <c r="T43">
        <f t="shared" si="11"/>
        <v>0.45675113423939895</v>
      </c>
      <c r="U43" t="str">
        <f t="shared" si="12"/>
        <v/>
      </c>
      <c r="V43" t="str">
        <f t="shared" si="13"/>
        <v/>
      </c>
    </row>
    <row r="44" spans="1:22">
      <c r="A44" s="78" t="s">
        <v>74</v>
      </c>
      <c r="B44" s="79" t="s">
        <v>75</v>
      </c>
      <c r="C44" s="12">
        <f>IFERROR(MAX(0,MIN(1,((Data!C44-C$2)/(C$3-C$2)))),"")</f>
        <v>0.68</v>
      </c>
      <c r="D44" s="12">
        <f>IFERROR(MAX(0,MIN(1,((Data!D44-D$2)/(D$3-D$2)))),"")</f>
        <v>0.50838043050123327</v>
      </c>
      <c r="E44" s="12">
        <f>IFERROR(MAX(0,MIN(1,((Data!E44-E$2)/(E$3-E$2)))),"")</f>
        <v>0.16600000000000001</v>
      </c>
      <c r="F44" s="12">
        <f>IFERROR(MAX(0,MIN(1,((Data!F44-F$2)/(F$3-F$2)))),"")</f>
        <v>1</v>
      </c>
      <c r="G44" s="12">
        <f>IFERROR(MAX(0,MIN(1,((Data!G44-G$2)/(G$3-G$2)))),"")</f>
        <v>0.5283121428571429</v>
      </c>
      <c r="I44">
        <f t="shared" si="2"/>
        <v>0.61533657166979694</v>
      </c>
      <c r="J44">
        <f t="shared" si="3"/>
        <v>67</v>
      </c>
      <c r="M44">
        <f t="shared" si="4"/>
        <v>42</v>
      </c>
      <c r="N44">
        <f t="shared" si="5"/>
        <v>105</v>
      </c>
      <c r="O44">
        <f t="shared" si="6"/>
        <v>178</v>
      </c>
      <c r="P44">
        <f t="shared" si="7"/>
        <v>1</v>
      </c>
      <c r="Q44">
        <f t="shared" si="8"/>
        <v>64</v>
      </c>
      <c r="R44">
        <f t="shared" si="9"/>
        <v>67</v>
      </c>
      <c r="S44" t="str">
        <f t="shared" si="10"/>
        <v>Colombia</v>
      </c>
      <c r="T44">
        <f t="shared" si="11"/>
        <v>0.61533657166979694</v>
      </c>
      <c r="U44" t="str">
        <f t="shared" si="12"/>
        <v/>
      </c>
      <c r="V44" t="str">
        <f t="shared" si="13"/>
        <v/>
      </c>
    </row>
    <row r="45" spans="1:22">
      <c r="A45" s="78" t="s">
        <v>76</v>
      </c>
      <c r="B45" s="79" t="s">
        <v>77</v>
      </c>
      <c r="C45" s="12">
        <f>IFERROR(MAX(0,MIN(1,((Data!C45-C$2)/(C$3-C$2)))),"")</f>
        <v>0.43799999999999994</v>
      </c>
      <c r="D45" s="12">
        <f>IFERROR(MAX(0,MIN(1,((Data!D45-D$2)/(D$3-D$2)))),"")</f>
        <v>0.49024891885888444</v>
      </c>
      <c r="E45" s="12">
        <f>IFERROR(MAX(0,MIN(1,((Data!E45-E$2)/(E$3-E$2)))),"")</f>
        <v>0.29799999999999999</v>
      </c>
      <c r="F45" s="12">
        <f>IFERROR(MAX(0,MIN(1,((Data!F45-F$2)/(F$3-F$2)))),"")</f>
        <v>0.16858047203198334</v>
      </c>
      <c r="G45" s="12">
        <f>IFERROR(MAX(0,MIN(1,((Data!G45-G$2)/(G$3-G$2)))),"")</f>
        <v>7.4053714285714292E-2</v>
      </c>
      <c r="I45">
        <f t="shared" si="2"/>
        <v>0.34786038814707271</v>
      </c>
      <c r="J45">
        <f t="shared" si="3"/>
        <v>152</v>
      </c>
      <c r="M45">
        <f t="shared" si="4"/>
        <v>163</v>
      </c>
      <c r="N45">
        <f t="shared" si="5"/>
        <v>112</v>
      </c>
      <c r="O45">
        <f t="shared" si="6"/>
        <v>160</v>
      </c>
      <c r="P45">
        <f t="shared" si="7"/>
        <v>172</v>
      </c>
      <c r="Q45">
        <f t="shared" si="8"/>
        <v>143</v>
      </c>
      <c r="R45">
        <f t="shared" si="9"/>
        <v>152</v>
      </c>
      <c r="S45" t="str">
        <f t="shared" si="10"/>
        <v>Comoros</v>
      </c>
      <c r="T45">
        <f t="shared" si="11"/>
        <v>0.34786038814707271</v>
      </c>
      <c r="U45" t="str">
        <f t="shared" si="12"/>
        <v/>
      </c>
      <c r="V45" t="str">
        <f t="shared" si="13"/>
        <v/>
      </c>
    </row>
    <row r="46" spans="1:22">
      <c r="A46" s="78" t="s">
        <v>78</v>
      </c>
      <c r="B46" s="79" t="s">
        <v>79</v>
      </c>
      <c r="C46" s="12">
        <f>IFERROR(MAX(0,MIN(1,((Data!C46-C$2)/(C$3-C$2)))),"")</f>
        <v>0.436</v>
      </c>
      <c r="D46" s="12">
        <f>IFERROR(MAX(0,MIN(1,((Data!D46-D$2)/(D$3-D$2)))),"")</f>
        <v>0.32517861477245558</v>
      </c>
      <c r="E46" s="12">
        <f>IFERROR(MAX(0,MIN(1,((Data!E46-E$2)/(E$3-E$2)))),"")</f>
        <v>0.41799999999999998</v>
      </c>
      <c r="F46" s="12">
        <f>IFERROR(MAX(0,MIN(1,((Data!F46-F$2)/(F$3-F$2)))),"")</f>
        <v>0.65492886917405224</v>
      </c>
      <c r="G46" s="12">
        <f>IFERROR(MAX(0,MIN(1,((Data!G46-G$2)/(G$3-G$2)))),"")</f>
        <v>9.2065714285714292E-2</v>
      </c>
      <c r="I46">
        <f t="shared" si="2"/>
        <v>0.4042716497790278</v>
      </c>
      <c r="J46">
        <f t="shared" si="3"/>
        <v>140</v>
      </c>
      <c r="M46">
        <f t="shared" si="4"/>
        <v>164</v>
      </c>
      <c r="N46">
        <f t="shared" si="5"/>
        <v>154</v>
      </c>
      <c r="O46">
        <f t="shared" si="6"/>
        <v>128</v>
      </c>
      <c r="P46">
        <f t="shared" si="7"/>
        <v>123</v>
      </c>
      <c r="Q46">
        <f t="shared" si="8"/>
        <v>134</v>
      </c>
      <c r="R46">
        <f t="shared" si="9"/>
        <v>140</v>
      </c>
      <c r="S46" t="str">
        <f t="shared" si="10"/>
        <v>Congo</v>
      </c>
      <c r="T46">
        <f t="shared" si="11"/>
        <v>0.4042716497790278</v>
      </c>
      <c r="U46" t="str">
        <f t="shared" si="12"/>
        <v/>
      </c>
      <c r="V46" t="str">
        <f t="shared" si="13"/>
        <v/>
      </c>
    </row>
    <row r="47" spans="1:22">
      <c r="A47" s="78" t="s">
        <v>80</v>
      </c>
      <c r="B47" s="79" t="s">
        <v>81</v>
      </c>
      <c r="C47" s="12">
        <f>IFERROR(MAX(0,MIN(1,((Data!C47-C$2)/(C$3-C$2)))),"")</f>
        <v>0.40700000000000003</v>
      </c>
      <c r="D47" s="12">
        <f>IFERROR(MAX(0,MIN(1,((Data!D47-D$2)/(D$3-D$2)))),"")</f>
        <v>0.2344277170854</v>
      </c>
      <c r="E47" s="12">
        <f>IFERROR(MAX(0,MIN(1,((Data!E47-E$2)/(E$3-E$2)))),"")</f>
        <v>7.4000000000000024E-2</v>
      </c>
      <c r="F47" s="12">
        <f>IFERROR(MAX(0,MIN(1,((Data!F47-F$2)/(F$3-F$2)))),"")</f>
        <v>0.17104807988666335</v>
      </c>
      <c r="G47" s="12">
        <f>IFERROR(MAX(0,MIN(1,((Data!G47-G$2)/(G$3-G$2)))),"")</f>
        <v>8.6245999999999989E-2</v>
      </c>
      <c r="I47">
        <f t="shared" si="2"/>
        <v>0.27421522462150794</v>
      </c>
      <c r="J47">
        <f t="shared" si="3"/>
        <v>157</v>
      </c>
      <c r="M47">
        <f t="shared" si="4"/>
        <v>168</v>
      </c>
      <c r="N47">
        <f t="shared" si="5"/>
        <v>174</v>
      </c>
      <c r="O47">
        <f t="shared" si="6"/>
        <v>186</v>
      </c>
      <c r="P47">
        <f t="shared" si="7"/>
        <v>171</v>
      </c>
      <c r="Q47">
        <f t="shared" si="8"/>
        <v>137</v>
      </c>
      <c r="R47">
        <f t="shared" si="9"/>
        <v>157</v>
      </c>
      <c r="S47" t="str">
        <f t="shared" si="10"/>
        <v>Congo, the Democratic Republic of the</v>
      </c>
      <c r="T47">
        <f t="shared" si="11"/>
        <v>0.27421522462150794</v>
      </c>
      <c r="U47" t="str">
        <f t="shared" si="12"/>
        <v/>
      </c>
      <c r="V47" t="str">
        <f t="shared" si="13"/>
        <v/>
      </c>
    </row>
    <row r="48" spans="1:22">
      <c r="A48" s="78" t="s">
        <v>82</v>
      </c>
      <c r="B48" s="79" t="s">
        <v>83</v>
      </c>
      <c r="C48" s="12">
        <f>IFERROR(MAX(0,MIN(1,((Data!C48-C$2)/(C$3-C$2)))),"")</f>
        <v>0.67299999999999993</v>
      </c>
      <c r="D48" s="12">
        <f>IFERROR(MAX(0,MIN(1,((Data!D48-D$2)/(D$3-D$2)))),"")</f>
        <v>0.77108062511859332</v>
      </c>
      <c r="E48" s="12">
        <f>IFERROR(MAX(0,MIN(1,((Data!E48-E$2)/(E$3-E$2)))),"")</f>
        <v>0.63</v>
      </c>
      <c r="F48" s="12">
        <f>IFERROR(MAX(0,MIN(1,((Data!F48-F$2)/(F$3-F$2)))),"")</f>
        <v>0.47325748616766555</v>
      </c>
      <c r="G48" s="12">
        <f>IFERROR(MAX(0,MIN(1,((Data!G48-G$2)/(G$3-G$2)))),"")</f>
        <v>0.36196757142857144</v>
      </c>
      <c r="I48">
        <f t="shared" si="2"/>
        <v>0.61603821033935369</v>
      </c>
      <c r="J48">
        <f t="shared" si="3"/>
        <v>66</v>
      </c>
      <c r="M48">
        <f t="shared" si="4"/>
        <v>45</v>
      </c>
      <c r="N48">
        <f t="shared" si="5"/>
        <v>44</v>
      </c>
      <c r="O48">
        <f t="shared" si="6"/>
        <v>54</v>
      </c>
      <c r="P48">
        <f t="shared" si="7"/>
        <v>141</v>
      </c>
      <c r="Q48">
        <f t="shared" si="8"/>
        <v>82</v>
      </c>
      <c r="R48">
        <f t="shared" si="9"/>
        <v>66</v>
      </c>
      <c r="S48" t="str">
        <f t="shared" si="10"/>
        <v>Costa Rica</v>
      </c>
      <c r="T48">
        <f t="shared" si="11"/>
        <v>0.61603821033935369</v>
      </c>
      <c r="U48" t="str">
        <f t="shared" si="12"/>
        <v/>
      </c>
      <c r="V48" t="str">
        <f t="shared" si="13"/>
        <v/>
      </c>
    </row>
    <row r="49" spans="1:22">
      <c r="A49" s="78" t="s">
        <v>84</v>
      </c>
      <c r="B49" s="79" t="s">
        <v>85</v>
      </c>
      <c r="C49" s="12">
        <f>IFERROR(MAX(0,MIN(1,((Data!C49-C$2)/(C$3-C$2)))),"")</f>
        <v>0.55399999999999994</v>
      </c>
      <c r="D49" s="12">
        <f>IFERROR(MAX(0,MIN(1,((Data!D49-D$2)/(D$3-D$2)))),"")</f>
        <v>0.2975607096115489</v>
      </c>
      <c r="E49" s="12">
        <f>IFERROR(MAX(0,MIN(1,((Data!E49-E$2)/(E$3-E$2)))),"")</f>
        <v>0.19400000000000001</v>
      </c>
      <c r="F49" s="12">
        <f>IFERROR(MAX(0,MIN(1,((Data!F49-F$2)/(F$3-F$2)))),"")</f>
        <v>0.70361848780459213</v>
      </c>
      <c r="G49" s="12">
        <f>IFERROR(MAX(0,MIN(1,((Data!G49-G$2)/(G$3-G$2)))),"")</f>
        <v>0.11959714285714286</v>
      </c>
      <c r="I49">
        <f t="shared" si="2"/>
        <v>0.44134704253416046</v>
      </c>
      <c r="J49">
        <f t="shared" si="3"/>
        <v>126</v>
      </c>
      <c r="M49">
        <f t="shared" si="4"/>
        <v>118</v>
      </c>
      <c r="N49">
        <f t="shared" si="5"/>
        <v>162</v>
      </c>
      <c r="O49">
        <f t="shared" si="6"/>
        <v>176</v>
      </c>
      <c r="P49">
        <f t="shared" si="7"/>
        <v>118</v>
      </c>
      <c r="Q49">
        <f t="shared" si="8"/>
        <v>127</v>
      </c>
      <c r="R49">
        <f t="shared" si="9"/>
        <v>126</v>
      </c>
      <c r="S49" t="str">
        <f t="shared" si="10"/>
        <v>Côte d'Ivoire</v>
      </c>
      <c r="T49">
        <f t="shared" si="11"/>
        <v>0.44134704253416046</v>
      </c>
      <c r="U49" t="str">
        <f t="shared" si="12"/>
        <v/>
      </c>
      <c r="V49" t="str">
        <f t="shared" si="13"/>
        <v/>
      </c>
    </row>
    <row r="50" spans="1:22">
      <c r="A50" s="78" t="s">
        <v>86</v>
      </c>
      <c r="B50" s="79" t="s">
        <v>87</v>
      </c>
      <c r="C50" s="12">
        <f>IFERROR(MAX(0,MIN(1,((Data!C50-C$2)/(C$3-C$2)))),"")</f>
        <v>0.61099999999999999</v>
      </c>
      <c r="D50" s="12">
        <f>IFERROR(MAX(0,MIN(1,((Data!D50-D$2)/(D$3-D$2)))),"")</f>
        <v>0.6797377089589578</v>
      </c>
      <c r="E50" s="12">
        <f>IFERROR(MAX(0,MIN(1,((Data!E50-E$2)/(E$3-E$2)))),"")</f>
        <v>0.62</v>
      </c>
      <c r="F50" s="12">
        <f>IFERROR(MAX(0,MIN(1,((Data!F50-F$2)/(F$3-F$2)))),"")</f>
        <v>1</v>
      </c>
      <c r="G50" s="12">
        <f>IFERROR(MAX(0,MIN(1,((Data!G50-G$2)/(G$3-G$2)))),"")</f>
        <v>0.72282951607285706</v>
      </c>
      <c r="I50">
        <f t="shared" si="2"/>
        <v>0.68332090312897686</v>
      </c>
      <c r="J50">
        <f t="shared" si="3"/>
        <v>42</v>
      </c>
      <c r="M50">
        <f t="shared" si="4"/>
        <v>78</v>
      </c>
      <c r="N50">
        <f t="shared" si="5"/>
        <v>62</v>
      </c>
      <c r="O50">
        <f t="shared" si="6"/>
        <v>59</v>
      </c>
      <c r="P50">
        <f t="shared" si="7"/>
        <v>1</v>
      </c>
      <c r="Q50">
        <f t="shared" si="8"/>
        <v>46</v>
      </c>
      <c r="R50">
        <f t="shared" si="9"/>
        <v>42</v>
      </c>
      <c r="S50" t="str">
        <f t="shared" si="10"/>
        <v>Croatia</v>
      </c>
      <c r="T50">
        <f t="shared" si="11"/>
        <v>0.68332090312897686</v>
      </c>
      <c r="U50" t="str">
        <f t="shared" si="12"/>
        <v/>
      </c>
      <c r="V50" t="str">
        <f t="shared" si="13"/>
        <v/>
      </c>
    </row>
    <row r="51" spans="1:22">
      <c r="A51" s="78" t="s">
        <v>88</v>
      </c>
      <c r="B51" s="79" t="s">
        <v>89</v>
      </c>
      <c r="C51" s="12">
        <f>IFERROR(MAX(0,MIN(1,((Data!C51-C$2)/(C$3-C$2)))),"")</f>
        <v>0.27699999999999997</v>
      </c>
      <c r="D51" s="12">
        <f>IFERROR(MAX(0,MIN(1,((Data!D51-D$2)/(D$3-D$2)))),"")</f>
        <v>0.17467808588191558</v>
      </c>
      <c r="E51" s="12">
        <f>IFERROR(MAX(0,MIN(1,((Data!E51-E$2)/(E$3-E$2)))),"")</f>
        <v>0.50600000000000001</v>
      </c>
      <c r="F51" s="12">
        <f>IFERROR(MAX(0,MIN(1,((Data!F51-F$2)/(F$3-F$2)))),"")</f>
        <v>4.3932016642201553E-2</v>
      </c>
      <c r="G51" s="12">
        <f>IFERROR(MAX(0,MIN(1,((Data!G51-G$2)/(G$3-G$2)))),"")</f>
        <v>1</v>
      </c>
      <c r="I51">
        <f t="shared" si="2"/>
        <v>0.35407626281551463</v>
      </c>
      <c r="J51">
        <f t="shared" si="3"/>
        <v>150</v>
      </c>
      <c r="M51">
        <f t="shared" si="4"/>
        <v>172</v>
      </c>
      <c r="N51">
        <f t="shared" si="5"/>
        <v>183</v>
      </c>
      <c r="O51">
        <f t="shared" si="6"/>
        <v>98</v>
      </c>
      <c r="P51">
        <f t="shared" si="7"/>
        <v>179</v>
      </c>
      <c r="Q51">
        <f t="shared" si="8"/>
        <v>1</v>
      </c>
      <c r="R51">
        <f t="shared" si="9"/>
        <v>150</v>
      </c>
      <c r="S51" t="str">
        <f t="shared" si="10"/>
        <v>Cuba</v>
      </c>
      <c r="T51">
        <f t="shared" si="11"/>
        <v>0.35407626281551463</v>
      </c>
      <c r="U51" t="str">
        <f t="shared" si="12"/>
        <v/>
      </c>
      <c r="V51" t="str">
        <f t="shared" si="13"/>
        <v/>
      </c>
    </row>
    <row r="52" spans="1:22">
      <c r="A52" s="78" t="s">
        <v>90</v>
      </c>
      <c r="B52" s="79" t="s">
        <v>91</v>
      </c>
      <c r="C52" s="12">
        <f>IFERROR(MAX(0,MIN(1,((Data!C52-C$2)/(C$3-C$2)))),"")</f>
        <v>0.73299999999999998</v>
      </c>
      <c r="D52" s="12">
        <f>IFERROR(MAX(0,MIN(1,((Data!D52-D$2)/(D$3-D$2)))),"")</f>
        <v>0.7915619085785911</v>
      </c>
      <c r="E52" s="12">
        <f>IFERROR(MAX(0,MIN(1,((Data!E52-E$2)/(E$3-E$2)))),"")</f>
        <v>0.57400000000000007</v>
      </c>
      <c r="F52" s="12">
        <f>IFERROR(MAX(0,MIN(1,((Data!F52-F$2)/(F$3-F$2)))),"")</f>
        <v>1</v>
      </c>
      <c r="G52" s="12">
        <f>IFERROR(MAX(0,MIN(1,((Data!G52-G$2)/(G$3-G$2)))),"")</f>
        <v>0.6088285714285715</v>
      </c>
      <c r="I52">
        <f t="shared" si="2"/>
        <v>0.73829881000089537</v>
      </c>
      <c r="J52">
        <f t="shared" si="3"/>
        <v>30</v>
      </c>
      <c r="M52">
        <f t="shared" si="4"/>
        <v>17</v>
      </c>
      <c r="N52">
        <f t="shared" si="5"/>
        <v>32</v>
      </c>
      <c r="O52">
        <f t="shared" si="6"/>
        <v>75</v>
      </c>
      <c r="P52">
        <f t="shared" si="7"/>
        <v>1</v>
      </c>
      <c r="Q52">
        <f t="shared" si="8"/>
        <v>53</v>
      </c>
      <c r="R52">
        <f t="shared" si="9"/>
        <v>30</v>
      </c>
      <c r="S52" t="str">
        <f t="shared" si="10"/>
        <v>Cyprus</v>
      </c>
      <c r="T52">
        <f t="shared" si="11"/>
        <v>0.73829881000089537</v>
      </c>
      <c r="U52" t="str">
        <f t="shared" si="12"/>
        <v/>
      </c>
      <c r="V52" t="str">
        <f t="shared" si="13"/>
        <v/>
      </c>
    </row>
    <row r="53" spans="1:22">
      <c r="A53" s="78" t="s">
        <v>92</v>
      </c>
      <c r="B53" s="79" t="s">
        <v>93</v>
      </c>
      <c r="C53" s="12">
        <f>IFERROR(MAX(0,MIN(1,((Data!C53-C$2)/(C$3-C$2)))),"")</f>
        <v>0.70400000000000007</v>
      </c>
      <c r="D53" s="12">
        <f>IFERROR(MAX(0,MIN(1,((Data!D53-D$2)/(D$3-D$2)))),"")</f>
        <v>0.79073816308342004</v>
      </c>
      <c r="E53" s="12">
        <f>IFERROR(MAX(0,MIN(1,((Data!E53-E$2)/(E$3-E$2)))),"")</f>
        <v>0.68399999999999994</v>
      </c>
      <c r="F53" s="12">
        <f>IFERROR(MAX(0,MIN(1,((Data!F53-F$2)/(F$3-F$2)))),"")</f>
        <v>1</v>
      </c>
      <c r="G53" s="12">
        <f>IFERROR(MAX(0,MIN(1,((Data!G53-G$2)/(G$3-G$2)))),"")</f>
        <v>0.83239785714285719</v>
      </c>
      <c r="I53">
        <f t="shared" si="2"/>
        <v>0.76539200252828477</v>
      </c>
      <c r="J53">
        <f t="shared" si="3"/>
        <v>21</v>
      </c>
      <c r="M53">
        <f t="shared" si="4"/>
        <v>25</v>
      </c>
      <c r="N53">
        <f t="shared" si="5"/>
        <v>34</v>
      </c>
      <c r="O53">
        <f t="shared" si="6"/>
        <v>32</v>
      </c>
      <c r="P53">
        <f t="shared" si="7"/>
        <v>1</v>
      </c>
      <c r="Q53">
        <f t="shared" si="8"/>
        <v>33</v>
      </c>
      <c r="R53">
        <f t="shared" si="9"/>
        <v>21</v>
      </c>
      <c r="S53" t="str">
        <f t="shared" si="10"/>
        <v>Czech Republic</v>
      </c>
      <c r="T53">
        <f t="shared" si="11"/>
        <v>0.76539200252828477</v>
      </c>
      <c r="U53" t="str">
        <f t="shared" si="12"/>
        <v/>
      </c>
      <c r="V53" t="str">
        <f t="shared" si="13"/>
        <v/>
      </c>
    </row>
    <row r="54" spans="1:22">
      <c r="A54" s="78" t="s">
        <v>94</v>
      </c>
      <c r="B54" s="79" t="s">
        <v>95</v>
      </c>
      <c r="C54" s="12">
        <f>IFERROR(MAX(0,MIN(1,((Data!C54-C$2)/(C$3-C$2)))),"")</f>
        <v>0.78599999999999992</v>
      </c>
      <c r="D54" s="12">
        <f>IFERROR(MAX(0,MIN(1,((Data!D54-D$2)/(D$3-D$2)))),"")</f>
        <v>0.90225611293525765</v>
      </c>
      <c r="E54" s="12">
        <f>IFERROR(MAX(0,MIN(1,((Data!E54-E$2)/(E$3-E$2)))),"")</f>
        <v>0.70799999999999996</v>
      </c>
      <c r="F54" s="12">
        <f>IFERROR(MAX(0,MIN(1,((Data!F54-F$2)/(F$3-F$2)))),"")</f>
        <v>1</v>
      </c>
      <c r="G54" s="12">
        <f>IFERROR(MAX(0,MIN(1,((Data!G54-G$2)/(G$3-G$2)))),"")</f>
        <v>1</v>
      </c>
      <c r="I54">
        <f t="shared" si="2"/>
        <v>0.84428201411690718</v>
      </c>
      <c r="J54">
        <f t="shared" si="3"/>
        <v>3</v>
      </c>
      <c r="M54">
        <f t="shared" si="4"/>
        <v>7</v>
      </c>
      <c r="N54">
        <f t="shared" si="5"/>
        <v>2</v>
      </c>
      <c r="O54">
        <f t="shared" si="6"/>
        <v>26</v>
      </c>
      <c r="P54">
        <f t="shared" si="7"/>
        <v>1</v>
      </c>
      <c r="Q54">
        <f t="shared" si="8"/>
        <v>1</v>
      </c>
      <c r="R54">
        <f t="shared" si="9"/>
        <v>3</v>
      </c>
      <c r="S54" t="str">
        <f t="shared" si="10"/>
        <v>Denmark</v>
      </c>
      <c r="T54">
        <f t="shared" si="11"/>
        <v>0.84428201411690718</v>
      </c>
      <c r="U54" t="str">
        <f t="shared" si="12"/>
        <v/>
      </c>
      <c r="V54" t="str">
        <f t="shared" si="13"/>
        <v/>
      </c>
    </row>
    <row r="55" spans="1:22">
      <c r="A55" s="78" t="s">
        <v>96</v>
      </c>
      <c r="B55" s="79" t="s">
        <v>97</v>
      </c>
      <c r="C55" s="12">
        <f>IFERROR(MAX(0,MIN(1,((Data!C55-C$2)/(C$3-C$2)))),"")</f>
        <v>0.54500000000000004</v>
      </c>
      <c r="D55" s="12">
        <f>IFERROR(MAX(0,MIN(1,((Data!D55-D$2)/(D$3-D$2)))),"")</f>
        <v>0.30989712986502888</v>
      </c>
      <c r="E55" s="12">
        <f>IFERROR(MAX(0,MIN(1,((Data!E55-E$2)/(E$3-E$2)))),"")</f>
        <v>0.59599999999999997</v>
      </c>
      <c r="F55" s="12">
        <f>IFERROR(MAX(0,MIN(1,((Data!F55-F$2)/(F$3-F$2)))),"")</f>
        <v>0.16556828663257445</v>
      </c>
      <c r="G55" s="12">
        <f>IFERROR(MAX(0,MIN(1,((Data!G55-G$2)/(G$3-G$2)))),"")</f>
        <v>4.9545571428571425E-2</v>
      </c>
      <c r="I55">
        <f t="shared" si="2"/>
        <v>0.41262637349077186</v>
      </c>
      <c r="J55">
        <f t="shared" si="3"/>
        <v>137</v>
      </c>
      <c r="M55">
        <f t="shared" si="4"/>
        <v>121</v>
      </c>
      <c r="N55">
        <f t="shared" si="5"/>
        <v>159</v>
      </c>
      <c r="O55">
        <f t="shared" si="6"/>
        <v>66</v>
      </c>
      <c r="P55">
        <f t="shared" si="7"/>
        <v>173</v>
      </c>
      <c r="Q55">
        <f t="shared" si="8"/>
        <v>156</v>
      </c>
      <c r="R55">
        <f t="shared" si="9"/>
        <v>137</v>
      </c>
      <c r="S55" t="str">
        <f t="shared" si="10"/>
        <v>Djibouti</v>
      </c>
      <c r="T55">
        <f t="shared" si="11"/>
        <v>0.41262637349077186</v>
      </c>
      <c r="U55" t="str">
        <f t="shared" si="12"/>
        <v/>
      </c>
      <c r="V55" t="str">
        <f t="shared" si="13"/>
        <v/>
      </c>
    </row>
    <row r="56" spans="1:22">
      <c r="A56" s="78" t="s">
        <v>98</v>
      </c>
      <c r="B56" s="79" t="s">
        <v>99</v>
      </c>
      <c r="C56" s="12">
        <f>IFERROR(MAX(0,MIN(1,((Data!C56-C$2)/(C$3-C$2)))),"")</f>
        <v>0.63300000000000001</v>
      </c>
      <c r="D56" s="12">
        <f>IFERROR(MAX(0,MIN(1,((Data!D56-D$2)/(D$3-D$2)))),"")</f>
        <v>0.77458772275729337</v>
      </c>
      <c r="E56" s="12">
        <f>IFERROR(MAX(0,MIN(1,((Data!E56-E$2)/(E$3-E$2)))),"")</f>
        <v>0.65</v>
      </c>
      <c r="F56" s="12">
        <f>IFERROR(MAX(0,MIN(1,((Data!F56-F$2)/(F$3-F$2)))),"")</f>
        <v>1</v>
      </c>
      <c r="G56" s="12">
        <f>IFERROR(MAX(0,MIN(1,((Data!G56-G$2)/(G$3-G$2)))),"")</f>
        <v>4.9477142857142858E-2</v>
      </c>
      <c r="I56">
        <f t="shared" si="2"/>
        <v>0.62575810820180444</v>
      </c>
      <c r="J56">
        <f t="shared" si="3"/>
        <v>62</v>
      </c>
      <c r="M56">
        <f t="shared" si="4"/>
        <v>68</v>
      </c>
      <c r="N56">
        <f t="shared" si="5"/>
        <v>43</v>
      </c>
      <c r="O56">
        <f t="shared" si="6"/>
        <v>48</v>
      </c>
      <c r="P56">
        <f t="shared" si="7"/>
        <v>1</v>
      </c>
      <c r="Q56">
        <f t="shared" si="8"/>
        <v>157</v>
      </c>
      <c r="R56">
        <f t="shared" si="9"/>
        <v>62</v>
      </c>
      <c r="S56" t="str">
        <f t="shared" si="10"/>
        <v>Dominica</v>
      </c>
      <c r="T56">
        <f t="shared" si="11"/>
        <v>0.62575810820180444</v>
      </c>
      <c r="U56" t="str">
        <f t="shared" si="12"/>
        <v/>
      </c>
      <c r="V56" t="str">
        <f t="shared" si="13"/>
        <v/>
      </c>
    </row>
    <row r="57" spans="1:22">
      <c r="A57" s="78" t="s">
        <v>100</v>
      </c>
      <c r="B57" s="79" t="s">
        <v>101</v>
      </c>
      <c r="C57" s="12">
        <f>IFERROR(MAX(0,MIN(1,((Data!C57-C$2)/(C$3-C$2)))),"")</f>
        <v>0.6</v>
      </c>
      <c r="D57" s="12">
        <f>IFERROR(MAX(0,MIN(1,((Data!D57-D$2)/(D$3-D$2)))),"")</f>
        <v>0.58119621717066672</v>
      </c>
      <c r="E57" s="12">
        <f>IFERROR(MAX(0,MIN(1,((Data!E57-E$2)/(E$3-E$2)))),"")</f>
        <v>0.52400000000000002</v>
      </c>
      <c r="F57" s="12">
        <f>IFERROR(MAX(0,MIN(1,((Data!F57-F$2)/(F$3-F$2)))),"")</f>
        <v>0.95030127233312334</v>
      </c>
      <c r="G57" s="12">
        <f>IFERROR(MAX(0,MIN(1,((Data!G57-G$2)/(G$3-G$2)))),"")</f>
        <v>0.4750227142857143</v>
      </c>
      <c r="I57">
        <f t="shared" si="2"/>
        <v>0.61631502547368799</v>
      </c>
      <c r="J57">
        <f t="shared" si="3"/>
        <v>65</v>
      </c>
      <c r="M57">
        <f t="shared" si="4"/>
        <v>86</v>
      </c>
      <c r="N57">
        <f t="shared" si="5"/>
        <v>85</v>
      </c>
      <c r="O57">
        <f t="shared" si="6"/>
        <v>92</v>
      </c>
      <c r="P57">
        <f t="shared" si="7"/>
        <v>89</v>
      </c>
      <c r="Q57">
        <f t="shared" si="8"/>
        <v>70</v>
      </c>
      <c r="R57">
        <f t="shared" si="9"/>
        <v>65</v>
      </c>
      <c r="S57" t="str">
        <f t="shared" si="10"/>
        <v>Dominican Republic</v>
      </c>
      <c r="T57">
        <f t="shared" si="11"/>
        <v>0.61631502547368799</v>
      </c>
      <c r="U57" t="str">
        <f t="shared" si="12"/>
        <v/>
      </c>
      <c r="V57" t="str">
        <f t="shared" si="13"/>
        <v/>
      </c>
    </row>
    <row r="58" spans="1:22">
      <c r="A58" s="78" t="s">
        <v>102</v>
      </c>
      <c r="B58" s="79" t="s">
        <v>103</v>
      </c>
      <c r="C58" s="12">
        <f>IFERROR(MAX(0,MIN(1,((Data!C58-C$2)/(C$3-C$2)))),"")</f>
        <v>0.47100000000000003</v>
      </c>
      <c r="D58" s="12">
        <f>IFERROR(MAX(0,MIN(1,((Data!D58-D$2)/(D$3-D$2)))),"")</f>
        <v>0.49721330035017114</v>
      </c>
      <c r="E58" s="12">
        <f>IFERROR(MAX(0,MIN(1,((Data!E58-E$2)/(E$3-E$2)))),"")</f>
        <v>0.35</v>
      </c>
      <c r="F58" s="12">
        <f>IFERROR(MAX(0,MIN(1,((Data!F58-F$2)/(F$3-F$2)))),"")</f>
        <v>1</v>
      </c>
      <c r="G58" s="12">
        <f>IFERROR(MAX(0,MIN(1,((Data!G58-G$2)/(G$3-G$2)))),"")</f>
        <v>0.60587671428571421</v>
      </c>
      <c r="I58">
        <f t="shared" si="2"/>
        <v>0.54213625182948566</v>
      </c>
      <c r="J58">
        <f t="shared" si="3"/>
        <v>90</v>
      </c>
      <c r="M58">
        <f t="shared" si="4"/>
        <v>154</v>
      </c>
      <c r="N58">
        <f t="shared" si="5"/>
        <v>110</v>
      </c>
      <c r="O58">
        <f t="shared" si="6"/>
        <v>149</v>
      </c>
      <c r="P58">
        <f t="shared" si="7"/>
        <v>1</v>
      </c>
      <c r="Q58">
        <f t="shared" si="8"/>
        <v>54</v>
      </c>
      <c r="R58">
        <f t="shared" si="9"/>
        <v>90</v>
      </c>
      <c r="S58" t="str">
        <f t="shared" si="10"/>
        <v>Ecuador</v>
      </c>
      <c r="T58">
        <f t="shared" si="11"/>
        <v>0.54213625182948566</v>
      </c>
      <c r="U58" t="str">
        <f t="shared" si="12"/>
        <v/>
      </c>
      <c r="V58" t="str">
        <f t="shared" si="13"/>
        <v/>
      </c>
    </row>
    <row r="59" spans="1:22">
      <c r="A59" s="78" t="s">
        <v>104</v>
      </c>
      <c r="B59" s="79" t="s">
        <v>105</v>
      </c>
      <c r="C59" s="12">
        <f>IFERROR(MAX(0,MIN(1,((Data!C59-C$2)/(C$3-C$2)))),"")</f>
        <v>0.59099999999999997</v>
      </c>
      <c r="D59" s="12">
        <f>IFERROR(MAX(0,MIN(1,((Data!D59-D$2)/(D$3-D$2)))),"")</f>
        <v>0.30716847252076218</v>
      </c>
      <c r="E59" s="12">
        <f>IFERROR(MAX(0,MIN(1,((Data!E59-E$2)/(E$3-E$2)))),"")</f>
        <v>0.374</v>
      </c>
      <c r="F59" s="12">
        <f>IFERROR(MAX(0,MIN(1,((Data!F59-F$2)/(F$3-F$2)))),"")</f>
        <v>0.74099915405405437</v>
      </c>
      <c r="G59" s="12">
        <f>IFERROR(MAX(0,MIN(1,((Data!G59-G$2)/(G$3-G$2)))),"")</f>
        <v>0.40646685714285713</v>
      </c>
      <c r="I59">
        <f t="shared" si="2"/>
        <v>0.52407931046470924</v>
      </c>
      <c r="J59">
        <f t="shared" si="3"/>
        <v>98</v>
      </c>
      <c r="M59">
        <f t="shared" si="4"/>
        <v>92</v>
      </c>
      <c r="N59">
        <f t="shared" si="5"/>
        <v>160</v>
      </c>
      <c r="O59">
        <f t="shared" si="6"/>
        <v>141</v>
      </c>
      <c r="P59">
        <f t="shared" si="7"/>
        <v>112</v>
      </c>
      <c r="Q59">
        <f t="shared" si="8"/>
        <v>77</v>
      </c>
      <c r="R59">
        <f t="shared" si="9"/>
        <v>98</v>
      </c>
      <c r="S59" t="str">
        <f t="shared" si="10"/>
        <v>Egypt</v>
      </c>
      <c r="T59">
        <f t="shared" si="11"/>
        <v>0.52407931046470924</v>
      </c>
      <c r="U59" t="str">
        <f t="shared" si="12"/>
        <v/>
      </c>
      <c r="V59" t="str">
        <f t="shared" si="13"/>
        <v/>
      </c>
    </row>
    <row r="60" spans="1:22">
      <c r="A60" s="78" t="s">
        <v>106</v>
      </c>
      <c r="B60" s="79" t="s">
        <v>107</v>
      </c>
      <c r="C60" s="12">
        <f>IFERROR(MAX(0,MIN(1,((Data!C60-C$2)/(C$3-C$2)))),"")</f>
        <v>0.68799999999999994</v>
      </c>
      <c r="D60" s="12">
        <f>IFERROR(MAX(0,MIN(1,((Data!D60-D$2)/(D$3-D$2)))),"")</f>
        <v>0.57292790442332397</v>
      </c>
      <c r="E60" s="12">
        <f>IFERROR(MAX(0,MIN(1,((Data!E60-E$2)/(E$3-E$2)))),"")</f>
        <v>0.50600000000000001</v>
      </c>
      <c r="F60" s="12">
        <f>IFERROR(MAX(0,MIN(1,((Data!F60-F$2)/(F$3-F$2)))),"")</f>
        <v>1</v>
      </c>
      <c r="G60" s="12">
        <f>IFERROR(MAX(0,MIN(1,((Data!G60-G$2)/(G$3-G$2)))),"")</f>
        <v>0.3509052857142857</v>
      </c>
      <c r="I60">
        <f t="shared" si="2"/>
        <v>0.64772914876720122</v>
      </c>
      <c r="J60">
        <f t="shared" si="3"/>
        <v>49</v>
      </c>
      <c r="M60">
        <f t="shared" si="4"/>
        <v>36</v>
      </c>
      <c r="N60">
        <f t="shared" si="5"/>
        <v>89</v>
      </c>
      <c r="O60">
        <f t="shared" si="6"/>
        <v>98</v>
      </c>
      <c r="P60">
        <f t="shared" si="7"/>
        <v>1</v>
      </c>
      <c r="Q60">
        <f t="shared" si="8"/>
        <v>83</v>
      </c>
      <c r="R60">
        <f t="shared" si="9"/>
        <v>49</v>
      </c>
      <c r="S60" t="str">
        <f t="shared" si="10"/>
        <v>El Salvador</v>
      </c>
      <c r="T60">
        <f t="shared" si="11"/>
        <v>0.64772914876720122</v>
      </c>
      <c r="U60" t="str">
        <f t="shared" si="12"/>
        <v/>
      </c>
      <c r="V60" t="str">
        <f t="shared" si="13"/>
        <v/>
      </c>
    </row>
    <row r="61" spans="1:22">
      <c r="A61" s="78" t="s">
        <v>108</v>
      </c>
      <c r="B61" s="79" t="s">
        <v>109</v>
      </c>
      <c r="C61" s="12">
        <f>IFERROR(MAX(0,MIN(1,((Data!C61-C$2)/(C$3-C$2)))),"")</f>
        <v>0.47499999999999998</v>
      </c>
      <c r="D61" s="12">
        <f>IFERROR(MAX(0,MIN(1,((Data!D61-D$2)/(D$3-D$2)))),"")</f>
        <v>0.15024017703334444</v>
      </c>
      <c r="E61" s="12">
        <f>IFERROR(MAX(0,MIN(1,((Data!E61-E$2)/(E$3-E$2)))),"")</f>
        <v>0.496</v>
      </c>
      <c r="F61" s="12">
        <f>IFERROR(MAX(0,MIN(1,((Data!F61-F$2)/(F$3-F$2)))),"")</f>
        <v>0.73113142834986</v>
      </c>
      <c r="G61" s="12">
        <f>IFERROR(MAX(0,MIN(1,((Data!G61-G$2)/(G$3-G$2)))),"")</f>
        <v>4.6556142857142858E-2</v>
      </c>
      <c r="I61">
        <f t="shared" si="2"/>
        <v>0.41549096853004341</v>
      </c>
      <c r="J61">
        <f t="shared" si="3"/>
        <v>135</v>
      </c>
      <c r="M61">
        <f t="shared" si="4"/>
        <v>152</v>
      </c>
      <c r="N61">
        <f t="shared" si="5"/>
        <v>185</v>
      </c>
      <c r="O61">
        <f t="shared" si="6"/>
        <v>104</v>
      </c>
      <c r="P61">
        <f t="shared" si="7"/>
        <v>115</v>
      </c>
      <c r="Q61">
        <f t="shared" si="8"/>
        <v>159</v>
      </c>
      <c r="R61">
        <f t="shared" si="9"/>
        <v>135</v>
      </c>
      <c r="S61" t="str">
        <f t="shared" si="10"/>
        <v>Equatorial Guinea</v>
      </c>
      <c r="T61">
        <f t="shared" si="11"/>
        <v>0.41549096853004341</v>
      </c>
      <c r="U61" t="str">
        <f t="shared" si="12"/>
        <v/>
      </c>
      <c r="V61" t="str">
        <f t="shared" si="13"/>
        <v/>
      </c>
    </row>
    <row r="62" spans="1:22">
      <c r="A62" s="78" t="s">
        <v>110</v>
      </c>
      <c r="B62" s="79" t="s">
        <v>111</v>
      </c>
      <c r="C62" s="12">
        <f>IFERROR(MAX(0,MIN(1,((Data!C62-C$2)/(C$3-C$2)))),"")</f>
        <v>0.36700000000000005</v>
      </c>
      <c r="D62" s="12">
        <f>IFERROR(MAX(0,MIN(1,((Data!D62-D$2)/(D$3-D$2)))),"")</f>
        <v>7.5667626274328839E-2</v>
      </c>
      <c r="E62" s="12">
        <f>IFERROR(MAX(0,MIN(1,((Data!E62-E$2)/(E$3-E$2)))),"")</f>
        <v>0.33999999999999997</v>
      </c>
      <c r="F62" s="12">
        <f>IFERROR(MAX(0,MIN(1,((Data!F62-F$2)/(F$3-F$2)))),"")</f>
        <v>3.0909222834208668E-2</v>
      </c>
      <c r="G62" s="12">
        <f>IFERROR(MAX(0,MIN(1,((Data!G62-G$2)/(G$3-G$2)))),"")</f>
        <v>2.8456285714285715E-2</v>
      </c>
      <c r="I62">
        <f t="shared" si="2"/>
        <v>0.24287914185285292</v>
      </c>
      <c r="J62">
        <f t="shared" si="3"/>
        <v>158</v>
      </c>
      <c r="M62">
        <f t="shared" si="4"/>
        <v>171</v>
      </c>
      <c r="N62">
        <f t="shared" si="5"/>
        <v>190</v>
      </c>
      <c r="O62">
        <f t="shared" si="6"/>
        <v>150</v>
      </c>
      <c r="P62">
        <f t="shared" si="7"/>
        <v>181</v>
      </c>
      <c r="Q62">
        <f t="shared" si="8"/>
        <v>169</v>
      </c>
      <c r="R62">
        <f t="shared" si="9"/>
        <v>158</v>
      </c>
      <c r="S62" t="str">
        <f t="shared" si="10"/>
        <v>Eritrea</v>
      </c>
      <c r="T62">
        <f t="shared" si="11"/>
        <v>0.24287914185285292</v>
      </c>
      <c r="U62" t="str">
        <f t="shared" si="12"/>
        <v/>
      </c>
      <c r="V62" t="str">
        <f t="shared" si="13"/>
        <v/>
      </c>
    </row>
    <row r="63" spans="1:22">
      <c r="A63" s="78" t="s">
        <v>112</v>
      </c>
      <c r="B63" s="79" t="s">
        <v>113</v>
      </c>
      <c r="C63" s="12">
        <f>IFERROR(MAX(0,MIN(1,((Data!C63-C$2)/(C$3-C$2)))),"")</f>
        <v>0.752</v>
      </c>
      <c r="D63" s="12">
        <f>IFERROR(MAX(0,MIN(1,((Data!D63-D$2)/(D$3-D$2)))),"")</f>
        <v>0.80188134241431996</v>
      </c>
      <c r="E63" s="12">
        <f>IFERROR(MAX(0,MIN(1,((Data!E63-E$2)/(E$3-E$2)))),"")</f>
        <v>0.61799999999999999</v>
      </c>
      <c r="F63" s="12">
        <f>IFERROR(MAX(0,MIN(1,((Data!F63-F$2)/(F$3-F$2)))),"")</f>
        <v>1</v>
      </c>
      <c r="G63" s="12">
        <f>IFERROR(MAX(0,MIN(1,((Data!G63-G$2)/(G$3-G$2)))),"")</f>
        <v>0.9100947142857142</v>
      </c>
      <c r="I63">
        <f t="shared" si="2"/>
        <v>0.79224700708750428</v>
      </c>
      <c r="J63">
        <f t="shared" si="3"/>
        <v>13</v>
      </c>
      <c r="M63">
        <f t="shared" si="4"/>
        <v>13</v>
      </c>
      <c r="N63">
        <f t="shared" si="5"/>
        <v>29</v>
      </c>
      <c r="O63">
        <f t="shared" si="6"/>
        <v>61</v>
      </c>
      <c r="P63">
        <f t="shared" si="7"/>
        <v>1</v>
      </c>
      <c r="Q63">
        <f t="shared" si="8"/>
        <v>26</v>
      </c>
      <c r="R63">
        <f t="shared" si="9"/>
        <v>13</v>
      </c>
      <c r="S63" t="str">
        <f t="shared" si="10"/>
        <v>Estonia</v>
      </c>
      <c r="T63">
        <f t="shared" si="11"/>
        <v>0.79224700708750428</v>
      </c>
      <c r="U63" t="str">
        <f t="shared" si="12"/>
        <v/>
      </c>
      <c r="V63" t="str">
        <f t="shared" si="13"/>
        <v/>
      </c>
    </row>
    <row r="64" spans="1:22">
      <c r="A64" s="78" t="s">
        <v>114</v>
      </c>
      <c r="B64" s="79" t="s">
        <v>115</v>
      </c>
      <c r="C64" s="12">
        <f>IFERROR(MAX(0,MIN(1,((Data!C64-C$2)/(C$3-C$2)))),"")</f>
        <v>0.505</v>
      </c>
      <c r="D64" s="12">
        <f>IFERROR(MAX(0,MIN(1,((Data!D64-D$2)/(D$3-D$2)))),"")</f>
        <v>0.27512118243382888</v>
      </c>
      <c r="E64" s="12">
        <f>IFERROR(MAX(0,MIN(1,((Data!E64-E$2)/(E$3-E$2)))),"")</f>
        <v>0.154</v>
      </c>
      <c r="F64" s="12">
        <f>IFERROR(MAX(0,MIN(1,((Data!F64-F$2)/(F$3-F$2)))),"")</f>
        <v>5.4354443576373104E-2</v>
      </c>
      <c r="G64" s="12">
        <f>IFERROR(MAX(0,MIN(1,((Data!G64-G$2)/(G$3-G$2)))),"")</f>
        <v>5.1401857142857138E-2</v>
      </c>
      <c r="I64">
        <f t="shared" si="2"/>
        <v>0.31935968539413234</v>
      </c>
      <c r="J64">
        <f t="shared" si="3"/>
        <v>154</v>
      </c>
      <c r="M64">
        <f t="shared" si="4"/>
        <v>139</v>
      </c>
      <c r="N64">
        <f t="shared" si="5"/>
        <v>166</v>
      </c>
      <c r="O64">
        <f t="shared" si="6"/>
        <v>180</v>
      </c>
      <c r="P64">
        <f t="shared" si="7"/>
        <v>178</v>
      </c>
      <c r="Q64">
        <f t="shared" si="8"/>
        <v>154</v>
      </c>
      <c r="R64">
        <f t="shared" si="9"/>
        <v>154</v>
      </c>
      <c r="S64" t="str">
        <f t="shared" si="10"/>
        <v>Ethiopia</v>
      </c>
      <c r="T64">
        <f t="shared" si="11"/>
        <v>0.31935968539413234</v>
      </c>
      <c r="U64" t="str">
        <f t="shared" si="12"/>
        <v/>
      </c>
      <c r="V64" t="str">
        <f t="shared" si="13"/>
        <v/>
      </c>
    </row>
    <row r="65" spans="1:22">
      <c r="A65" s="78" t="s">
        <v>116</v>
      </c>
      <c r="B65" s="79" t="s">
        <v>117</v>
      </c>
      <c r="C65" s="12">
        <f>IFERROR(MAX(0,MIN(1,((Data!C65-C$2)/(C$3-C$2)))),"")</f>
        <v>0.60399999999999998</v>
      </c>
      <c r="D65" s="12">
        <f>IFERROR(MAX(0,MIN(1,((Data!D65-D$2)/(D$3-D$2)))),"")</f>
        <v>0.39579562619643999</v>
      </c>
      <c r="E65" s="12">
        <f>IFERROR(MAX(0,MIN(1,((Data!E65-E$2)/(E$3-E$2)))),"")</f>
        <v>0.45599999999999996</v>
      </c>
      <c r="F65" s="12">
        <f>IFERROR(MAX(0,MIN(1,((Data!F65-F$2)/(F$3-F$2)))),"")</f>
        <v>0.83737168914355442</v>
      </c>
      <c r="G65" s="12">
        <f>IFERROR(MAX(0,MIN(1,((Data!G65-G$2)/(G$3-G$2)))),"")</f>
        <v>0.22017314285714285</v>
      </c>
      <c r="I65">
        <f t="shared" si="2"/>
        <v>0.54066755727464222</v>
      </c>
      <c r="J65">
        <f t="shared" si="3"/>
        <v>91</v>
      </c>
      <c r="M65">
        <f t="shared" si="4"/>
        <v>82</v>
      </c>
      <c r="N65">
        <f t="shared" si="5"/>
        <v>133</v>
      </c>
      <c r="O65">
        <f t="shared" si="6"/>
        <v>115</v>
      </c>
      <c r="P65">
        <f t="shared" si="7"/>
        <v>105</v>
      </c>
      <c r="Q65">
        <f t="shared" si="8"/>
        <v>101</v>
      </c>
      <c r="R65">
        <f t="shared" si="9"/>
        <v>91</v>
      </c>
      <c r="S65" t="str">
        <f t="shared" si="10"/>
        <v>Fiji</v>
      </c>
      <c r="T65">
        <f t="shared" si="11"/>
        <v>0.54066755727464222</v>
      </c>
      <c r="U65" t="str">
        <f t="shared" si="12"/>
        <v/>
      </c>
      <c r="V65" t="str">
        <f t="shared" si="13"/>
        <v/>
      </c>
    </row>
    <row r="66" spans="1:22">
      <c r="A66" s="78" t="s">
        <v>118</v>
      </c>
      <c r="B66" s="79" t="s">
        <v>119</v>
      </c>
      <c r="C66" s="12">
        <f>IFERROR(MAX(0,MIN(1,((Data!C66-C$2)/(C$3-C$2)))),"")</f>
        <v>0.74</v>
      </c>
      <c r="D66" s="12">
        <f>IFERROR(MAX(0,MIN(1,((Data!D66-D$2)/(D$3-D$2)))),"")</f>
        <v>0.89550192637872228</v>
      </c>
      <c r="E66" s="12">
        <f>IFERROR(MAX(0,MIN(1,((Data!E66-E$2)/(E$3-E$2)))),"")</f>
        <v>0.77200000000000002</v>
      </c>
      <c r="F66" s="12">
        <f>IFERROR(MAX(0,MIN(1,((Data!F66-F$2)/(F$3-F$2)))),"")</f>
        <v>1</v>
      </c>
      <c r="G66" s="12">
        <f>IFERROR(MAX(0,MIN(1,((Data!G66-G$2)/(G$3-G$2)))),"")</f>
        <v>1</v>
      </c>
      <c r="I66">
        <f t="shared" si="2"/>
        <v>0.82843774079734034</v>
      </c>
      <c r="J66">
        <f t="shared" si="3"/>
        <v>4</v>
      </c>
      <c r="M66">
        <f t="shared" si="4"/>
        <v>16</v>
      </c>
      <c r="N66">
        <f t="shared" si="5"/>
        <v>7</v>
      </c>
      <c r="O66">
        <f t="shared" si="6"/>
        <v>9</v>
      </c>
      <c r="P66">
        <f t="shared" si="7"/>
        <v>1</v>
      </c>
      <c r="Q66">
        <f t="shared" si="8"/>
        <v>1</v>
      </c>
      <c r="R66">
        <f t="shared" si="9"/>
        <v>4</v>
      </c>
      <c r="S66" t="str">
        <f t="shared" si="10"/>
        <v>Finland</v>
      </c>
      <c r="T66">
        <f t="shared" si="11"/>
        <v>0.82843774079734034</v>
      </c>
      <c r="U66" t="str">
        <f t="shared" si="12"/>
        <v/>
      </c>
      <c r="V66" t="str">
        <f t="shared" si="13"/>
        <v/>
      </c>
    </row>
    <row r="67" spans="1:22">
      <c r="A67" s="78" t="s">
        <v>120</v>
      </c>
      <c r="B67" s="79" t="s">
        <v>121</v>
      </c>
      <c r="C67" s="12">
        <f>IFERROR(MAX(0,MIN(1,((Data!C67-C$2)/(C$3-C$2)))),"")</f>
        <v>0.64599999999999991</v>
      </c>
      <c r="D67" s="12">
        <f>IFERROR(MAX(0,MIN(1,((Data!D67-D$2)/(D$3-D$2)))),"")</f>
        <v>0.83566093868940883</v>
      </c>
      <c r="E67" s="12">
        <f>IFERROR(MAX(0,MIN(1,((Data!E67-E$2)/(E$3-E$2)))),"")</f>
        <v>0.61</v>
      </c>
      <c r="F67" s="12">
        <f>IFERROR(MAX(0,MIN(1,((Data!F67-F$2)/(F$3-F$2)))),"")</f>
        <v>1</v>
      </c>
      <c r="G67" s="12">
        <f>IFERROR(MAX(0,MIN(1,((Data!G67-G$2)/(G$3-G$2)))),"")</f>
        <v>0.7796912857142857</v>
      </c>
      <c r="I67">
        <f t="shared" si="2"/>
        <v>0.7261690280504618</v>
      </c>
      <c r="J67">
        <f t="shared" si="3"/>
        <v>33</v>
      </c>
      <c r="M67">
        <f t="shared" si="4"/>
        <v>60</v>
      </c>
      <c r="N67">
        <f t="shared" si="5"/>
        <v>21</v>
      </c>
      <c r="O67">
        <f t="shared" si="6"/>
        <v>62</v>
      </c>
      <c r="P67">
        <f t="shared" si="7"/>
        <v>1</v>
      </c>
      <c r="Q67">
        <f t="shared" si="8"/>
        <v>39</v>
      </c>
      <c r="R67">
        <f t="shared" si="9"/>
        <v>33</v>
      </c>
      <c r="S67" t="str">
        <f t="shared" si="10"/>
        <v>France</v>
      </c>
      <c r="T67">
        <f t="shared" si="11"/>
        <v>0.7261690280504618</v>
      </c>
      <c r="U67" t="str">
        <f t="shared" si="12"/>
        <v/>
      </c>
      <c r="V67" t="str">
        <f t="shared" si="13"/>
        <v/>
      </c>
    </row>
    <row r="68" spans="1:22">
      <c r="A68" s="78" t="s">
        <v>122</v>
      </c>
      <c r="B68" s="79" t="s">
        <v>123</v>
      </c>
      <c r="C68" s="12">
        <f>IFERROR(MAX(0,MIN(1,((Data!C68-C$2)/(C$3-C$2)))),"")</f>
        <v>0.56700000000000006</v>
      </c>
      <c r="D68" s="12">
        <f>IFERROR(MAX(0,MIN(1,((Data!D68-D$2)/(D$3-D$2)))),"")</f>
        <v>0.32136875004496002</v>
      </c>
      <c r="E68" s="12">
        <f>IFERROR(MAX(0,MIN(1,((Data!E68-E$2)/(E$3-E$2)))),"")</f>
        <v>0.52400000000000002</v>
      </c>
      <c r="F68" s="12">
        <f>IFERROR(MAX(0,MIN(1,((Data!F68-F$2)/(F$3-F$2)))),"")</f>
        <v>1</v>
      </c>
      <c r="G68" s="12">
        <f>IFERROR(MAX(0,MIN(1,((Data!G68-G$2)/(G$3-G$2)))),"")</f>
        <v>0.100797</v>
      </c>
      <c r="I68">
        <f t="shared" si="2"/>
        <v>0.52677071875562009</v>
      </c>
      <c r="J68">
        <f t="shared" si="3"/>
        <v>97</v>
      </c>
      <c r="M68">
        <f t="shared" si="4"/>
        <v>106</v>
      </c>
      <c r="N68">
        <f t="shared" si="5"/>
        <v>157</v>
      </c>
      <c r="O68">
        <f t="shared" si="6"/>
        <v>92</v>
      </c>
      <c r="P68">
        <f t="shared" si="7"/>
        <v>1</v>
      </c>
      <c r="Q68">
        <f t="shared" si="8"/>
        <v>132</v>
      </c>
      <c r="R68">
        <f t="shared" si="9"/>
        <v>97</v>
      </c>
      <c r="S68" t="str">
        <f t="shared" si="10"/>
        <v>Gabon</v>
      </c>
      <c r="T68">
        <f t="shared" si="11"/>
        <v>0.52677071875562009</v>
      </c>
      <c r="U68" t="str">
        <f t="shared" si="12"/>
        <v/>
      </c>
      <c r="V68" t="str">
        <f t="shared" si="13"/>
        <v/>
      </c>
    </row>
    <row r="69" spans="1:22">
      <c r="A69" s="78" t="s">
        <v>124</v>
      </c>
      <c r="B69" s="79" t="s">
        <v>125</v>
      </c>
      <c r="C69" s="12">
        <f>IFERROR(MAX(0,MIN(1,((Data!C69-C$2)/(C$3-C$2)))),"")</f>
        <v>0.57399999999999995</v>
      </c>
      <c r="D69" s="12">
        <f>IFERROR(MAX(0,MIN(1,((Data!D69-D$2)/(D$3-D$2)))),"")</f>
        <v>0.32189452546801556</v>
      </c>
      <c r="E69" s="12">
        <f>IFERROR(MAX(0,MIN(1,((Data!E69-E$2)/(E$3-E$2)))),"")</f>
        <v>0.55199999999999994</v>
      </c>
      <c r="F69" s="12">
        <f>IFERROR(MAX(0,MIN(1,((Data!F69-F$2)/(F$3-F$2)))),"")</f>
        <v>0.93373857457150333</v>
      </c>
      <c r="G69" s="12">
        <f>IFERROR(MAX(0,MIN(1,((Data!G69-G$2)/(G$3-G$2)))),"")</f>
        <v>6.5757285714285713E-2</v>
      </c>
      <c r="I69">
        <f t="shared" si="2"/>
        <v>0.5211737982192256</v>
      </c>
      <c r="J69">
        <f t="shared" si="3"/>
        <v>99</v>
      </c>
      <c r="M69">
        <f t="shared" si="4"/>
        <v>101</v>
      </c>
      <c r="N69">
        <f t="shared" si="5"/>
        <v>156</v>
      </c>
      <c r="O69">
        <f t="shared" si="6"/>
        <v>82</v>
      </c>
      <c r="P69">
        <f t="shared" si="7"/>
        <v>96</v>
      </c>
      <c r="Q69">
        <f t="shared" si="8"/>
        <v>146</v>
      </c>
      <c r="R69">
        <f t="shared" si="9"/>
        <v>99</v>
      </c>
      <c r="S69" t="str">
        <f t="shared" si="10"/>
        <v>Gambia</v>
      </c>
      <c r="T69">
        <f t="shared" si="11"/>
        <v>0.5211737982192256</v>
      </c>
      <c r="U69" t="str">
        <f t="shared" si="12"/>
        <v/>
      </c>
      <c r="V69" t="str">
        <f t="shared" si="13"/>
        <v/>
      </c>
    </row>
    <row r="70" spans="1:22">
      <c r="A70" s="78" t="s">
        <v>126</v>
      </c>
      <c r="B70" s="79" t="s">
        <v>127</v>
      </c>
      <c r="C70" s="12">
        <f>IFERROR(MAX(0,MIN(1,((Data!C70-C$2)/(C$3-C$2)))),"")</f>
        <v>0.70400000000000007</v>
      </c>
      <c r="D70" s="12">
        <f>IFERROR(MAX(0,MIN(1,((Data!D70-D$2)/(D$3-D$2)))),"")</f>
        <v>0.51659916293393104</v>
      </c>
      <c r="E70" s="12">
        <f>IFERROR(MAX(0,MIN(1,((Data!E70-E$2)/(E$3-E$2)))),"")</f>
        <v>0.30199999999999999</v>
      </c>
      <c r="F70" s="12">
        <f>IFERROR(MAX(0,MIN(1,((Data!F70-F$2)/(F$3-F$2)))),"")</f>
        <v>0.73990043084008228</v>
      </c>
      <c r="G70" s="12">
        <f>IFERROR(MAX(0,MIN(1,((Data!G70-G$2)/(G$3-G$2)))),"")</f>
        <v>0.36428414285714289</v>
      </c>
      <c r="I70">
        <f t="shared" si="2"/>
        <v>0.59234796707889448</v>
      </c>
      <c r="J70">
        <f t="shared" si="3"/>
        <v>74</v>
      </c>
      <c r="M70">
        <f t="shared" si="4"/>
        <v>25</v>
      </c>
      <c r="N70">
        <f t="shared" si="5"/>
        <v>104</v>
      </c>
      <c r="O70">
        <f t="shared" si="6"/>
        <v>156</v>
      </c>
      <c r="P70">
        <f t="shared" si="7"/>
        <v>113</v>
      </c>
      <c r="Q70">
        <f t="shared" si="8"/>
        <v>81</v>
      </c>
      <c r="R70">
        <f t="shared" si="9"/>
        <v>74</v>
      </c>
      <c r="S70" t="str">
        <f t="shared" si="10"/>
        <v>Georgia</v>
      </c>
      <c r="T70">
        <f t="shared" si="11"/>
        <v>0.59234796707889448</v>
      </c>
      <c r="U70" t="str">
        <f t="shared" si="12"/>
        <v/>
      </c>
      <c r="V70" t="str">
        <f t="shared" si="13"/>
        <v/>
      </c>
    </row>
    <row r="71" spans="1:22">
      <c r="A71" s="78" t="s">
        <v>128</v>
      </c>
      <c r="B71" s="79" t="s">
        <v>129</v>
      </c>
      <c r="C71" s="12">
        <f>IFERROR(MAX(0,MIN(1,((Data!C71-C$2)/(C$3-C$2)))),"")</f>
        <v>0.71799999999999997</v>
      </c>
      <c r="D71" s="12">
        <f>IFERROR(MAX(0,MIN(1,((Data!D71-D$2)/(D$3-D$2)))),"")</f>
        <v>0.86383653296227769</v>
      </c>
      <c r="E71" s="12">
        <f>IFERROR(MAX(0,MIN(1,((Data!E71-E$2)/(E$3-E$2)))),"")</f>
        <v>0.67</v>
      </c>
      <c r="F71" s="12">
        <f>IFERROR(MAX(0,MIN(1,((Data!F71-F$2)/(F$3-F$2)))),"")</f>
        <v>1</v>
      </c>
      <c r="G71" s="12">
        <f>IFERROR(MAX(0,MIN(1,((Data!G71-G$2)/(G$3-G$2)))),"")</f>
        <v>0.67382814285714276</v>
      </c>
      <c r="I71">
        <f t="shared" si="2"/>
        <v>0.75995808447742752</v>
      </c>
      <c r="J71">
        <f t="shared" si="3"/>
        <v>23</v>
      </c>
      <c r="M71">
        <f t="shared" si="4"/>
        <v>21</v>
      </c>
      <c r="N71">
        <f t="shared" si="5"/>
        <v>14</v>
      </c>
      <c r="O71">
        <f t="shared" si="6"/>
        <v>41</v>
      </c>
      <c r="P71">
        <f t="shared" si="7"/>
        <v>1</v>
      </c>
      <c r="Q71">
        <f t="shared" si="8"/>
        <v>50</v>
      </c>
      <c r="R71">
        <f t="shared" si="9"/>
        <v>23</v>
      </c>
      <c r="S71" t="str">
        <f t="shared" si="10"/>
        <v>Germany</v>
      </c>
      <c r="T71">
        <f t="shared" si="11"/>
        <v>0.75995808447742752</v>
      </c>
      <c r="U71" t="str">
        <f t="shared" si="12"/>
        <v/>
      </c>
      <c r="V71" t="str">
        <f t="shared" si="13"/>
        <v/>
      </c>
    </row>
    <row r="72" spans="1:22">
      <c r="A72" s="78" t="s">
        <v>130</v>
      </c>
      <c r="B72" s="79" t="s">
        <v>131</v>
      </c>
      <c r="C72" s="12">
        <f>IFERROR(MAX(0,MIN(1,((Data!C72-C$2)/(C$3-C$2)))),"")</f>
        <v>0.59399999999999997</v>
      </c>
      <c r="D72" s="12">
        <f>IFERROR(MAX(0,MIN(1,((Data!D72-D$2)/(D$3-D$2)))),"")</f>
        <v>0.66561453934673775</v>
      </c>
      <c r="E72" s="12">
        <f>IFERROR(MAX(0,MIN(1,((Data!E72-E$2)/(E$3-E$2)))),"")</f>
        <v>0.53200000000000003</v>
      </c>
      <c r="F72" s="12">
        <f>IFERROR(MAX(0,MIN(1,((Data!F72-F$2)/(F$3-F$2)))),"")</f>
        <v>0.7042623078400011</v>
      </c>
      <c r="G72" s="12">
        <f>IFERROR(MAX(0,MIN(1,((Data!G72-G$2)/(G$3-G$2)))),"")</f>
        <v>0.123278</v>
      </c>
      <c r="I72">
        <f t="shared" si="2"/>
        <v>0.55014435589834232</v>
      </c>
      <c r="J72">
        <f t="shared" si="3"/>
        <v>87</v>
      </c>
      <c r="M72">
        <f t="shared" si="4"/>
        <v>91</v>
      </c>
      <c r="N72">
        <f t="shared" si="5"/>
        <v>69</v>
      </c>
      <c r="O72">
        <f t="shared" si="6"/>
        <v>90</v>
      </c>
      <c r="P72">
        <f t="shared" si="7"/>
        <v>117</v>
      </c>
      <c r="Q72">
        <f t="shared" si="8"/>
        <v>126</v>
      </c>
      <c r="R72">
        <f t="shared" si="9"/>
        <v>87</v>
      </c>
      <c r="S72" t="str">
        <f t="shared" si="10"/>
        <v>Ghana</v>
      </c>
      <c r="T72">
        <f t="shared" si="11"/>
        <v>0.55014435589834232</v>
      </c>
      <c r="U72" t="str">
        <f t="shared" si="12"/>
        <v/>
      </c>
      <c r="V72" t="str">
        <f t="shared" si="13"/>
        <v/>
      </c>
    </row>
    <row r="73" spans="1:22">
      <c r="A73" s="78" t="s">
        <v>132</v>
      </c>
      <c r="B73" s="79" t="s">
        <v>133</v>
      </c>
      <c r="C73" s="12">
        <f>IFERROR(MAX(0,MIN(1,((Data!C73-C$2)/(C$3-C$2)))),"")</f>
        <v>0.60299999999999998</v>
      </c>
      <c r="D73" s="12">
        <f>IFERROR(MAX(0,MIN(1,((Data!D73-D$2)/(D$3-D$2)))),"")</f>
        <v>0.75147293509879776</v>
      </c>
      <c r="E73" s="12">
        <f>IFERROR(MAX(0,MIN(1,((Data!E73-E$2)/(E$3-E$2)))),"")</f>
        <v>0.48799999999999999</v>
      </c>
      <c r="F73" s="12">
        <f>IFERROR(MAX(0,MIN(1,((Data!F73-F$2)/(F$3-F$2)))),"")</f>
        <v>1</v>
      </c>
      <c r="G73" s="12">
        <f>IFERROR(MAX(0,MIN(1,((Data!G73-G$2)/(G$3-G$2)))),"")</f>
        <v>1</v>
      </c>
      <c r="I73">
        <f t="shared" ref="I73:I136" si="14">IFERROR((C73*C$1)+(D73*D$1)+(E73*E$1)+(F73*F$1)+(G73*G$1),"")</f>
        <v>0.70643411688734969</v>
      </c>
      <c r="J73">
        <f t="shared" ref="J73:J136" si="15">IFERROR(RANK(I73,I$8:I$199,0),"")</f>
        <v>37</v>
      </c>
      <c r="M73">
        <f t="shared" ref="M73:M136" si="16">IFERROR(RANK(C73,C$8:C$199),"")</f>
        <v>83</v>
      </c>
      <c r="N73">
        <f t="shared" ref="N73:N136" si="17">IFERROR(RANK(D73,D$8:D$199),"")</f>
        <v>47</v>
      </c>
      <c r="O73">
        <f t="shared" ref="O73:O136" si="18">IFERROR(RANK(E73,E$8:E$199),"")</f>
        <v>106</v>
      </c>
      <c r="P73">
        <f t="shared" ref="P73:P136" si="19">IFERROR(RANK(F73,F$8:F$199),"")</f>
        <v>1</v>
      </c>
      <c r="Q73">
        <f t="shared" ref="Q73:Q136" si="20">IFERROR(RANK(G73,G$8:G$199),"")</f>
        <v>1</v>
      </c>
      <c r="R73">
        <f t="shared" ref="R73:R136" si="21">J73</f>
        <v>37</v>
      </c>
      <c r="S73" t="str">
        <f t="shared" ref="S73:S136" si="22">IF(ISNUMBER(R73),B73,"")</f>
        <v>Greece</v>
      </c>
      <c r="T73">
        <f t="shared" ref="T73:T136" si="23">I73</f>
        <v>0.70643411688734969</v>
      </c>
      <c r="U73" t="str">
        <f t="shared" ref="U73:U136" si="24">IF(ISNUMBER(R73),"",B73)</f>
        <v/>
      </c>
      <c r="V73" t="str">
        <f t="shared" ref="V73:V136" si="25">CONCATENATE(IF(ISNUMBER(C73),"",C$7),IF(ISNUMBER(D73),"",D$7),IF(ISNUMBER(E73),"",E$7),IF(ISNUMBER(F73),"",F$7),IF(ISNUMBER(G73),"",G$7))</f>
        <v/>
      </c>
    </row>
    <row r="74" spans="1:22">
      <c r="A74" s="78" t="s">
        <v>134</v>
      </c>
      <c r="B74" s="79" t="s">
        <v>135</v>
      </c>
      <c r="C74" s="12" t="str">
        <f>IFERROR(MAX(0,MIN(1,((Data!C74-C$2)/(C$3-C$2)))),"")</f>
        <v/>
      </c>
      <c r="D74" s="12">
        <f>IFERROR(MAX(0,MIN(1,((Data!D74-D$2)/(D$3-D$2)))),"")</f>
        <v>0.74908393167652443</v>
      </c>
      <c r="E74" s="12">
        <f>IFERROR(MAX(0,MIN(1,((Data!E74-E$2)/(E$3-E$2)))),"")</f>
        <v>0.59199999999999997</v>
      </c>
      <c r="F74" s="12">
        <f>IFERROR(MAX(0,MIN(1,((Data!F74-F$2)/(F$3-F$2)))),"")</f>
        <v>0.68422121727230889</v>
      </c>
      <c r="G74" s="12">
        <f>IFERROR(MAX(0,MIN(1,((Data!G74-G$2)/(G$3-G$2)))),"")</f>
        <v>0.76421257142857146</v>
      </c>
      <c r="I74" t="str">
        <f t="shared" si="14"/>
        <v/>
      </c>
      <c r="J74" t="str">
        <f t="shared" si="15"/>
        <v/>
      </c>
      <c r="M74" t="str">
        <f t="shared" si="16"/>
        <v/>
      </c>
      <c r="N74">
        <f t="shared" si="17"/>
        <v>50</v>
      </c>
      <c r="O74">
        <f t="shared" si="18"/>
        <v>69</v>
      </c>
      <c r="P74">
        <f t="shared" si="19"/>
        <v>120</v>
      </c>
      <c r="Q74">
        <f t="shared" si="20"/>
        <v>41</v>
      </c>
      <c r="R74" t="str">
        <f t="shared" si="21"/>
        <v/>
      </c>
      <c r="S74" t="str">
        <f t="shared" si="22"/>
        <v/>
      </c>
      <c r="T74" t="str">
        <f t="shared" si="23"/>
        <v/>
      </c>
      <c r="U74" t="str">
        <f t="shared" si="24"/>
        <v>Grenada</v>
      </c>
      <c r="V74" t="str">
        <f t="shared" si="25"/>
        <v xml:space="preserve">IEF </v>
      </c>
    </row>
    <row r="75" spans="1:22">
      <c r="A75" s="78" t="s">
        <v>136</v>
      </c>
      <c r="B75" s="79" t="s">
        <v>137</v>
      </c>
      <c r="C75" s="12">
        <f>IFERROR(MAX(0,MIN(1,((Data!C75-C$2)/(C$3-C$2)))),"")</f>
        <v>0.61899999999999999</v>
      </c>
      <c r="D75" s="12">
        <f>IFERROR(MAX(0,MIN(1,((Data!D75-D$2)/(D$3-D$2)))),"")</f>
        <v>0.48273192764496226</v>
      </c>
      <c r="E75" s="12">
        <f>IFERROR(MAX(0,MIN(1,((Data!E75-E$2)/(E$3-E$2)))),"")</f>
        <v>0.35399999999999998</v>
      </c>
      <c r="F75" s="12">
        <f>IFERROR(MAX(0,MIN(1,((Data!F75-F$2)/(F$3-F$2)))),"")</f>
        <v>1</v>
      </c>
      <c r="G75" s="12">
        <f>IFERROR(MAX(0,MIN(1,((Data!G75-G$2)/(G$3-G$2)))),"")</f>
        <v>0.25304371428571426</v>
      </c>
      <c r="I75">
        <f t="shared" si="14"/>
        <v>0.57072195524133462</v>
      </c>
      <c r="J75">
        <f t="shared" si="15"/>
        <v>81</v>
      </c>
      <c r="M75">
        <f t="shared" si="16"/>
        <v>75</v>
      </c>
      <c r="N75">
        <f t="shared" si="17"/>
        <v>117</v>
      </c>
      <c r="O75">
        <f t="shared" si="18"/>
        <v>148</v>
      </c>
      <c r="P75">
        <f t="shared" si="19"/>
        <v>1</v>
      </c>
      <c r="Q75">
        <f t="shared" si="20"/>
        <v>95</v>
      </c>
      <c r="R75">
        <f t="shared" si="21"/>
        <v>81</v>
      </c>
      <c r="S75" t="str">
        <f t="shared" si="22"/>
        <v>Guatemala</v>
      </c>
      <c r="T75">
        <f t="shared" si="23"/>
        <v>0.57072195524133462</v>
      </c>
      <c r="U75" t="str">
        <f t="shared" si="24"/>
        <v/>
      </c>
      <c r="V75" t="str">
        <f t="shared" si="25"/>
        <v/>
      </c>
    </row>
    <row r="76" spans="1:22">
      <c r="A76" s="78" t="s">
        <v>138</v>
      </c>
      <c r="B76" s="79" t="s">
        <v>139</v>
      </c>
      <c r="C76" s="12">
        <f>IFERROR(MAX(0,MIN(1,((Data!C76-C$2)/(C$3-C$2)))),"")</f>
        <v>0.51700000000000002</v>
      </c>
      <c r="D76" s="12">
        <f>IFERROR(MAX(0,MIN(1,((Data!D76-D$2)/(D$3-D$2)))),"")</f>
        <v>0.23865381661611332</v>
      </c>
      <c r="E76" s="12">
        <f>IFERROR(MAX(0,MIN(1,((Data!E76-E$2)/(E$3-E$2)))),"")</f>
        <v>0.12000000000000002</v>
      </c>
      <c r="F76" s="12">
        <f>IFERROR(MAX(0,MIN(1,((Data!F76-F$2)/(F$3-F$2)))),"")</f>
        <v>0.61874771818156893</v>
      </c>
      <c r="G76" s="12">
        <f>IFERROR(MAX(0,MIN(1,((Data!G76-G$2)/(G$3-G$2)))),"")</f>
        <v>0.1316877142857143</v>
      </c>
      <c r="I76">
        <f t="shared" si="14"/>
        <v>0.39713615613542458</v>
      </c>
      <c r="J76">
        <f t="shared" si="15"/>
        <v>142</v>
      </c>
      <c r="M76">
        <f t="shared" si="16"/>
        <v>133</v>
      </c>
      <c r="N76">
        <f t="shared" si="17"/>
        <v>173</v>
      </c>
      <c r="O76">
        <f t="shared" si="18"/>
        <v>183</v>
      </c>
      <c r="P76">
        <f t="shared" si="19"/>
        <v>128</v>
      </c>
      <c r="Q76">
        <f t="shared" si="20"/>
        <v>123</v>
      </c>
      <c r="R76">
        <f t="shared" si="21"/>
        <v>142</v>
      </c>
      <c r="S76" t="str">
        <f t="shared" si="22"/>
        <v>Guinea</v>
      </c>
      <c r="T76">
        <f t="shared" si="23"/>
        <v>0.39713615613542458</v>
      </c>
      <c r="U76" t="str">
        <f t="shared" si="24"/>
        <v/>
      </c>
      <c r="V76" t="str">
        <f t="shared" si="25"/>
        <v/>
      </c>
    </row>
    <row r="77" spans="1:22">
      <c r="A77" s="78" t="s">
        <v>140</v>
      </c>
      <c r="B77" s="79" t="s">
        <v>141</v>
      </c>
      <c r="C77" s="12">
        <f>IFERROR(MAX(0,MIN(1,((Data!C77-C$2)/(C$3-C$2)))),"")</f>
        <v>0.46500000000000002</v>
      </c>
      <c r="D77" s="12">
        <f>IFERROR(MAX(0,MIN(1,((Data!D77-D$2)/(D$3-D$2)))),"")</f>
        <v>0.38717397266226006</v>
      </c>
      <c r="E77" s="12">
        <f>IFERROR(MAX(0,MIN(1,((Data!E77-E$2)/(E$3-E$2)))),"")</f>
        <v>0.40199999999999997</v>
      </c>
      <c r="F77" s="12">
        <f>IFERROR(MAX(0,MIN(1,((Data!F77-F$2)/(F$3-F$2)))),"")</f>
        <v>0.38653242383066999</v>
      </c>
      <c r="G77" s="12">
        <f>IFERROR(MAX(0,MIN(1,((Data!G77-G$2)/(G$3-G$2)))),"")</f>
        <v>4.0723857142857145E-2</v>
      </c>
      <c r="I77">
        <f t="shared" si="14"/>
        <v>0.38455378170447341</v>
      </c>
      <c r="J77">
        <f t="shared" si="15"/>
        <v>146</v>
      </c>
      <c r="M77">
        <f t="shared" si="16"/>
        <v>155</v>
      </c>
      <c r="N77">
        <f t="shared" si="17"/>
        <v>135</v>
      </c>
      <c r="O77">
        <f t="shared" si="18"/>
        <v>133</v>
      </c>
      <c r="P77">
        <f t="shared" si="19"/>
        <v>150</v>
      </c>
      <c r="Q77">
        <f t="shared" si="20"/>
        <v>161</v>
      </c>
      <c r="R77">
        <f t="shared" si="21"/>
        <v>146</v>
      </c>
      <c r="S77" t="str">
        <f t="shared" si="22"/>
        <v>Guinea-Bissau</v>
      </c>
      <c r="T77">
        <f t="shared" si="23"/>
        <v>0.38455378170447341</v>
      </c>
      <c r="U77" t="str">
        <f t="shared" si="24"/>
        <v/>
      </c>
      <c r="V77" t="str">
        <f t="shared" si="25"/>
        <v/>
      </c>
    </row>
    <row r="78" spans="1:22">
      <c r="A78" s="78" t="s">
        <v>142</v>
      </c>
      <c r="B78" s="79" t="s">
        <v>143</v>
      </c>
      <c r="C78" s="12">
        <f>IFERROR(MAX(0,MIN(1,((Data!C78-C$2)/(C$3-C$2)))),"")</f>
        <v>0.49399999999999999</v>
      </c>
      <c r="D78" s="12">
        <f>IFERROR(MAX(0,MIN(1,((Data!D78-D$2)/(D$3-D$2)))),"")</f>
        <v>0.5799825392806689</v>
      </c>
      <c r="E78" s="12">
        <f>IFERROR(MAX(0,MIN(1,((Data!E78-E$2)/(E$3-E$2)))),"")</f>
        <v>0.39400000000000002</v>
      </c>
      <c r="F78" s="12" t="str">
        <f>IFERROR(MAX(0,MIN(1,((Data!F78-F$2)/(F$3-F$2)))),"")</f>
        <v/>
      </c>
      <c r="G78" s="12">
        <f>IFERROR(MAX(0,MIN(1,((Data!G78-G$2)/(G$3-G$2)))),"")</f>
        <v>0.1602472857142857</v>
      </c>
      <c r="I78" t="str">
        <f t="shared" si="14"/>
        <v/>
      </c>
      <c r="J78" t="str">
        <f t="shared" si="15"/>
        <v/>
      </c>
      <c r="M78">
        <f t="shared" si="16"/>
        <v>147</v>
      </c>
      <c r="N78">
        <f t="shared" si="17"/>
        <v>87</v>
      </c>
      <c r="O78">
        <f t="shared" si="18"/>
        <v>137</v>
      </c>
      <c r="P78" t="str">
        <f t="shared" si="19"/>
        <v/>
      </c>
      <c r="Q78">
        <f t="shared" si="20"/>
        <v>112</v>
      </c>
      <c r="R78" t="str">
        <f t="shared" si="21"/>
        <v/>
      </c>
      <c r="S78" t="str">
        <f t="shared" si="22"/>
        <v/>
      </c>
      <c r="T78" t="str">
        <f t="shared" si="23"/>
        <v/>
      </c>
      <c r="U78" t="str">
        <f t="shared" si="24"/>
        <v>Guyana</v>
      </c>
      <c r="V78" t="str">
        <f t="shared" si="25"/>
        <v xml:space="preserve">Mobiles </v>
      </c>
    </row>
    <row r="79" spans="1:22">
      <c r="A79" s="78" t="s">
        <v>144</v>
      </c>
      <c r="B79" s="79" t="s">
        <v>145</v>
      </c>
      <c r="C79" s="12">
        <f>IFERROR(MAX(0,MIN(1,((Data!C79-C$2)/(C$3-C$2)))),"")</f>
        <v>0.52100000000000002</v>
      </c>
      <c r="D79" s="12">
        <f>IFERROR(MAX(0,MIN(1,((Data!D79-D$2)/(D$3-D$2)))),"")</f>
        <v>0.42269870599673776</v>
      </c>
      <c r="E79" s="12">
        <f>IFERROR(MAX(0,MIN(1,((Data!E79-E$2)/(E$3-E$2)))),"")</f>
        <v>0.32599999999999996</v>
      </c>
      <c r="F79" s="12">
        <f>IFERROR(MAX(0,MIN(1,((Data!F79-F$2)/(F$3-F$2)))),"")</f>
        <v>0.40401547525460002</v>
      </c>
      <c r="G79" s="12" t="str">
        <f>IFERROR(MAX(0,MIN(1,((Data!G79-G$2)/(G$3-G$2)))),"")</f>
        <v/>
      </c>
      <c r="I79" t="str">
        <f t="shared" si="14"/>
        <v/>
      </c>
      <c r="J79" t="str">
        <f t="shared" si="15"/>
        <v/>
      </c>
      <c r="M79">
        <f t="shared" si="16"/>
        <v>129</v>
      </c>
      <c r="N79">
        <f t="shared" si="17"/>
        <v>129</v>
      </c>
      <c r="O79">
        <f t="shared" si="18"/>
        <v>152</v>
      </c>
      <c r="P79">
        <f t="shared" si="19"/>
        <v>147</v>
      </c>
      <c r="Q79" t="str">
        <f t="shared" si="20"/>
        <v/>
      </c>
      <c r="R79" t="str">
        <f t="shared" si="21"/>
        <v/>
      </c>
      <c r="S79" t="str">
        <f t="shared" si="22"/>
        <v/>
      </c>
      <c r="T79" t="str">
        <f t="shared" si="23"/>
        <v/>
      </c>
      <c r="U79" t="str">
        <f t="shared" si="24"/>
        <v>Haiti</v>
      </c>
      <c r="V79" t="str">
        <f t="shared" si="25"/>
        <v xml:space="preserve">Enroll 3e </v>
      </c>
    </row>
    <row r="80" spans="1:22">
      <c r="A80" s="78" t="s">
        <v>146</v>
      </c>
      <c r="B80" s="79" t="s">
        <v>147</v>
      </c>
      <c r="C80" s="12">
        <f>IFERROR(MAX(0,MIN(1,((Data!C80-C$2)/(C$3-C$2)))),"")</f>
        <v>0.58599999999999997</v>
      </c>
      <c r="D80" s="12">
        <f>IFERROR(MAX(0,MIN(1,((Data!D80-D$2)/(D$3-D$2)))),"")</f>
        <v>0.45243197233149335</v>
      </c>
      <c r="E80" s="12">
        <f>IFERROR(MAX(0,MIN(1,((Data!E80-E$2)/(E$3-E$2)))),"")</f>
        <v>0.44600000000000001</v>
      </c>
      <c r="F80" s="12">
        <f>IFERROR(MAX(0,MIN(1,((Data!F80-F$2)/(F$3-F$2)))),"")</f>
        <v>1</v>
      </c>
      <c r="G80" s="12">
        <f>IFERROR(MAX(0,MIN(1,((Data!G80-G$2)/(G$3-G$2)))),"")</f>
        <v>0.26647557142857142</v>
      </c>
      <c r="I80">
        <f t="shared" si="14"/>
        <v>0.56361344297000815</v>
      </c>
      <c r="J80">
        <f t="shared" si="15"/>
        <v>84</v>
      </c>
      <c r="M80">
        <f t="shared" si="16"/>
        <v>95</v>
      </c>
      <c r="N80">
        <f t="shared" si="17"/>
        <v>122</v>
      </c>
      <c r="O80">
        <f t="shared" si="18"/>
        <v>120</v>
      </c>
      <c r="P80">
        <f t="shared" si="19"/>
        <v>1</v>
      </c>
      <c r="Q80">
        <f t="shared" si="20"/>
        <v>92</v>
      </c>
      <c r="R80">
        <f t="shared" si="21"/>
        <v>84</v>
      </c>
      <c r="S80" t="str">
        <f t="shared" si="22"/>
        <v>Honduras</v>
      </c>
      <c r="T80">
        <f t="shared" si="23"/>
        <v>0.56361344297000815</v>
      </c>
      <c r="U80" t="str">
        <f t="shared" si="24"/>
        <v/>
      </c>
      <c r="V80" t="str">
        <f t="shared" si="25"/>
        <v/>
      </c>
    </row>
    <row r="81" spans="1:22">
      <c r="A81" s="78" t="s">
        <v>148</v>
      </c>
      <c r="B81" s="79" t="s">
        <v>149</v>
      </c>
      <c r="C81" s="12">
        <f>IFERROR(MAX(0,MIN(1,((Data!C81-C$2)/(C$3-C$2)))),"")</f>
        <v>0.66599999999999993</v>
      </c>
      <c r="D81" s="12">
        <f>IFERROR(MAX(0,MIN(1,((Data!D81-D$2)/(D$3-D$2)))),"")</f>
        <v>0.77933408941015336</v>
      </c>
      <c r="E81" s="12">
        <f>IFERROR(MAX(0,MIN(1,((Data!E81-E$2)/(E$3-E$2)))),"")</f>
        <v>0.62</v>
      </c>
      <c r="F81" s="12">
        <f>IFERROR(MAX(0,MIN(1,((Data!F81-F$2)/(F$3-F$2)))),"")</f>
        <v>1</v>
      </c>
      <c r="G81" s="12">
        <f>IFERROR(MAX(0,MIN(1,((Data!G81-G$2)/(G$3-G$2)))),"")</f>
        <v>0.92881742857142846</v>
      </c>
      <c r="I81">
        <f t="shared" si="14"/>
        <v>0.74901893974769773</v>
      </c>
      <c r="J81">
        <f t="shared" si="15"/>
        <v>27</v>
      </c>
      <c r="M81">
        <f t="shared" si="16"/>
        <v>47</v>
      </c>
      <c r="N81">
        <f t="shared" si="17"/>
        <v>40</v>
      </c>
      <c r="O81">
        <f t="shared" si="18"/>
        <v>59</v>
      </c>
      <c r="P81">
        <f t="shared" si="19"/>
        <v>1</v>
      </c>
      <c r="Q81">
        <f t="shared" si="20"/>
        <v>24</v>
      </c>
      <c r="R81">
        <f t="shared" si="21"/>
        <v>27</v>
      </c>
      <c r="S81" t="str">
        <f t="shared" si="22"/>
        <v>Hungary</v>
      </c>
      <c r="T81">
        <f t="shared" si="23"/>
        <v>0.74901893974769773</v>
      </c>
      <c r="U81" t="str">
        <f t="shared" si="24"/>
        <v/>
      </c>
      <c r="V81" t="str">
        <f t="shared" si="25"/>
        <v/>
      </c>
    </row>
    <row r="82" spans="1:22">
      <c r="A82" s="78" t="s">
        <v>150</v>
      </c>
      <c r="B82" s="79" t="s">
        <v>151</v>
      </c>
      <c r="C82" s="12">
        <f>IFERROR(MAX(0,MIN(1,((Data!C82-C$2)/(C$3-C$2)))),"")</f>
        <v>0.68200000000000005</v>
      </c>
      <c r="D82" s="12">
        <f>IFERROR(MAX(0,MIN(1,((Data!D82-D$2)/(D$3-D$2)))),"")</f>
        <v>0.88222864622190222</v>
      </c>
      <c r="E82" s="12">
        <f>IFERROR(MAX(0,MIN(1,((Data!E82-E$2)/(E$3-E$2)))),"")</f>
        <v>0.74199999999999999</v>
      </c>
      <c r="F82" s="12">
        <f>IFERROR(MAX(0,MIN(1,((Data!F82-F$2)/(F$3-F$2)))),"")</f>
        <v>1</v>
      </c>
      <c r="G82" s="12">
        <f>IFERROR(MAX(0,MIN(1,((Data!G82-G$2)/(G$3-G$2)))),"")</f>
        <v>1</v>
      </c>
      <c r="I82">
        <f t="shared" si="14"/>
        <v>0.79402858077773786</v>
      </c>
      <c r="J82">
        <f t="shared" si="15"/>
        <v>12</v>
      </c>
      <c r="M82">
        <f t="shared" si="16"/>
        <v>41</v>
      </c>
      <c r="N82">
        <f t="shared" si="17"/>
        <v>9</v>
      </c>
      <c r="O82">
        <f t="shared" si="18"/>
        <v>14</v>
      </c>
      <c r="P82">
        <f t="shared" si="19"/>
        <v>1</v>
      </c>
      <c r="Q82">
        <f t="shared" si="20"/>
        <v>1</v>
      </c>
      <c r="R82">
        <f t="shared" si="21"/>
        <v>12</v>
      </c>
      <c r="S82" t="str">
        <f t="shared" si="22"/>
        <v>Iceland</v>
      </c>
      <c r="T82">
        <f t="shared" si="23"/>
        <v>0.79402858077773786</v>
      </c>
      <c r="U82" t="str">
        <f t="shared" si="24"/>
        <v/>
      </c>
      <c r="V82" t="str">
        <f t="shared" si="25"/>
        <v/>
      </c>
    </row>
    <row r="83" spans="1:22">
      <c r="A83" s="78" t="s">
        <v>152</v>
      </c>
      <c r="B83" s="79" t="s">
        <v>153</v>
      </c>
      <c r="C83" s="12">
        <f>IFERROR(MAX(0,MIN(1,((Data!C83-C$2)/(C$3-C$2)))),"")</f>
        <v>0.54600000000000004</v>
      </c>
      <c r="D83" s="12">
        <f>IFERROR(MAX(0,MIN(1,((Data!D83-D$2)/(D$3-D$2)))),"")</f>
        <v>0.65943710241597786</v>
      </c>
      <c r="E83" s="12">
        <f>IFERROR(MAX(0,MIN(1,((Data!E83-E$2)/(E$3-E$2)))),"")</f>
        <v>0.26200000000000001</v>
      </c>
      <c r="F83" s="12">
        <f>IFERROR(MAX(0,MIN(1,((Data!F83-F$2)/(F$3-F$2)))),"")</f>
        <v>0.50498505917362113</v>
      </c>
      <c r="G83" s="12">
        <f>IFERROR(MAX(0,MIN(1,((Data!G83-G$2)/(G$3-G$2)))),"")</f>
        <v>0.19258042857142857</v>
      </c>
      <c r="I83">
        <f t="shared" si="14"/>
        <v>0.47537532377012848</v>
      </c>
      <c r="J83">
        <f t="shared" si="15"/>
        <v>113</v>
      </c>
      <c r="M83">
        <f t="shared" si="16"/>
        <v>120</v>
      </c>
      <c r="N83">
        <f t="shared" si="17"/>
        <v>70</v>
      </c>
      <c r="O83">
        <f t="shared" si="18"/>
        <v>165</v>
      </c>
      <c r="P83">
        <f t="shared" si="19"/>
        <v>139</v>
      </c>
      <c r="Q83">
        <f t="shared" si="20"/>
        <v>107</v>
      </c>
      <c r="R83">
        <f t="shared" si="21"/>
        <v>113</v>
      </c>
      <c r="S83" t="str">
        <f t="shared" si="22"/>
        <v>India</v>
      </c>
      <c r="T83">
        <f t="shared" si="23"/>
        <v>0.47537532377012848</v>
      </c>
      <c r="U83" t="str">
        <f t="shared" si="24"/>
        <v/>
      </c>
      <c r="V83" t="str">
        <f t="shared" si="25"/>
        <v/>
      </c>
    </row>
    <row r="84" spans="1:22">
      <c r="A84" s="78" t="s">
        <v>154</v>
      </c>
      <c r="B84" s="79" t="s">
        <v>155</v>
      </c>
      <c r="C84" s="12">
        <f>IFERROR(MAX(0,MIN(1,((Data!C84-C$2)/(C$3-C$2)))),"")</f>
        <v>0.56000000000000005</v>
      </c>
      <c r="D84" s="12">
        <f>IFERROR(MAX(0,MIN(1,((Data!D84-D$2)/(D$3-D$2)))),"")</f>
        <v>0.54388306007060205</v>
      </c>
      <c r="E84" s="12">
        <f>IFERROR(MAX(0,MIN(1,((Data!E84-E$2)/(E$3-E$2)))),"")</f>
        <v>0.372</v>
      </c>
      <c r="F84" s="12">
        <f>IFERROR(MAX(0,MIN(1,((Data!F84-F$2)/(F$3-F$2)))),"")</f>
        <v>0.76943024575701224</v>
      </c>
      <c r="G84" s="12">
        <f>IFERROR(MAX(0,MIN(1,((Data!G84-G$2)/(G$3-G$2)))),"")</f>
        <v>0.33572114285714283</v>
      </c>
      <c r="I84">
        <f t="shared" si="14"/>
        <v>0.53262930608559467</v>
      </c>
      <c r="J84">
        <f t="shared" si="15"/>
        <v>93</v>
      </c>
      <c r="M84">
        <f t="shared" si="16"/>
        <v>112</v>
      </c>
      <c r="N84">
        <f t="shared" si="17"/>
        <v>94</v>
      </c>
      <c r="O84">
        <f t="shared" si="18"/>
        <v>143</v>
      </c>
      <c r="P84">
        <f t="shared" si="19"/>
        <v>110</v>
      </c>
      <c r="Q84">
        <f t="shared" si="20"/>
        <v>86</v>
      </c>
      <c r="R84">
        <f t="shared" si="21"/>
        <v>93</v>
      </c>
      <c r="S84" t="str">
        <f t="shared" si="22"/>
        <v>Indonesia</v>
      </c>
      <c r="T84">
        <f t="shared" si="23"/>
        <v>0.53262930608559467</v>
      </c>
      <c r="U84" t="str">
        <f t="shared" si="24"/>
        <v/>
      </c>
      <c r="V84" t="str">
        <f t="shared" si="25"/>
        <v/>
      </c>
    </row>
    <row r="85" spans="1:22">
      <c r="A85" s="78" t="s">
        <v>156</v>
      </c>
      <c r="B85" s="79" t="s">
        <v>157</v>
      </c>
      <c r="C85" s="12">
        <f>IFERROR(MAX(0,MIN(1,((Data!C85-C$2)/(C$3-C$2)))),"")</f>
        <v>0.42100000000000004</v>
      </c>
      <c r="D85" s="12">
        <f>IFERROR(MAX(0,MIN(1,((Data!D85-D$2)/(D$3-D$2)))),"")</f>
        <v>0.22527835948351779</v>
      </c>
      <c r="E85" s="12">
        <f>IFERROR(MAX(0,MIN(1,((Data!E85-E$2)/(E$3-E$2)))),"")</f>
        <v>0.19600000000000001</v>
      </c>
      <c r="F85" s="12">
        <f>IFERROR(MAX(0,MIN(1,((Data!F85-F$2)/(F$3-F$2)))),"")</f>
        <v>0.80097810076626674</v>
      </c>
      <c r="G85" s="12">
        <f>IFERROR(MAX(0,MIN(1,((Data!G85-G$2)/(G$3-G$2)))),"")</f>
        <v>0.52123699999999995</v>
      </c>
      <c r="I85">
        <f t="shared" si="14"/>
        <v>0.42843668253122302</v>
      </c>
      <c r="J85">
        <f t="shared" si="15"/>
        <v>129</v>
      </c>
      <c r="M85">
        <f t="shared" si="16"/>
        <v>167</v>
      </c>
      <c r="N85">
        <f t="shared" si="17"/>
        <v>175</v>
      </c>
      <c r="O85">
        <f t="shared" si="18"/>
        <v>175</v>
      </c>
      <c r="P85">
        <f t="shared" si="19"/>
        <v>107</v>
      </c>
      <c r="Q85">
        <f t="shared" si="20"/>
        <v>66</v>
      </c>
      <c r="R85">
        <f t="shared" si="21"/>
        <v>129</v>
      </c>
      <c r="S85" t="str">
        <f t="shared" si="22"/>
        <v>Iran, Islamic Republic of</v>
      </c>
      <c r="T85">
        <f t="shared" si="23"/>
        <v>0.42843668253122302</v>
      </c>
      <c r="U85" t="str">
        <f t="shared" si="24"/>
        <v/>
      </c>
      <c r="V85" t="str">
        <f t="shared" si="25"/>
        <v/>
      </c>
    </row>
    <row r="86" spans="1:22">
      <c r="A86" s="78" t="s">
        <v>158</v>
      </c>
      <c r="B86" s="79" t="s">
        <v>159</v>
      </c>
      <c r="C86" s="12" t="str">
        <f>IFERROR(MAX(0,MIN(1,((Data!C86-C$2)/(C$3-C$2)))),"")</f>
        <v/>
      </c>
      <c r="D86" s="12">
        <f>IFERROR(MAX(0,MIN(1,((Data!D86-D$2)/(D$3-D$2)))),"")</f>
        <v>0.29535486212120221</v>
      </c>
      <c r="E86" s="12">
        <f>IFERROR(MAX(0,MIN(1,((Data!E86-E$2)/(E$3-E$2)))),"")</f>
        <v>3.3999999999999989E-2</v>
      </c>
      <c r="F86" s="12">
        <f>IFERROR(MAX(0,MIN(1,((Data!F86-F$2)/(F$3-F$2)))),"")</f>
        <v>0.6957875743821067</v>
      </c>
      <c r="G86" s="12">
        <f>IFERROR(MAX(0,MIN(1,((Data!G86-G$2)/(G$3-G$2)))),"")</f>
        <v>0.22177614285714287</v>
      </c>
      <c r="I86" t="str">
        <f t="shared" si="14"/>
        <v/>
      </c>
      <c r="J86" t="str">
        <f t="shared" si="15"/>
        <v/>
      </c>
      <c r="M86" t="str">
        <f t="shared" si="16"/>
        <v/>
      </c>
      <c r="N86">
        <f t="shared" si="17"/>
        <v>163</v>
      </c>
      <c r="O86">
        <f t="shared" si="18"/>
        <v>188</v>
      </c>
      <c r="P86">
        <f t="shared" si="19"/>
        <v>119</v>
      </c>
      <c r="Q86">
        <f t="shared" si="20"/>
        <v>100</v>
      </c>
      <c r="R86" t="str">
        <f t="shared" si="21"/>
        <v/>
      </c>
      <c r="S86" t="str">
        <f t="shared" si="22"/>
        <v/>
      </c>
      <c r="T86" t="str">
        <f t="shared" si="23"/>
        <v/>
      </c>
      <c r="U86" t="str">
        <f t="shared" si="24"/>
        <v>Iraq</v>
      </c>
      <c r="V86" t="str">
        <f t="shared" si="25"/>
        <v xml:space="preserve">IEF </v>
      </c>
    </row>
    <row r="87" spans="1:22">
      <c r="A87" s="78" t="s">
        <v>160</v>
      </c>
      <c r="B87" s="79" t="s">
        <v>161</v>
      </c>
      <c r="C87" s="12">
        <f>IFERROR(MAX(0,MIN(1,((Data!C87-C$2)/(C$3-C$2)))),"")</f>
        <v>0.78700000000000003</v>
      </c>
      <c r="D87" s="12">
        <f>IFERROR(MAX(0,MIN(1,((Data!D87-D$2)/(D$3-D$2)))),"")</f>
        <v>0.86008674433863552</v>
      </c>
      <c r="E87" s="12">
        <f>IFERROR(MAX(0,MIN(1,((Data!E87-E$2)/(E$3-E$2)))),"")</f>
        <v>0.69599999999999995</v>
      </c>
      <c r="F87" s="12">
        <f>IFERROR(MAX(0,MIN(1,((Data!F87-F$2)/(F$3-F$2)))),"")</f>
        <v>1</v>
      </c>
      <c r="G87" s="12">
        <f>IFERROR(MAX(0,MIN(1,((Data!G87-G$2)/(G$3-G$2)))),"")</f>
        <v>0.83297100000000002</v>
      </c>
      <c r="I87">
        <f t="shared" si="14"/>
        <v>0.81713221804232938</v>
      </c>
      <c r="J87">
        <f t="shared" si="15"/>
        <v>6</v>
      </c>
      <c r="M87">
        <f t="shared" si="16"/>
        <v>6</v>
      </c>
      <c r="N87">
        <f t="shared" si="17"/>
        <v>17</v>
      </c>
      <c r="O87">
        <f t="shared" si="18"/>
        <v>29</v>
      </c>
      <c r="P87">
        <f t="shared" si="19"/>
        <v>1</v>
      </c>
      <c r="Q87">
        <f t="shared" si="20"/>
        <v>32</v>
      </c>
      <c r="R87">
        <f t="shared" si="21"/>
        <v>6</v>
      </c>
      <c r="S87" t="str">
        <f t="shared" si="22"/>
        <v>Ireland</v>
      </c>
      <c r="T87">
        <f t="shared" si="23"/>
        <v>0.81713221804232938</v>
      </c>
      <c r="U87" t="str">
        <f t="shared" si="24"/>
        <v/>
      </c>
      <c r="V87" t="str">
        <f t="shared" si="25"/>
        <v/>
      </c>
    </row>
    <row r="88" spans="1:22">
      <c r="A88" s="78" t="s">
        <v>162</v>
      </c>
      <c r="B88" s="79" t="s">
        <v>163</v>
      </c>
      <c r="C88" s="12">
        <f>IFERROR(MAX(0,MIN(1,((Data!C88-C$2)/(C$3-C$2)))),"")</f>
        <v>0.68500000000000005</v>
      </c>
      <c r="D88" s="12">
        <f>IFERROR(MAX(0,MIN(1,((Data!D88-D$2)/(D$3-D$2)))),"")</f>
        <v>0.6843392877834511</v>
      </c>
      <c r="E88" s="12">
        <f>IFERROR(MAX(0,MIN(1,((Data!E88-E$2)/(E$3-E$2)))),"")</f>
        <v>0.21000000000000002</v>
      </c>
      <c r="F88" s="12">
        <f>IFERROR(MAX(0,MIN(1,((Data!F88-F$2)/(F$3-F$2)))),"")</f>
        <v>1</v>
      </c>
      <c r="G88" s="12">
        <f>IFERROR(MAX(0,MIN(1,((Data!G88-G$2)/(G$3-G$2)))),"")</f>
        <v>0.85328114285714285</v>
      </c>
      <c r="I88">
        <f t="shared" si="14"/>
        <v>0.68595255383007425</v>
      </c>
      <c r="J88">
        <f t="shared" si="15"/>
        <v>41</v>
      </c>
      <c r="M88">
        <f t="shared" si="16"/>
        <v>39</v>
      </c>
      <c r="N88">
        <f t="shared" si="17"/>
        <v>59</v>
      </c>
      <c r="O88">
        <f t="shared" si="18"/>
        <v>173</v>
      </c>
      <c r="P88">
        <f t="shared" si="19"/>
        <v>1</v>
      </c>
      <c r="Q88">
        <f t="shared" si="20"/>
        <v>31</v>
      </c>
      <c r="R88">
        <f t="shared" si="21"/>
        <v>41</v>
      </c>
      <c r="S88" t="str">
        <f t="shared" si="22"/>
        <v>Israel</v>
      </c>
      <c r="T88">
        <f t="shared" si="23"/>
        <v>0.68595255383007425</v>
      </c>
      <c r="U88" t="str">
        <f t="shared" si="24"/>
        <v/>
      </c>
      <c r="V88" t="str">
        <f t="shared" si="25"/>
        <v/>
      </c>
    </row>
    <row r="89" spans="1:22">
      <c r="A89" s="78" t="s">
        <v>164</v>
      </c>
      <c r="B89" s="79" t="s">
        <v>165</v>
      </c>
      <c r="C89" s="12">
        <f>IFERROR(MAX(0,MIN(1,((Data!C89-C$2)/(C$3-C$2)))),"")</f>
        <v>0.60299999999999998</v>
      </c>
      <c r="D89" s="12">
        <f>IFERROR(MAX(0,MIN(1,((Data!D89-D$2)/(D$3-D$2)))),"")</f>
        <v>0.78672505352323563</v>
      </c>
      <c r="E89" s="12">
        <f>IFERROR(MAX(0,MIN(1,((Data!E89-E$2)/(E$3-E$2)))),"")</f>
        <v>0.60600000000000009</v>
      </c>
      <c r="F89" s="12">
        <f>IFERROR(MAX(0,MIN(1,((Data!F89-F$2)/(F$3-F$2)))),"")</f>
        <v>1</v>
      </c>
      <c r="G89" s="12">
        <f>IFERROR(MAX(0,MIN(1,((Data!G89-G$2)/(G$3-G$2)))),"")</f>
        <v>0.95995757142857141</v>
      </c>
      <c r="I89">
        <f t="shared" si="14"/>
        <v>0.72058532811897591</v>
      </c>
      <c r="J89">
        <f t="shared" si="15"/>
        <v>34</v>
      </c>
      <c r="M89">
        <f t="shared" si="16"/>
        <v>83</v>
      </c>
      <c r="N89">
        <f t="shared" si="17"/>
        <v>36</v>
      </c>
      <c r="O89">
        <f t="shared" si="18"/>
        <v>64</v>
      </c>
      <c r="P89">
        <f t="shared" si="19"/>
        <v>1</v>
      </c>
      <c r="Q89">
        <f t="shared" si="20"/>
        <v>22</v>
      </c>
      <c r="R89">
        <f t="shared" si="21"/>
        <v>34</v>
      </c>
      <c r="S89" t="str">
        <f t="shared" si="22"/>
        <v>Italy</v>
      </c>
      <c r="T89">
        <f t="shared" si="23"/>
        <v>0.72058532811897591</v>
      </c>
      <c r="U89" t="str">
        <f t="shared" si="24"/>
        <v/>
      </c>
      <c r="V89" t="str">
        <f t="shared" si="25"/>
        <v/>
      </c>
    </row>
    <row r="90" spans="1:22">
      <c r="A90" s="78" t="s">
        <v>166</v>
      </c>
      <c r="B90" s="79" t="s">
        <v>167</v>
      </c>
      <c r="C90" s="12">
        <f>IFERROR(MAX(0,MIN(1,((Data!C90-C$2)/(C$3-C$2)))),"")</f>
        <v>0.65700000000000003</v>
      </c>
      <c r="D90" s="12">
        <f>IFERROR(MAX(0,MIN(1,((Data!D90-D$2)/(D$3-D$2)))),"")</f>
        <v>0.67348838037932002</v>
      </c>
      <c r="E90" s="12">
        <f>IFERROR(MAX(0,MIN(1,((Data!E90-E$2)/(E$3-E$2)))),"")</f>
        <v>0.434</v>
      </c>
      <c r="F90" s="12">
        <f>IFERROR(MAX(0,MIN(1,((Data!F90-F$2)/(F$3-F$2)))),"")</f>
        <v>1</v>
      </c>
      <c r="G90" s="12">
        <f>IFERROR(MAX(0,MIN(1,((Data!G90-G$2)/(G$3-G$2)))),"")</f>
        <v>0.34574785714285711</v>
      </c>
      <c r="I90">
        <f t="shared" si="14"/>
        <v>0.6351545296902722</v>
      </c>
      <c r="J90">
        <f t="shared" si="15"/>
        <v>55</v>
      </c>
      <c r="M90">
        <f t="shared" si="16"/>
        <v>53</v>
      </c>
      <c r="N90">
        <f t="shared" si="17"/>
        <v>65</v>
      </c>
      <c r="O90">
        <f t="shared" si="18"/>
        <v>123</v>
      </c>
      <c r="P90">
        <f t="shared" si="19"/>
        <v>1</v>
      </c>
      <c r="Q90">
        <f t="shared" si="20"/>
        <v>85</v>
      </c>
      <c r="R90">
        <f t="shared" si="21"/>
        <v>55</v>
      </c>
      <c r="S90" t="str">
        <f t="shared" si="22"/>
        <v>Jamaica</v>
      </c>
      <c r="T90">
        <f t="shared" si="23"/>
        <v>0.6351545296902722</v>
      </c>
      <c r="U90" t="str">
        <f t="shared" si="24"/>
        <v/>
      </c>
      <c r="V90" t="str">
        <f t="shared" si="25"/>
        <v/>
      </c>
    </row>
    <row r="91" spans="1:22">
      <c r="A91" s="78" t="s">
        <v>168</v>
      </c>
      <c r="B91" s="79" t="s">
        <v>169</v>
      </c>
      <c r="C91" s="12">
        <f>IFERROR(MAX(0,MIN(1,((Data!C91-C$2)/(C$3-C$2)))),"")</f>
        <v>0.72799999999999998</v>
      </c>
      <c r="D91" s="12">
        <f>IFERROR(MAX(0,MIN(1,((Data!D91-D$2)/(D$3-D$2)))),"")</f>
        <v>0.78483896879649562</v>
      </c>
      <c r="E91" s="12">
        <f>IFERROR(MAX(0,MIN(1,((Data!E91-E$2)/(E$3-E$2)))),"")</f>
        <v>0.69000000000000006</v>
      </c>
      <c r="F91" s="12">
        <f>IFERROR(MAX(0,MIN(1,((Data!F91-F$2)/(F$3-F$2)))),"")</f>
        <v>1</v>
      </c>
      <c r="G91" s="12">
        <f>IFERROR(MAX(0,MIN(1,((Data!G91-G$2)/(G$3-G$2)))),"")</f>
        <v>0.82900728571428572</v>
      </c>
      <c r="I91">
        <f t="shared" si="14"/>
        <v>0.77698078181384767</v>
      </c>
      <c r="J91">
        <f t="shared" si="15"/>
        <v>18</v>
      </c>
      <c r="M91">
        <f t="shared" si="16"/>
        <v>18</v>
      </c>
      <c r="N91">
        <f t="shared" si="17"/>
        <v>37</v>
      </c>
      <c r="O91">
        <f t="shared" si="18"/>
        <v>30</v>
      </c>
      <c r="P91">
        <f t="shared" si="19"/>
        <v>1</v>
      </c>
      <c r="Q91">
        <f t="shared" si="20"/>
        <v>34</v>
      </c>
      <c r="R91">
        <f t="shared" si="21"/>
        <v>18</v>
      </c>
      <c r="S91" t="str">
        <f t="shared" si="22"/>
        <v>Japan</v>
      </c>
      <c r="T91">
        <f t="shared" si="23"/>
        <v>0.77698078181384767</v>
      </c>
      <c r="U91" t="str">
        <f t="shared" si="24"/>
        <v/>
      </c>
      <c r="V91" t="str">
        <f t="shared" si="25"/>
        <v/>
      </c>
    </row>
    <row r="92" spans="1:22">
      <c r="A92" s="78" t="s">
        <v>170</v>
      </c>
      <c r="B92" s="79" t="s">
        <v>171</v>
      </c>
      <c r="C92" s="12">
        <f>IFERROR(MAX(0,MIN(1,((Data!C92-C$2)/(C$3-C$2)))),"")</f>
        <v>0.68900000000000006</v>
      </c>
      <c r="D92" s="12">
        <f>IFERROR(MAX(0,MIN(1,((Data!D92-D$2)/(D$3-D$2)))),"")</f>
        <v>0.36686937676713999</v>
      </c>
      <c r="E92" s="12">
        <f>IFERROR(MAX(0,MIN(1,((Data!E92-E$2)/(E$3-E$2)))),"")</f>
        <v>0.45400000000000001</v>
      </c>
      <c r="F92" s="12">
        <f>IFERROR(MAX(0,MIN(1,((Data!F92-F$2)/(F$3-F$2)))),"")</f>
        <v>1</v>
      </c>
      <c r="G92" s="12">
        <f>IFERROR(MAX(0,MIN(1,((Data!G92-G$2)/(G$3-G$2)))),"")</f>
        <v>0.58077657142857142</v>
      </c>
      <c r="I92">
        <f t="shared" si="14"/>
        <v>0.64470574352446397</v>
      </c>
      <c r="J92">
        <f t="shared" si="15"/>
        <v>51</v>
      </c>
      <c r="M92">
        <f t="shared" si="16"/>
        <v>35</v>
      </c>
      <c r="N92">
        <f t="shared" si="17"/>
        <v>141</v>
      </c>
      <c r="O92">
        <f t="shared" si="18"/>
        <v>117</v>
      </c>
      <c r="P92">
        <f t="shared" si="19"/>
        <v>1</v>
      </c>
      <c r="Q92">
        <f t="shared" si="20"/>
        <v>56</v>
      </c>
      <c r="R92">
        <f t="shared" si="21"/>
        <v>51</v>
      </c>
      <c r="S92" t="str">
        <f t="shared" si="22"/>
        <v>Jordan</v>
      </c>
      <c r="T92">
        <f t="shared" si="23"/>
        <v>0.64470574352446397</v>
      </c>
      <c r="U92" t="str">
        <f t="shared" si="24"/>
        <v/>
      </c>
      <c r="V92" t="str">
        <f t="shared" si="25"/>
        <v/>
      </c>
    </row>
    <row r="93" spans="1:22">
      <c r="A93" s="78" t="s">
        <v>172</v>
      </c>
      <c r="B93" s="79" t="s">
        <v>173</v>
      </c>
      <c r="C93" s="12">
        <f>IFERROR(MAX(0,MIN(1,((Data!C93-C$2)/(C$3-C$2)))),"")</f>
        <v>0.621</v>
      </c>
      <c r="D93" s="12">
        <f>IFERROR(MAX(0,MIN(1,((Data!D93-D$2)/(D$3-D$2)))),"")</f>
        <v>0.32526033866743775</v>
      </c>
      <c r="E93" s="12">
        <f>IFERROR(MAX(0,MIN(1,((Data!E93-E$2)/(E$3-E$2)))),"")</f>
        <v>0.628</v>
      </c>
      <c r="F93" s="12">
        <f>IFERROR(MAX(0,MIN(1,((Data!F93-F$2)/(F$3-F$2)))),"")</f>
        <v>1</v>
      </c>
      <c r="G93" s="12">
        <f>IFERROR(MAX(0,MIN(1,((Data!G93-G$2)/(G$3-G$2)))),"")</f>
        <v>0.58740457142857139</v>
      </c>
      <c r="I93">
        <f t="shared" si="14"/>
        <v>0.6280831137620011</v>
      </c>
      <c r="J93">
        <f t="shared" si="15"/>
        <v>60</v>
      </c>
      <c r="M93">
        <f t="shared" si="16"/>
        <v>74</v>
      </c>
      <c r="N93">
        <f t="shared" si="17"/>
        <v>152</v>
      </c>
      <c r="O93">
        <f t="shared" si="18"/>
        <v>55</v>
      </c>
      <c r="P93">
        <f t="shared" si="19"/>
        <v>1</v>
      </c>
      <c r="Q93">
        <f t="shared" si="20"/>
        <v>55</v>
      </c>
      <c r="R93">
        <f t="shared" si="21"/>
        <v>60</v>
      </c>
      <c r="S93" t="str">
        <f t="shared" si="22"/>
        <v>Kazakhstan</v>
      </c>
      <c r="T93">
        <f t="shared" si="23"/>
        <v>0.6280831137620011</v>
      </c>
      <c r="U93" t="str">
        <f t="shared" si="24"/>
        <v/>
      </c>
      <c r="V93" t="str">
        <f t="shared" si="25"/>
        <v/>
      </c>
    </row>
    <row r="94" spans="1:22">
      <c r="A94" s="78" t="s">
        <v>174</v>
      </c>
      <c r="B94" s="79" t="s">
        <v>175</v>
      </c>
      <c r="C94" s="12">
        <f>IFERROR(MAX(0,MIN(1,((Data!C94-C$2)/(C$3-C$2)))),"")</f>
        <v>0.57399999999999995</v>
      </c>
      <c r="D94" s="12">
        <f>IFERROR(MAX(0,MIN(1,((Data!D94-D$2)/(D$3-D$2)))),"")</f>
        <v>0.48360640677153999</v>
      </c>
      <c r="E94" s="12">
        <f>IFERROR(MAX(0,MIN(1,((Data!E94-E$2)/(E$3-E$2)))),"")</f>
        <v>0.24</v>
      </c>
      <c r="F94" s="12">
        <f>IFERROR(MAX(0,MIN(1,((Data!F94-F$2)/(F$3-F$2)))),"")</f>
        <v>0.54058011328767563</v>
      </c>
      <c r="G94" s="12">
        <f>IFERROR(MAX(0,MIN(1,((Data!G94-G$2)/(G$3-G$2)))),"")</f>
        <v>5.7886571428571426E-2</v>
      </c>
      <c r="I94">
        <f t="shared" si="14"/>
        <v>0.45225913643597332</v>
      </c>
      <c r="J94">
        <f t="shared" si="15"/>
        <v>121</v>
      </c>
      <c r="M94">
        <f t="shared" si="16"/>
        <v>101</v>
      </c>
      <c r="N94">
        <f t="shared" si="17"/>
        <v>116</v>
      </c>
      <c r="O94">
        <f t="shared" si="18"/>
        <v>167</v>
      </c>
      <c r="P94">
        <f t="shared" si="19"/>
        <v>134</v>
      </c>
      <c r="Q94">
        <f t="shared" si="20"/>
        <v>150</v>
      </c>
      <c r="R94">
        <f t="shared" si="21"/>
        <v>121</v>
      </c>
      <c r="S94" t="str">
        <f t="shared" si="22"/>
        <v>Kenya</v>
      </c>
      <c r="T94">
        <f t="shared" si="23"/>
        <v>0.45225913643597332</v>
      </c>
      <c r="U94" t="str">
        <f t="shared" si="24"/>
        <v/>
      </c>
      <c r="V94" t="str">
        <f t="shared" si="25"/>
        <v/>
      </c>
    </row>
    <row r="95" spans="1:22">
      <c r="A95" s="78" t="s">
        <v>176</v>
      </c>
      <c r="B95" s="79" t="s">
        <v>177</v>
      </c>
      <c r="C95" s="12">
        <f>IFERROR(MAX(0,MIN(1,((Data!C95-C$2)/(C$3-C$2)))),"")</f>
        <v>0.44799999999999995</v>
      </c>
      <c r="D95" s="12">
        <f>IFERROR(MAX(0,MIN(1,((Data!D95-D$2)/(D$3-D$2)))),"")</f>
        <v>0.71842438215337556</v>
      </c>
      <c r="E95" s="12">
        <f>IFERROR(MAX(0,MIN(1,((Data!E95-E$2)/(E$3-E$2)))),"")</f>
        <v>0.79</v>
      </c>
      <c r="F95" s="12">
        <f>IFERROR(MAX(0,MIN(1,((Data!F95-F$2)/(F$3-F$2)))),"")</f>
        <v>1.1332664706115667E-2</v>
      </c>
      <c r="G95" s="12" t="str">
        <f>IFERROR(MAX(0,MIN(1,((Data!G95-G$2)/(G$3-G$2)))),"")</f>
        <v/>
      </c>
      <c r="I95" t="str">
        <f t="shared" si="14"/>
        <v/>
      </c>
      <c r="J95" t="str">
        <f t="shared" si="15"/>
        <v/>
      </c>
      <c r="M95">
        <f t="shared" si="16"/>
        <v>162</v>
      </c>
      <c r="N95">
        <f t="shared" si="17"/>
        <v>56</v>
      </c>
      <c r="O95">
        <f t="shared" si="18"/>
        <v>6</v>
      </c>
      <c r="P95">
        <f t="shared" si="19"/>
        <v>183</v>
      </c>
      <c r="Q95" t="str">
        <f t="shared" si="20"/>
        <v/>
      </c>
      <c r="R95" t="str">
        <f t="shared" si="21"/>
        <v/>
      </c>
      <c r="S95" t="str">
        <f t="shared" si="22"/>
        <v/>
      </c>
      <c r="T95" t="str">
        <f t="shared" si="23"/>
        <v/>
      </c>
      <c r="U95" t="str">
        <f t="shared" si="24"/>
        <v>Kiribati</v>
      </c>
      <c r="V95" t="str">
        <f t="shared" si="25"/>
        <v xml:space="preserve">Enroll 3e </v>
      </c>
    </row>
    <row r="96" spans="1:22">
      <c r="A96" s="78" t="s">
        <v>178</v>
      </c>
      <c r="B96" s="79" t="s">
        <v>179</v>
      </c>
      <c r="C96" s="12">
        <f>IFERROR(MAX(0,MIN(1,((Data!C96-C$2)/(C$3-C$2)))),"")</f>
        <v>0.01</v>
      </c>
      <c r="D96" s="12">
        <f>IFERROR(MAX(0,MIN(1,((Data!D96-D$2)/(D$3-D$2)))),"")</f>
        <v>5.7764807646808886E-2</v>
      </c>
      <c r="E96" s="12">
        <f>IFERROR(MAX(0,MIN(1,((Data!E96-E$2)/(E$3-E$2)))),"")</f>
        <v>0.45199999999999996</v>
      </c>
      <c r="F96" s="12">
        <f>IFERROR(MAX(0,MIN(1,((Data!F96-F$2)/(F$3-F$2)))),"")</f>
        <v>3.2191266346441112E-3</v>
      </c>
      <c r="G96" s="12" t="str">
        <f>IFERROR(MAX(0,MIN(1,((Data!G96-G$2)/(G$3-G$2)))),"")</f>
        <v/>
      </c>
      <c r="I96" t="str">
        <f t="shared" si="14"/>
        <v/>
      </c>
      <c r="J96" t="str">
        <f t="shared" si="15"/>
        <v/>
      </c>
      <c r="M96">
        <f t="shared" si="16"/>
        <v>174</v>
      </c>
      <c r="N96">
        <f t="shared" si="17"/>
        <v>192</v>
      </c>
      <c r="O96">
        <f t="shared" si="18"/>
        <v>118</v>
      </c>
      <c r="P96">
        <f t="shared" si="19"/>
        <v>185</v>
      </c>
      <c r="Q96" t="str">
        <f t="shared" si="20"/>
        <v/>
      </c>
      <c r="R96" t="str">
        <f t="shared" si="21"/>
        <v/>
      </c>
      <c r="S96" t="str">
        <f t="shared" si="22"/>
        <v/>
      </c>
      <c r="T96" t="str">
        <f t="shared" si="23"/>
        <v/>
      </c>
      <c r="U96" t="str">
        <f t="shared" si="24"/>
        <v>Korea, Democratic People's Republic of</v>
      </c>
      <c r="V96" t="str">
        <f t="shared" si="25"/>
        <v xml:space="preserve">Enroll 3e </v>
      </c>
    </row>
    <row r="97" spans="1:22">
      <c r="A97" s="78" t="s">
        <v>180</v>
      </c>
      <c r="B97" s="79" t="s">
        <v>181</v>
      </c>
      <c r="C97" s="12">
        <f>IFERROR(MAX(0,MIN(1,((Data!C97-C$2)/(C$3-C$2)))),"")</f>
        <v>0.69799999999999995</v>
      </c>
      <c r="D97" s="12">
        <f>IFERROR(MAX(0,MIN(1,((Data!D97-D$2)/(D$3-D$2)))),"")</f>
        <v>0.70919780818399991</v>
      </c>
      <c r="E97" s="12">
        <f>IFERROR(MAX(0,MIN(1,((Data!E97-E$2)/(E$3-E$2)))),"")</f>
        <v>0.54200000000000004</v>
      </c>
      <c r="F97" s="12">
        <f>IFERROR(MAX(0,MIN(1,((Data!F97-F$2)/(F$3-F$2)))),"")</f>
        <v>1</v>
      </c>
      <c r="G97" s="12">
        <f>IFERROR(MAX(0,MIN(1,((Data!G97-G$2)/(G$3-G$2)))),"")</f>
        <v>1</v>
      </c>
      <c r="I97">
        <f t="shared" si="14"/>
        <v>0.75539972602299998</v>
      </c>
      <c r="J97">
        <f t="shared" si="15"/>
        <v>24</v>
      </c>
      <c r="M97">
        <f t="shared" si="16"/>
        <v>31</v>
      </c>
      <c r="N97">
        <f t="shared" si="17"/>
        <v>57</v>
      </c>
      <c r="O97">
        <f t="shared" si="18"/>
        <v>85</v>
      </c>
      <c r="P97">
        <f t="shared" si="19"/>
        <v>1</v>
      </c>
      <c r="Q97">
        <f t="shared" si="20"/>
        <v>1</v>
      </c>
      <c r="R97">
        <f t="shared" si="21"/>
        <v>24</v>
      </c>
      <c r="S97" t="str">
        <f t="shared" si="22"/>
        <v>Korea, Republic of</v>
      </c>
      <c r="T97">
        <f t="shared" si="23"/>
        <v>0.75539972602299998</v>
      </c>
      <c r="U97" t="str">
        <f t="shared" si="24"/>
        <v/>
      </c>
      <c r="V97" t="str">
        <f t="shared" si="25"/>
        <v/>
      </c>
    </row>
    <row r="98" spans="1:22">
      <c r="A98" s="78" t="s">
        <v>182</v>
      </c>
      <c r="B98" s="79" t="s">
        <v>183</v>
      </c>
      <c r="C98" s="12">
        <f>IFERROR(MAX(0,MIN(1,((Data!C98-C$2)/(C$3-C$2)))),"")</f>
        <v>0.64900000000000002</v>
      </c>
      <c r="D98" s="12">
        <f>IFERROR(MAX(0,MIN(1,((Data!D98-D$2)/(D$3-D$2)))),"")</f>
        <v>0.43490345072433556</v>
      </c>
      <c r="E98" s="12">
        <f>IFERROR(MAX(0,MIN(1,((Data!E98-E$2)/(E$3-E$2)))),"")</f>
        <v>0.58399999999999996</v>
      </c>
      <c r="F98" s="12" t="str">
        <f>IFERROR(MAX(0,MIN(1,((Data!F98-F$2)/(F$3-F$2)))),"")</f>
        <v/>
      </c>
      <c r="G98" s="12">
        <f>IFERROR(MAX(0,MIN(1,((Data!G98-G$2)/(G$3-G$2)))),"")</f>
        <v>0.27005842857142859</v>
      </c>
      <c r="I98" t="str">
        <f t="shared" si="14"/>
        <v/>
      </c>
      <c r="J98" t="str">
        <f t="shared" si="15"/>
        <v/>
      </c>
      <c r="M98">
        <f t="shared" si="16"/>
        <v>55</v>
      </c>
      <c r="N98">
        <f t="shared" si="17"/>
        <v>127</v>
      </c>
      <c r="O98">
        <f t="shared" si="18"/>
        <v>72</v>
      </c>
      <c r="P98" t="str">
        <f t="shared" si="19"/>
        <v/>
      </c>
      <c r="Q98">
        <f t="shared" si="20"/>
        <v>91</v>
      </c>
      <c r="R98" t="str">
        <f t="shared" si="21"/>
        <v/>
      </c>
      <c r="S98" t="str">
        <f t="shared" si="22"/>
        <v/>
      </c>
      <c r="T98" t="str">
        <f t="shared" si="23"/>
        <v/>
      </c>
      <c r="U98" t="str">
        <f t="shared" si="24"/>
        <v>Kuwait</v>
      </c>
      <c r="V98" t="str">
        <f t="shared" si="25"/>
        <v xml:space="preserve">Mobiles </v>
      </c>
    </row>
    <row r="99" spans="1:22">
      <c r="A99" s="78" t="s">
        <v>184</v>
      </c>
      <c r="B99" s="79" t="s">
        <v>185</v>
      </c>
      <c r="C99" s="12">
        <f>IFERROR(MAX(0,MIN(1,((Data!C99-C$2)/(C$3-C$2)))),"")</f>
        <v>0.61099999999999999</v>
      </c>
      <c r="D99" s="12">
        <f>IFERROR(MAX(0,MIN(1,((Data!D99-D$2)/(D$3-D$2)))),"")</f>
        <v>0.34315657562424223</v>
      </c>
      <c r="E99" s="12">
        <f>IFERROR(MAX(0,MIN(1,((Data!E99-E$2)/(E$3-E$2)))),"")</f>
        <v>0.39200000000000002</v>
      </c>
      <c r="F99" s="12">
        <f>IFERROR(MAX(0,MIN(1,((Data!F99-F$2)/(F$3-F$2)))),"")</f>
        <v>0.93692158395426106</v>
      </c>
      <c r="G99" s="12">
        <f>IFERROR(MAX(0,MIN(1,((Data!G99-G$2)/(G$3-G$2)))),"")</f>
        <v>0.72602642857142852</v>
      </c>
      <c r="I99">
        <f t="shared" si="14"/>
        <v>0.60526307351874142</v>
      </c>
      <c r="J99">
        <f t="shared" si="15"/>
        <v>72</v>
      </c>
      <c r="M99">
        <f t="shared" si="16"/>
        <v>78</v>
      </c>
      <c r="N99">
        <f t="shared" si="17"/>
        <v>147</v>
      </c>
      <c r="O99">
        <f t="shared" si="18"/>
        <v>138</v>
      </c>
      <c r="P99">
        <f t="shared" si="19"/>
        <v>94</v>
      </c>
      <c r="Q99">
        <f t="shared" si="20"/>
        <v>45</v>
      </c>
      <c r="R99">
        <f t="shared" si="21"/>
        <v>72</v>
      </c>
      <c r="S99" t="str">
        <f t="shared" si="22"/>
        <v>Kyrgyzstan</v>
      </c>
      <c r="T99">
        <f t="shared" si="23"/>
        <v>0.60526307351874142</v>
      </c>
      <c r="U99" t="str">
        <f t="shared" si="24"/>
        <v/>
      </c>
      <c r="V99" t="str">
        <f t="shared" si="25"/>
        <v/>
      </c>
    </row>
    <row r="100" spans="1:22">
      <c r="A100" s="78" t="s">
        <v>186</v>
      </c>
      <c r="B100" s="79" t="s">
        <v>187</v>
      </c>
      <c r="C100" s="12">
        <f>IFERROR(MAX(0,MIN(1,((Data!C100-C$2)/(C$3-C$2)))),"")</f>
        <v>0.51300000000000001</v>
      </c>
      <c r="D100" s="12">
        <f>IFERROR(MAX(0,MIN(1,((Data!D100-D$2)/(D$3-D$2)))),"")</f>
        <v>0.17544913422395558</v>
      </c>
      <c r="E100" s="12">
        <f>IFERROR(MAX(0,MIN(1,((Data!E100-E$2)/(E$3-E$2)))),"")</f>
        <v>0.5</v>
      </c>
      <c r="F100" s="12">
        <f>IFERROR(MAX(0,MIN(1,((Data!F100-F$2)/(F$3-F$2)))),"")</f>
        <v>0.56863967092529111</v>
      </c>
      <c r="G100" s="12">
        <f>IFERROR(MAX(0,MIN(1,((Data!G100-G$2)/(G$3-G$2)))),"")</f>
        <v>0.19092999999999999</v>
      </c>
      <c r="I100">
        <f t="shared" si="14"/>
        <v>0.43587735064365579</v>
      </c>
      <c r="J100">
        <f t="shared" si="15"/>
        <v>127</v>
      </c>
      <c r="M100">
        <f t="shared" si="16"/>
        <v>136</v>
      </c>
      <c r="N100">
        <f t="shared" si="17"/>
        <v>182</v>
      </c>
      <c r="O100">
        <f t="shared" si="18"/>
        <v>103</v>
      </c>
      <c r="P100">
        <f t="shared" si="19"/>
        <v>132</v>
      </c>
      <c r="Q100">
        <f t="shared" si="20"/>
        <v>108</v>
      </c>
      <c r="R100">
        <f t="shared" si="21"/>
        <v>127</v>
      </c>
      <c r="S100" t="str">
        <f t="shared" si="22"/>
        <v>Lao People's Democratic Republic</v>
      </c>
      <c r="T100">
        <f t="shared" si="23"/>
        <v>0.43587735064365579</v>
      </c>
      <c r="U100" t="str">
        <f t="shared" si="24"/>
        <v/>
      </c>
      <c r="V100" t="str">
        <f t="shared" si="25"/>
        <v/>
      </c>
    </row>
    <row r="101" spans="1:22">
      <c r="A101" s="78" t="s">
        <v>188</v>
      </c>
      <c r="B101" s="79" t="s">
        <v>189</v>
      </c>
      <c r="C101" s="12">
        <f>IFERROR(MAX(0,MIN(1,((Data!C101-C$2)/(C$3-C$2)))),"")</f>
        <v>0.65799999999999992</v>
      </c>
      <c r="D101" s="12">
        <f>IFERROR(MAX(0,MIN(1,((Data!D101-D$2)/(D$3-D$2)))),"")</f>
        <v>0.73158023223682889</v>
      </c>
      <c r="E101" s="12">
        <f>IFERROR(MAX(0,MIN(1,((Data!E101-E$2)/(E$3-E$2)))),"")</f>
        <v>0.58799999999999997</v>
      </c>
      <c r="F101" s="12">
        <f>IFERROR(MAX(0,MIN(1,((Data!F101-F$2)/(F$3-F$2)))),"")</f>
        <v>1</v>
      </c>
      <c r="G101" s="12">
        <f>IFERROR(MAX(0,MIN(1,((Data!G101-G$2)/(G$3-G$2)))),"")</f>
        <v>0.98861571428571438</v>
      </c>
      <c r="I101">
        <f t="shared" si="14"/>
        <v>0.74252449331531789</v>
      </c>
      <c r="J101">
        <f t="shared" si="15"/>
        <v>29</v>
      </c>
      <c r="M101">
        <f t="shared" si="16"/>
        <v>52</v>
      </c>
      <c r="N101">
        <f t="shared" si="17"/>
        <v>53</v>
      </c>
      <c r="O101">
        <f t="shared" si="18"/>
        <v>70</v>
      </c>
      <c r="P101">
        <f t="shared" si="19"/>
        <v>1</v>
      </c>
      <c r="Q101">
        <f t="shared" si="20"/>
        <v>20</v>
      </c>
      <c r="R101">
        <f t="shared" si="21"/>
        <v>29</v>
      </c>
      <c r="S101" t="str">
        <f t="shared" si="22"/>
        <v>Latvia</v>
      </c>
      <c r="T101">
        <f t="shared" si="23"/>
        <v>0.74252449331531789</v>
      </c>
      <c r="U101" t="str">
        <f t="shared" si="24"/>
        <v/>
      </c>
      <c r="V101" t="str">
        <f t="shared" si="25"/>
        <v/>
      </c>
    </row>
    <row r="102" spans="1:22">
      <c r="A102" s="78" t="s">
        <v>190</v>
      </c>
      <c r="B102" s="79" t="s">
        <v>191</v>
      </c>
      <c r="C102" s="12">
        <f>IFERROR(MAX(0,MIN(1,((Data!C102-C$2)/(C$3-C$2)))),"")</f>
        <v>0.60099999999999998</v>
      </c>
      <c r="D102" s="12">
        <f>IFERROR(MAX(0,MIN(1,((Data!D102-D$2)/(D$3-D$2)))),"")</f>
        <v>0.48127516732565773</v>
      </c>
      <c r="E102" s="12">
        <f>IFERROR(MAX(0,MIN(1,((Data!E102-E$2)/(E$3-E$2)))),"")</f>
        <v>0.19800000000000001</v>
      </c>
      <c r="F102" s="12">
        <f>IFERROR(MAX(0,MIN(1,((Data!F102-F$2)/(F$3-F$2)))),"")</f>
        <v>0.40145241590565001</v>
      </c>
      <c r="G102" s="12">
        <f>IFERROR(MAX(0,MIN(1,((Data!G102-G$2)/(G$3-G$2)))),"")</f>
        <v>0.75026657142857134</v>
      </c>
      <c r="I102">
        <f t="shared" si="14"/>
        <v>0.52937426933248488</v>
      </c>
      <c r="J102">
        <f t="shared" si="15"/>
        <v>95</v>
      </c>
      <c r="M102">
        <f t="shared" si="16"/>
        <v>85</v>
      </c>
      <c r="N102">
        <f t="shared" si="17"/>
        <v>118</v>
      </c>
      <c r="O102">
        <f t="shared" si="18"/>
        <v>174</v>
      </c>
      <c r="P102">
        <f t="shared" si="19"/>
        <v>149</v>
      </c>
      <c r="Q102">
        <f t="shared" si="20"/>
        <v>43</v>
      </c>
      <c r="R102">
        <f t="shared" si="21"/>
        <v>95</v>
      </c>
      <c r="S102" t="str">
        <f t="shared" si="22"/>
        <v>Lebanon</v>
      </c>
      <c r="T102">
        <f t="shared" si="23"/>
        <v>0.52937426933248488</v>
      </c>
      <c r="U102" t="str">
        <f t="shared" si="24"/>
        <v/>
      </c>
      <c r="V102" t="str">
        <f t="shared" si="25"/>
        <v/>
      </c>
    </row>
    <row r="103" spans="1:22">
      <c r="A103" s="78" t="s">
        <v>192</v>
      </c>
      <c r="B103" s="79" t="s">
        <v>193</v>
      </c>
      <c r="C103" s="12">
        <f>IFERROR(MAX(0,MIN(1,((Data!C103-C$2)/(C$3-C$2)))),"")</f>
        <v>0.47499999999999998</v>
      </c>
      <c r="D103" s="12">
        <f>IFERROR(MAX(0,MIN(1,((Data!D103-D$2)/(D$3-D$2)))),"")</f>
        <v>0.52543047591308001</v>
      </c>
      <c r="E103" s="12">
        <f>IFERROR(MAX(0,MIN(1,((Data!E103-E$2)/(E$3-E$2)))),"")</f>
        <v>0.57199999999999995</v>
      </c>
      <c r="F103" s="12">
        <f>IFERROR(MAX(0,MIN(1,((Data!F103-F$2)/(F$3-F$2)))),"")</f>
        <v>0.35533295907795337</v>
      </c>
      <c r="G103" s="12">
        <f>IFERROR(MAX(0,MIN(1,((Data!G103-G$2)/(G$3-G$2)))),"")</f>
        <v>5.1882142857142856E-2</v>
      </c>
      <c r="I103">
        <f t="shared" si="14"/>
        <v>0.42558069723102204</v>
      </c>
      <c r="J103">
        <f t="shared" si="15"/>
        <v>132</v>
      </c>
      <c r="M103">
        <f t="shared" si="16"/>
        <v>152</v>
      </c>
      <c r="N103">
        <f t="shared" si="17"/>
        <v>101</v>
      </c>
      <c r="O103">
        <f t="shared" si="18"/>
        <v>77</v>
      </c>
      <c r="P103">
        <f t="shared" si="19"/>
        <v>154</v>
      </c>
      <c r="Q103">
        <f t="shared" si="20"/>
        <v>152</v>
      </c>
      <c r="R103">
        <f t="shared" si="21"/>
        <v>132</v>
      </c>
      <c r="S103" t="str">
        <f t="shared" si="22"/>
        <v>Lesotho</v>
      </c>
      <c r="T103">
        <f t="shared" si="23"/>
        <v>0.42558069723102204</v>
      </c>
      <c r="U103" t="str">
        <f t="shared" si="24"/>
        <v/>
      </c>
      <c r="V103" t="str">
        <f t="shared" si="25"/>
        <v/>
      </c>
    </row>
    <row r="104" spans="1:22">
      <c r="A104" s="78" t="s">
        <v>194</v>
      </c>
      <c r="B104" s="79" t="s">
        <v>195</v>
      </c>
      <c r="C104" s="12">
        <f>IFERROR(MAX(0,MIN(1,((Data!C104-C$2)/(C$3-C$2)))),"")</f>
        <v>0.46500000000000002</v>
      </c>
      <c r="D104" s="12">
        <f>IFERROR(MAX(0,MIN(1,((Data!D104-D$2)/(D$3-D$2)))),"")</f>
        <v>0.48424270730098218</v>
      </c>
      <c r="E104" s="12">
        <f>IFERROR(MAX(0,MIN(1,((Data!E104-E$2)/(E$3-E$2)))),"")</f>
        <v>0.30199999999999999</v>
      </c>
      <c r="F104" s="12">
        <f>IFERROR(MAX(0,MIN(1,((Data!F104-F$2)/(F$3-F$2)))),"")</f>
        <v>0.23655133328282002</v>
      </c>
      <c r="G104" s="12">
        <f>IFERROR(MAX(0,MIN(1,((Data!G104-G$2)/(G$3-G$2)))),"")</f>
        <v>0.24840142857142858</v>
      </c>
      <c r="I104">
        <f t="shared" si="14"/>
        <v>0.39139943364440383</v>
      </c>
      <c r="J104">
        <f t="shared" si="15"/>
        <v>144</v>
      </c>
      <c r="M104">
        <f t="shared" si="16"/>
        <v>155</v>
      </c>
      <c r="N104">
        <f t="shared" si="17"/>
        <v>115</v>
      </c>
      <c r="O104">
        <f t="shared" si="18"/>
        <v>156</v>
      </c>
      <c r="P104">
        <f t="shared" si="19"/>
        <v>165</v>
      </c>
      <c r="Q104">
        <f t="shared" si="20"/>
        <v>96</v>
      </c>
      <c r="R104">
        <f t="shared" si="21"/>
        <v>144</v>
      </c>
      <c r="S104" t="str">
        <f t="shared" si="22"/>
        <v>Liberia</v>
      </c>
      <c r="T104">
        <f t="shared" si="23"/>
        <v>0.39139943364440383</v>
      </c>
      <c r="U104" t="str">
        <f t="shared" si="24"/>
        <v/>
      </c>
      <c r="V104" t="str">
        <f t="shared" si="25"/>
        <v/>
      </c>
    </row>
    <row r="105" spans="1:22">
      <c r="A105" s="78" t="s">
        <v>196</v>
      </c>
      <c r="B105" s="79" t="s">
        <v>197</v>
      </c>
      <c r="C105" s="12">
        <f>IFERROR(MAX(0,MIN(1,((Data!C105-C$2)/(C$3-C$2)))),"")</f>
        <v>0.38600000000000001</v>
      </c>
      <c r="D105" s="12">
        <f>IFERROR(MAX(0,MIN(1,((Data!D105-D$2)/(D$3-D$2)))),"")</f>
        <v>0.13570152295480442</v>
      </c>
      <c r="E105" s="12">
        <f>IFERROR(MAX(0,MIN(1,((Data!E105-E$2)/(E$3-E$2)))),"")</f>
        <v>0.624</v>
      </c>
      <c r="F105" s="12">
        <f>IFERROR(MAX(0,MIN(1,((Data!F105-F$2)/(F$3-F$2)))),"")</f>
        <v>0.86605373115729556</v>
      </c>
      <c r="G105" s="12">
        <f>IFERROR(MAX(0,MIN(1,((Data!G105-G$2)/(G$3-G$2)))),"")</f>
        <v>0.79632785714285714</v>
      </c>
      <c r="I105">
        <f t="shared" si="14"/>
        <v>0.49576038890686969</v>
      </c>
      <c r="J105">
        <f t="shared" si="15"/>
        <v>107</v>
      </c>
      <c r="M105">
        <f t="shared" si="16"/>
        <v>169</v>
      </c>
      <c r="N105">
        <f t="shared" si="17"/>
        <v>186</v>
      </c>
      <c r="O105">
        <f t="shared" si="18"/>
        <v>57</v>
      </c>
      <c r="P105">
        <f t="shared" si="19"/>
        <v>100</v>
      </c>
      <c r="Q105">
        <f t="shared" si="20"/>
        <v>36</v>
      </c>
      <c r="R105">
        <f t="shared" si="21"/>
        <v>107</v>
      </c>
      <c r="S105" t="str">
        <f t="shared" si="22"/>
        <v>Libyan Arab Jamahiriya</v>
      </c>
      <c r="T105">
        <f t="shared" si="23"/>
        <v>0.49576038890686969</v>
      </c>
      <c r="U105" t="str">
        <f t="shared" si="24"/>
        <v/>
      </c>
      <c r="V105" t="str">
        <f t="shared" si="25"/>
        <v/>
      </c>
    </row>
    <row r="106" spans="1:22">
      <c r="A106" s="78" t="s">
        <v>198</v>
      </c>
      <c r="B106" s="79" t="s">
        <v>199</v>
      </c>
      <c r="C106" s="12" t="str">
        <f>IFERROR(MAX(0,MIN(1,((Data!C106-C$2)/(C$3-C$2)))),"")</f>
        <v/>
      </c>
      <c r="D106" s="12">
        <f>IFERROR(MAX(0,MIN(1,((Data!D106-D$2)/(D$3-D$2)))),"")</f>
        <v>0.87964130033402443</v>
      </c>
      <c r="E106" s="12">
        <f>IFERROR(MAX(0,MIN(1,((Data!E106-E$2)/(E$3-E$2)))),"")</f>
        <v>0.82</v>
      </c>
      <c r="F106" s="12">
        <f>IFERROR(MAX(0,MIN(1,((Data!F106-F$2)/(F$3-F$2)))),"")</f>
        <v>1</v>
      </c>
      <c r="G106" s="12">
        <f>IFERROR(MAX(0,MIN(1,((Data!G106-G$2)/(G$3-G$2)))),"")</f>
        <v>0.52593514285714293</v>
      </c>
      <c r="I106" t="str">
        <f t="shared" si="14"/>
        <v/>
      </c>
      <c r="J106" t="str">
        <f t="shared" si="15"/>
        <v/>
      </c>
      <c r="M106" t="str">
        <f t="shared" si="16"/>
        <v/>
      </c>
      <c r="N106">
        <f t="shared" si="17"/>
        <v>10</v>
      </c>
      <c r="O106">
        <f t="shared" si="18"/>
        <v>1</v>
      </c>
      <c r="P106">
        <f t="shared" si="19"/>
        <v>1</v>
      </c>
      <c r="Q106">
        <f t="shared" si="20"/>
        <v>65</v>
      </c>
      <c r="R106" t="str">
        <f t="shared" si="21"/>
        <v/>
      </c>
      <c r="S106" t="str">
        <f t="shared" si="22"/>
        <v/>
      </c>
      <c r="T106" t="str">
        <f t="shared" si="23"/>
        <v/>
      </c>
      <c r="U106" t="str">
        <f t="shared" si="24"/>
        <v>Liechtenstein</v>
      </c>
      <c r="V106" t="str">
        <f t="shared" si="25"/>
        <v xml:space="preserve">IEF </v>
      </c>
    </row>
    <row r="107" spans="1:22">
      <c r="A107" s="78" t="s">
        <v>200</v>
      </c>
      <c r="B107" s="79" t="s">
        <v>201</v>
      </c>
      <c r="C107" s="12">
        <f>IFERROR(MAX(0,MIN(1,((Data!C107-C$2)/(C$3-C$2)))),"")</f>
        <v>0.71299999999999997</v>
      </c>
      <c r="D107" s="12">
        <f>IFERROR(MAX(0,MIN(1,((Data!D107-D$2)/(D$3-D$2)))),"")</f>
        <v>0.75103204443808891</v>
      </c>
      <c r="E107" s="12">
        <f>IFERROR(MAX(0,MIN(1,((Data!E107-E$2)/(E$3-E$2)))),"")</f>
        <v>0.63200000000000001</v>
      </c>
      <c r="F107" s="12">
        <f>IFERROR(MAX(0,MIN(1,((Data!F107-F$2)/(F$3-F$2)))),"")</f>
        <v>1</v>
      </c>
      <c r="G107" s="12">
        <f>IFERROR(MAX(0,MIN(1,((Data!G107-G$2)/(G$3-G$2)))),"")</f>
        <v>1</v>
      </c>
      <c r="I107">
        <f t="shared" si="14"/>
        <v>0.77937900555476103</v>
      </c>
      <c r="J107">
        <f t="shared" si="15"/>
        <v>16</v>
      </c>
      <c r="M107">
        <f t="shared" si="16"/>
        <v>22</v>
      </c>
      <c r="N107">
        <f t="shared" si="17"/>
        <v>48</v>
      </c>
      <c r="O107">
        <f t="shared" si="18"/>
        <v>53</v>
      </c>
      <c r="P107">
        <f t="shared" si="19"/>
        <v>1</v>
      </c>
      <c r="Q107">
        <f t="shared" si="20"/>
        <v>1</v>
      </c>
      <c r="R107">
        <f t="shared" si="21"/>
        <v>16</v>
      </c>
      <c r="S107" t="str">
        <f t="shared" si="22"/>
        <v>Lithuania</v>
      </c>
      <c r="T107">
        <f t="shared" si="23"/>
        <v>0.77937900555476103</v>
      </c>
      <c r="U107" t="str">
        <f t="shared" si="24"/>
        <v/>
      </c>
      <c r="V107" t="str">
        <f t="shared" si="25"/>
        <v/>
      </c>
    </row>
    <row r="108" spans="1:22">
      <c r="A108" s="78" t="s">
        <v>202</v>
      </c>
      <c r="B108" s="79" t="s">
        <v>203</v>
      </c>
      <c r="C108" s="12">
        <f>IFERROR(MAX(0,MIN(1,((Data!C108-C$2)/(C$3-C$2)))),"")</f>
        <v>0.76200000000000001</v>
      </c>
      <c r="D108" s="12">
        <f>IFERROR(MAX(0,MIN(1,((Data!D108-D$2)/(D$3-D$2)))),"")</f>
        <v>0.89987442416428443</v>
      </c>
      <c r="E108" s="12">
        <f>IFERROR(MAX(0,MIN(1,((Data!E108-E$2)/(E$3-E$2)))),"")</f>
        <v>0.78800000000000003</v>
      </c>
      <c r="F108" s="12">
        <f>IFERROR(MAX(0,MIN(1,((Data!F108-F$2)/(F$3-F$2)))),"")</f>
        <v>1</v>
      </c>
      <c r="G108" s="12">
        <f>IFERROR(MAX(0,MIN(1,((Data!G108-G$2)/(G$3-G$2)))),"")</f>
        <v>0.14219685714285715</v>
      </c>
      <c r="I108">
        <f t="shared" si="14"/>
        <v>0.73475891016339279</v>
      </c>
      <c r="J108">
        <f t="shared" si="15"/>
        <v>32</v>
      </c>
      <c r="M108">
        <f t="shared" si="16"/>
        <v>11</v>
      </c>
      <c r="N108">
        <f t="shared" si="17"/>
        <v>6</v>
      </c>
      <c r="O108">
        <f t="shared" si="18"/>
        <v>8</v>
      </c>
      <c r="P108">
        <f t="shared" si="19"/>
        <v>1</v>
      </c>
      <c r="Q108">
        <f t="shared" si="20"/>
        <v>120</v>
      </c>
      <c r="R108">
        <f t="shared" si="21"/>
        <v>32</v>
      </c>
      <c r="S108" t="str">
        <f t="shared" si="22"/>
        <v>Luxembourg</v>
      </c>
      <c r="T108">
        <f t="shared" si="23"/>
        <v>0.73475891016339279</v>
      </c>
      <c r="U108" t="str">
        <f t="shared" si="24"/>
        <v/>
      </c>
      <c r="V108" t="str">
        <f t="shared" si="25"/>
        <v/>
      </c>
    </row>
    <row r="109" spans="1:22">
      <c r="A109" s="78" t="s">
        <v>204</v>
      </c>
      <c r="B109" s="79" t="s">
        <v>205</v>
      </c>
      <c r="C109" s="12">
        <f>IFERROR(MAX(0,MIN(1,((Data!C109-C$2)/(C$3-C$2)))),"")</f>
        <v>0.61199999999999999</v>
      </c>
      <c r="D109" s="12">
        <f>IFERROR(MAX(0,MIN(1,((Data!D109-D$2)/(D$3-D$2)))),"")</f>
        <v>0.41753765969484891</v>
      </c>
      <c r="E109" s="12">
        <f>IFERROR(MAX(0,MIN(1,((Data!E109-E$2)/(E$3-E$2)))),"")</f>
        <v>0.36599999999999999</v>
      </c>
      <c r="F109" s="12">
        <f>IFERROR(MAX(0,MIN(1,((Data!F109-F$2)/(F$3-F$2)))),"")</f>
        <v>0.33955707470397667</v>
      </c>
      <c r="G109" s="12">
        <f>IFERROR(MAX(0,MIN(1,((Data!G109-G$2)/(G$3-G$2)))),"")</f>
        <v>5.1180428571428571E-2</v>
      </c>
      <c r="I109">
        <f t="shared" si="14"/>
        <v>0.45278439537128179</v>
      </c>
      <c r="J109">
        <f t="shared" si="15"/>
        <v>120</v>
      </c>
      <c r="M109">
        <f t="shared" si="16"/>
        <v>77</v>
      </c>
      <c r="N109">
        <f t="shared" si="17"/>
        <v>130</v>
      </c>
      <c r="O109">
        <f t="shared" si="18"/>
        <v>144</v>
      </c>
      <c r="P109">
        <f t="shared" si="19"/>
        <v>156</v>
      </c>
      <c r="Q109">
        <f t="shared" si="20"/>
        <v>155</v>
      </c>
      <c r="R109">
        <f t="shared" si="21"/>
        <v>120</v>
      </c>
      <c r="S109" t="str">
        <f t="shared" si="22"/>
        <v>Madagascar</v>
      </c>
      <c r="T109">
        <f t="shared" si="23"/>
        <v>0.45278439537128179</v>
      </c>
      <c r="U109" t="str">
        <f t="shared" si="24"/>
        <v/>
      </c>
      <c r="V109" t="str">
        <f t="shared" si="25"/>
        <v/>
      </c>
    </row>
    <row r="110" spans="1:22">
      <c r="A110" s="78" t="s">
        <v>206</v>
      </c>
      <c r="B110" s="79" t="s">
        <v>207</v>
      </c>
      <c r="C110" s="12">
        <f>IFERROR(MAX(0,MIN(1,((Data!C110-C$2)/(C$3-C$2)))),"")</f>
        <v>0.55799999999999994</v>
      </c>
      <c r="D110" s="12">
        <f>IFERROR(MAX(0,MIN(1,((Data!D110-D$2)/(D$3-D$2)))),"")</f>
        <v>0.50739919780778664</v>
      </c>
      <c r="E110" s="12">
        <f>IFERROR(MAX(0,MIN(1,((Data!E110-E$2)/(E$3-E$2)))),"")</f>
        <v>0.48799999999999999</v>
      </c>
      <c r="F110" s="12">
        <f>IFERROR(MAX(0,MIN(1,((Data!F110-F$2)/(F$3-F$2)))),"")</f>
        <v>0.17470967783076777</v>
      </c>
      <c r="G110" s="12">
        <f>IFERROR(MAX(0,MIN(1,((Data!G110-G$2)/(G$3-G$2)))),"")</f>
        <v>7.0455714285714288E-3</v>
      </c>
      <c r="I110">
        <f t="shared" si="14"/>
        <v>0.42614430588339069</v>
      </c>
      <c r="J110">
        <f t="shared" si="15"/>
        <v>131</v>
      </c>
      <c r="M110">
        <f t="shared" si="16"/>
        <v>114</v>
      </c>
      <c r="N110">
        <f t="shared" si="17"/>
        <v>106</v>
      </c>
      <c r="O110">
        <f t="shared" si="18"/>
        <v>106</v>
      </c>
      <c r="P110">
        <f t="shared" si="19"/>
        <v>170</v>
      </c>
      <c r="Q110">
        <f t="shared" si="20"/>
        <v>173</v>
      </c>
      <c r="R110">
        <f t="shared" si="21"/>
        <v>131</v>
      </c>
      <c r="S110" t="str">
        <f t="shared" si="22"/>
        <v>Malawi</v>
      </c>
      <c r="T110">
        <f t="shared" si="23"/>
        <v>0.42614430588339069</v>
      </c>
      <c r="U110" t="str">
        <f t="shared" si="24"/>
        <v/>
      </c>
      <c r="V110" t="str">
        <f t="shared" si="25"/>
        <v/>
      </c>
    </row>
    <row r="111" spans="1:22">
      <c r="A111" s="78" t="s">
        <v>208</v>
      </c>
      <c r="B111" s="79" t="s">
        <v>209</v>
      </c>
      <c r="C111" s="12">
        <f>IFERROR(MAX(0,MIN(1,((Data!C111-C$2)/(C$3-C$2)))),"")</f>
        <v>0.66299999999999992</v>
      </c>
      <c r="D111" s="12">
        <f>IFERROR(MAX(0,MIN(1,((Data!D111-D$2)/(D$3-D$2)))),"")</f>
        <v>0.4376284483216889</v>
      </c>
      <c r="E111" s="12">
        <f>IFERROR(MAX(0,MIN(1,((Data!E111-E$2)/(E$3-E$2)))),"")</f>
        <v>0.51400000000000001</v>
      </c>
      <c r="F111" s="12">
        <f>IFERROR(MAX(0,MIN(1,((Data!F111-F$2)/(F$3-F$2)))),"")</f>
        <v>1</v>
      </c>
      <c r="G111" s="12">
        <f>IFERROR(MAX(0,MIN(1,((Data!G111-G$2)/(G$3-G$2)))),"")</f>
        <v>0.52080214285714288</v>
      </c>
      <c r="I111">
        <f t="shared" si="14"/>
        <v>0.64055382389735394</v>
      </c>
      <c r="J111">
        <f t="shared" si="15"/>
        <v>54</v>
      </c>
      <c r="M111">
        <f t="shared" si="16"/>
        <v>49</v>
      </c>
      <c r="N111">
        <f t="shared" si="17"/>
        <v>126</v>
      </c>
      <c r="O111">
        <f t="shared" si="18"/>
        <v>97</v>
      </c>
      <c r="P111">
        <f t="shared" si="19"/>
        <v>1</v>
      </c>
      <c r="Q111">
        <f t="shared" si="20"/>
        <v>67</v>
      </c>
      <c r="R111">
        <f t="shared" si="21"/>
        <v>54</v>
      </c>
      <c r="S111" t="str">
        <f t="shared" si="22"/>
        <v>Malaysia</v>
      </c>
      <c r="T111">
        <f t="shared" si="23"/>
        <v>0.64055382389735394</v>
      </c>
      <c r="U111" t="str">
        <f t="shared" si="24"/>
        <v/>
      </c>
      <c r="V111" t="str">
        <f t="shared" si="25"/>
        <v/>
      </c>
    </row>
    <row r="112" spans="1:22">
      <c r="A112" s="78" t="s">
        <v>210</v>
      </c>
      <c r="B112" s="79" t="s">
        <v>211</v>
      </c>
      <c r="C112" s="12">
        <f>IFERROR(MAX(0,MIN(1,((Data!C112-C$2)/(C$3-C$2)))),"")</f>
        <v>0.48299999999999998</v>
      </c>
      <c r="D112" s="12">
        <f>IFERROR(MAX(0,MIN(1,((Data!D112-D$2)/(D$3-D$2)))),"")</f>
        <v>0.52437629062458224</v>
      </c>
      <c r="E112" s="12">
        <f>IFERROR(MAX(0,MIN(1,((Data!E112-E$2)/(E$3-E$2)))),"")</f>
        <v>0.47000000000000003</v>
      </c>
      <c r="F112" s="12">
        <f>IFERROR(MAX(0,MIN(1,((Data!F112-F$2)/(F$3-F$2)))),"")</f>
        <v>1</v>
      </c>
      <c r="G112" s="12">
        <f>IFERROR(MAX(0,MIN(1,((Data!G112-G$2)/(G$3-G$2)))),"")</f>
        <v>2.9282857142857144E-3</v>
      </c>
      <c r="I112">
        <f t="shared" si="14"/>
        <v>0.49116307204235854</v>
      </c>
      <c r="J112">
        <f t="shared" si="15"/>
        <v>109</v>
      </c>
      <c r="M112">
        <f t="shared" si="16"/>
        <v>150</v>
      </c>
      <c r="N112">
        <f t="shared" si="17"/>
        <v>102</v>
      </c>
      <c r="O112">
        <f t="shared" si="18"/>
        <v>111</v>
      </c>
      <c r="P112">
        <f t="shared" si="19"/>
        <v>1</v>
      </c>
      <c r="Q112">
        <f t="shared" si="20"/>
        <v>174</v>
      </c>
      <c r="R112">
        <f t="shared" si="21"/>
        <v>109</v>
      </c>
      <c r="S112" t="str">
        <f t="shared" si="22"/>
        <v>Maldives</v>
      </c>
      <c r="T112">
        <f t="shared" si="23"/>
        <v>0.49116307204235854</v>
      </c>
      <c r="U112" t="str">
        <f t="shared" si="24"/>
        <v/>
      </c>
      <c r="V112" t="str">
        <f t="shared" si="25"/>
        <v/>
      </c>
    </row>
    <row r="113" spans="1:22">
      <c r="A113" s="78" t="s">
        <v>212</v>
      </c>
      <c r="B113" s="79" t="s">
        <v>213</v>
      </c>
      <c r="C113" s="12">
        <f>IFERROR(MAX(0,MIN(1,((Data!C113-C$2)/(C$3-C$2)))),"")</f>
        <v>0.56299999999999994</v>
      </c>
      <c r="D113" s="12">
        <f>IFERROR(MAX(0,MIN(1,((Data!D113-D$2)/(D$3-D$2)))),"")</f>
        <v>0.58923102380504666</v>
      </c>
      <c r="E113" s="12">
        <f>IFERROR(MAX(0,MIN(1,((Data!E113-E$2)/(E$3-E$2)))),"")</f>
        <v>0.44600000000000001</v>
      </c>
      <c r="F113" s="12">
        <f>IFERROR(MAX(0,MIN(1,((Data!F113-F$2)/(F$3-F$2)))),"")</f>
        <v>0.31957809269457332</v>
      </c>
      <c r="G113" s="12">
        <f>IFERROR(MAX(0,MIN(1,((Data!G113-G$2)/(G$3-G$2)))),"")</f>
        <v>8.5805571428571425E-2</v>
      </c>
      <c r="I113">
        <f t="shared" si="14"/>
        <v>0.46157683599102389</v>
      </c>
      <c r="J113">
        <f t="shared" si="15"/>
        <v>117</v>
      </c>
      <c r="M113">
        <f t="shared" si="16"/>
        <v>109</v>
      </c>
      <c r="N113">
        <f t="shared" si="17"/>
        <v>82</v>
      </c>
      <c r="O113">
        <f t="shared" si="18"/>
        <v>120</v>
      </c>
      <c r="P113">
        <f t="shared" si="19"/>
        <v>158</v>
      </c>
      <c r="Q113">
        <f t="shared" si="20"/>
        <v>138</v>
      </c>
      <c r="R113">
        <f t="shared" si="21"/>
        <v>117</v>
      </c>
      <c r="S113" t="str">
        <f t="shared" si="22"/>
        <v>Mali</v>
      </c>
      <c r="T113">
        <f t="shared" si="23"/>
        <v>0.46157683599102389</v>
      </c>
      <c r="U113" t="str">
        <f t="shared" si="24"/>
        <v/>
      </c>
      <c r="V113" t="str">
        <f t="shared" si="25"/>
        <v/>
      </c>
    </row>
    <row r="114" spans="1:22">
      <c r="A114" s="78" t="s">
        <v>214</v>
      </c>
      <c r="B114" s="79" t="s">
        <v>215</v>
      </c>
      <c r="C114" s="12">
        <f>IFERROR(MAX(0,MIN(1,((Data!C114-C$2)/(C$3-C$2)))),"")</f>
        <v>0.65700000000000003</v>
      </c>
      <c r="D114" s="12">
        <f>IFERROR(MAX(0,MIN(1,((Data!D114-D$2)/(D$3-D$2)))),"")</f>
        <v>0.82336271734485778</v>
      </c>
      <c r="E114" s="12">
        <f>IFERROR(MAX(0,MIN(1,((Data!E114-E$2)/(E$3-E$2)))),"")</f>
        <v>0.71199999999999997</v>
      </c>
      <c r="F114" s="12">
        <f>IFERROR(MAX(0,MIN(1,((Data!F114-F$2)/(F$3-F$2)))),"")</f>
        <v>1</v>
      </c>
      <c r="G114" s="12">
        <f>IFERROR(MAX(0,MIN(1,((Data!G114-G$2)/(G$3-G$2)))),"")</f>
        <v>0.45986157142857137</v>
      </c>
      <c r="I114">
        <f t="shared" si="14"/>
        <v>0.70290303609667859</v>
      </c>
      <c r="J114">
        <f t="shared" si="15"/>
        <v>38</v>
      </c>
      <c r="M114">
        <f t="shared" si="16"/>
        <v>53</v>
      </c>
      <c r="N114">
        <f t="shared" si="17"/>
        <v>24</v>
      </c>
      <c r="O114">
        <f t="shared" si="18"/>
        <v>25</v>
      </c>
      <c r="P114">
        <f t="shared" si="19"/>
        <v>1</v>
      </c>
      <c r="Q114">
        <f t="shared" si="20"/>
        <v>72</v>
      </c>
      <c r="R114">
        <f t="shared" si="21"/>
        <v>38</v>
      </c>
      <c r="S114" t="str">
        <f t="shared" si="22"/>
        <v>Malta</v>
      </c>
      <c r="T114">
        <f t="shared" si="23"/>
        <v>0.70290303609667859</v>
      </c>
      <c r="U114" t="str">
        <f t="shared" si="24"/>
        <v/>
      </c>
      <c r="V114" t="str">
        <f t="shared" si="25"/>
        <v/>
      </c>
    </row>
    <row r="115" spans="1:22">
      <c r="A115" s="78" t="s">
        <v>216</v>
      </c>
      <c r="B115" s="79" t="s">
        <v>217</v>
      </c>
      <c r="C115" s="12" t="str">
        <f>IFERROR(MAX(0,MIN(1,((Data!C115-C$2)/(C$3-C$2)))),"")</f>
        <v/>
      </c>
      <c r="D115" s="12">
        <f>IFERROR(MAX(0,MIN(1,((Data!D115-D$2)/(D$3-D$2)))),"")</f>
        <v>0.80286950480066666</v>
      </c>
      <c r="E115" s="12">
        <f>IFERROR(MAX(0,MIN(1,((Data!E115-E$2)/(E$3-E$2)))),"")</f>
        <v>0.79200000000000004</v>
      </c>
      <c r="F115" s="12">
        <f>IFERROR(MAX(0,MIN(1,((Data!F115-F$2)/(F$3-F$2)))),"")</f>
        <v>1.8207302793643111E-2</v>
      </c>
      <c r="G115" s="12">
        <f>IFERROR(MAX(0,MIN(1,((Data!G115-G$2)/(G$3-G$2)))),"")</f>
        <v>0.22678485714285715</v>
      </c>
      <c r="I115" t="str">
        <f t="shared" si="14"/>
        <v/>
      </c>
      <c r="J115" t="str">
        <f t="shared" si="15"/>
        <v/>
      </c>
      <c r="M115" t="str">
        <f t="shared" si="16"/>
        <v/>
      </c>
      <c r="N115">
        <f t="shared" si="17"/>
        <v>28</v>
      </c>
      <c r="O115">
        <f t="shared" si="18"/>
        <v>2</v>
      </c>
      <c r="P115">
        <f t="shared" si="19"/>
        <v>182</v>
      </c>
      <c r="Q115">
        <f t="shared" si="20"/>
        <v>99</v>
      </c>
      <c r="R115" t="str">
        <f t="shared" si="21"/>
        <v/>
      </c>
      <c r="S115" t="str">
        <f t="shared" si="22"/>
        <v/>
      </c>
      <c r="T115" t="str">
        <f t="shared" si="23"/>
        <v/>
      </c>
      <c r="U115" t="str">
        <f t="shared" si="24"/>
        <v>Marshall Islands</v>
      </c>
      <c r="V115" t="str">
        <f t="shared" si="25"/>
        <v xml:space="preserve">IEF </v>
      </c>
    </row>
    <row r="116" spans="1:22">
      <c r="A116" s="78" t="s">
        <v>218</v>
      </c>
      <c r="B116" s="79" t="s">
        <v>219</v>
      </c>
      <c r="C116" s="12">
        <f>IFERROR(MAX(0,MIN(1,((Data!C116-C$2)/(C$3-C$2)))),"")</f>
        <v>0.52100000000000002</v>
      </c>
      <c r="D116" s="12">
        <f>IFERROR(MAX(0,MIN(1,((Data!D116-D$2)/(D$3-D$2)))),"")</f>
        <v>0.33095175085926892</v>
      </c>
      <c r="E116" s="12">
        <f>IFERROR(MAX(0,MIN(1,((Data!E116-E$2)/(E$3-E$2)))),"")</f>
        <v>0.26600000000000001</v>
      </c>
      <c r="F116" s="12">
        <f>IFERROR(MAX(0,MIN(1,((Data!F116-F$2)/(F$3-F$2)))),"")</f>
        <v>0.73685619808702663</v>
      </c>
      <c r="G116" s="12">
        <f>IFERROR(MAX(0,MIN(1,((Data!G116-G$2)/(G$3-G$2)))),"")</f>
        <v>5.4436857142857141E-2</v>
      </c>
      <c r="I116">
        <f t="shared" si="14"/>
        <v>0.43403060076114408</v>
      </c>
      <c r="J116">
        <f t="shared" si="15"/>
        <v>128</v>
      </c>
      <c r="M116">
        <f t="shared" si="16"/>
        <v>129</v>
      </c>
      <c r="N116">
        <f t="shared" si="17"/>
        <v>150</v>
      </c>
      <c r="O116">
        <f t="shared" si="18"/>
        <v>163</v>
      </c>
      <c r="P116">
        <f t="shared" si="19"/>
        <v>114</v>
      </c>
      <c r="Q116">
        <f t="shared" si="20"/>
        <v>151</v>
      </c>
      <c r="R116">
        <f t="shared" si="21"/>
        <v>128</v>
      </c>
      <c r="S116" t="str">
        <f t="shared" si="22"/>
        <v>Mauritania</v>
      </c>
      <c r="T116">
        <f t="shared" si="23"/>
        <v>0.43403060076114408</v>
      </c>
      <c r="U116" t="str">
        <f t="shared" si="24"/>
        <v/>
      </c>
      <c r="V116" t="str">
        <f t="shared" si="25"/>
        <v/>
      </c>
    </row>
    <row r="117" spans="1:22">
      <c r="A117" s="78" t="s">
        <v>220</v>
      </c>
      <c r="B117" s="79" t="s">
        <v>221</v>
      </c>
      <c r="C117" s="12">
        <f>IFERROR(MAX(0,MIN(1,((Data!C117-C$2)/(C$3-C$2)))),"")</f>
        <v>0.76200000000000001</v>
      </c>
      <c r="D117" s="12">
        <f>IFERROR(MAX(0,MIN(1,((Data!D117-D$2)/(D$3-D$2)))),"")</f>
        <v>0.73153841804737996</v>
      </c>
      <c r="E117" s="12">
        <f>IFERROR(MAX(0,MIN(1,((Data!E117-E$2)/(E$3-E$2)))),"")</f>
        <v>0.622</v>
      </c>
      <c r="F117" s="12">
        <f>IFERROR(MAX(0,MIN(1,((Data!F117-F$2)/(F$3-F$2)))),"")</f>
        <v>0.94681722024755888</v>
      </c>
      <c r="G117" s="12">
        <f>IFERROR(MAX(0,MIN(1,((Data!G117-G$2)/(G$3-G$2)))),"")</f>
        <v>0.37005899999999997</v>
      </c>
      <c r="I117">
        <f t="shared" si="14"/>
        <v>0.71480182978686746</v>
      </c>
      <c r="J117">
        <f t="shared" si="15"/>
        <v>36</v>
      </c>
      <c r="M117">
        <f t="shared" si="16"/>
        <v>11</v>
      </c>
      <c r="N117">
        <f t="shared" si="17"/>
        <v>54</v>
      </c>
      <c r="O117">
        <f t="shared" si="18"/>
        <v>58</v>
      </c>
      <c r="P117">
        <f t="shared" si="19"/>
        <v>90</v>
      </c>
      <c r="Q117">
        <f t="shared" si="20"/>
        <v>80</v>
      </c>
      <c r="R117">
        <f t="shared" si="21"/>
        <v>36</v>
      </c>
      <c r="S117" t="str">
        <f t="shared" si="22"/>
        <v>Mauritius</v>
      </c>
      <c r="T117">
        <f t="shared" si="23"/>
        <v>0.71480182978686746</v>
      </c>
      <c r="U117" t="str">
        <f t="shared" si="24"/>
        <v/>
      </c>
      <c r="V117" t="str">
        <f t="shared" si="25"/>
        <v/>
      </c>
    </row>
    <row r="118" spans="1:22">
      <c r="A118" s="78" t="s">
        <v>222</v>
      </c>
      <c r="B118" s="79" t="s">
        <v>223</v>
      </c>
      <c r="C118" s="12">
        <f>IFERROR(MAX(0,MIN(1,((Data!C118-C$2)/(C$3-C$2)))),"")</f>
        <v>0.67799999999999994</v>
      </c>
      <c r="D118" s="12">
        <f>IFERROR(MAX(0,MIN(1,((Data!D118-D$2)/(D$3-D$2)))),"")</f>
        <v>0.58466488482036438</v>
      </c>
      <c r="E118" s="12">
        <f>IFERROR(MAX(0,MIN(1,((Data!E118-E$2)/(E$3-E$2)))),"")</f>
        <v>0.36399999999999999</v>
      </c>
      <c r="F118" s="12">
        <f>IFERROR(MAX(0,MIN(1,((Data!F118-F$2)/(F$3-F$2)))),"")</f>
        <v>0.86388986654411892</v>
      </c>
      <c r="G118" s="12">
        <f>IFERROR(MAX(0,MIN(1,((Data!G118-G$2)/(G$3-G$2)))),"")</f>
        <v>0.38842399999999999</v>
      </c>
      <c r="I118">
        <f t="shared" si="14"/>
        <v>0.61412234392056031</v>
      </c>
      <c r="J118">
        <f t="shared" si="15"/>
        <v>68</v>
      </c>
      <c r="M118">
        <f t="shared" si="16"/>
        <v>43</v>
      </c>
      <c r="N118">
        <f t="shared" si="17"/>
        <v>83</v>
      </c>
      <c r="O118">
        <f t="shared" si="18"/>
        <v>145</v>
      </c>
      <c r="P118">
        <f t="shared" si="19"/>
        <v>101</v>
      </c>
      <c r="Q118">
        <f t="shared" si="20"/>
        <v>78</v>
      </c>
      <c r="R118">
        <f t="shared" si="21"/>
        <v>68</v>
      </c>
      <c r="S118" t="str">
        <f t="shared" si="22"/>
        <v>Mexico</v>
      </c>
      <c r="T118">
        <f t="shared" si="23"/>
        <v>0.61412234392056031</v>
      </c>
      <c r="U118" t="str">
        <f t="shared" si="24"/>
        <v/>
      </c>
      <c r="V118" t="str">
        <f t="shared" si="25"/>
        <v/>
      </c>
    </row>
    <row r="119" spans="1:22">
      <c r="A119" s="78" t="s">
        <v>224</v>
      </c>
      <c r="B119" s="79" t="s">
        <v>225</v>
      </c>
      <c r="C119" s="12">
        <f>IFERROR(MAX(0,MIN(1,((Data!C119-C$2)/(C$3-C$2)))),"")</f>
        <v>0.503</v>
      </c>
      <c r="D119" s="12">
        <f>IFERROR(MAX(0,MIN(1,((Data!D119-D$2)/(D$3-D$2)))),"")</f>
        <v>0.78913367266552881</v>
      </c>
      <c r="E119" s="12">
        <f>IFERROR(MAX(0,MIN(1,((Data!E119-E$2)/(E$3-E$2)))),"")</f>
        <v>0.76</v>
      </c>
      <c r="F119" s="12">
        <f>IFERROR(MAX(0,MIN(1,((Data!F119-F$2)/(F$3-F$2)))),"")</f>
        <v>0.38131477333847108</v>
      </c>
      <c r="G119" s="12">
        <f>IFERROR(MAX(0,MIN(1,((Data!G119-G$2)/(G$3-G$2)))),"")</f>
        <v>0.20137128571428572</v>
      </c>
      <c r="I119">
        <f t="shared" si="14"/>
        <v>0.51797746646478571</v>
      </c>
      <c r="J119">
        <f t="shared" si="15"/>
        <v>101</v>
      </c>
      <c r="M119">
        <f t="shared" si="16"/>
        <v>141</v>
      </c>
      <c r="N119">
        <f t="shared" si="17"/>
        <v>35</v>
      </c>
      <c r="O119">
        <f t="shared" si="18"/>
        <v>12</v>
      </c>
      <c r="P119">
        <f t="shared" si="19"/>
        <v>151</v>
      </c>
      <c r="Q119">
        <f t="shared" si="20"/>
        <v>106</v>
      </c>
      <c r="R119">
        <f t="shared" si="21"/>
        <v>101</v>
      </c>
      <c r="S119" t="str">
        <f t="shared" si="22"/>
        <v>Micronesia, Federated States of</v>
      </c>
      <c r="T119">
        <f t="shared" si="23"/>
        <v>0.51797746646478571</v>
      </c>
      <c r="U119" t="str">
        <f t="shared" si="24"/>
        <v/>
      </c>
      <c r="V119" t="str">
        <f t="shared" si="25"/>
        <v/>
      </c>
    </row>
    <row r="120" spans="1:22">
      <c r="A120" s="78" t="s">
        <v>226</v>
      </c>
      <c r="B120" s="79" t="s">
        <v>227</v>
      </c>
      <c r="C120" s="12">
        <f>IFERROR(MAX(0,MIN(1,((Data!C120-C$2)/(C$3-C$2)))),"")</f>
        <v>0.55700000000000005</v>
      </c>
      <c r="D120" s="12">
        <f>IFERROR(MAX(0,MIN(1,((Data!D120-D$2)/(D$3-D$2)))),"")</f>
        <v>0.48676369444510442</v>
      </c>
      <c r="E120" s="12">
        <f>IFERROR(MAX(0,MIN(1,((Data!E120-E$2)/(E$3-E$2)))),"")</f>
        <v>0.4</v>
      </c>
      <c r="F120" s="12">
        <f>IFERROR(MAX(0,MIN(1,((Data!F120-F$2)/(F$3-F$2)))),"")</f>
        <v>0.85867979067546452</v>
      </c>
      <c r="G120" s="12">
        <f>IFERROR(MAX(0,MIN(1,((Data!G120-G$2)/(G$3-G$2)))),"")</f>
        <v>0.54704085714285711</v>
      </c>
      <c r="I120">
        <f t="shared" si="14"/>
        <v>0.56506054278292828</v>
      </c>
      <c r="J120">
        <f t="shared" si="15"/>
        <v>83</v>
      </c>
      <c r="M120">
        <f t="shared" si="16"/>
        <v>116</v>
      </c>
      <c r="N120">
        <f t="shared" si="17"/>
        <v>113</v>
      </c>
      <c r="O120">
        <f t="shared" si="18"/>
        <v>134</v>
      </c>
      <c r="P120">
        <f t="shared" si="19"/>
        <v>103</v>
      </c>
      <c r="Q120">
        <f t="shared" si="20"/>
        <v>60</v>
      </c>
      <c r="R120">
        <f t="shared" si="21"/>
        <v>83</v>
      </c>
      <c r="S120" t="str">
        <f t="shared" si="22"/>
        <v>Moldova, Republic of</v>
      </c>
      <c r="T120">
        <f t="shared" si="23"/>
        <v>0.56506054278292828</v>
      </c>
      <c r="U120" t="str">
        <f t="shared" si="24"/>
        <v/>
      </c>
      <c r="V120" t="str">
        <f t="shared" si="25"/>
        <v/>
      </c>
    </row>
    <row r="121" spans="1:22">
      <c r="A121" s="78" t="s">
        <v>228</v>
      </c>
      <c r="B121" s="79" t="s">
        <v>229</v>
      </c>
      <c r="C121" s="12" t="str">
        <f>IFERROR(MAX(0,MIN(1,((Data!C121-C$2)/(C$3-C$2)))),"")</f>
        <v/>
      </c>
      <c r="D121" s="12">
        <f>IFERROR(MAX(0,MIN(1,((Data!D121-D$2)/(D$3-D$2)))),"")</f>
        <v>0.75800859466312664</v>
      </c>
      <c r="E121" s="12">
        <f>IFERROR(MAX(0,MIN(1,((Data!E121-E$2)/(E$3-E$2)))),"")</f>
        <v>0.71799999999999997</v>
      </c>
      <c r="F121" s="12" t="str">
        <f>IFERROR(MAX(0,MIN(1,((Data!F121-F$2)/(F$3-F$2)))),"")</f>
        <v/>
      </c>
      <c r="G121" s="12" t="str">
        <f>IFERROR(MAX(0,MIN(1,((Data!G121-G$2)/(G$3-G$2)))),"")</f>
        <v/>
      </c>
      <c r="I121" t="str">
        <f t="shared" si="14"/>
        <v/>
      </c>
      <c r="J121" t="str">
        <f t="shared" si="15"/>
        <v/>
      </c>
      <c r="M121" t="str">
        <f t="shared" si="16"/>
        <v/>
      </c>
      <c r="N121">
        <f t="shared" si="17"/>
        <v>46</v>
      </c>
      <c r="O121">
        <f t="shared" si="18"/>
        <v>22</v>
      </c>
      <c r="P121" t="str">
        <f t="shared" si="19"/>
        <v/>
      </c>
      <c r="Q121" t="str">
        <f t="shared" si="20"/>
        <v/>
      </c>
      <c r="R121" t="str">
        <f t="shared" si="21"/>
        <v/>
      </c>
      <c r="S121" t="str">
        <f t="shared" si="22"/>
        <v/>
      </c>
      <c r="T121" t="str">
        <f t="shared" si="23"/>
        <v/>
      </c>
      <c r="U121" t="str">
        <f t="shared" si="24"/>
        <v>Monaco</v>
      </c>
      <c r="V121" t="str">
        <f t="shared" si="25"/>
        <v xml:space="preserve">IEF Mobiles Enroll 3e </v>
      </c>
    </row>
    <row r="122" spans="1:22">
      <c r="A122" s="78" t="s">
        <v>230</v>
      </c>
      <c r="B122" s="79" t="s">
        <v>231</v>
      </c>
      <c r="C122" s="12">
        <f>IFERROR(MAX(0,MIN(1,((Data!C122-C$2)/(C$3-C$2)))),"")</f>
        <v>0.66</v>
      </c>
      <c r="D122" s="12">
        <f>IFERROR(MAX(0,MIN(1,((Data!D122-D$2)/(D$3-D$2)))),"")</f>
        <v>0.58417355058362885</v>
      </c>
      <c r="E122" s="12">
        <f>IFERROR(MAX(0,MIN(1,((Data!E122-E$2)/(E$3-E$2)))),"")</f>
        <v>0.45599999999999996</v>
      </c>
      <c r="F122" s="12">
        <f>IFERROR(MAX(0,MIN(1,((Data!F122-F$2)/(F$3-F$2)))),"")</f>
        <v>1</v>
      </c>
      <c r="G122" s="12">
        <f>IFERROR(MAX(0,MIN(1,((Data!G122-G$2)/(G$3-G$2)))),"")</f>
        <v>0.57688171428571433</v>
      </c>
      <c r="I122">
        <f t="shared" si="14"/>
        <v>0.65713190810866784</v>
      </c>
      <c r="J122">
        <f t="shared" si="15"/>
        <v>46</v>
      </c>
      <c r="M122">
        <f t="shared" si="16"/>
        <v>51</v>
      </c>
      <c r="N122">
        <f t="shared" si="17"/>
        <v>84</v>
      </c>
      <c r="O122">
        <f t="shared" si="18"/>
        <v>115</v>
      </c>
      <c r="P122">
        <f t="shared" si="19"/>
        <v>1</v>
      </c>
      <c r="Q122">
        <f t="shared" si="20"/>
        <v>57</v>
      </c>
      <c r="R122">
        <f t="shared" si="21"/>
        <v>46</v>
      </c>
      <c r="S122" t="str">
        <f t="shared" si="22"/>
        <v>Macedonia</v>
      </c>
      <c r="T122">
        <f t="shared" si="23"/>
        <v>0.65713190810866784</v>
      </c>
      <c r="U122" t="str">
        <f t="shared" si="24"/>
        <v/>
      </c>
      <c r="V122" t="str">
        <f t="shared" si="25"/>
        <v/>
      </c>
    </row>
    <row r="123" spans="1:22">
      <c r="A123" s="78" t="s">
        <v>232</v>
      </c>
      <c r="B123" s="79" t="s">
        <v>233</v>
      </c>
      <c r="C123" s="12">
        <f>IFERROR(MAX(0,MIN(1,((Data!C123-C$2)/(C$3-C$2)))),"")</f>
        <v>0.59499999999999997</v>
      </c>
      <c r="D123" s="12">
        <f>IFERROR(MAX(0,MIN(1,((Data!D123-D$2)/(D$3-D$2)))),"")</f>
        <v>0.54453844603067436</v>
      </c>
      <c r="E123" s="12">
        <f>IFERROR(MAX(0,MIN(1,((Data!E123-E$2)/(E$3-E$2)))),"")</f>
        <v>0.56600000000000006</v>
      </c>
      <c r="F123" s="12">
        <f>IFERROR(MAX(0,MIN(1,((Data!F123-F$2)/(F$3-F$2)))),"")</f>
        <v>0.9355845205234522</v>
      </c>
      <c r="G123" s="12">
        <f>IFERROR(MAX(0,MIN(1,((Data!G123-G$2)/(G$3-G$2)))),"")</f>
        <v>0.75345971428571423</v>
      </c>
      <c r="I123">
        <f t="shared" si="14"/>
        <v>0.64744783510498016</v>
      </c>
      <c r="J123">
        <f t="shared" si="15"/>
        <v>50</v>
      </c>
      <c r="M123">
        <f t="shared" si="16"/>
        <v>90</v>
      </c>
      <c r="N123">
        <f t="shared" si="17"/>
        <v>93</v>
      </c>
      <c r="O123">
        <f t="shared" si="18"/>
        <v>79</v>
      </c>
      <c r="P123">
        <f t="shared" si="19"/>
        <v>95</v>
      </c>
      <c r="Q123">
        <f t="shared" si="20"/>
        <v>42</v>
      </c>
      <c r="R123">
        <f t="shared" si="21"/>
        <v>50</v>
      </c>
      <c r="S123" t="str">
        <f t="shared" si="22"/>
        <v>Mongolia</v>
      </c>
      <c r="T123">
        <f t="shared" si="23"/>
        <v>0.64744783510498016</v>
      </c>
      <c r="U123" t="str">
        <f t="shared" si="24"/>
        <v/>
      </c>
      <c r="V123" t="str">
        <f t="shared" si="25"/>
        <v/>
      </c>
    </row>
    <row r="124" spans="1:22">
      <c r="A124" s="78" t="s">
        <v>234</v>
      </c>
      <c r="B124" s="79" t="s">
        <v>235</v>
      </c>
      <c r="C124" s="12">
        <f>IFERROR(MAX(0,MIN(1,((Data!C124-C$2)/(C$3-C$2)))),"")</f>
        <v>0.625</v>
      </c>
      <c r="D124" s="12">
        <f>IFERROR(MAX(0,MIN(1,((Data!D124-D$2)/(D$3-D$2)))),"")</f>
        <v>0.62202972999542439</v>
      </c>
      <c r="E124" s="12">
        <f>IFERROR(MAX(0,MIN(1,((Data!E124-E$2)/(E$3-E$2)))),"")</f>
        <v>0.61</v>
      </c>
      <c r="F124" s="12">
        <f>IFERROR(MAX(0,MIN(1,((Data!F124-F$2)/(F$3-F$2)))),"")</f>
        <v>1</v>
      </c>
      <c r="G124" s="12" t="str">
        <f>IFERROR(MAX(0,MIN(1,((Data!G124-G$2)/(G$3-G$2)))),"")</f>
        <v/>
      </c>
      <c r="I124" t="str">
        <f t="shared" si="14"/>
        <v/>
      </c>
      <c r="J124" t="str">
        <f t="shared" si="15"/>
        <v/>
      </c>
      <c r="M124">
        <f t="shared" si="16"/>
        <v>72</v>
      </c>
      <c r="N124">
        <f t="shared" si="17"/>
        <v>77</v>
      </c>
      <c r="O124">
        <f t="shared" si="18"/>
        <v>62</v>
      </c>
      <c r="P124">
        <f t="shared" si="19"/>
        <v>1</v>
      </c>
      <c r="Q124" t="str">
        <f t="shared" si="20"/>
        <v/>
      </c>
      <c r="R124" t="str">
        <f t="shared" si="21"/>
        <v/>
      </c>
      <c r="S124" t="str">
        <f t="shared" si="22"/>
        <v/>
      </c>
      <c r="T124" t="str">
        <f t="shared" si="23"/>
        <v/>
      </c>
      <c r="U124" t="str">
        <f t="shared" si="24"/>
        <v>Montenegro</v>
      </c>
      <c r="V124" t="str">
        <f t="shared" si="25"/>
        <v xml:space="preserve">Enroll 3e </v>
      </c>
    </row>
    <row r="125" spans="1:22">
      <c r="A125" s="78" t="s">
        <v>236</v>
      </c>
      <c r="B125" s="79" t="s">
        <v>237</v>
      </c>
      <c r="C125" s="12">
        <f>IFERROR(MAX(0,MIN(1,((Data!C125-C$2)/(C$3-C$2)))),"")</f>
        <v>0.59599999999999997</v>
      </c>
      <c r="D125" s="12">
        <f>IFERROR(MAX(0,MIN(1,((Data!D125-D$2)/(D$3-D$2)))),"")</f>
        <v>0.3797159257459467</v>
      </c>
      <c r="E125" s="12">
        <f>IFERROR(MAX(0,MIN(1,((Data!E125-E$2)/(E$3-E$2)))),"")</f>
        <v>0.41399999999999998</v>
      </c>
      <c r="F125" s="12">
        <f>IFERROR(MAX(0,MIN(1,((Data!F125-F$2)/(F$3-F$2)))),"")</f>
        <v>0.87904933325398105</v>
      </c>
      <c r="G125" s="12">
        <f>IFERROR(MAX(0,MIN(1,((Data!G125-G$2)/(G$3-G$2)))),"")</f>
        <v>0.18404300000000001</v>
      </c>
      <c r="I125">
        <f t="shared" si="14"/>
        <v>0.53010103237499095</v>
      </c>
      <c r="J125">
        <f t="shared" si="15"/>
        <v>94</v>
      </c>
      <c r="M125">
        <f t="shared" si="16"/>
        <v>89</v>
      </c>
      <c r="N125">
        <f t="shared" si="17"/>
        <v>137</v>
      </c>
      <c r="O125">
        <f t="shared" si="18"/>
        <v>130</v>
      </c>
      <c r="P125">
        <f t="shared" si="19"/>
        <v>99</v>
      </c>
      <c r="Q125">
        <f t="shared" si="20"/>
        <v>109</v>
      </c>
      <c r="R125">
        <f t="shared" si="21"/>
        <v>94</v>
      </c>
      <c r="S125" t="str">
        <f t="shared" si="22"/>
        <v>Morocco</v>
      </c>
      <c r="T125">
        <f t="shared" si="23"/>
        <v>0.53010103237499095</v>
      </c>
      <c r="U125" t="str">
        <f t="shared" si="24"/>
        <v/>
      </c>
      <c r="V125" t="str">
        <f t="shared" si="25"/>
        <v/>
      </c>
    </row>
    <row r="126" spans="1:22">
      <c r="A126" s="78" t="s">
        <v>238</v>
      </c>
      <c r="B126" s="79" t="s">
        <v>239</v>
      </c>
      <c r="C126" s="12">
        <f>IFERROR(MAX(0,MIN(1,((Data!C126-C$2)/(C$3-C$2)))),"")</f>
        <v>0.56799999999999995</v>
      </c>
      <c r="D126" s="12">
        <f>IFERROR(MAX(0,MIN(1,((Data!D126-D$2)/(D$3-D$2)))),"")</f>
        <v>0.54051757377470044</v>
      </c>
      <c r="E126" s="12">
        <f>IFERROR(MAX(0,MIN(1,((Data!E126-E$2)/(E$3-E$2)))),"")</f>
        <v>0.59599999999999997</v>
      </c>
      <c r="F126" s="12">
        <f>IFERROR(MAX(0,MIN(1,((Data!F126-F$2)/(F$3-F$2)))),"")</f>
        <v>0.28977530869093887</v>
      </c>
      <c r="G126" s="12">
        <f>IFERROR(MAX(0,MIN(1,((Data!G126-G$2)/(G$3-G$2)))),"")</f>
        <v>2.077514285714286E-2</v>
      </c>
      <c r="I126">
        <f t="shared" si="14"/>
        <v>0.46488350316534777</v>
      </c>
      <c r="J126">
        <f t="shared" si="15"/>
        <v>116</v>
      </c>
      <c r="M126">
        <f t="shared" si="16"/>
        <v>105</v>
      </c>
      <c r="N126">
        <f t="shared" si="17"/>
        <v>97</v>
      </c>
      <c r="O126">
        <f t="shared" si="18"/>
        <v>66</v>
      </c>
      <c r="P126">
        <f t="shared" si="19"/>
        <v>160</v>
      </c>
      <c r="Q126">
        <f t="shared" si="20"/>
        <v>170</v>
      </c>
      <c r="R126">
        <f t="shared" si="21"/>
        <v>116</v>
      </c>
      <c r="S126" t="str">
        <f t="shared" si="22"/>
        <v>Mozambique</v>
      </c>
      <c r="T126">
        <f t="shared" si="23"/>
        <v>0.46488350316534777</v>
      </c>
      <c r="U126" t="str">
        <f t="shared" si="24"/>
        <v/>
      </c>
      <c r="V126" t="str">
        <f t="shared" si="25"/>
        <v/>
      </c>
    </row>
    <row r="127" spans="1:22">
      <c r="A127" s="78" t="s">
        <v>240</v>
      </c>
      <c r="B127" s="79" t="s">
        <v>241</v>
      </c>
      <c r="C127" s="12" t="str">
        <f>IFERROR(MAX(0,MIN(1,((Data!C127-C$2)/(C$3-C$2)))),"")</f>
        <v/>
      </c>
      <c r="D127" s="12">
        <f>IFERROR(MAX(0,MIN(1,((Data!D127-D$2)/(D$3-D$2)))),"")</f>
        <v>7.3414726486304441E-2</v>
      </c>
      <c r="E127" s="12">
        <f>IFERROR(MAX(0,MIN(1,((Data!E127-E$2)/(E$3-E$2)))),"")</f>
        <v>0.156</v>
      </c>
      <c r="F127" s="12">
        <f>IFERROR(MAX(0,MIN(1,((Data!F127-F$2)/(F$3-F$2)))),"")</f>
        <v>9.9516196899682233E-3</v>
      </c>
      <c r="G127" s="12">
        <f>IFERROR(MAX(0,MIN(1,((Data!G127-G$2)/(G$3-G$2)))),"")</f>
        <v>0.15338599999999999</v>
      </c>
      <c r="I127" t="str">
        <f t="shared" si="14"/>
        <v/>
      </c>
      <c r="J127" t="str">
        <f t="shared" si="15"/>
        <v/>
      </c>
      <c r="M127" t="str">
        <f t="shared" si="16"/>
        <v/>
      </c>
      <c r="N127">
        <f t="shared" si="17"/>
        <v>191</v>
      </c>
      <c r="O127">
        <f t="shared" si="18"/>
        <v>179</v>
      </c>
      <c r="P127">
        <f t="shared" si="19"/>
        <v>184</v>
      </c>
      <c r="Q127">
        <f t="shared" si="20"/>
        <v>114</v>
      </c>
      <c r="R127" t="str">
        <f t="shared" si="21"/>
        <v/>
      </c>
      <c r="S127" t="str">
        <f t="shared" si="22"/>
        <v/>
      </c>
      <c r="T127" t="str">
        <f t="shared" si="23"/>
        <v/>
      </c>
      <c r="U127" t="str">
        <f t="shared" si="24"/>
        <v>Myanmar</v>
      </c>
      <c r="V127" t="str">
        <f t="shared" si="25"/>
        <v xml:space="preserve">IEF </v>
      </c>
    </row>
    <row r="128" spans="1:22">
      <c r="A128" s="78" t="s">
        <v>242</v>
      </c>
      <c r="B128" s="79" t="s">
        <v>243</v>
      </c>
      <c r="C128" s="12">
        <f>IFERROR(MAX(0,MIN(1,((Data!C128-C$2)/(C$3-C$2)))),"")</f>
        <v>0.627</v>
      </c>
      <c r="D128" s="12">
        <f>IFERROR(MAX(0,MIN(1,((Data!D128-D$2)/(D$3-D$2)))),"")</f>
        <v>0.62312147559536224</v>
      </c>
      <c r="E128" s="12">
        <f>IFERROR(MAX(0,MIN(1,((Data!E128-E$2)/(E$3-E$2)))),"")</f>
        <v>0.65999999999999992</v>
      </c>
      <c r="F128" s="12">
        <f>IFERROR(MAX(0,MIN(1,((Data!F128-F$2)/(F$3-F$2)))),"")</f>
        <v>0.62281754777437892</v>
      </c>
      <c r="G128" s="12">
        <f>IFERROR(MAX(0,MIN(1,((Data!G128-G$2)/(G$3-G$2)))),"")</f>
        <v>0.12764785714285715</v>
      </c>
      <c r="I128">
        <f t="shared" si="14"/>
        <v>0.56769836006407481</v>
      </c>
      <c r="J128">
        <f t="shared" si="15"/>
        <v>82</v>
      </c>
      <c r="M128">
        <f t="shared" si="16"/>
        <v>69</v>
      </c>
      <c r="N128">
        <f t="shared" si="17"/>
        <v>76</v>
      </c>
      <c r="O128">
        <f t="shared" si="18"/>
        <v>45</v>
      </c>
      <c r="P128">
        <f t="shared" si="19"/>
        <v>126</v>
      </c>
      <c r="Q128">
        <f t="shared" si="20"/>
        <v>125</v>
      </c>
      <c r="R128">
        <f t="shared" si="21"/>
        <v>82</v>
      </c>
      <c r="S128" t="str">
        <f t="shared" si="22"/>
        <v>Namibia</v>
      </c>
      <c r="T128">
        <f t="shared" si="23"/>
        <v>0.56769836006407481</v>
      </c>
      <c r="U128" t="str">
        <f t="shared" si="24"/>
        <v/>
      </c>
      <c r="V128" t="str">
        <f t="shared" si="25"/>
        <v/>
      </c>
    </row>
    <row r="129" spans="1:22">
      <c r="A129" s="78" t="s">
        <v>244</v>
      </c>
      <c r="B129" s="79" t="s">
        <v>245</v>
      </c>
      <c r="C129" s="12" t="str">
        <f>IFERROR(MAX(0,MIN(1,((Data!C129-C$2)/(C$3-C$2)))),"")</f>
        <v/>
      </c>
      <c r="D129" s="12">
        <f>IFERROR(MAX(0,MIN(1,((Data!D129-D$2)/(D$3-D$2)))),"")</f>
        <v>0.79130631900678217</v>
      </c>
      <c r="E129" s="12">
        <f>IFERROR(MAX(0,MIN(1,((Data!E129-E$2)/(E$3-E$2)))),"")</f>
        <v>0.79200000000000004</v>
      </c>
      <c r="F129" s="12" t="str">
        <f>IFERROR(MAX(0,MIN(1,((Data!F129-F$2)/(F$3-F$2)))),"")</f>
        <v/>
      </c>
      <c r="G129" s="12" t="str">
        <f>IFERROR(MAX(0,MIN(1,((Data!G129-G$2)/(G$3-G$2)))),"")</f>
        <v/>
      </c>
      <c r="I129" t="str">
        <f t="shared" si="14"/>
        <v/>
      </c>
      <c r="J129" t="str">
        <f t="shared" si="15"/>
        <v/>
      </c>
      <c r="M129" t="str">
        <f t="shared" si="16"/>
        <v/>
      </c>
      <c r="N129">
        <f t="shared" si="17"/>
        <v>33</v>
      </c>
      <c r="O129">
        <f t="shared" si="18"/>
        <v>2</v>
      </c>
      <c r="P129" t="str">
        <f t="shared" si="19"/>
        <v/>
      </c>
      <c r="Q129" t="str">
        <f t="shared" si="20"/>
        <v/>
      </c>
      <c r="R129" t="str">
        <f t="shared" si="21"/>
        <v/>
      </c>
      <c r="S129" t="str">
        <f t="shared" si="22"/>
        <v/>
      </c>
      <c r="T129" t="str">
        <f t="shared" si="23"/>
        <v/>
      </c>
      <c r="U129" t="str">
        <f t="shared" si="24"/>
        <v>Nauru</v>
      </c>
      <c r="V129" t="str">
        <f t="shared" si="25"/>
        <v xml:space="preserve">IEF Mobiles Enroll 3e </v>
      </c>
    </row>
    <row r="130" spans="1:22">
      <c r="A130" s="78" t="s">
        <v>246</v>
      </c>
      <c r="B130" s="79" t="s">
        <v>247</v>
      </c>
      <c r="C130" s="12">
        <f>IFERROR(MAX(0,MIN(1,((Data!C130-C$2)/(C$3-C$2)))),"")</f>
        <v>0.501</v>
      </c>
      <c r="D130" s="12">
        <f>IFERROR(MAX(0,MIN(1,((Data!D130-D$2)/(D$3-D$2)))),"")</f>
        <v>0.42768352032795115</v>
      </c>
      <c r="E130" s="12">
        <f>IFERROR(MAX(0,MIN(1,((Data!E130-E$2)/(E$3-E$2)))),"")</f>
        <v>0.13799999999999998</v>
      </c>
      <c r="F130" s="12">
        <f>IFERROR(MAX(0,MIN(1,((Data!F130-F$2)/(F$3-F$2)))),"")</f>
        <v>0.28857968104462445</v>
      </c>
      <c r="G130" s="12">
        <f>IFERROR(MAX(0,MIN(1,((Data!G130-G$2)/(G$3-G$2)))),"")</f>
        <v>7.9301142857142848E-2</v>
      </c>
      <c r="I130">
        <f t="shared" si="14"/>
        <v>0.36719554302871482</v>
      </c>
      <c r="J130">
        <f t="shared" si="15"/>
        <v>149</v>
      </c>
      <c r="M130">
        <f t="shared" si="16"/>
        <v>142</v>
      </c>
      <c r="N130">
        <f t="shared" si="17"/>
        <v>128</v>
      </c>
      <c r="O130">
        <f t="shared" si="18"/>
        <v>182</v>
      </c>
      <c r="P130">
        <f t="shared" si="19"/>
        <v>161</v>
      </c>
      <c r="Q130">
        <f t="shared" si="20"/>
        <v>141</v>
      </c>
      <c r="R130">
        <f t="shared" si="21"/>
        <v>149</v>
      </c>
      <c r="S130" t="str">
        <f t="shared" si="22"/>
        <v>Nepal</v>
      </c>
      <c r="T130">
        <f t="shared" si="23"/>
        <v>0.36719554302871482</v>
      </c>
      <c r="U130" t="str">
        <f t="shared" si="24"/>
        <v/>
      </c>
      <c r="V130" t="str">
        <f t="shared" si="25"/>
        <v/>
      </c>
    </row>
    <row r="131" spans="1:22">
      <c r="A131" s="78" t="s">
        <v>248</v>
      </c>
      <c r="B131" s="79" t="s">
        <v>249</v>
      </c>
      <c r="C131" s="12">
        <f>IFERROR(MAX(0,MIN(1,((Data!C131-C$2)/(C$3-C$2)))),"")</f>
        <v>0.747</v>
      </c>
      <c r="D131" s="12">
        <f>IFERROR(MAX(0,MIN(1,((Data!D131-D$2)/(D$3-D$2)))),"")</f>
        <v>0.90031422048574883</v>
      </c>
      <c r="E131" s="12">
        <f>IFERROR(MAX(0,MIN(1,((Data!E131-E$2)/(E$3-E$2)))),"")</f>
        <v>0.69000000000000006</v>
      </c>
      <c r="F131" s="12">
        <f>IFERROR(MAX(0,MIN(1,((Data!F131-F$2)/(F$3-F$2)))),"")</f>
        <v>1</v>
      </c>
      <c r="G131" s="12">
        <f>IFERROR(MAX(0,MIN(1,((Data!G131-G$2)/(G$3-G$2)))),"")</f>
        <v>0.86573985714285717</v>
      </c>
      <c r="I131">
        <f t="shared" si="14"/>
        <v>0.80550675970357588</v>
      </c>
      <c r="J131">
        <f t="shared" si="15"/>
        <v>11</v>
      </c>
      <c r="M131">
        <f t="shared" si="16"/>
        <v>14</v>
      </c>
      <c r="N131">
        <f t="shared" si="17"/>
        <v>5</v>
      </c>
      <c r="O131">
        <f t="shared" si="18"/>
        <v>30</v>
      </c>
      <c r="P131">
        <f t="shared" si="19"/>
        <v>1</v>
      </c>
      <c r="Q131">
        <f t="shared" si="20"/>
        <v>29</v>
      </c>
      <c r="R131">
        <f t="shared" si="21"/>
        <v>11</v>
      </c>
      <c r="S131" t="str">
        <f t="shared" si="22"/>
        <v>Netherlands</v>
      </c>
      <c r="T131">
        <f t="shared" si="23"/>
        <v>0.80550675970357588</v>
      </c>
      <c r="U131" t="str">
        <f t="shared" si="24"/>
        <v/>
      </c>
      <c r="V131" t="str">
        <f t="shared" si="25"/>
        <v/>
      </c>
    </row>
    <row r="132" spans="1:22">
      <c r="A132" s="78" t="s">
        <v>250</v>
      </c>
      <c r="B132" s="79" t="s">
        <v>251</v>
      </c>
      <c r="C132" s="12">
        <f>IFERROR(MAX(0,MIN(1,((Data!C132-C$2)/(C$3-C$2)))),"")</f>
        <v>0.82299999999999995</v>
      </c>
      <c r="D132" s="12">
        <f>IFERROR(MAX(0,MIN(1,((Data!D132-D$2)/(D$3-D$2)))),"")</f>
        <v>0.88703567736469335</v>
      </c>
      <c r="E132" s="12">
        <f>IFERROR(MAX(0,MIN(1,((Data!E132-E$2)/(E$3-E$2)))),"")</f>
        <v>0.69800000000000006</v>
      </c>
      <c r="F132" s="12">
        <f>IFERROR(MAX(0,MIN(1,((Data!F132-F$2)/(F$3-F$2)))),"")</f>
        <v>1</v>
      </c>
      <c r="G132" s="12">
        <f>IFERROR(MAX(0,MIN(1,((Data!G132-G$2)/(G$3-G$2)))),"")</f>
        <v>1</v>
      </c>
      <c r="I132">
        <f t="shared" si="14"/>
        <v>0.85962945967058668</v>
      </c>
      <c r="J132">
        <f t="shared" si="15"/>
        <v>1</v>
      </c>
      <c r="M132">
        <f t="shared" si="16"/>
        <v>3</v>
      </c>
      <c r="N132">
        <f t="shared" si="17"/>
        <v>8</v>
      </c>
      <c r="O132">
        <f t="shared" si="18"/>
        <v>28</v>
      </c>
      <c r="P132">
        <f t="shared" si="19"/>
        <v>1</v>
      </c>
      <c r="Q132">
        <f t="shared" si="20"/>
        <v>1</v>
      </c>
      <c r="R132">
        <f t="shared" si="21"/>
        <v>1</v>
      </c>
      <c r="S132" t="str">
        <f t="shared" si="22"/>
        <v>New Zealand</v>
      </c>
      <c r="T132">
        <f t="shared" si="23"/>
        <v>0.85962945967058668</v>
      </c>
      <c r="U132" t="str">
        <f t="shared" si="24"/>
        <v/>
      </c>
      <c r="V132" t="str">
        <f t="shared" si="25"/>
        <v/>
      </c>
    </row>
    <row r="133" spans="1:22">
      <c r="A133" s="78" t="s">
        <v>252</v>
      </c>
      <c r="B133" s="79" t="s">
        <v>253</v>
      </c>
      <c r="C133" s="12">
        <f>IFERROR(MAX(0,MIN(1,((Data!C133-C$2)/(C$3-C$2)))),"")</f>
        <v>0.58799999999999997</v>
      </c>
      <c r="D133" s="12">
        <f>IFERROR(MAX(0,MIN(1,((Data!D133-D$2)/(D$3-D$2)))),"")</f>
        <v>0.44622632464684892</v>
      </c>
      <c r="E133" s="12">
        <f>IFERROR(MAX(0,MIN(1,((Data!E133-E$2)/(E$3-E$2)))),"")</f>
        <v>0.39800000000000002</v>
      </c>
      <c r="F133" s="12">
        <f>IFERROR(MAX(0,MIN(1,((Data!F133-F$2)/(F$3-F$2)))),"")</f>
        <v>0.61997767252520997</v>
      </c>
      <c r="G133" s="12">
        <f>IFERROR(MAX(0,MIN(1,((Data!G133-G$2)/(G$3-G$2)))),"")</f>
        <v>0.25781842857142856</v>
      </c>
      <c r="I133">
        <f t="shared" si="14"/>
        <v>0.50925280321793587</v>
      </c>
      <c r="J133">
        <f t="shared" si="15"/>
        <v>104</v>
      </c>
      <c r="M133">
        <f t="shared" si="16"/>
        <v>94</v>
      </c>
      <c r="N133">
        <f t="shared" si="17"/>
        <v>124</v>
      </c>
      <c r="O133">
        <f t="shared" si="18"/>
        <v>136</v>
      </c>
      <c r="P133">
        <f t="shared" si="19"/>
        <v>127</v>
      </c>
      <c r="Q133">
        <f t="shared" si="20"/>
        <v>94</v>
      </c>
      <c r="R133">
        <f t="shared" si="21"/>
        <v>104</v>
      </c>
      <c r="S133" t="str">
        <f t="shared" si="22"/>
        <v>Nicaragua</v>
      </c>
      <c r="T133">
        <f t="shared" si="23"/>
        <v>0.50925280321793587</v>
      </c>
      <c r="U133" t="str">
        <f t="shared" si="24"/>
        <v/>
      </c>
      <c r="V133" t="str">
        <f t="shared" si="25"/>
        <v/>
      </c>
    </row>
    <row r="134" spans="1:22">
      <c r="A134" s="78" t="s">
        <v>254</v>
      </c>
      <c r="B134" s="79" t="s">
        <v>255</v>
      </c>
      <c r="C134" s="12">
        <f>IFERROR(MAX(0,MIN(1,((Data!C134-C$2)/(C$3-C$2)))),"")</f>
        <v>0.54299999999999993</v>
      </c>
      <c r="D134" s="12">
        <f>IFERROR(MAX(0,MIN(1,((Data!D134-D$2)/(D$3-D$2)))),"")</f>
        <v>0.40042360155645557</v>
      </c>
      <c r="E134" s="12">
        <f>IFERROR(MAX(0,MIN(1,((Data!E134-E$2)/(E$3-E$2)))),"")</f>
        <v>0.26600000000000001</v>
      </c>
      <c r="F134" s="12">
        <f>IFERROR(MAX(0,MIN(1,((Data!F134-F$2)/(F$3-F$2)))),"")</f>
        <v>0.18886582821865888</v>
      </c>
      <c r="G134" s="12">
        <f>IFERROR(MAX(0,MIN(1,((Data!G134-G$2)/(G$3-G$2)))),"")</f>
        <v>1.9859142857142856E-2</v>
      </c>
      <c r="I134">
        <f t="shared" si="14"/>
        <v>0.38089357157903214</v>
      </c>
      <c r="J134">
        <f t="shared" si="15"/>
        <v>148</v>
      </c>
      <c r="M134">
        <f t="shared" si="16"/>
        <v>122</v>
      </c>
      <c r="N134">
        <f t="shared" si="17"/>
        <v>132</v>
      </c>
      <c r="O134">
        <f t="shared" si="18"/>
        <v>163</v>
      </c>
      <c r="P134">
        <f t="shared" si="19"/>
        <v>168</v>
      </c>
      <c r="Q134">
        <f t="shared" si="20"/>
        <v>172</v>
      </c>
      <c r="R134">
        <f t="shared" si="21"/>
        <v>148</v>
      </c>
      <c r="S134" t="str">
        <f t="shared" si="22"/>
        <v>Niger</v>
      </c>
      <c r="T134">
        <f t="shared" si="23"/>
        <v>0.38089357157903214</v>
      </c>
      <c r="U134" t="str">
        <f t="shared" si="24"/>
        <v/>
      </c>
      <c r="V134" t="str">
        <f t="shared" si="25"/>
        <v/>
      </c>
    </row>
    <row r="135" spans="1:22">
      <c r="A135" s="78" t="s">
        <v>256</v>
      </c>
      <c r="B135" s="79" t="s">
        <v>257</v>
      </c>
      <c r="C135" s="12">
        <f>IFERROR(MAX(0,MIN(1,((Data!C135-C$2)/(C$3-C$2)))),"")</f>
        <v>0.56700000000000006</v>
      </c>
      <c r="D135" s="12">
        <f>IFERROR(MAX(0,MIN(1,((Data!D135-D$2)/(D$3-D$2)))),"")</f>
        <v>0.36609637829327557</v>
      </c>
      <c r="E135" s="12">
        <f>IFERROR(MAX(0,MIN(1,((Data!E135-E$2)/(E$3-E$2)))),"")</f>
        <v>0.11000000000000001</v>
      </c>
      <c r="F135" s="12">
        <f>IFERROR(MAX(0,MIN(1,((Data!F135-F$2)/(F$3-F$2)))),"")</f>
        <v>0.5249275473243733</v>
      </c>
      <c r="G135" s="12">
        <f>IFERROR(MAX(0,MIN(1,((Data!G135-G$2)/(G$3-G$2)))),"")</f>
        <v>0.14389614285714286</v>
      </c>
      <c r="I135">
        <f t="shared" si="14"/>
        <v>0.42661500855934897</v>
      </c>
      <c r="J135">
        <f t="shared" si="15"/>
        <v>130</v>
      </c>
      <c r="M135">
        <f t="shared" si="16"/>
        <v>106</v>
      </c>
      <c r="N135">
        <f t="shared" si="17"/>
        <v>142</v>
      </c>
      <c r="O135">
        <f t="shared" si="18"/>
        <v>184</v>
      </c>
      <c r="P135">
        <f t="shared" si="19"/>
        <v>136</v>
      </c>
      <c r="Q135">
        <f t="shared" si="20"/>
        <v>118</v>
      </c>
      <c r="R135">
        <f t="shared" si="21"/>
        <v>130</v>
      </c>
      <c r="S135" t="str">
        <f t="shared" si="22"/>
        <v>Nigeria</v>
      </c>
      <c r="T135">
        <f t="shared" si="23"/>
        <v>0.42661500855934897</v>
      </c>
      <c r="U135" t="str">
        <f t="shared" si="24"/>
        <v/>
      </c>
      <c r="V135" t="str">
        <f t="shared" si="25"/>
        <v/>
      </c>
    </row>
    <row r="136" spans="1:22">
      <c r="A136" s="78" t="s">
        <v>258</v>
      </c>
      <c r="B136" s="79" t="s">
        <v>259</v>
      </c>
      <c r="C136" s="12">
        <f>IFERROR(MAX(0,MIN(1,((Data!C136-C$2)/(C$3-C$2)))),"")</f>
        <v>0.70299999999999996</v>
      </c>
      <c r="D136" s="12">
        <f>IFERROR(MAX(0,MIN(1,((Data!D136-D$2)/(D$3-D$2)))),"")</f>
        <v>0.90399853853274004</v>
      </c>
      <c r="E136" s="12">
        <f>IFERROR(MAX(0,MIN(1,((Data!E136-E$2)/(E$3-E$2)))),"")</f>
        <v>0.73799999999999999</v>
      </c>
      <c r="F136" s="12">
        <f>IFERROR(MAX(0,MIN(1,((Data!F136-F$2)/(F$3-F$2)))),"")</f>
        <v>1</v>
      </c>
      <c r="G136" s="12">
        <f>IFERROR(MAX(0,MIN(1,((Data!G136-G$2)/(G$3-G$2)))),"")</f>
        <v>1</v>
      </c>
      <c r="I136">
        <f t="shared" si="14"/>
        <v>0.80674981731659257</v>
      </c>
      <c r="J136">
        <f t="shared" si="15"/>
        <v>10</v>
      </c>
      <c r="M136">
        <f t="shared" si="16"/>
        <v>27</v>
      </c>
      <c r="N136">
        <f t="shared" si="17"/>
        <v>1</v>
      </c>
      <c r="O136">
        <f t="shared" si="18"/>
        <v>16</v>
      </c>
      <c r="P136">
        <f t="shared" si="19"/>
        <v>1</v>
      </c>
      <c r="Q136">
        <f t="shared" si="20"/>
        <v>1</v>
      </c>
      <c r="R136">
        <f t="shared" si="21"/>
        <v>10</v>
      </c>
      <c r="S136" t="str">
        <f t="shared" si="22"/>
        <v>Norway</v>
      </c>
      <c r="T136">
        <f t="shared" si="23"/>
        <v>0.80674981731659257</v>
      </c>
      <c r="U136" t="str">
        <f t="shared" si="24"/>
        <v/>
      </c>
      <c r="V136" t="str">
        <f t="shared" si="25"/>
        <v/>
      </c>
    </row>
    <row r="137" spans="1:22">
      <c r="A137" s="78" t="s">
        <v>260</v>
      </c>
      <c r="B137" s="79" t="s">
        <v>261</v>
      </c>
      <c r="C137" s="12">
        <f>IFERROR(MAX(0,MIN(1,((Data!C137-C$2)/(C$3-C$2)))),"")</f>
        <v>0.69799999999999995</v>
      </c>
      <c r="D137" s="12">
        <f>IFERROR(MAX(0,MIN(1,((Data!D137-D$2)/(D$3-D$2)))),"")</f>
        <v>0.31659330872134223</v>
      </c>
      <c r="E137" s="12">
        <f>IFERROR(MAX(0,MIN(1,((Data!E137-E$2)/(E$3-E$2)))),"")</f>
        <v>0.66200000000000003</v>
      </c>
      <c r="F137" s="12">
        <f>IFERROR(MAX(0,MIN(1,((Data!F137-F$2)/(F$3-F$2)))),"")</f>
        <v>1</v>
      </c>
      <c r="G137" s="12">
        <f>IFERROR(MAX(0,MIN(1,((Data!G137-G$2)/(G$3-G$2)))),"")</f>
        <v>0.37766642857142857</v>
      </c>
      <c r="I137">
        <f t="shared" ref="I137:I199" si="26">IFERROR((C137*C$1)+(D137*D$1)+(E137*E$1)+(F137*F$1)+(G137*G$1),"")</f>
        <v>0.64353246716159629</v>
      </c>
      <c r="J137">
        <f t="shared" ref="J137:J199" si="27">IFERROR(RANK(I137,I$8:I$199,0),"")</f>
        <v>52</v>
      </c>
      <c r="M137">
        <f t="shared" ref="M137:M199" si="28">IFERROR(RANK(C137,C$8:C$199),"")</f>
        <v>31</v>
      </c>
      <c r="N137">
        <f t="shared" ref="N137:N199" si="29">IFERROR(RANK(D137,D$8:D$199),"")</f>
        <v>158</v>
      </c>
      <c r="O137">
        <f t="shared" ref="O137:O199" si="30">IFERROR(RANK(E137,E$8:E$199),"")</f>
        <v>44</v>
      </c>
      <c r="P137">
        <f t="shared" ref="P137:P199" si="31">IFERROR(RANK(F137,F$8:F$199),"")</f>
        <v>1</v>
      </c>
      <c r="Q137">
        <f t="shared" ref="Q137:Q199" si="32">IFERROR(RANK(G137,G$8:G$199),"")</f>
        <v>79</v>
      </c>
      <c r="R137">
        <f t="shared" ref="R137:R199" si="33">J137</f>
        <v>52</v>
      </c>
      <c r="S137" t="str">
        <f t="shared" ref="S137:S199" si="34">IF(ISNUMBER(R137),B137,"")</f>
        <v>Oman</v>
      </c>
      <c r="T137">
        <f t="shared" ref="T137:T200" si="35">I137</f>
        <v>0.64353246716159629</v>
      </c>
      <c r="U137" t="str">
        <f t="shared" ref="U137:U200" si="36">IF(ISNUMBER(R137),"",B137)</f>
        <v/>
      </c>
      <c r="V137" t="str">
        <f t="shared" ref="V137:V200" si="37">CONCATENATE(IF(ISNUMBER(C137),"",C$7),IF(ISNUMBER(D137),"",D$7),IF(ISNUMBER(E137),"",E$7),IF(ISNUMBER(F137),"",F$7),IF(ISNUMBER(G137),"",G$7))</f>
        <v/>
      </c>
    </row>
    <row r="138" spans="1:22">
      <c r="A138" s="78" t="s">
        <v>262</v>
      </c>
      <c r="B138" s="79" t="s">
        <v>263</v>
      </c>
      <c r="C138" s="12">
        <f>IFERROR(MAX(0,MIN(1,((Data!C138-C$2)/(C$3-C$2)))),"")</f>
        <v>0.55100000000000005</v>
      </c>
      <c r="D138" s="12">
        <f>IFERROR(MAX(0,MIN(1,((Data!D138-D$2)/(D$3-D$2)))),"")</f>
        <v>0.33392932515753554</v>
      </c>
      <c r="E138" s="12">
        <f>IFERROR(MAX(0,MIN(1,((Data!E138-E$2)/(E$3-E$2)))),"")</f>
        <v>0</v>
      </c>
      <c r="F138" s="12">
        <f>IFERROR(MAX(0,MIN(1,((Data!F138-F$2)/(F$3-F$2)))),"")</f>
        <v>0.67422878238667439</v>
      </c>
      <c r="G138" s="12">
        <f>IFERROR(MAX(0,MIN(1,((Data!G138-G$2)/(G$3-G$2)))),"")</f>
        <v>9.1587571428571435E-2</v>
      </c>
      <c r="I138">
        <f t="shared" si="26"/>
        <v>0.41296820987159766</v>
      </c>
      <c r="J138">
        <f t="shared" si="27"/>
        <v>136</v>
      </c>
      <c r="M138">
        <f t="shared" si="28"/>
        <v>119</v>
      </c>
      <c r="N138">
        <f t="shared" si="29"/>
        <v>149</v>
      </c>
      <c r="O138">
        <f t="shared" si="30"/>
        <v>189</v>
      </c>
      <c r="P138">
        <f t="shared" si="31"/>
        <v>121</v>
      </c>
      <c r="Q138">
        <f t="shared" si="32"/>
        <v>135</v>
      </c>
      <c r="R138">
        <f t="shared" si="33"/>
        <v>136</v>
      </c>
      <c r="S138" t="str">
        <f t="shared" si="34"/>
        <v>Pakistan</v>
      </c>
      <c r="T138">
        <f t="shared" si="35"/>
        <v>0.41296820987159766</v>
      </c>
      <c r="U138" t="str">
        <f t="shared" si="36"/>
        <v/>
      </c>
      <c r="V138" t="str">
        <f t="shared" si="37"/>
        <v/>
      </c>
    </row>
    <row r="139" spans="1:22">
      <c r="A139" s="78" t="s">
        <v>264</v>
      </c>
      <c r="B139" s="79" t="s">
        <v>265</v>
      </c>
      <c r="C139" s="12" t="str">
        <f>IFERROR(MAX(0,MIN(1,((Data!C139-C$2)/(C$3-C$2)))),"")</f>
        <v/>
      </c>
      <c r="D139" s="12">
        <f>IFERROR(MAX(0,MIN(1,((Data!D139-D$2)/(D$3-D$2)))),"")</f>
        <v>0.83792300284789556</v>
      </c>
      <c r="E139" s="12">
        <f>IFERROR(MAX(0,MIN(1,((Data!E139-E$2)/(E$3-E$2)))),"")</f>
        <v>0.79200000000000004</v>
      </c>
      <c r="F139" s="12">
        <f>IFERROR(MAX(0,MIN(1,((Data!F139-F$2)/(F$3-F$2)))),"")</f>
        <v>0.71663984182775442</v>
      </c>
      <c r="G139" s="12">
        <f>IFERROR(MAX(0,MIN(1,((Data!G139-G$2)/(G$3-G$2)))),"")</f>
        <v>0.54102385714285717</v>
      </c>
      <c r="I139" t="str">
        <f t="shared" si="26"/>
        <v/>
      </c>
      <c r="J139" t="str">
        <f t="shared" si="27"/>
        <v/>
      </c>
      <c r="M139" t="str">
        <f t="shared" si="28"/>
        <v/>
      </c>
      <c r="N139">
        <f t="shared" si="29"/>
        <v>19</v>
      </c>
      <c r="O139">
        <f t="shared" si="30"/>
        <v>2</v>
      </c>
      <c r="P139">
        <f t="shared" si="31"/>
        <v>116</v>
      </c>
      <c r="Q139">
        <f t="shared" si="32"/>
        <v>61</v>
      </c>
      <c r="R139" t="str">
        <f t="shared" si="33"/>
        <v/>
      </c>
      <c r="S139" t="str">
        <f t="shared" si="34"/>
        <v/>
      </c>
      <c r="T139" t="str">
        <f t="shared" si="35"/>
        <v/>
      </c>
      <c r="U139" t="str">
        <f t="shared" si="36"/>
        <v>Palau</v>
      </c>
      <c r="V139" t="str">
        <f t="shared" si="37"/>
        <v xml:space="preserve">IEF </v>
      </c>
    </row>
    <row r="140" spans="1:22">
      <c r="A140" s="78" t="s">
        <v>266</v>
      </c>
      <c r="B140" s="79" t="s">
        <v>267</v>
      </c>
      <c r="C140" s="12">
        <f>IFERROR(MAX(0,MIN(1,((Data!C140-C$2)/(C$3-C$2)))),"")</f>
        <v>0.64900000000000002</v>
      </c>
      <c r="D140" s="12">
        <f>IFERROR(MAX(0,MIN(1,((Data!D140-D$2)/(D$3-D$2)))),"")</f>
        <v>0.68103146504362444</v>
      </c>
      <c r="E140" s="12">
        <f>IFERROR(MAX(0,MIN(1,((Data!E140-E$2)/(E$3-E$2)))),"")</f>
        <v>0.53</v>
      </c>
      <c r="F140" s="12">
        <f>IFERROR(MAX(0,MIN(1,((Data!F140-F$2)/(F$3-F$2)))),"")</f>
        <v>1</v>
      </c>
      <c r="G140" s="12">
        <f>IFERROR(MAX(0,MIN(1,((Data!G140-G$2)/(G$3-G$2)))),"")</f>
        <v>0.64438214285714279</v>
      </c>
      <c r="I140">
        <f t="shared" si="26"/>
        <v>0.68142670098759583</v>
      </c>
      <c r="J140">
        <f t="shared" si="27"/>
        <v>43</v>
      </c>
      <c r="M140">
        <f t="shared" si="28"/>
        <v>55</v>
      </c>
      <c r="N140">
        <f t="shared" si="29"/>
        <v>61</v>
      </c>
      <c r="O140">
        <f t="shared" si="30"/>
        <v>91</v>
      </c>
      <c r="P140">
        <f t="shared" si="31"/>
        <v>1</v>
      </c>
      <c r="Q140">
        <f t="shared" si="32"/>
        <v>51</v>
      </c>
      <c r="R140">
        <f t="shared" si="33"/>
        <v>43</v>
      </c>
      <c r="S140" t="str">
        <f t="shared" si="34"/>
        <v>Panama</v>
      </c>
      <c r="T140">
        <f t="shared" si="35"/>
        <v>0.68142670098759583</v>
      </c>
      <c r="U140" t="str">
        <f t="shared" si="36"/>
        <v/>
      </c>
      <c r="V140" t="str">
        <f t="shared" si="37"/>
        <v/>
      </c>
    </row>
    <row r="141" spans="1:22">
      <c r="A141" s="78" t="s">
        <v>268</v>
      </c>
      <c r="B141" s="79" t="s">
        <v>269</v>
      </c>
      <c r="C141" s="12">
        <f>IFERROR(MAX(0,MIN(1,((Data!C141-C$2)/(C$3-C$2)))),"")</f>
        <v>0.52600000000000002</v>
      </c>
      <c r="D141" s="12">
        <f>IFERROR(MAX(0,MIN(1,((Data!D141-D$2)/(D$3-D$2)))),"")</f>
        <v>0.58048851472273333</v>
      </c>
      <c r="E141" s="12">
        <f>IFERROR(MAX(0,MIN(1,((Data!E141-E$2)/(E$3-E$2)))),"")</f>
        <v>0.378</v>
      </c>
      <c r="F141" s="12">
        <f>IFERROR(MAX(0,MIN(1,((Data!F141-F$2)/(F$3-F$2)))),"")</f>
        <v>0.14854075787574222</v>
      </c>
      <c r="G141" s="12">
        <f>IFERROR(MAX(0,MIN(1,((Data!G141-G$2)/(G$3-G$2)))),"")</f>
        <v>2.8868714285714286E-2</v>
      </c>
      <c r="I141">
        <f t="shared" si="26"/>
        <v>0.40498724836052374</v>
      </c>
      <c r="J141">
        <f t="shared" si="27"/>
        <v>139</v>
      </c>
      <c r="M141">
        <f t="shared" si="28"/>
        <v>127</v>
      </c>
      <c r="N141">
        <f t="shared" si="29"/>
        <v>86</v>
      </c>
      <c r="O141">
        <f t="shared" si="30"/>
        <v>140</v>
      </c>
      <c r="P141">
        <f t="shared" si="31"/>
        <v>174</v>
      </c>
      <c r="Q141">
        <f t="shared" si="32"/>
        <v>167</v>
      </c>
      <c r="R141">
        <f t="shared" si="33"/>
        <v>139</v>
      </c>
      <c r="S141" t="str">
        <f t="shared" si="34"/>
        <v>Papua New Guinea</v>
      </c>
      <c r="T141">
        <f t="shared" si="35"/>
        <v>0.40498724836052374</v>
      </c>
      <c r="U141" t="str">
        <f t="shared" si="36"/>
        <v/>
      </c>
      <c r="V141" t="str">
        <f t="shared" si="37"/>
        <v/>
      </c>
    </row>
    <row r="142" spans="1:22">
      <c r="A142" s="78" t="s">
        <v>270</v>
      </c>
      <c r="B142" s="79" t="s">
        <v>271</v>
      </c>
      <c r="C142" s="12">
        <f>IFERROR(MAX(0,MIN(1,((Data!C142-C$2)/(C$3-C$2)))),"")</f>
        <v>0.623</v>
      </c>
      <c r="D142" s="12">
        <f>IFERROR(MAX(0,MIN(1,((Data!D142-D$2)/(D$3-D$2)))),"")</f>
        <v>0.50208643797928887</v>
      </c>
      <c r="E142" s="12">
        <f>IFERROR(MAX(0,MIN(1,((Data!E142-E$2)/(E$3-E$2)))),"")</f>
        <v>0.30199999999999999</v>
      </c>
      <c r="F142" s="12">
        <f>IFERROR(MAX(0,MIN(1,((Data!F142-F$2)/(F$3-F$2)))),"")</f>
        <v>0.98330663674170338</v>
      </c>
      <c r="G142" s="12">
        <f>IFERROR(MAX(0,MIN(1,((Data!G142-G$2)/(G$3-G$2)))),"")</f>
        <v>0.407883</v>
      </c>
      <c r="I142">
        <f t="shared" si="26"/>
        <v>0.58590950934012398</v>
      </c>
      <c r="J142">
        <f t="shared" si="27"/>
        <v>79</v>
      </c>
      <c r="M142">
        <f t="shared" si="28"/>
        <v>73</v>
      </c>
      <c r="N142">
        <f t="shared" si="29"/>
        <v>107</v>
      </c>
      <c r="O142">
        <f t="shared" si="30"/>
        <v>156</v>
      </c>
      <c r="P142">
        <f t="shared" si="31"/>
        <v>86</v>
      </c>
      <c r="Q142">
        <f t="shared" si="32"/>
        <v>76</v>
      </c>
      <c r="R142">
        <f t="shared" si="33"/>
        <v>79</v>
      </c>
      <c r="S142" t="str">
        <f t="shared" si="34"/>
        <v>Paraguay</v>
      </c>
      <c r="T142">
        <f t="shared" si="35"/>
        <v>0.58590950934012398</v>
      </c>
      <c r="U142" t="str">
        <f t="shared" si="36"/>
        <v/>
      </c>
      <c r="V142" t="str">
        <f t="shared" si="37"/>
        <v/>
      </c>
    </row>
    <row r="143" spans="1:22">
      <c r="A143" s="78" t="s">
        <v>272</v>
      </c>
      <c r="B143" s="79" t="s">
        <v>273</v>
      </c>
      <c r="C143" s="12">
        <f>IFERROR(MAX(0,MIN(1,((Data!C143-C$2)/(C$3-C$2)))),"")</f>
        <v>0.68599999999999994</v>
      </c>
      <c r="D143" s="12">
        <f>IFERROR(MAX(0,MIN(1,((Data!D143-D$2)/(D$3-D$2)))),"")</f>
        <v>0.56534067555232248</v>
      </c>
      <c r="E143" s="12">
        <f>IFERROR(MAX(0,MIN(1,((Data!E143-E$2)/(E$3-E$2)))),"")</f>
        <v>0.31399999999999995</v>
      </c>
      <c r="F143" s="12">
        <f>IFERROR(MAX(0,MIN(1,((Data!F143-F$2)/(F$3-F$2)))),"")</f>
        <v>0.9410236428668155</v>
      </c>
      <c r="G143" s="12">
        <f>IFERROR(MAX(0,MIN(1,((Data!G143-G$2)/(G$3-G$2)))),"")</f>
        <v>0.49250271428571424</v>
      </c>
      <c r="I143">
        <f t="shared" si="26"/>
        <v>0.63210837908810646</v>
      </c>
      <c r="J143">
        <f t="shared" si="27"/>
        <v>58</v>
      </c>
      <c r="M143">
        <f t="shared" si="28"/>
        <v>38</v>
      </c>
      <c r="N143">
        <f t="shared" si="29"/>
        <v>90</v>
      </c>
      <c r="O143">
        <f t="shared" si="30"/>
        <v>155</v>
      </c>
      <c r="P143">
        <f t="shared" si="31"/>
        <v>92</v>
      </c>
      <c r="Q143">
        <f t="shared" si="32"/>
        <v>68</v>
      </c>
      <c r="R143">
        <f t="shared" si="33"/>
        <v>58</v>
      </c>
      <c r="S143" t="str">
        <f t="shared" si="34"/>
        <v>Peru</v>
      </c>
      <c r="T143">
        <f t="shared" si="35"/>
        <v>0.63210837908810646</v>
      </c>
      <c r="U143" t="str">
        <f t="shared" si="36"/>
        <v/>
      </c>
      <c r="V143" t="str">
        <f t="shared" si="37"/>
        <v/>
      </c>
    </row>
    <row r="144" spans="1:22">
      <c r="A144" s="78" t="s">
        <v>274</v>
      </c>
      <c r="B144" s="79" t="s">
        <v>275</v>
      </c>
      <c r="C144" s="12">
        <f>IFERROR(MAX(0,MIN(1,((Data!C144-C$2)/(C$3-C$2)))),"")</f>
        <v>0.56200000000000006</v>
      </c>
      <c r="D144" s="12">
        <f>IFERROR(MAX(0,MIN(1,((Data!D144-D$2)/(D$3-D$2)))),"")</f>
        <v>0.52958392893694672</v>
      </c>
      <c r="E144" s="12">
        <f>IFERROR(MAX(0,MIN(1,((Data!E144-E$2)/(E$3-E$2)))),"")</f>
        <v>0.21600000000000003</v>
      </c>
      <c r="F144" s="12">
        <f>IFERROR(MAX(0,MIN(1,((Data!F144-F$2)/(F$3-F$2)))),"")</f>
        <v>0.8997908719751111</v>
      </c>
      <c r="G144" s="12">
        <f>IFERROR(MAX(0,MIN(1,((Data!G144-G$2)/(G$3-G$2)))),"")</f>
        <v>0.40988400000000003</v>
      </c>
      <c r="I144">
        <f t="shared" si="26"/>
        <v>0.53790735011400725</v>
      </c>
      <c r="J144">
        <f t="shared" si="27"/>
        <v>92</v>
      </c>
      <c r="M144">
        <f t="shared" si="28"/>
        <v>111</v>
      </c>
      <c r="N144">
        <f t="shared" si="29"/>
        <v>99</v>
      </c>
      <c r="O144">
        <f t="shared" si="30"/>
        <v>170</v>
      </c>
      <c r="P144">
        <f t="shared" si="31"/>
        <v>98</v>
      </c>
      <c r="Q144">
        <f t="shared" si="32"/>
        <v>75</v>
      </c>
      <c r="R144">
        <f t="shared" si="33"/>
        <v>92</v>
      </c>
      <c r="S144" t="str">
        <f t="shared" si="34"/>
        <v>Philippines</v>
      </c>
      <c r="T144">
        <f t="shared" si="35"/>
        <v>0.53790735011400725</v>
      </c>
      <c r="U144" t="str">
        <f t="shared" si="36"/>
        <v/>
      </c>
      <c r="V144" t="str">
        <f t="shared" si="37"/>
        <v/>
      </c>
    </row>
    <row r="145" spans="1:22">
      <c r="A145" s="78" t="s">
        <v>276</v>
      </c>
      <c r="B145" s="79" t="s">
        <v>277</v>
      </c>
      <c r="C145" s="12">
        <f>IFERROR(MAX(0,MIN(1,((Data!C145-C$2)/(C$3-C$2)))),"")</f>
        <v>0.6409999999999999</v>
      </c>
      <c r="D145" s="12">
        <f>IFERROR(MAX(0,MIN(1,((Data!D145-D$2)/(D$3-D$2)))),"")</f>
        <v>0.78346255984633784</v>
      </c>
      <c r="E145" s="12">
        <f>IFERROR(MAX(0,MIN(1,((Data!E145-E$2)/(E$3-E$2)))),"")</f>
        <v>0.68200000000000005</v>
      </c>
      <c r="F145" s="12">
        <f>IFERROR(MAX(0,MIN(1,((Data!F145-F$2)/(F$3-F$2)))),"")</f>
        <v>1</v>
      </c>
      <c r="G145" s="12">
        <f>IFERROR(MAX(0,MIN(1,((Data!G145-G$2)/(G$3-G$2)))),"")</f>
        <v>0.99184985714285712</v>
      </c>
      <c r="I145">
        <f t="shared" si="26"/>
        <v>0.7526640521236494</v>
      </c>
      <c r="J145">
        <f t="shared" si="27"/>
        <v>26</v>
      </c>
      <c r="M145">
        <f t="shared" si="28"/>
        <v>64</v>
      </c>
      <c r="N145">
        <f t="shared" si="29"/>
        <v>38</v>
      </c>
      <c r="O145">
        <f t="shared" si="30"/>
        <v>33</v>
      </c>
      <c r="P145">
        <f t="shared" si="31"/>
        <v>1</v>
      </c>
      <c r="Q145">
        <f t="shared" si="32"/>
        <v>19</v>
      </c>
      <c r="R145">
        <f t="shared" si="33"/>
        <v>26</v>
      </c>
      <c r="S145" t="str">
        <f t="shared" si="34"/>
        <v>Poland</v>
      </c>
      <c r="T145">
        <f t="shared" si="35"/>
        <v>0.7526640521236494</v>
      </c>
      <c r="U145" t="str">
        <f t="shared" si="36"/>
        <v/>
      </c>
      <c r="V145" t="str">
        <f t="shared" si="37"/>
        <v/>
      </c>
    </row>
    <row r="146" spans="1:22">
      <c r="A146" s="78" t="s">
        <v>278</v>
      </c>
      <c r="B146" s="79" t="s">
        <v>279</v>
      </c>
      <c r="C146" s="12">
        <f>IFERROR(MAX(0,MIN(1,((Data!C146-C$2)/(C$3-C$2)))),"")</f>
        <v>0.64</v>
      </c>
      <c r="D146" s="12">
        <f>IFERROR(MAX(0,MIN(1,((Data!D146-D$2)/(D$3-D$2)))),"")</f>
        <v>0.82469328566637101</v>
      </c>
      <c r="E146" s="12">
        <f>IFERROR(MAX(0,MIN(1,((Data!E146-E$2)/(E$3-E$2)))),"")</f>
        <v>0.65800000000000003</v>
      </c>
      <c r="F146" s="12">
        <f>IFERROR(MAX(0,MIN(1,((Data!F146-F$2)/(F$3-F$2)))),"")</f>
        <v>1</v>
      </c>
      <c r="G146" s="12">
        <f>IFERROR(MAX(0,MIN(1,((Data!G146-G$2)/(G$3-G$2)))),"")</f>
        <v>0.8598351428571428</v>
      </c>
      <c r="I146">
        <f t="shared" si="26"/>
        <v>0.73781605356543922</v>
      </c>
      <c r="J146">
        <f t="shared" si="27"/>
        <v>31</v>
      </c>
      <c r="M146">
        <f t="shared" si="28"/>
        <v>65</v>
      </c>
      <c r="N146">
        <f t="shared" si="29"/>
        <v>23</v>
      </c>
      <c r="O146">
        <f t="shared" si="30"/>
        <v>46</v>
      </c>
      <c r="P146">
        <f t="shared" si="31"/>
        <v>1</v>
      </c>
      <c r="Q146">
        <f t="shared" si="32"/>
        <v>30</v>
      </c>
      <c r="R146">
        <f t="shared" si="33"/>
        <v>31</v>
      </c>
      <c r="S146" t="str">
        <f t="shared" si="34"/>
        <v>Portugal</v>
      </c>
      <c r="T146">
        <f t="shared" si="35"/>
        <v>0.73781605356543922</v>
      </c>
      <c r="U146" t="str">
        <f t="shared" si="36"/>
        <v/>
      </c>
      <c r="V146" t="str">
        <f t="shared" si="37"/>
        <v/>
      </c>
    </row>
    <row r="147" spans="1:22">
      <c r="A147" s="78" t="s">
        <v>280</v>
      </c>
      <c r="B147" s="79" t="s">
        <v>281</v>
      </c>
      <c r="C147" s="12">
        <f>IFERROR(MAX(0,MIN(1,((Data!C147-C$2)/(C$3-C$2)))),"")</f>
        <v>0.70499999999999996</v>
      </c>
      <c r="D147" s="12">
        <f>IFERROR(MAX(0,MIN(1,((Data!D147-D$2)/(D$3-D$2)))),"")</f>
        <v>0.35779697417418221</v>
      </c>
      <c r="E147" s="12">
        <f>IFERROR(MAX(0,MIN(1,((Data!E147-E$2)/(E$3-E$2)))),"")</f>
        <v>0.72399999999999998</v>
      </c>
      <c r="F147" s="12">
        <f>IFERROR(MAX(0,MIN(1,((Data!F147-F$2)/(F$3-F$2)))),"")</f>
        <v>1</v>
      </c>
      <c r="G147" s="12">
        <f>IFERROR(MAX(0,MIN(1,((Data!G147-G$2)/(G$3-G$2)))),"")</f>
        <v>0.14627428571428572</v>
      </c>
      <c r="I147">
        <f t="shared" si="26"/>
        <v>0.63100890748605853</v>
      </c>
      <c r="J147">
        <f t="shared" si="27"/>
        <v>59</v>
      </c>
      <c r="M147">
        <f t="shared" si="28"/>
        <v>24</v>
      </c>
      <c r="N147">
        <f t="shared" si="29"/>
        <v>145</v>
      </c>
      <c r="O147">
        <f t="shared" si="30"/>
        <v>20</v>
      </c>
      <c r="P147">
        <f t="shared" si="31"/>
        <v>1</v>
      </c>
      <c r="Q147">
        <f t="shared" si="32"/>
        <v>116</v>
      </c>
      <c r="R147">
        <f t="shared" si="33"/>
        <v>59</v>
      </c>
      <c r="S147" t="str">
        <f t="shared" si="34"/>
        <v>Qatar</v>
      </c>
      <c r="T147">
        <f t="shared" si="35"/>
        <v>0.63100890748605853</v>
      </c>
      <c r="U147" t="str">
        <f t="shared" si="36"/>
        <v/>
      </c>
      <c r="V147" t="str">
        <f t="shared" si="37"/>
        <v/>
      </c>
    </row>
    <row r="148" spans="1:22">
      <c r="A148" s="78" t="s">
        <v>282</v>
      </c>
      <c r="B148" s="79" t="s">
        <v>283</v>
      </c>
      <c r="C148" s="12">
        <f>IFERROR(MAX(0,MIN(1,((Data!C148-C$2)/(C$3-C$2)))),"")</f>
        <v>0.64700000000000002</v>
      </c>
      <c r="D148" s="12">
        <f>IFERROR(MAX(0,MIN(1,((Data!D148-D$2)/(D$3-D$2)))),"")</f>
        <v>0.65824259448011779</v>
      </c>
      <c r="E148" s="12">
        <f>IFERROR(MAX(0,MIN(1,((Data!E148-E$2)/(E$3-E$2)))),"")</f>
        <v>0.57999999999999996</v>
      </c>
      <c r="F148" s="12">
        <f>IFERROR(MAX(0,MIN(1,((Data!F148-F$2)/(F$3-F$2)))),"")</f>
        <v>1</v>
      </c>
      <c r="G148" s="12">
        <f>IFERROR(MAX(0,MIN(1,((Data!G148-G$2)/(G$3-G$2)))),"")</f>
        <v>0.93652442857142848</v>
      </c>
      <c r="I148">
        <f t="shared" si="26"/>
        <v>0.72034587788144333</v>
      </c>
      <c r="J148">
        <f t="shared" si="27"/>
        <v>35</v>
      </c>
      <c r="M148">
        <f t="shared" si="28"/>
        <v>58</v>
      </c>
      <c r="N148">
        <f t="shared" si="29"/>
        <v>71</v>
      </c>
      <c r="O148">
        <f t="shared" si="30"/>
        <v>74</v>
      </c>
      <c r="P148">
        <f t="shared" si="31"/>
        <v>1</v>
      </c>
      <c r="Q148">
        <f t="shared" si="32"/>
        <v>23</v>
      </c>
      <c r="R148">
        <f t="shared" si="33"/>
        <v>35</v>
      </c>
      <c r="S148" t="str">
        <f t="shared" si="34"/>
        <v>Romania</v>
      </c>
      <c r="T148">
        <f t="shared" si="35"/>
        <v>0.72034587788144333</v>
      </c>
      <c r="U148" t="str">
        <f t="shared" si="36"/>
        <v/>
      </c>
      <c r="V148" t="str">
        <f t="shared" si="37"/>
        <v/>
      </c>
    </row>
    <row r="149" spans="1:22">
      <c r="A149" s="78" t="s">
        <v>284</v>
      </c>
      <c r="B149" s="79" t="s">
        <v>285</v>
      </c>
      <c r="C149" s="12">
        <f>IFERROR(MAX(0,MIN(1,((Data!C149-C$2)/(C$3-C$2)))),"")</f>
        <v>0.505</v>
      </c>
      <c r="D149" s="12">
        <f>IFERROR(MAX(0,MIN(1,((Data!D149-D$2)/(D$3-D$2)))),"")</f>
        <v>0.34482876412227337</v>
      </c>
      <c r="E149" s="12">
        <f>IFERROR(MAX(0,MIN(1,((Data!E149-E$2)/(E$3-E$2)))),"")</f>
        <v>0.35599999999999998</v>
      </c>
      <c r="F149" s="12">
        <f>IFERROR(MAX(0,MIN(1,((Data!F149-F$2)/(F$3-F$2)))),"")</f>
        <v>1</v>
      </c>
      <c r="G149" s="12">
        <f>IFERROR(MAX(0,MIN(1,((Data!G149-G$2)/(G$3-G$2)))),"")</f>
        <v>1</v>
      </c>
      <c r="I149">
        <f t="shared" si="26"/>
        <v>0.59010359551528413</v>
      </c>
      <c r="J149">
        <f t="shared" si="27"/>
        <v>75</v>
      </c>
      <c r="M149">
        <f t="shared" si="28"/>
        <v>139</v>
      </c>
      <c r="N149">
        <f t="shared" si="29"/>
        <v>146</v>
      </c>
      <c r="O149">
        <f t="shared" si="30"/>
        <v>147</v>
      </c>
      <c r="P149">
        <f t="shared" si="31"/>
        <v>1</v>
      </c>
      <c r="Q149">
        <f t="shared" si="32"/>
        <v>1</v>
      </c>
      <c r="R149">
        <f t="shared" si="33"/>
        <v>75</v>
      </c>
      <c r="S149" t="str">
        <f t="shared" si="34"/>
        <v>Russian Federation</v>
      </c>
      <c r="T149">
        <f t="shared" si="35"/>
        <v>0.59010359551528413</v>
      </c>
      <c r="U149" t="str">
        <f t="shared" si="36"/>
        <v/>
      </c>
      <c r="V149" t="str">
        <f t="shared" si="37"/>
        <v/>
      </c>
    </row>
    <row r="150" spans="1:22">
      <c r="A150" s="78" t="s">
        <v>286</v>
      </c>
      <c r="B150" s="79" t="s">
        <v>287</v>
      </c>
      <c r="C150" s="12">
        <f>IFERROR(MAX(0,MIN(1,((Data!C150-C$2)/(C$3-C$2)))),"")</f>
        <v>0.627</v>
      </c>
      <c r="D150" s="12">
        <f>IFERROR(MAX(0,MIN(1,((Data!D150-D$2)/(D$3-D$2)))),"")</f>
        <v>0.26992499673444892</v>
      </c>
      <c r="E150" s="12">
        <f>IFERROR(MAX(0,MIN(1,((Data!E150-E$2)/(E$3-E$2)))),"")</f>
        <v>0.434</v>
      </c>
      <c r="F150" s="12">
        <f>IFERROR(MAX(0,MIN(1,((Data!F150-F$2)/(F$3-F$2)))),"")</f>
        <v>0.26998130642860219</v>
      </c>
      <c r="G150" s="12">
        <f>IFERROR(MAX(0,MIN(1,((Data!G150-G$2)/(G$3-G$2)))),"")</f>
        <v>6.8835428571428575E-2</v>
      </c>
      <c r="I150">
        <f t="shared" si="26"/>
        <v>0.44384271646680995</v>
      </c>
      <c r="J150">
        <f t="shared" si="27"/>
        <v>125</v>
      </c>
      <c r="M150">
        <f t="shared" si="28"/>
        <v>69</v>
      </c>
      <c r="N150">
        <f t="shared" si="29"/>
        <v>169</v>
      </c>
      <c r="O150">
        <f t="shared" si="30"/>
        <v>123</v>
      </c>
      <c r="P150">
        <f t="shared" si="31"/>
        <v>162</v>
      </c>
      <c r="Q150">
        <f t="shared" si="32"/>
        <v>144</v>
      </c>
      <c r="R150">
        <f t="shared" si="33"/>
        <v>125</v>
      </c>
      <c r="S150" t="str">
        <f t="shared" si="34"/>
        <v>Rwanda</v>
      </c>
      <c r="T150">
        <f t="shared" si="35"/>
        <v>0.44384271646680995</v>
      </c>
      <c r="U150" t="str">
        <f t="shared" si="36"/>
        <v/>
      </c>
      <c r="V150" t="str">
        <f t="shared" si="37"/>
        <v/>
      </c>
    </row>
    <row r="151" spans="1:22">
      <c r="A151" s="78" t="s">
        <v>288</v>
      </c>
      <c r="B151" s="79" t="s">
        <v>289</v>
      </c>
      <c r="C151" s="12" t="str">
        <f>IFERROR(MAX(0,MIN(1,((Data!C151-C$2)/(C$3-C$2)))),"")</f>
        <v/>
      </c>
      <c r="D151" s="12">
        <f>IFERROR(MAX(0,MIN(1,((Data!D151-D$2)/(D$3-D$2)))),"")</f>
        <v>0.78340606566534676</v>
      </c>
      <c r="E151" s="12">
        <f>IFERROR(MAX(0,MIN(1,((Data!E151-E$2)/(E$3-E$2)))),"")</f>
        <v>0.73399999999999999</v>
      </c>
      <c r="F151" s="12">
        <f>IFERROR(MAX(0,MIN(1,((Data!F151-F$2)/(F$3-F$2)))),"")</f>
        <v>1</v>
      </c>
      <c r="G151" s="12">
        <f>IFERROR(MAX(0,MIN(1,((Data!G151-G$2)/(G$3-G$2)))),"")</f>
        <v>0.26299671428571431</v>
      </c>
      <c r="I151" t="str">
        <f t="shared" si="26"/>
        <v/>
      </c>
      <c r="J151" t="str">
        <f t="shared" si="27"/>
        <v/>
      </c>
      <c r="M151" t="str">
        <f t="shared" si="28"/>
        <v/>
      </c>
      <c r="N151">
        <f t="shared" si="29"/>
        <v>39</v>
      </c>
      <c r="O151">
        <f t="shared" si="30"/>
        <v>17</v>
      </c>
      <c r="P151">
        <f t="shared" si="31"/>
        <v>1</v>
      </c>
      <c r="Q151">
        <f t="shared" si="32"/>
        <v>93</v>
      </c>
      <c r="R151" t="str">
        <f t="shared" si="33"/>
        <v/>
      </c>
      <c r="S151" t="str">
        <f t="shared" si="34"/>
        <v/>
      </c>
      <c r="T151" t="str">
        <f t="shared" si="35"/>
        <v/>
      </c>
      <c r="U151" t="str">
        <f t="shared" si="36"/>
        <v>Saint Kitts and Nevis</v>
      </c>
      <c r="V151" t="str">
        <f t="shared" si="37"/>
        <v xml:space="preserve">IEF </v>
      </c>
    </row>
    <row r="152" spans="1:22">
      <c r="A152" s="78" t="s">
        <v>290</v>
      </c>
      <c r="B152" s="79" t="s">
        <v>291</v>
      </c>
      <c r="C152" s="12">
        <f>IFERROR(MAX(0,MIN(1,((Data!C152-C$2)/(C$3-C$2)))),"")</f>
        <v>0.70799999999999996</v>
      </c>
      <c r="D152" s="12">
        <f>IFERROR(MAX(0,MIN(1,((Data!D152-D$2)/(D$3-D$2)))),"")</f>
        <v>0.83707282625986901</v>
      </c>
      <c r="E152" s="12">
        <f>IFERROR(MAX(0,MIN(1,((Data!E152-E$2)/(E$3-E$2)))),"")</f>
        <v>0.65</v>
      </c>
      <c r="F152" s="12">
        <f>IFERROR(MAX(0,MIN(1,((Data!F152-F$2)/(F$3-F$2)))),"")</f>
        <v>1</v>
      </c>
      <c r="G152" s="12">
        <f>IFERROR(MAX(0,MIN(1,((Data!G152-G$2)/(G$3-G$2)))),"")</f>
        <v>0.22914842857142856</v>
      </c>
      <c r="I152">
        <f t="shared" si="26"/>
        <v>0.69352765685391216</v>
      </c>
      <c r="J152">
        <f t="shared" si="27"/>
        <v>40</v>
      </c>
      <c r="M152">
        <f t="shared" si="28"/>
        <v>23</v>
      </c>
      <c r="N152">
        <f t="shared" si="29"/>
        <v>20</v>
      </c>
      <c r="O152">
        <f t="shared" si="30"/>
        <v>48</v>
      </c>
      <c r="P152">
        <f t="shared" si="31"/>
        <v>1</v>
      </c>
      <c r="Q152">
        <f t="shared" si="32"/>
        <v>98</v>
      </c>
      <c r="R152">
        <f t="shared" si="33"/>
        <v>40</v>
      </c>
      <c r="S152" t="str">
        <f t="shared" si="34"/>
        <v>Saint Lucia</v>
      </c>
      <c r="T152">
        <f t="shared" si="35"/>
        <v>0.69352765685391216</v>
      </c>
      <c r="U152" t="str">
        <f t="shared" si="36"/>
        <v/>
      </c>
      <c r="V152" t="str">
        <f t="shared" si="37"/>
        <v/>
      </c>
    </row>
    <row r="153" spans="1:22">
      <c r="A153" s="78" t="s">
        <v>292</v>
      </c>
      <c r="B153" s="79" t="s">
        <v>293</v>
      </c>
      <c r="C153" s="12">
        <f>IFERROR(MAX(0,MIN(1,((Data!C153-C$2)/(C$3-C$2)))),"")</f>
        <v>0.66900000000000004</v>
      </c>
      <c r="D153" s="12">
        <f>IFERROR(MAX(0,MIN(1,((Data!D153-D$2)/(D$3-D$2)))),"")</f>
        <v>0.79856853666756011</v>
      </c>
      <c r="E153" s="12">
        <f>IFERROR(MAX(0,MIN(1,((Data!E153-E$2)/(E$3-E$2)))),"")</f>
        <v>0.67999999999999994</v>
      </c>
      <c r="F153" s="12">
        <f>IFERROR(MAX(0,MIN(1,((Data!F153-F$2)/(F$3-F$2)))),"")</f>
        <v>1</v>
      </c>
      <c r="G153" s="12" t="str">
        <f>IFERROR(MAX(0,MIN(1,((Data!G153-G$2)/(G$3-G$2)))),"")</f>
        <v/>
      </c>
      <c r="I153" t="str">
        <f t="shared" si="26"/>
        <v/>
      </c>
      <c r="J153" t="str">
        <f t="shared" si="27"/>
        <v/>
      </c>
      <c r="M153">
        <f t="shared" si="28"/>
        <v>46</v>
      </c>
      <c r="N153">
        <f t="shared" si="29"/>
        <v>31</v>
      </c>
      <c r="O153">
        <f t="shared" si="30"/>
        <v>36</v>
      </c>
      <c r="P153">
        <f t="shared" si="31"/>
        <v>1</v>
      </c>
      <c r="Q153" t="str">
        <f t="shared" si="32"/>
        <v/>
      </c>
      <c r="R153" t="str">
        <f t="shared" si="33"/>
        <v/>
      </c>
      <c r="S153" t="str">
        <f t="shared" si="34"/>
        <v/>
      </c>
      <c r="T153" t="str">
        <f t="shared" si="35"/>
        <v/>
      </c>
      <c r="U153" t="str">
        <f t="shared" si="36"/>
        <v>Saint Vincent and the Grenadines</v>
      </c>
      <c r="V153" t="str">
        <f t="shared" si="37"/>
        <v xml:space="preserve">Enroll 3e </v>
      </c>
    </row>
    <row r="154" spans="1:22">
      <c r="A154" s="78" t="s">
        <v>294</v>
      </c>
      <c r="B154" s="79" t="s">
        <v>295</v>
      </c>
      <c r="C154" s="12">
        <f>IFERROR(MAX(0,MIN(1,((Data!C154-C$2)/(C$3-C$2)))),"")</f>
        <v>0.60599999999999998</v>
      </c>
      <c r="D154" s="12">
        <f>IFERROR(MAX(0,MIN(1,((Data!D154-D$2)/(D$3-D$2)))),"")</f>
        <v>0.67575536461978891</v>
      </c>
      <c r="E154" s="12">
        <f>IFERROR(MAX(0,MIN(1,((Data!E154-E$2)/(E$3-E$2)))),"")</f>
        <v>0.71599999999999997</v>
      </c>
      <c r="F154" s="12">
        <f>IFERROR(MAX(0,MIN(1,((Data!F154-F$2)/(F$3-F$2)))),"")</f>
        <v>0.93811311283326337</v>
      </c>
      <c r="G154" s="12">
        <f>IFERROR(MAX(0,MIN(1,((Data!G154-G$2)/(G$3-G$2)))),"")</f>
        <v>0.10639828571428571</v>
      </c>
      <c r="I154">
        <f t="shared" si="26"/>
        <v>0.60753334539591719</v>
      </c>
      <c r="J154">
        <f t="shared" si="27"/>
        <v>71</v>
      </c>
      <c r="M154">
        <f t="shared" si="28"/>
        <v>80</v>
      </c>
      <c r="N154">
        <f t="shared" si="29"/>
        <v>63</v>
      </c>
      <c r="O154">
        <f t="shared" si="30"/>
        <v>24</v>
      </c>
      <c r="P154">
        <f t="shared" si="31"/>
        <v>93</v>
      </c>
      <c r="Q154">
        <f t="shared" si="32"/>
        <v>131</v>
      </c>
      <c r="R154">
        <f t="shared" si="33"/>
        <v>71</v>
      </c>
      <c r="S154" t="str">
        <f t="shared" si="34"/>
        <v>Samoa</v>
      </c>
      <c r="T154">
        <f t="shared" si="35"/>
        <v>0.60753334539591719</v>
      </c>
      <c r="U154" t="str">
        <f t="shared" si="36"/>
        <v/>
      </c>
      <c r="V154" t="str">
        <f t="shared" si="37"/>
        <v/>
      </c>
    </row>
    <row r="155" spans="1:22">
      <c r="A155" s="78" t="s">
        <v>296</v>
      </c>
      <c r="B155" s="79" t="s">
        <v>297</v>
      </c>
      <c r="C155" s="12" t="str">
        <f>IFERROR(MAX(0,MIN(1,((Data!C155-C$2)/(C$3-C$2)))),"")</f>
        <v/>
      </c>
      <c r="D155" s="12">
        <f>IFERROR(MAX(0,MIN(1,((Data!D155-D$2)/(D$3-D$2)))),"")</f>
        <v>0.82793371345337108</v>
      </c>
      <c r="E155" s="12">
        <f>IFERROR(MAX(0,MIN(1,((Data!E155-E$2)/(E$3-E$2)))),"")</f>
        <v>0.79200000000000004</v>
      </c>
      <c r="F155" s="12">
        <f>IFERROR(MAX(0,MIN(1,((Data!F155-F$2)/(F$3-F$2)))),"")</f>
        <v>0.84787977064852227</v>
      </c>
      <c r="G155" s="12" t="str">
        <f>IFERROR(MAX(0,MIN(1,((Data!G155-G$2)/(G$3-G$2)))),"")</f>
        <v/>
      </c>
      <c r="I155" t="str">
        <f t="shared" si="26"/>
        <v/>
      </c>
      <c r="J155" t="str">
        <f t="shared" si="27"/>
        <v/>
      </c>
      <c r="M155" t="str">
        <f t="shared" si="28"/>
        <v/>
      </c>
      <c r="N155">
        <f t="shared" si="29"/>
        <v>22</v>
      </c>
      <c r="O155">
        <f t="shared" si="30"/>
        <v>2</v>
      </c>
      <c r="P155">
        <f t="shared" si="31"/>
        <v>104</v>
      </c>
      <c r="Q155" t="str">
        <f t="shared" si="32"/>
        <v/>
      </c>
      <c r="R155" t="str">
        <f t="shared" si="33"/>
        <v/>
      </c>
      <c r="S155" t="str">
        <f t="shared" si="34"/>
        <v/>
      </c>
      <c r="T155" t="str">
        <f t="shared" si="35"/>
        <v/>
      </c>
      <c r="U155" t="str">
        <f t="shared" si="36"/>
        <v>San Marino</v>
      </c>
      <c r="V155" t="str">
        <f t="shared" si="37"/>
        <v xml:space="preserve">IEF Enroll 3e </v>
      </c>
    </row>
    <row r="156" spans="1:22">
      <c r="A156" s="78" t="s">
        <v>298</v>
      </c>
      <c r="B156" s="79" t="s">
        <v>299</v>
      </c>
      <c r="C156" s="12">
        <f>IFERROR(MAX(0,MIN(1,((Data!C156-C$2)/(C$3-C$2)))),"")</f>
        <v>0.495</v>
      </c>
      <c r="D156" s="12">
        <f>IFERROR(MAX(0,MIN(1,((Data!D156-D$2)/(D$3-D$2)))),"")</f>
        <v>0.59353136207262225</v>
      </c>
      <c r="E156" s="12">
        <f>IFERROR(MAX(0,MIN(1,((Data!E156-E$2)/(E$3-E$2)))),"")</f>
        <v>0.54400000000000004</v>
      </c>
      <c r="F156" s="12">
        <f>IFERROR(MAX(0,MIN(1,((Data!F156-F$2)/(F$3-F$2)))),"")</f>
        <v>0.4369212074044489</v>
      </c>
      <c r="G156" s="12">
        <f>IFERROR(MAX(0,MIN(1,((Data!G156-G$2)/(G$3-G$2)))),"")</f>
        <v>5.8150571428571433E-2</v>
      </c>
      <c r="I156">
        <f t="shared" si="26"/>
        <v>0.45157539261320534</v>
      </c>
      <c r="J156">
        <f t="shared" si="27"/>
        <v>122</v>
      </c>
      <c r="M156">
        <f t="shared" si="28"/>
        <v>146</v>
      </c>
      <c r="N156">
        <f t="shared" si="29"/>
        <v>80</v>
      </c>
      <c r="O156">
        <f t="shared" si="30"/>
        <v>84</v>
      </c>
      <c r="P156">
        <f t="shared" si="31"/>
        <v>144</v>
      </c>
      <c r="Q156">
        <f t="shared" si="32"/>
        <v>149</v>
      </c>
      <c r="R156">
        <f t="shared" si="33"/>
        <v>122</v>
      </c>
      <c r="S156" t="str">
        <f t="shared" si="34"/>
        <v>Sao Tome and Principe</v>
      </c>
      <c r="T156">
        <f t="shared" si="35"/>
        <v>0.45157539261320534</v>
      </c>
      <c r="U156" t="str">
        <f t="shared" si="36"/>
        <v/>
      </c>
      <c r="V156" t="str">
        <f t="shared" si="37"/>
        <v/>
      </c>
    </row>
    <row r="157" spans="1:22">
      <c r="A157" s="78" t="s">
        <v>300</v>
      </c>
      <c r="B157" s="79" t="s">
        <v>301</v>
      </c>
      <c r="C157" s="12">
        <f>IFERROR(MAX(0,MIN(1,((Data!C157-C$2)/(C$3-C$2)))),"")</f>
        <v>0.66200000000000003</v>
      </c>
      <c r="D157" s="12">
        <f>IFERROR(MAX(0,MIN(1,((Data!D157-D$2)/(D$3-D$2)))),"")</f>
        <v>0.16139022934533553</v>
      </c>
      <c r="E157" s="12">
        <f>IFERROR(MAX(0,MIN(1,((Data!E157-E$2)/(E$3-E$2)))),"")</f>
        <v>0.42599999999999999</v>
      </c>
      <c r="F157" s="12">
        <f>IFERROR(MAX(0,MIN(1,((Data!F157-F$2)/(F$3-F$2)))),"")</f>
        <v>1</v>
      </c>
      <c r="G157" s="12">
        <f>IFERROR(MAX(0,MIN(1,((Data!G157-G$2)/(G$3-G$2)))),"")</f>
        <v>0.46822471428571433</v>
      </c>
      <c r="I157">
        <f t="shared" si="26"/>
        <v>0.58795186795388132</v>
      </c>
      <c r="J157">
        <f t="shared" si="27"/>
        <v>77</v>
      </c>
      <c r="M157">
        <f t="shared" si="28"/>
        <v>50</v>
      </c>
      <c r="N157">
        <f t="shared" si="29"/>
        <v>184</v>
      </c>
      <c r="O157">
        <f t="shared" si="30"/>
        <v>125</v>
      </c>
      <c r="P157">
        <f t="shared" si="31"/>
        <v>1</v>
      </c>
      <c r="Q157">
        <f t="shared" si="32"/>
        <v>71</v>
      </c>
      <c r="R157">
        <f t="shared" si="33"/>
        <v>77</v>
      </c>
      <c r="S157" t="str">
        <f t="shared" si="34"/>
        <v>Saudi Arabia</v>
      </c>
      <c r="T157">
        <f t="shared" si="35"/>
        <v>0.58795186795388132</v>
      </c>
      <c r="U157" t="str">
        <f t="shared" si="36"/>
        <v/>
      </c>
      <c r="V157" t="str">
        <f t="shared" si="37"/>
        <v/>
      </c>
    </row>
    <row r="158" spans="1:22">
      <c r="A158" s="78" t="s">
        <v>302</v>
      </c>
      <c r="B158" s="79" t="s">
        <v>303</v>
      </c>
      <c r="C158" s="12">
        <f>IFERROR(MAX(0,MIN(1,((Data!C158-C$2)/(C$3-C$2)))),"")</f>
        <v>0.55700000000000005</v>
      </c>
      <c r="D158" s="12">
        <f>IFERROR(MAX(0,MIN(1,((Data!D158-D$2)/(D$3-D$2)))),"")</f>
        <v>0.48630057317421332</v>
      </c>
      <c r="E158" s="12">
        <f>IFERROR(MAX(0,MIN(1,((Data!E158-E$2)/(E$3-E$2)))),"")</f>
        <v>0.47000000000000003</v>
      </c>
      <c r="F158" s="12">
        <f>IFERROR(MAX(0,MIN(1,((Data!F158-F$2)/(F$3-F$2)))),"")</f>
        <v>0.61179072571876336</v>
      </c>
      <c r="G158" s="12">
        <f>IFERROR(MAX(0,MIN(1,((Data!G158-G$2)/(G$3-G$2)))),"")</f>
        <v>0.11494057142857143</v>
      </c>
      <c r="I158">
        <f t="shared" si="26"/>
        <v>0.48887898379019357</v>
      </c>
      <c r="J158">
        <f t="shared" si="27"/>
        <v>110</v>
      </c>
      <c r="M158">
        <f t="shared" si="28"/>
        <v>116</v>
      </c>
      <c r="N158">
        <f t="shared" si="29"/>
        <v>114</v>
      </c>
      <c r="O158">
        <f t="shared" si="30"/>
        <v>111</v>
      </c>
      <c r="P158">
        <f t="shared" si="31"/>
        <v>130</v>
      </c>
      <c r="Q158">
        <f t="shared" si="32"/>
        <v>128</v>
      </c>
      <c r="R158">
        <f t="shared" si="33"/>
        <v>110</v>
      </c>
      <c r="S158" t="str">
        <f t="shared" si="34"/>
        <v>Senegal</v>
      </c>
      <c r="T158">
        <f t="shared" si="35"/>
        <v>0.48887898379019357</v>
      </c>
      <c r="U158" t="str">
        <f t="shared" si="36"/>
        <v/>
      </c>
      <c r="V158" t="str">
        <f t="shared" si="37"/>
        <v/>
      </c>
    </row>
    <row r="159" spans="1:22">
      <c r="A159" s="78" t="s">
        <v>304</v>
      </c>
      <c r="B159" s="79" t="s">
        <v>305</v>
      </c>
      <c r="C159" s="12">
        <f>IFERROR(MAX(0,MIN(1,((Data!C159-C$2)/(C$3-C$2)))),"")</f>
        <v>0.57999999999999996</v>
      </c>
      <c r="D159" s="12">
        <f>IFERROR(MAX(0,MIN(1,((Data!D159-D$2)/(D$3-D$2)))),"")</f>
        <v>0.62625929383640222</v>
      </c>
      <c r="E159" s="12">
        <f>IFERROR(MAX(0,MIN(1,((Data!E159-E$2)/(E$3-E$2)))),"")</f>
        <v>0.4</v>
      </c>
      <c r="F159" s="12">
        <f>IFERROR(MAX(0,MIN(1,((Data!F159-F$2)/(F$3-F$2)))),"")</f>
        <v>1</v>
      </c>
      <c r="G159" s="12">
        <f>IFERROR(MAX(0,MIN(1,((Data!G159-G$2)/(G$3-G$2)))),"")</f>
        <v>0.71213814285714294</v>
      </c>
      <c r="I159">
        <f t="shared" si="26"/>
        <v>0.63229967958669309</v>
      </c>
      <c r="J159">
        <f t="shared" si="27"/>
        <v>57</v>
      </c>
      <c r="M159">
        <f t="shared" si="28"/>
        <v>97</v>
      </c>
      <c r="N159">
        <f t="shared" si="29"/>
        <v>74</v>
      </c>
      <c r="O159">
        <f t="shared" si="30"/>
        <v>134</v>
      </c>
      <c r="P159">
        <f t="shared" si="31"/>
        <v>1</v>
      </c>
      <c r="Q159">
        <f t="shared" si="32"/>
        <v>48</v>
      </c>
      <c r="R159">
        <f t="shared" si="33"/>
        <v>57</v>
      </c>
      <c r="S159" t="str">
        <f t="shared" si="34"/>
        <v>Serbia</v>
      </c>
      <c r="T159">
        <f t="shared" si="35"/>
        <v>0.63229967958669309</v>
      </c>
      <c r="U159" t="str">
        <f t="shared" si="36"/>
        <v/>
      </c>
      <c r="V159" t="str">
        <f t="shared" si="37"/>
        <v/>
      </c>
    </row>
    <row r="160" spans="1:22">
      <c r="A160" s="78" t="s">
        <v>306</v>
      </c>
      <c r="B160" s="79" t="s">
        <v>307</v>
      </c>
      <c r="C160" s="12">
        <f>IFERROR(MAX(0,MIN(1,((Data!C160-C$2)/(C$3-C$2)))),"")</f>
        <v>0.51200000000000001</v>
      </c>
      <c r="D160" s="12">
        <f>IFERROR(MAX(0,MIN(1,((Data!D160-D$2)/(D$3-D$2)))),"")</f>
        <v>0.5641422203749491</v>
      </c>
      <c r="E160" s="12">
        <f>IFERROR(MAX(0,MIN(1,((Data!E160-E$2)/(E$3-E$2)))),"")</f>
        <v>0.64200000000000002</v>
      </c>
      <c r="F160" s="12">
        <f>IFERROR(MAX(0,MIN(1,((Data!F160-F$2)/(F$3-F$2)))),"")</f>
        <v>1</v>
      </c>
      <c r="G160" s="12" t="str">
        <f>IFERROR(MAX(0,MIN(1,((Data!G160-G$2)/(G$3-G$2)))),"")</f>
        <v/>
      </c>
      <c r="I160" t="str">
        <f t="shared" si="26"/>
        <v/>
      </c>
      <c r="J160" t="str">
        <f t="shared" si="27"/>
        <v/>
      </c>
      <c r="M160">
        <f t="shared" si="28"/>
        <v>138</v>
      </c>
      <c r="N160">
        <f t="shared" si="29"/>
        <v>91</v>
      </c>
      <c r="O160">
        <f t="shared" si="30"/>
        <v>51</v>
      </c>
      <c r="P160">
        <f t="shared" si="31"/>
        <v>1</v>
      </c>
      <c r="Q160" t="str">
        <f t="shared" si="32"/>
        <v/>
      </c>
      <c r="R160" t="str">
        <f t="shared" si="33"/>
        <v/>
      </c>
      <c r="S160" t="str">
        <f t="shared" si="34"/>
        <v/>
      </c>
      <c r="T160" t="str">
        <f t="shared" si="35"/>
        <v/>
      </c>
      <c r="U160" t="str">
        <f t="shared" si="36"/>
        <v>Seychelles</v>
      </c>
      <c r="V160" t="str">
        <f t="shared" si="37"/>
        <v xml:space="preserve">Enroll 3e </v>
      </c>
    </row>
    <row r="161" spans="1:22">
      <c r="A161" s="78" t="s">
        <v>308</v>
      </c>
      <c r="B161" s="79" t="s">
        <v>309</v>
      </c>
      <c r="C161" s="12">
        <f>IFERROR(MAX(0,MIN(1,((Data!C161-C$2)/(C$3-C$2)))),"")</f>
        <v>0.496</v>
      </c>
      <c r="D161" s="12">
        <f>IFERROR(MAX(0,MIN(1,((Data!D161-D$2)/(D$3-D$2)))),"")</f>
        <v>0.49782227226541331</v>
      </c>
      <c r="E161" s="12">
        <f>IFERROR(MAX(0,MIN(1,((Data!E161-E$2)/(E$3-E$2)))),"")</f>
        <v>0.42000000000000004</v>
      </c>
      <c r="F161" s="12">
        <f>IFERROR(MAX(0,MIN(1,((Data!F161-F$2)/(F$3-F$2)))),"")</f>
        <v>0.22626094100872113</v>
      </c>
      <c r="G161" s="12">
        <f>IFERROR(MAX(0,MIN(1,((Data!G161-G$2)/(G$3-G$2)))),"")</f>
        <v>2.9285142857142857E-2</v>
      </c>
      <c r="I161">
        <f t="shared" si="26"/>
        <v>0.39467104451640961</v>
      </c>
      <c r="J161">
        <f t="shared" si="27"/>
        <v>143</v>
      </c>
      <c r="M161">
        <f t="shared" si="28"/>
        <v>144</v>
      </c>
      <c r="N161">
        <f t="shared" si="29"/>
        <v>109</v>
      </c>
      <c r="O161">
        <f t="shared" si="30"/>
        <v>127</v>
      </c>
      <c r="P161">
        <f t="shared" si="31"/>
        <v>167</v>
      </c>
      <c r="Q161">
        <f t="shared" si="32"/>
        <v>166</v>
      </c>
      <c r="R161">
        <f t="shared" si="33"/>
        <v>143</v>
      </c>
      <c r="S161" t="str">
        <f t="shared" si="34"/>
        <v>Sierra Leone</v>
      </c>
      <c r="T161">
        <f t="shared" si="35"/>
        <v>0.39467104451640961</v>
      </c>
      <c r="U161" t="str">
        <f t="shared" si="36"/>
        <v/>
      </c>
      <c r="V161" t="str">
        <f t="shared" si="37"/>
        <v/>
      </c>
    </row>
    <row r="162" spans="1:22">
      <c r="A162" s="78" t="s">
        <v>310</v>
      </c>
      <c r="B162" s="79" t="s">
        <v>311</v>
      </c>
      <c r="C162" s="12">
        <f>IFERROR(MAX(0,MIN(1,((Data!C162-C$2)/(C$3-C$2)))),"")</f>
        <v>0.872</v>
      </c>
      <c r="D162" s="12">
        <f>IFERROR(MAX(0,MIN(1,((Data!D162-D$2)/(D$3-D$2)))),"")</f>
        <v>0.46555659626225776</v>
      </c>
      <c r="E162" s="12">
        <f>IFERROR(MAX(0,MIN(1,((Data!E162-E$2)/(E$3-E$2)))),"")</f>
        <v>0.73</v>
      </c>
      <c r="F162" s="12">
        <f>IFERROR(MAX(0,MIN(1,((Data!F162-F$2)/(F$3-F$2)))),"")</f>
        <v>1</v>
      </c>
      <c r="G162" s="12" t="str">
        <f>IFERROR(MAX(0,MIN(1,((Data!G162-G$2)/(G$3-G$2)))),"")</f>
        <v/>
      </c>
      <c r="I162" t="str">
        <f t="shared" si="26"/>
        <v/>
      </c>
      <c r="J162" t="str">
        <f t="shared" si="27"/>
        <v/>
      </c>
      <c r="M162">
        <f t="shared" si="28"/>
        <v>1</v>
      </c>
      <c r="N162">
        <f t="shared" si="29"/>
        <v>121</v>
      </c>
      <c r="O162">
        <f t="shared" si="30"/>
        <v>18</v>
      </c>
      <c r="P162">
        <f t="shared" si="31"/>
        <v>1</v>
      </c>
      <c r="Q162" t="str">
        <f t="shared" si="32"/>
        <v/>
      </c>
      <c r="R162" t="str">
        <f t="shared" si="33"/>
        <v/>
      </c>
      <c r="S162" t="str">
        <f t="shared" si="34"/>
        <v/>
      </c>
      <c r="T162" t="str">
        <f t="shared" si="35"/>
        <v/>
      </c>
      <c r="U162" t="str">
        <f t="shared" si="36"/>
        <v>Singapore</v>
      </c>
      <c r="V162" t="str">
        <f t="shared" si="37"/>
        <v xml:space="preserve">Enroll 3e </v>
      </c>
    </row>
    <row r="163" spans="1:22">
      <c r="A163" s="78" t="s">
        <v>312</v>
      </c>
      <c r="B163" s="79" t="s">
        <v>313</v>
      </c>
      <c r="C163" s="12">
        <f>IFERROR(MAX(0,MIN(1,((Data!C163-C$2)/(C$3-C$2)))),"")</f>
        <v>0.69499999999999995</v>
      </c>
      <c r="D163" s="12">
        <f>IFERROR(MAX(0,MIN(1,((Data!D163-D$2)/(D$3-D$2)))),"")</f>
        <v>0.74922527429361552</v>
      </c>
      <c r="E163" s="12">
        <f>IFERROR(MAX(0,MIN(1,((Data!E163-E$2)/(E$3-E$2)))),"")</f>
        <v>0.67800000000000005</v>
      </c>
      <c r="F163" s="12">
        <f>IFERROR(MAX(0,MIN(1,((Data!F163-F$2)/(F$3-F$2)))),"")</f>
        <v>1</v>
      </c>
      <c r="G163" s="12">
        <f>IFERROR(MAX(0,MIN(1,((Data!G163-G$2)/(G$3-G$2)))),"")</f>
        <v>0.76598214285714283</v>
      </c>
      <c r="I163">
        <f t="shared" si="26"/>
        <v>0.74665092714384484</v>
      </c>
      <c r="J163">
        <f t="shared" si="27"/>
        <v>28</v>
      </c>
      <c r="M163">
        <f t="shared" si="28"/>
        <v>34</v>
      </c>
      <c r="N163">
        <f t="shared" si="29"/>
        <v>49</v>
      </c>
      <c r="O163">
        <f t="shared" si="30"/>
        <v>37</v>
      </c>
      <c r="P163">
        <f t="shared" si="31"/>
        <v>1</v>
      </c>
      <c r="Q163">
        <f t="shared" si="32"/>
        <v>40</v>
      </c>
      <c r="R163">
        <f t="shared" si="33"/>
        <v>28</v>
      </c>
      <c r="S163" t="str">
        <f t="shared" si="34"/>
        <v>Slovakia</v>
      </c>
      <c r="T163">
        <f t="shared" si="35"/>
        <v>0.74665092714384484</v>
      </c>
      <c r="U163" t="str">
        <f t="shared" si="36"/>
        <v/>
      </c>
      <c r="V163" t="str">
        <f t="shared" si="37"/>
        <v/>
      </c>
    </row>
    <row r="164" spans="1:22">
      <c r="A164" s="78" t="s">
        <v>314</v>
      </c>
      <c r="B164" s="79" t="s">
        <v>315</v>
      </c>
      <c r="C164" s="12">
        <f>IFERROR(MAX(0,MIN(1,((Data!C164-C$2)/(C$3-C$2)))),"")</f>
        <v>0.64599999999999991</v>
      </c>
      <c r="D164" s="12">
        <f>IFERROR(MAX(0,MIN(1,((Data!D164-D$2)/(D$3-D$2)))),"")</f>
        <v>0.77485318338973785</v>
      </c>
      <c r="E164" s="12">
        <f>IFERROR(MAX(0,MIN(1,((Data!E164-E$2)/(E$3-E$2)))),"")</f>
        <v>0.67400000000000004</v>
      </c>
      <c r="F164" s="12">
        <f>IFERROR(MAX(0,MIN(1,((Data!F164-F$2)/(F$3-F$2)))),"")</f>
        <v>1</v>
      </c>
      <c r="G164" s="12">
        <f>IFERROR(MAX(0,MIN(1,((Data!G164-G$2)/(G$3-G$2)))),"")</f>
        <v>1</v>
      </c>
      <c r="I164">
        <f t="shared" si="26"/>
        <v>0.75410664792371718</v>
      </c>
      <c r="J164">
        <f t="shared" si="27"/>
        <v>25</v>
      </c>
      <c r="M164">
        <f t="shared" si="28"/>
        <v>60</v>
      </c>
      <c r="N164">
        <f t="shared" si="29"/>
        <v>42</v>
      </c>
      <c r="O164">
        <f t="shared" si="30"/>
        <v>40</v>
      </c>
      <c r="P164">
        <f t="shared" si="31"/>
        <v>1</v>
      </c>
      <c r="Q164">
        <f t="shared" si="32"/>
        <v>1</v>
      </c>
      <c r="R164">
        <f t="shared" si="33"/>
        <v>25</v>
      </c>
      <c r="S164" t="str">
        <f t="shared" si="34"/>
        <v>Slovenia</v>
      </c>
      <c r="T164">
        <f t="shared" si="35"/>
        <v>0.75410664792371718</v>
      </c>
      <c r="U164" t="str">
        <f t="shared" si="36"/>
        <v/>
      </c>
      <c r="V164" t="str">
        <f t="shared" si="37"/>
        <v/>
      </c>
    </row>
    <row r="165" spans="1:22">
      <c r="A165" s="78" t="s">
        <v>316</v>
      </c>
      <c r="B165" s="79" t="s">
        <v>317</v>
      </c>
      <c r="C165" s="12">
        <f>IFERROR(MAX(0,MIN(1,((Data!C165-C$2)/(C$3-C$2)))),"")</f>
        <v>0.45899999999999996</v>
      </c>
      <c r="D165" s="12">
        <f>IFERROR(MAX(0,MIN(1,((Data!D165-D$2)/(D$3-D$2)))),"")</f>
        <v>0.59701570911926893</v>
      </c>
      <c r="E165" s="12">
        <f>IFERROR(MAX(0,MIN(1,((Data!E165-E$2)/(E$3-E$2)))),"")</f>
        <v>0.57000000000000006</v>
      </c>
      <c r="F165" s="12">
        <f>IFERROR(MAX(0,MIN(1,((Data!F165-F$2)/(F$3-F$2)))),"")</f>
        <v>6.3714152824767001E-2</v>
      </c>
      <c r="G165" s="12" t="str">
        <f>IFERROR(MAX(0,MIN(1,((Data!G165-G$2)/(G$3-G$2)))),"")</f>
        <v/>
      </c>
      <c r="I165" t="str">
        <f t="shared" si="26"/>
        <v/>
      </c>
      <c r="J165" t="str">
        <f t="shared" si="27"/>
        <v/>
      </c>
      <c r="M165">
        <f t="shared" si="28"/>
        <v>158</v>
      </c>
      <c r="N165">
        <f t="shared" si="29"/>
        <v>79</v>
      </c>
      <c r="O165">
        <f t="shared" si="30"/>
        <v>78</v>
      </c>
      <c r="P165">
        <f t="shared" si="31"/>
        <v>177</v>
      </c>
      <c r="Q165" t="str">
        <f t="shared" si="32"/>
        <v/>
      </c>
      <c r="R165" t="str">
        <f t="shared" si="33"/>
        <v/>
      </c>
      <c r="S165" t="str">
        <f t="shared" si="34"/>
        <v/>
      </c>
      <c r="T165" t="str">
        <f t="shared" si="35"/>
        <v/>
      </c>
      <c r="U165" t="str">
        <f t="shared" si="36"/>
        <v>Solomon Islands</v>
      </c>
      <c r="V165" t="str">
        <f t="shared" si="37"/>
        <v xml:space="preserve">Enroll 3e </v>
      </c>
    </row>
    <row r="166" spans="1:22">
      <c r="A166" s="78" t="s">
        <v>318</v>
      </c>
      <c r="B166" s="79" t="s">
        <v>319</v>
      </c>
      <c r="C166" s="12" t="str">
        <f>IFERROR(MAX(0,MIN(1,((Data!C166-C$2)/(C$3-C$2)))),"")</f>
        <v/>
      </c>
      <c r="D166" s="12">
        <f>IFERROR(MAX(0,MIN(1,((Data!D166-D$2)/(D$3-D$2)))),"")</f>
        <v>0.11280650529001335</v>
      </c>
      <c r="E166" s="12">
        <f>IFERROR(MAX(0,MIN(1,((Data!E166-E$2)/(E$3-E$2)))),"")</f>
        <v>0</v>
      </c>
      <c r="F166" s="12">
        <f>IFERROR(MAX(0,MIN(1,((Data!F166-F$2)/(F$3-F$2)))),"")</f>
        <v>7.7982322611871116E-2</v>
      </c>
      <c r="G166" s="12" t="str">
        <f>IFERROR(MAX(0,MIN(1,((Data!G166-G$2)/(G$3-G$2)))),"")</f>
        <v/>
      </c>
      <c r="I166" t="str">
        <f t="shared" si="26"/>
        <v/>
      </c>
      <c r="J166" t="str">
        <f t="shared" si="27"/>
        <v/>
      </c>
      <c r="M166" t="str">
        <f t="shared" si="28"/>
        <v/>
      </c>
      <c r="N166">
        <f t="shared" si="29"/>
        <v>188</v>
      </c>
      <c r="O166">
        <f t="shared" si="30"/>
        <v>189</v>
      </c>
      <c r="P166">
        <f t="shared" si="31"/>
        <v>176</v>
      </c>
      <c r="Q166" t="str">
        <f t="shared" si="32"/>
        <v/>
      </c>
      <c r="R166" t="str">
        <f t="shared" si="33"/>
        <v/>
      </c>
      <c r="S166" t="str">
        <f t="shared" si="34"/>
        <v/>
      </c>
      <c r="T166" t="str">
        <f t="shared" si="35"/>
        <v/>
      </c>
      <c r="U166" t="str">
        <f t="shared" si="36"/>
        <v>Somalia</v>
      </c>
      <c r="V166" t="str">
        <f t="shared" si="37"/>
        <v xml:space="preserve">IEF Enroll 3e </v>
      </c>
    </row>
    <row r="167" spans="1:22">
      <c r="A167" s="78" t="s">
        <v>320</v>
      </c>
      <c r="B167" s="79" t="s">
        <v>321</v>
      </c>
      <c r="C167" s="12">
        <f>IFERROR(MAX(0,MIN(1,((Data!C167-C$2)/(C$3-C$2)))),"")</f>
        <v>0.627</v>
      </c>
      <c r="D167" s="12">
        <f>IFERROR(MAX(0,MIN(1,((Data!D167-D$2)/(D$3-D$2)))),"")</f>
        <v>0.68105403326474001</v>
      </c>
      <c r="E167" s="12">
        <f>IFERROR(MAX(0,MIN(1,((Data!E167-E$2)/(E$3-E$2)))),"")</f>
        <v>0.504</v>
      </c>
      <c r="F167" s="12">
        <f>IFERROR(MAX(0,MIN(1,((Data!F167-F$2)/(F$3-F$2)))),"")</f>
        <v>1</v>
      </c>
      <c r="G167" s="12" t="str">
        <f>IFERROR(MAX(0,MIN(1,((Data!G167-G$2)/(G$3-G$2)))),"")</f>
        <v/>
      </c>
      <c r="I167" t="str">
        <f t="shared" si="26"/>
        <v/>
      </c>
      <c r="J167" t="str">
        <f t="shared" si="27"/>
        <v/>
      </c>
      <c r="M167">
        <f t="shared" si="28"/>
        <v>69</v>
      </c>
      <c r="N167">
        <f t="shared" si="29"/>
        <v>60</v>
      </c>
      <c r="O167">
        <f t="shared" si="30"/>
        <v>100</v>
      </c>
      <c r="P167">
        <f t="shared" si="31"/>
        <v>1</v>
      </c>
      <c r="Q167" t="str">
        <f t="shared" si="32"/>
        <v/>
      </c>
      <c r="R167" t="str">
        <f t="shared" si="33"/>
        <v/>
      </c>
      <c r="S167" t="str">
        <f t="shared" si="34"/>
        <v/>
      </c>
      <c r="T167" t="str">
        <f t="shared" si="35"/>
        <v/>
      </c>
      <c r="U167" t="str">
        <f t="shared" si="36"/>
        <v>South Africa</v>
      </c>
      <c r="V167" t="str">
        <f t="shared" si="37"/>
        <v xml:space="preserve">Enroll 3e </v>
      </c>
    </row>
    <row r="168" spans="1:22">
      <c r="A168" s="78" t="s">
        <v>322</v>
      </c>
      <c r="B168" s="79" t="s">
        <v>323</v>
      </c>
      <c r="C168" s="12">
        <f>IFERROR(MAX(0,MIN(1,((Data!C168-C$2)/(C$3-C$2)))),"")</f>
        <v>0.70200000000000007</v>
      </c>
      <c r="D168" s="12">
        <f>IFERROR(MAX(0,MIN(1,((Data!D168-D$2)/(D$3-D$2)))),"")</f>
        <v>0.81939280488351995</v>
      </c>
      <c r="E168" s="12">
        <f>IFERROR(MAX(0,MIN(1,((Data!E168-E$2)/(E$3-E$2)))),"")</f>
        <v>0.46399999999999997</v>
      </c>
      <c r="F168" s="12">
        <f>IFERROR(MAX(0,MIN(1,((Data!F168-F$2)/(F$3-F$2)))),"")</f>
        <v>1</v>
      </c>
      <c r="G168" s="12">
        <f>IFERROR(MAX(0,MIN(1,((Data!G168-G$2)/(G$3-G$2)))),"")</f>
        <v>1</v>
      </c>
      <c r="I168">
        <f t="shared" si="26"/>
        <v>0.76142410061044008</v>
      </c>
      <c r="J168">
        <f t="shared" si="27"/>
        <v>22</v>
      </c>
      <c r="M168">
        <f t="shared" si="28"/>
        <v>28</v>
      </c>
      <c r="N168">
        <f t="shared" si="29"/>
        <v>25</v>
      </c>
      <c r="O168">
        <f t="shared" si="30"/>
        <v>113</v>
      </c>
      <c r="P168">
        <f t="shared" si="31"/>
        <v>1</v>
      </c>
      <c r="Q168">
        <f t="shared" si="32"/>
        <v>1</v>
      </c>
      <c r="R168">
        <f t="shared" si="33"/>
        <v>22</v>
      </c>
      <c r="S168" t="str">
        <f t="shared" si="34"/>
        <v>Spain</v>
      </c>
      <c r="T168">
        <f t="shared" si="35"/>
        <v>0.76142410061044008</v>
      </c>
      <c r="U168" t="str">
        <f t="shared" si="36"/>
        <v/>
      </c>
      <c r="V168" t="str">
        <f t="shared" si="37"/>
        <v/>
      </c>
    </row>
    <row r="169" spans="1:22">
      <c r="A169" s="78" t="s">
        <v>324</v>
      </c>
      <c r="B169" s="79" t="s">
        <v>325</v>
      </c>
      <c r="C169" s="12">
        <f>IFERROR(MAX(0,MIN(1,((Data!C169-C$2)/(C$3-C$2)))),"")</f>
        <v>0.57100000000000006</v>
      </c>
      <c r="D169" s="12">
        <f>IFERROR(MAX(0,MIN(1,((Data!D169-D$2)/(D$3-D$2)))),"")</f>
        <v>0.44425292142422002</v>
      </c>
      <c r="E169" s="12">
        <f>IFERROR(MAX(0,MIN(1,((Data!E169-E$2)/(E$3-E$2)))),"")</f>
        <v>0.23399999999999999</v>
      </c>
      <c r="F169" s="12">
        <f>IFERROR(MAX(0,MIN(1,((Data!F169-F$2)/(F$3-F$2)))),"")</f>
        <v>0.77137012598976551</v>
      </c>
      <c r="G169" s="12" t="str">
        <f>IFERROR(MAX(0,MIN(1,((Data!G169-G$2)/(G$3-G$2)))),"")</f>
        <v/>
      </c>
      <c r="I169" t="str">
        <f t="shared" si="26"/>
        <v/>
      </c>
      <c r="J169" t="str">
        <f t="shared" si="27"/>
        <v/>
      </c>
      <c r="M169">
        <f t="shared" si="28"/>
        <v>103</v>
      </c>
      <c r="N169">
        <f t="shared" si="29"/>
        <v>125</v>
      </c>
      <c r="O169">
        <f t="shared" si="30"/>
        <v>168</v>
      </c>
      <c r="P169">
        <f t="shared" si="31"/>
        <v>109</v>
      </c>
      <c r="Q169" t="str">
        <f t="shared" si="32"/>
        <v/>
      </c>
      <c r="R169" t="str">
        <f t="shared" si="33"/>
        <v/>
      </c>
      <c r="S169" t="str">
        <f t="shared" si="34"/>
        <v/>
      </c>
      <c r="T169" t="str">
        <f t="shared" si="35"/>
        <v/>
      </c>
      <c r="U169" t="str">
        <f t="shared" si="36"/>
        <v>Sri Lanka</v>
      </c>
      <c r="V169" t="str">
        <f t="shared" si="37"/>
        <v xml:space="preserve">Enroll 3e </v>
      </c>
    </row>
    <row r="170" spans="1:22">
      <c r="A170" s="78" t="s">
        <v>326</v>
      </c>
      <c r="B170" s="79" t="s">
        <v>327</v>
      </c>
      <c r="C170" s="12" t="str">
        <f>IFERROR(MAX(0,MIN(1,((Data!C170-C$2)/(C$3-C$2)))),"")</f>
        <v/>
      </c>
      <c r="D170" s="12">
        <f>IFERROR(MAX(0,MIN(1,((Data!D170-D$2)/(D$3-D$2)))),"")</f>
        <v>0.2031266650474689</v>
      </c>
      <c r="E170" s="12">
        <f>IFERROR(MAX(0,MIN(1,((Data!E170-E$2)/(E$3-E$2)))),"")</f>
        <v>0</v>
      </c>
      <c r="F170" s="12">
        <f>IFERROR(MAX(0,MIN(1,((Data!F170-F$2)/(F$3-F$2)))),"")</f>
        <v>0.40320193946191557</v>
      </c>
      <c r="G170" s="12">
        <f>IFERROR(MAX(0,MIN(1,((Data!G170-G$2)/(G$3-G$2)))),"")</f>
        <v>8.4700999999999999E-2</v>
      </c>
      <c r="I170" t="str">
        <f t="shared" si="26"/>
        <v/>
      </c>
      <c r="J170" t="str">
        <f t="shared" si="27"/>
        <v/>
      </c>
      <c r="M170" t="str">
        <f t="shared" si="28"/>
        <v/>
      </c>
      <c r="N170">
        <f t="shared" si="29"/>
        <v>179</v>
      </c>
      <c r="O170">
        <f t="shared" si="30"/>
        <v>189</v>
      </c>
      <c r="P170">
        <f t="shared" si="31"/>
        <v>148</v>
      </c>
      <c r="Q170">
        <f t="shared" si="32"/>
        <v>139</v>
      </c>
      <c r="R170" t="str">
        <f t="shared" si="33"/>
        <v/>
      </c>
      <c r="S170" t="str">
        <f t="shared" si="34"/>
        <v/>
      </c>
      <c r="T170" t="str">
        <f t="shared" si="35"/>
        <v/>
      </c>
      <c r="U170" t="str">
        <f t="shared" si="36"/>
        <v>Sudan</v>
      </c>
      <c r="V170" t="str">
        <f t="shared" si="37"/>
        <v xml:space="preserve">IEF </v>
      </c>
    </row>
    <row r="171" spans="1:22">
      <c r="A171" s="78" t="s">
        <v>328</v>
      </c>
      <c r="B171" s="79" t="s">
        <v>329</v>
      </c>
      <c r="C171" s="12">
        <f>IFERROR(MAX(0,MIN(1,((Data!C171-C$2)/(C$3-C$2)))),"")</f>
        <v>0.53100000000000003</v>
      </c>
      <c r="D171" s="12">
        <f>IFERROR(MAX(0,MIN(1,((Data!D171-D$2)/(D$3-D$2)))),"")</f>
        <v>0.64692296420441331</v>
      </c>
      <c r="E171" s="12">
        <f>IFERROR(MAX(0,MIN(1,((Data!E171-E$2)/(E$3-E$2)))),"")</f>
        <v>0.53600000000000003</v>
      </c>
      <c r="F171" s="12">
        <f>IFERROR(MAX(0,MIN(1,((Data!F171-F$2)/(F$3-F$2)))),"")</f>
        <v>1</v>
      </c>
      <c r="G171" s="12">
        <f>IFERROR(MAX(0,MIN(1,((Data!G171-G$2)/(G$3-G$2)))),"")</f>
        <v>0.17596300000000001</v>
      </c>
      <c r="I171">
        <f t="shared" si="26"/>
        <v>0.56036074552555171</v>
      </c>
      <c r="J171">
        <f t="shared" si="27"/>
        <v>86</v>
      </c>
      <c r="M171">
        <f t="shared" si="28"/>
        <v>125</v>
      </c>
      <c r="N171">
        <f t="shared" si="29"/>
        <v>72</v>
      </c>
      <c r="O171">
        <f t="shared" si="30"/>
        <v>88</v>
      </c>
      <c r="P171">
        <f t="shared" si="31"/>
        <v>1</v>
      </c>
      <c r="Q171">
        <f t="shared" si="32"/>
        <v>110</v>
      </c>
      <c r="R171">
        <f t="shared" si="33"/>
        <v>86</v>
      </c>
      <c r="S171" t="str">
        <f t="shared" si="34"/>
        <v>Suriname</v>
      </c>
      <c r="T171">
        <f t="shared" si="35"/>
        <v>0.56036074552555171</v>
      </c>
      <c r="U171" t="str">
        <f t="shared" si="36"/>
        <v/>
      </c>
      <c r="V171" t="str">
        <f t="shared" si="37"/>
        <v/>
      </c>
    </row>
    <row r="172" spans="1:22">
      <c r="A172" s="78" t="s">
        <v>330</v>
      </c>
      <c r="B172" s="79" t="s">
        <v>331</v>
      </c>
      <c r="C172" s="12">
        <f>IFERROR(MAX(0,MIN(1,((Data!C172-C$2)/(C$3-C$2)))),"")</f>
        <v>0.59099999999999997</v>
      </c>
      <c r="D172" s="12">
        <f>IFERROR(MAX(0,MIN(1,((Data!D172-D$2)/(D$3-D$2)))),"")</f>
        <v>0.28620407066621556</v>
      </c>
      <c r="E172" s="12">
        <f>IFERROR(MAX(0,MIN(1,((Data!E172-E$2)/(E$3-E$2)))),"")</f>
        <v>0.504</v>
      </c>
      <c r="F172" s="12">
        <f>IFERROR(MAX(0,MIN(1,((Data!F172-F$2)/(F$3-F$2)))),"")</f>
        <v>0.61512933094183109</v>
      </c>
      <c r="G172" s="12">
        <f>IFERROR(MAX(0,MIN(1,((Data!G172-G$2)/(G$3-G$2)))),"")</f>
        <v>6.2673857142857142E-2</v>
      </c>
      <c r="I172">
        <f t="shared" si="26"/>
        <v>0.47900090734386302</v>
      </c>
      <c r="J172">
        <f t="shared" si="27"/>
        <v>112</v>
      </c>
      <c r="M172">
        <f t="shared" si="28"/>
        <v>92</v>
      </c>
      <c r="N172">
        <f t="shared" si="29"/>
        <v>165</v>
      </c>
      <c r="O172">
        <f t="shared" si="30"/>
        <v>100</v>
      </c>
      <c r="P172">
        <f t="shared" si="31"/>
        <v>129</v>
      </c>
      <c r="Q172">
        <f t="shared" si="32"/>
        <v>147</v>
      </c>
      <c r="R172">
        <f t="shared" si="33"/>
        <v>112</v>
      </c>
      <c r="S172" t="str">
        <f t="shared" si="34"/>
        <v>Swaziland</v>
      </c>
      <c r="T172">
        <f t="shared" si="35"/>
        <v>0.47900090734386302</v>
      </c>
      <c r="U172" t="str">
        <f t="shared" si="36"/>
        <v/>
      </c>
      <c r="V172" t="str">
        <f t="shared" si="37"/>
        <v/>
      </c>
    </row>
    <row r="173" spans="1:22">
      <c r="A173" s="78" t="s">
        <v>332</v>
      </c>
      <c r="B173" s="79" t="s">
        <v>333</v>
      </c>
      <c r="C173" s="12">
        <f>IFERROR(MAX(0,MIN(1,((Data!C173-C$2)/(C$3-C$2)))),"")</f>
        <v>0.71900000000000008</v>
      </c>
      <c r="D173" s="12">
        <f>IFERROR(MAX(0,MIN(1,((Data!D173-D$2)/(D$3-D$2)))),"")</f>
        <v>0.9012593045032733</v>
      </c>
      <c r="E173" s="12">
        <f>IFERROR(MAX(0,MIN(1,((Data!E173-E$2)/(E$3-E$2)))),"")</f>
        <v>0.72</v>
      </c>
      <c r="F173" s="12">
        <f>IFERROR(MAX(0,MIN(1,((Data!F173-F$2)/(F$3-F$2)))),"")</f>
        <v>1</v>
      </c>
      <c r="G173" s="12">
        <f>IFERROR(MAX(0,MIN(1,((Data!G173-G$2)/(G$3-G$2)))),"")</f>
        <v>1</v>
      </c>
      <c r="I173">
        <f t="shared" si="26"/>
        <v>0.81215741306290923</v>
      </c>
      <c r="J173">
        <f t="shared" si="27"/>
        <v>8</v>
      </c>
      <c r="M173">
        <f t="shared" si="28"/>
        <v>19</v>
      </c>
      <c r="N173">
        <f t="shared" si="29"/>
        <v>4</v>
      </c>
      <c r="O173">
        <f t="shared" si="30"/>
        <v>21</v>
      </c>
      <c r="P173">
        <f t="shared" si="31"/>
        <v>1</v>
      </c>
      <c r="Q173">
        <f t="shared" si="32"/>
        <v>1</v>
      </c>
      <c r="R173">
        <f t="shared" si="33"/>
        <v>8</v>
      </c>
      <c r="S173" t="str">
        <f t="shared" si="34"/>
        <v>Sweden</v>
      </c>
      <c r="T173">
        <f t="shared" si="35"/>
        <v>0.81215741306290923</v>
      </c>
      <c r="U173" t="str">
        <f t="shared" si="36"/>
        <v/>
      </c>
      <c r="V173" t="str">
        <f t="shared" si="37"/>
        <v/>
      </c>
    </row>
    <row r="174" spans="1:22">
      <c r="A174" s="78" t="s">
        <v>334</v>
      </c>
      <c r="B174" s="79" t="s">
        <v>335</v>
      </c>
      <c r="C174" s="12">
        <f>IFERROR(MAX(0,MIN(1,((Data!C174-C$2)/(C$3-C$2)))),"")</f>
        <v>0.81900000000000006</v>
      </c>
      <c r="D174" s="12">
        <f>IFERROR(MAX(0,MIN(1,((Data!D174-D$2)/(D$3-D$2)))),"")</f>
        <v>0.90215381335259992</v>
      </c>
      <c r="E174" s="12">
        <f>IFERROR(MAX(0,MIN(1,((Data!E174-E$2)/(E$3-E$2)))),"")</f>
        <v>0.74199999999999999</v>
      </c>
      <c r="F174" s="12">
        <f>IFERROR(MAX(0,MIN(1,((Data!F174-F$2)/(F$3-F$2)))),"")</f>
        <v>1</v>
      </c>
      <c r="G174" s="12">
        <f>IFERROR(MAX(0,MIN(1,((Data!G174-G$2)/(G$3-G$2)))),"")</f>
        <v>0.70567814285714281</v>
      </c>
      <c r="I174">
        <f t="shared" si="26"/>
        <v>0.8282289945262179</v>
      </c>
      <c r="J174">
        <f t="shared" si="27"/>
        <v>5</v>
      </c>
      <c r="M174">
        <f t="shared" si="28"/>
        <v>4</v>
      </c>
      <c r="N174">
        <f t="shared" si="29"/>
        <v>3</v>
      </c>
      <c r="O174">
        <f t="shared" si="30"/>
        <v>14</v>
      </c>
      <c r="P174">
        <f t="shared" si="31"/>
        <v>1</v>
      </c>
      <c r="Q174">
        <f t="shared" si="32"/>
        <v>49</v>
      </c>
      <c r="R174">
        <f t="shared" si="33"/>
        <v>5</v>
      </c>
      <c r="S174" t="str">
        <f t="shared" si="34"/>
        <v>Switzerland</v>
      </c>
      <c r="T174">
        <f t="shared" si="35"/>
        <v>0.8282289945262179</v>
      </c>
      <c r="U174" t="str">
        <f t="shared" si="36"/>
        <v/>
      </c>
      <c r="V174" t="str">
        <f t="shared" si="37"/>
        <v/>
      </c>
    </row>
    <row r="175" spans="1:22">
      <c r="A175" s="78" t="s">
        <v>336</v>
      </c>
      <c r="B175" s="79" t="s">
        <v>337</v>
      </c>
      <c r="C175" s="12">
        <f>IFERROR(MAX(0,MIN(1,((Data!C175-C$2)/(C$3-C$2)))),"")</f>
        <v>0.51300000000000001</v>
      </c>
      <c r="D175" s="12">
        <f>IFERROR(MAX(0,MIN(1,((Data!D175-D$2)/(D$3-D$2)))),"")</f>
        <v>0.19277284777359777</v>
      </c>
      <c r="E175" s="12">
        <f>IFERROR(MAX(0,MIN(1,((Data!E175-E$2)/(E$3-E$2)))),"")</f>
        <v>0.36399999999999999</v>
      </c>
      <c r="F175" s="12">
        <f>IFERROR(MAX(0,MIN(1,((Data!F175-F$2)/(F$3-F$2)))),"")</f>
        <v>0.51082773627478895</v>
      </c>
      <c r="G175" s="12">
        <f>IFERROR(MAX(0,MIN(1,((Data!G175-G$2)/(G$3-G$2)))),"")</f>
        <v>0.21103642857142857</v>
      </c>
      <c r="I175">
        <f t="shared" si="26"/>
        <v>0.41632962657747691</v>
      </c>
      <c r="J175">
        <f t="shared" si="27"/>
        <v>134</v>
      </c>
      <c r="M175">
        <f t="shared" si="28"/>
        <v>136</v>
      </c>
      <c r="N175">
        <f t="shared" si="29"/>
        <v>180</v>
      </c>
      <c r="O175">
        <f t="shared" si="30"/>
        <v>145</v>
      </c>
      <c r="P175">
        <f t="shared" si="31"/>
        <v>138</v>
      </c>
      <c r="Q175">
        <f t="shared" si="32"/>
        <v>104</v>
      </c>
      <c r="R175">
        <f t="shared" si="33"/>
        <v>134</v>
      </c>
      <c r="S175" t="str">
        <f t="shared" si="34"/>
        <v>Syrian Arab Republic</v>
      </c>
      <c r="T175">
        <f t="shared" si="35"/>
        <v>0.41632962657747691</v>
      </c>
      <c r="U175" t="str">
        <f t="shared" si="36"/>
        <v/>
      </c>
      <c r="V175" t="str">
        <f t="shared" si="37"/>
        <v/>
      </c>
    </row>
    <row r="176" spans="1:22">
      <c r="A176" s="78" t="s">
        <v>338</v>
      </c>
      <c r="B176" s="79" t="s">
        <v>339</v>
      </c>
      <c r="C176" s="12">
        <f>IFERROR(MAX(0,MIN(1,((Data!C176-C$2)/(C$3-C$2)))),"")</f>
        <v>0.53500000000000003</v>
      </c>
      <c r="D176" s="12">
        <f>IFERROR(MAX(0,MIN(1,((Data!D176-D$2)/(D$3-D$2)))),"")</f>
        <v>0.26110701810286441</v>
      </c>
      <c r="E176" s="12">
        <f>IFERROR(MAX(0,MIN(1,((Data!E176-E$2)/(E$3-E$2)))),"")</f>
        <v>0.3</v>
      </c>
      <c r="F176" s="12">
        <f>IFERROR(MAX(0,MIN(1,((Data!F176-F$2)/(F$3-F$2)))),"")</f>
        <v>0.78312281473773893</v>
      </c>
      <c r="G176" s="12">
        <f>IFERROR(MAX(0,MIN(1,((Data!G176-G$2)/(G$3-G$2)))),"")</f>
        <v>0.28219114285714286</v>
      </c>
      <c r="I176">
        <f t="shared" si="26"/>
        <v>0.47080262196221834</v>
      </c>
      <c r="J176">
        <f t="shared" si="27"/>
        <v>115</v>
      </c>
      <c r="M176">
        <f t="shared" si="28"/>
        <v>124</v>
      </c>
      <c r="N176">
        <f t="shared" si="29"/>
        <v>170</v>
      </c>
      <c r="O176">
        <f t="shared" si="30"/>
        <v>159</v>
      </c>
      <c r="P176">
        <f t="shared" si="31"/>
        <v>108</v>
      </c>
      <c r="Q176">
        <f t="shared" si="32"/>
        <v>88</v>
      </c>
      <c r="R176">
        <f t="shared" si="33"/>
        <v>115</v>
      </c>
      <c r="S176" t="str">
        <f t="shared" si="34"/>
        <v>Tajikistan</v>
      </c>
      <c r="T176">
        <f t="shared" si="35"/>
        <v>0.47080262196221834</v>
      </c>
      <c r="U176" t="str">
        <f t="shared" si="36"/>
        <v/>
      </c>
      <c r="V176" t="str">
        <f t="shared" si="37"/>
        <v/>
      </c>
    </row>
    <row r="177" spans="1:22">
      <c r="A177" s="78" t="s">
        <v>340</v>
      </c>
      <c r="B177" s="79" t="s">
        <v>341</v>
      </c>
      <c r="C177" s="12">
        <f>IFERROR(MAX(0,MIN(1,((Data!C177-C$2)/(C$3-C$2)))),"")</f>
        <v>0.56999999999999995</v>
      </c>
      <c r="D177" s="12">
        <f>IFERROR(MAX(0,MIN(1,((Data!D177-D$2)/(D$3-D$2)))),"")</f>
        <v>0.52423887580703332</v>
      </c>
      <c r="E177" s="12">
        <f>IFERROR(MAX(0,MIN(1,((Data!E177-E$2)/(E$3-E$2)))),"")</f>
        <v>0.51600000000000001</v>
      </c>
      <c r="F177" s="12">
        <f>IFERROR(MAX(0,MIN(1,((Data!F177-F$2)/(F$3-F$2)))),"")</f>
        <v>0.44378054750204776</v>
      </c>
      <c r="G177" s="12">
        <f>IFERROR(MAX(0,MIN(1,((Data!G177-G$2)/(G$3-G$2)))),"")</f>
        <v>2.0680714285714288E-2</v>
      </c>
      <c r="I177">
        <f t="shared" si="26"/>
        <v>0.47308751719934933</v>
      </c>
      <c r="J177">
        <f t="shared" si="27"/>
        <v>114</v>
      </c>
      <c r="M177">
        <f t="shared" si="28"/>
        <v>104</v>
      </c>
      <c r="N177">
        <f t="shared" si="29"/>
        <v>103</v>
      </c>
      <c r="O177">
        <f t="shared" si="30"/>
        <v>95</v>
      </c>
      <c r="P177">
        <f t="shared" si="31"/>
        <v>143</v>
      </c>
      <c r="Q177">
        <f t="shared" si="32"/>
        <v>171</v>
      </c>
      <c r="R177">
        <f t="shared" si="33"/>
        <v>114</v>
      </c>
      <c r="S177" t="str">
        <f t="shared" si="34"/>
        <v>Tanzania, United Republic of</v>
      </c>
      <c r="T177">
        <f t="shared" si="35"/>
        <v>0.47308751719934933</v>
      </c>
      <c r="U177" t="str">
        <f t="shared" si="36"/>
        <v/>
      </c>
      <c r="V177" t="str">
        <f t="shared" si="37"/>
        <v/>
      </c>
    </row>
    <row r="178" spans="1:22">
      <c r="A178" s="78" t="s">
        <v>342</v>
      </c>
      <c r="B178" s="79" t="s">
        <v>343</v>
      </c>
      <c r="C178" s="12">
        <f>IFERROR(MAX(0,MIN(1,((Data!C178-C$2)/(C$3-C$2)))),"")</f>
        <v>0.64700000000000002</v>
      </c>
      <c r="D178" s="12">
        <f>IFERROR(MAX(0,MIN(1,((Data!D178-D$2)/(D$3-D$2)))),"")</f>
        <v>0.46592725126455331</v>
      </c>
      <c r="E178" s="12">
        <f>IFERROR(MAX(0,MIN(1,((Data!E178-E$2)/(E$3-E$2)))),"")</f>
        <v>0.27799999999999997</v>
      </c>
      <c r="F178" s="12">
        <f>IFERROR(MAX(0,MIN(1,((Data!F178-F$2)/(F$3-F$2)))),"")</f>
        <v>1</v>
      </c>
      <c r="G178" s="12">
        <f>IFERROR(MAX(0,MIN(1,((Data!G178-G$2)/(G$3-G$2)))),"")</f>
        <v>0.63719614285714288</v>
      </c>
      <c r="I178">
        <f t="shared" si="26"/>
        <v>0.6211404242652121</v>
      </c>
      <c r="J178">
        <f t="shared" si="27"/>
        <v>64</v>
      </c>
      <c r="M178">
        <f t="shared" si="28"/>
        <v>58</v>
      </c>
      <c r="N178">
        <f t="shared" si="29"/>
        <v>120</v>
      </c>
      <c r="O178">
        <f t="shared" si="30"/>
        <v>162</v>
      </c>
      <c r="P178">
        <f t="shared" si="31"/>
        <v>1</v>
      </c>
      <c r="Q178">
        <f t="shared" si="32"/>
        <v>52</v>
      </c>
      <c r="R178">
        <f t="shared" si="33"/>
        <v>64</v>
      </c>
      <c r="S178" t="str">
        <f t="shared" si="34"/>
        <v>Thailand</v>
      </c>
      <c r="T178">
        <f t="shared" si="35"/>
        <v>0.6211404242652121</v>
      </c>
      <c r="U178" t="str">
        <f t="shared" si="36"/>
        <v/>
      </c>
      <c r="V178" t="str">
        <f t="shared" si="37"/>
        <v/>
      </c>
    </row>
    <row r="179" spans="1:22">
      <c r="A179" s="78" t="s">
        <v>344</v>
      </c>
      <c r="B179" s="79" t="s">
        <v>345</v>
      </c>
      <c r="C179" s="12">
        <f>IFERROR(MAX(0,MIN(1,((Data!C179-C$2)/(C$3-C$2)))),"")</f>
        <v>0.42799999999999999</v>
      </c>
      <c r="D179" s="12">
        <f>IFERROR(MAX(0,MIN(1,((Data!D179-D$2)/(D$3-D$2)))),"")</f>
        <v>0.57520223684182203</v>
      </c>
      <c r="E179" s="12">
        <f>IFERROR(MAX(0,MIN(1,((Data!E179-E$2)/(E$3-E$2)))),"")</f>
        <v>0.40400000000000003</v>
      </c>
      <c r="F179" s="12" t="str">
        <f>IFERROR(MAX(0,MIN(1,((Data!F179-F$2)/(F$3-F$2)))),"")</f>
        <v/>
      </c>
      <c r="G179" s="12" t="str">
        <f>IFERROR(MAX(0,MIN(1,((Data!G179-G$2)/(G$3-G$2)))),"")</f>
        <v/>
      </c>
      <c r="I179" t="str">
        <f t="shared" si="26"/>
        <v/>
      </c>
      <c r="J179" t="str">
        <f t="shared" si="27"/>
        <v/>
      </c>
      <c r="M179">
        <f t="shared" si="28"/>
        <v>166</v>
      </c>
      <c r="N179">
        <f t="shared" si="29"/>
        <v>88</v>
      </c>
      <c r="O179">
        <f t="shared" si="30"/>
        <v>132</v>
      </c>
      <c r="P179" t="str">
        <f t="shared" si="31"/>
        <v/>
      </c>
      <c r="Q179" t="str">
        <f t="shared" si="32"/>
        <v/>
      </c>
      <c r="R179" t="str">
        <f t="shared" si="33"/>
        <v/>
      </c>
      <c r="S179" t="str">
        <f t="shared" si="34"/>
        <v/>
      </c>
      <c r="T179" t="str">
        <f t="shared" si="35"/>
        <v/>
      </c>
      <c r="U179" t="str">
        <f t="shared" si="36"/>
        <v>Timor-Leste</v>
      </c>
      <c r="V179" t="str">
        <f t="shared" si="37"/>
        <v xml:space="preserve">Mobiles Enroll 3e </v>
      </c>
    </row>
    <row r="180" spans="1:22">
      <c r="A180" s="78" t="s">
        <v>346</v>
      </c>
      <c r="B180" s="79" t="s">
        <v>347</v>
      </c>
      <c r="C180" s="12">
        <f>IFERROR(MAX(0,MIN(1,((Data!C180-C$2)/(C$3-C$2)))),"")</f>
        <v>0.49099999999999999</v>
      </c>
      <c r="D180" s="12">
        <f>IFERROR(MAX(0,MIN(1,((Data!D180-D$2)/(D$3-D$2)))),"")</f>
        <v>0.32523341190784888</v>
      </c>
      <c r="E180" s="12">
        <f>IFERROR(MAX(0,MIN(1,((Data!E180-E$2)/(E$3-E$2)))),"")</f>
        <v>0.45800000000000002</v>
      </c>
      <c r="F180" s="12">
        <f>IFERROR(MAX(0,MIN(1,((Data!F180-F$2)/(F$3-F$2)))),"")</f>
        <v>0.36720248050627996</v>
      </c>
      <c r="G180" s="12">
        <f>IFERROR(MAX(0,MIN(1,((Data!G180-G$2)/(G$3-G$2)))),"")</f>
        <v>7.5633428571428574E-2</v>
      </c>
      <c r="I180">
        <f t="shared" si="26"/>
        <v>0.39875866512319469</v>
      </c>
      <c r="J180">
        <f t="shared" si="27"/>
        <v>141</v>
      </c>
      <c r="M180">
        <f t="shared" si="28"/>
        <v>149</v>
      </c>
      <c r="N180">
        <f t="shared" si="29"/>
        <v>153</v>
      </c>
      <c r="O180">
        <f t="shared" si="30"/>
        <v>114</v>
      </c>
      <c r="P180">
        <f t="shared" si="31"/>
        <v>153</v>
      </c>
      <c r="Q180">
        <f t="shared" si="32"/>
        <v>142</v>
      </c>
      <c r="R180">
        <f t="shared" si="33"/>
        <v>141</v>
      </c>
      <c r="S180" t="str">
        <f t="shared" si="34"/>
        <v>Togo</v>
      </c>
      <c r="T180">
        <f t="shared" si="35"/>
        <v>0.39875866512319469</v>
      </c>
      <c r="U180" t="str">
        <f t="shared" si="36"/>
        <v/>
      </c>
      <c r="V180" t="str">
        <f t="shared" si="37"/>
        <v/>
      </c>
    </row>
    <row r="181" spans="1:22">
      <c r="A181" s="78" t="s">
        <v>348</v>
      </c>
      <c r="B181" s="79" t="s">
        <v>349</v>
      </c>
      <c r="C181" s="12">
        <f>IFERROR(MAX(0,MIN(1,((Data!C181-C$2)/(C$3-C$2)))),"")</f>
        <v>0.55799999999999994</v>
      </c>
      <c r="D181" s="12">
        <f>IFERROR(MAX(0,MIN(1,((Data!D181-D$2)/(D$3-D$2)))),"")</f>
        <v>0.54356273174598735</v>
      </c>
      <c r="E181" s="12">
        <f>IFERROR(MAX(0,MIN(1,((Data!E181-E$2)/(E$3-E$2)))),"")</f>
        <v>0.54</v>
      </c>
      <c r="F181" s="12">
        <f>IFERROR(MAX(0,MIN(1,((Data!F181-F$2)/(F$3-F$2)))),"")</f>
        <v>0.56641904535947785</v>
      </c>
      <c r="G181" s="12">
        <f>IFERROR(MAX(0,MIN(1,((Data!G181-G$2)/(G$3-G$2)))),"")</f>
        <v>9.1141142857142851E-2</v>
      </c>
      <c r="I181">
        <f t="shared" si="26"/>
        <v>0.49664036499532599</v>
      </c>
      <c r="J181">
        <f t="shared" si="27"/>
        <v>105</v>
      </c>
      <c r="M181">
        <f t="shared" si="28"/>
        <v>114</v>
      </c>
      <c r="N181">
        <f t="shared" si="29"/>
        <v>95</v>
      </c>
      <c r="O181">
        <f t="shared" si="30"/>
        <v>86</v>
      </c>
      <c r="P181">
        <f t="shared" si="31"/>
        <v>133</v>
      </c>
      <c r="Q181">
        <f t="shared" si="32"/>
        <v>136</v>
      </c>
      <c r="R181">
        <f t="shared" si="33"/>
        <v>105</v>
      </c>
      <c r="S181" t="str">
        <f t="shared" si="34"/>
        <v>Tonga</v>
      </c>
      <c r="T181">
        <f t="shared" si="35"/>
        <v>0.49664036499532599</v>
      </c>
      <c r="U181" t="str">
        <f t="shared" si="36"/>
        <v/>
      </c>
      <c r="V181" t="str">
        <f t="shared" si="37"/>
        <v/>
      </c>
    </row>
    <row r="182" spans="1:22">
      <c r="A182" s="78" t="s">
        <v>350</v>
      </c>
      <c r="B182" s="79" t="s">
        <v>351</v>
      </c>
      <c r="C182" s="12">
        <f>IFERROR(MAX(0,MIN(1,((Data!C182-C$2)/(C$3-C$2)))),"")</f>
        <v>0.66500000000000004</v>
      </c>
      <c r="D182" s="12">
        <f>IFERROR(MAX(0,MIN(1,((Data!D182-D$2)/(D$3-D$2)))),"")</f>
        <v>0.66630753057316883</v>
      </c>
      <c r="E182" s="12">
        <f>IFERROR(MAX(0,MIN(1,((Data!E182-E$2)/(E$3-E$2)))),"")</f>
        <v>0.504</v>
      </c>
      <c r="F182" s="12">
        <f>IFERROR(MAX(0,MIN(1,((Data!F182-F$2)/(F$3-F$2)))),"")</f>
        <v>1</v>
      </c>
      <c r="G182" s="12">
        <f>IFERROR(MAX(0,MIN(1,((Data!G182-G$2)/(G$3-G$2)))),"")</f>
        <v>0.16533014285714284</v>
      </c>
      <c r="I182">
        <f t="shared" si="26"/>
        <v>0.62445470917878898</v>
      </c>
      <c r="J182">
        <f t="shared" si="27"/>
        <v>63</v>
      </c>
      <c r="M182">
        <f t="shared" si="28"/>
        <v>48</v>
      </c>
      <c r="N182">
        <f t="shared" si="29"/>
        <v>68</v>
      </c>
      <c r="O182">
        <f t="shared" si="30"/>
        <v>100</v>
      </c>
      <c r="P182">
        <f t="shared" si="31"/>
        <v>1</v>
      </c>
      <c r="Q182">
        <f t="shared" si="32"/>
        <v>111</v>
      </c>
      <c r="R182">
        <f t="shared" si="33"/>
        <v>63</v>
      </c>
      <c r="S182" t="str">
        <f t="shared" si="34"/>
        <v>Trinidad and Tobago</v>
      </c>
      <c r="T182">
        <f t="shared" si="35"/>
        <v>0.62445470917878898</v>
      </c>
      <c r="U182" t="str">
        <f t="shared" si="36"/>
        <v/>
      </c>
      <c r="V182" t="str">
        <f t="shared" si="37"/>
        <v/>
      </c>
    </row>
    <row r="183" spans="1:22">
      <c r="A183" s="78" t="s">
        <v>352</v>
      </c>
      <c r="B183" s="79" t="s">
        <v>353</v>
      </c>
      <c r="C183" s="12">
        <f>IFERROR(MAX(0,MIN(1,((Data!C183-C$2)/(C$3-C$2)))),"")</f>
        <v>0.58499999999999996</v>
      </c>
      <c r="D183" s="12">
        <f>IFERROR(MAX(0,MIN(1,((Data!D183-D$2)/(D$3-D$2)))),"")</f>
        <v>0.27362200272906667</v>
      </c>
      <c r="E183" s="12">
        <f>IFERROR(MAX(0,MIN(1,((Data!E183-E$2)/(E$3-E$2)))),"")</f>
        <v>0.54600000000000004</v>
      </c>
      <c r="F183" s="12">
        <f>IFERROR(MAX(0,MIN(1,((Data!F183-F$2)/(F$3-F$2)))),"")</f>
        <v>1</v>
      </c>
      <c r="G183" s="12">
        <f>IFERROR(MAX(0,MIN(1,((Data!G183-G$2)/(G$3-G$2)))),"")</f>
        <v>0.48142700000000005</v>
      </c>
      <c r="I183">
        <f t="shared" si="26"/>
        <v>0.58013112534113331</v>
      </c>
      <c r="J183">
        <f t="shared" si="27"/>
        <v>80</v>
      </c>
      <c r="M183">
        <f t="shared" si="28"/>
        <v>96</v>
      </c>
      <c r="N183">
        <f t="shared" si="29"/>
        <v>168</v>
      </c>
      <c r="O183">
        <f t="shared" si="30"/>
        <v>83</v>
      </c>
      <c r="P183">
        <f t="shared" si="31"/>
        <v>1</v>
      </c>
      <c r="Q183">
        <f t="shared" si="32"/>
        <v>69</v>
      </c>
      <c r="R183">
        <f t="shared" si="33"/>
        <v>80</v>
      </c>
      <c r="S183" t="str">
        <f t="shared" si="34"/>
        <v>Tunisia</v>
      </c>
      <c r="T183">
        <f t="shared" si="35"/>
        <v>0.58013112534113331</v>
      </c>
      <c r="U183" t="str">
        <f t="shared" si="36"/>
        <v/>
      </c>
      <c r="V183" t="str">
        <f t="shared" si="37"/>
        <v/>
      </c>
    </row>
    <row r="184" spans="1:22">
      <c r="A184" s="78" t="s">
        <v>354</v>
      </c>
      <c r="B184" s="79" t="s">
        <v>355</v>
      </c>
      <c r="C184" s="12">
        <f>IFERROR(MAX(0,MIN(1,((Data!C184-C$2)/(C$3-C$2)))),"")</f>
        <v>0.64200000000000002</v>
      </c>
      <c r="D184" s="12">
        <f>IFERROR(MAX(0,MIN(1,((Data!D184-D$2)/(D$3-D$2)))),"")</f>
        <v>0.52921093204427561</v>
      </c>
      <c r="E184" s="12">
        <f>IFERROR(MAX(0,MIN(1,((Data!E184-E$2)/(E$3-E$2)))),"")</f>
        <v>0.32400000000000001</v>
      </c>
      <c r="F184" s="12">
        <f>IFERROR(MAX(0,MIN(1,((Data!F184-F$2)/(F$3-F$2)))),"")</f>
        <v>0.93235851540120884</v>
      </c>
      <c r="G184" s="12">
        <f>IFERROR(MAX(0,MIN(1,((Data!G184-G$2)/(G$3-G$2)))),"")</f>
        <v>0.54808057142857136</v>
      </c>
      <c r="I184">
        <f t="shared" si="26"/>
        <v>0.61270625235925702</v>
      </c>
      <c r="J184">
        <f t="shared" si="27"/>
        <v>70</v>
      </c>
      <c r="M184">
        <f t="shared" si="28"/>
        <v>63</v>
      </c>
      <c r="N184">
        <f t="shared" si="29"/>
        <v>100</v>
      </c>
      <c r="O184">
        <f t="shared" si="30"/>
        <v>153</v>
      </c>
      <c r="P184">
        <f t="shared" si="31"/>
        <v>97</v>
      </c>
      <c r="Q184">
        <f t="shared" si="32"/>
        <v>58</v>
      </c>
      <c r="R184">
        <f t="shared" si="33"/>
        <v>70</v>
      </c>
      <c r="S184" t="str">
        <f t="shared" si="34"/>
        <v>Turkey</v>
      </c>
      <c r="T184">
        <f t="shared" si="35"/>
        <v>0.61270625235925702</v>
      </c>
      <c r="U184" t="str">
        <f t="shared" si="36"/>
        <v/>
      </c>
      <c r="V184" t="str">
        <f t="shared" si="37"/>
        <v/>
      </c>
    </row>
    <row r="185" spans="1:22">
      <c r="A185" s="78" t="s">
        <v>356</v>
      </c>
      <c r="B185" s="79" t="s">
        <v>357</v>
      </c>
      <c r="C185" s="12">
        <f>IFERROR(MAX(0,MIN(1,((Data!C185-C$2)/(C$3-C$2)))),"")</f>
        <v>0.436</v>
      </c>
      <c r="D185" s="12">
        <f>IFERROR(MAX(0,MIN(1,((Data!D185-D$2)/(D$3-D$2)))),"")</f>
        <v>9.8166790663000034E-2</v>
      </c>
      <c r="E185" s="12">
        <f>IFERROR(MAX(0,MIN(1,((Data!E185-E$2)/(E$3-E$2)))),"")</f>
        <v>0.53600000000000003</v>
      </c>
      <c r="F185" s="12">
        <f>IFERROR(MAX(0,MIN(1,((Data!F185-F$2)/(F$3-F$2)))),"")</f>
        <v>0.32616545603834329</v>
      </c>
      <c r="G185" s="12" t="str">
        <f>IFERROR(MAX(0,MIN(1,((Data!G185-G$2)/(G$3-G$2)))),"")</f>
        <v/>
      </c>
      <c r="I185" t="str">
        <f t="shared" si="26"/>
        <v/>
      </c>
      <c r="J185" t="str">
        <f t="shared" si="27"/>
        <v/>
      </c>
      <c r="M185">
        <f t="shared" si="28"/>
        <v>164</v>
      </c>
      <c r="N185">
        <f t="shared" si="29"/>
        <v>189</v>
      </c>
      <c r="O185">
        <f t="shared" si="30"/>
        <v>88</v>
      </c>
      <c r="P185">
        <f t="shared" si="31"/>
        <v>157</v>
      </c>
      <c r="Q185" t="str">
        <f t="shared" si="32"/>
        <v/>
      </c>
      <c r="R185" t="str">
        <f t="shared" si="33"/>
        <v/>
      </c>
      <c r="S185" t="str">
        <f t="shared" si="34"/>
        <v/>
      </c>
      <c r="T185" t="str">
        <f t="shared" si="35"/>
        <v/>
      </c>
      <c r="U185" t="str">
        <f t="shared" si="36"/>
        <v>Turkmenistan</v>
      </c>
      <c r="V185" t="str">
        <f t="shared" si="37"/>
        <v xml:space="preserve">Enroll 3e </v>
      </c>
    </row>
    <row r="186" spans="1:22">
      <c r="A186" s="78" t="s">
        <v>358</v>
      </c>
      <c r="B186" s="79" t="s">
        <v>359</v>
      </c>
      <c r="C186" s="12" t="str">
        <f>IFERROR(MAX(0,MIN(1,((Data!C186-C$2)/(C$3-C$2)))),"")</f>
        <v/>
      </c>
      <c r="D186" s="12">
        <f>IFERROR(MAX(0,MIN(1,((Data!D186-D$2)/(D$3-D$2)))),"")</f>
        <v>0.73527357138021998</v>
      </c>
      <c r="E186" s="12">
        <f>IFERROR(MAX(0,MIN(1,((Data!E186-E$2)/(E$3-E$2)))),"")</f>
        <v>0.79</v>
      </c>
      <c r="F186" s="12" t="str">
        <f>IFERROR(MAX(0,MIN(1,((Data!F186-F$2)/(F$3-F$2)))),"")</f>
        <v/>
      </c>
      <c r="G186" s="12" t="str">
        <f>IFERROR(MAX(0,MIN(1,((Data!G186-G$2)/(G$3-G$2)))),"")</f>
        <v/>
      </c>
      <c r="I186" t="str">
        <f t="shared" si="26"/>
        <v/>
      </c>
      <c r="J186" t="str">
        <f t="shared" si="27"/>
        <v/>
      </c>
      <c r="M186" t="str">
        <f t="shared" si="28"/>
        <v/>
      </c>
      <c r="N186">
        <f t="shared" si="29"/>
        <v>52</v>
      </c>
      <c r="O186">
        <f t="shared" si="30"/>
        <v>6</v>
      </c>
      <c r="P186" t="str">
        <f t="shared" si="31"/>
        <v/>
      </c>
      <c r="Q186" t="str">
        <f t="shared" si="32"/>
        <v/>
      </c>
      <c r="R186" t="str">
        <f t="shared" si="33"/>
        <v/>
      </c>
      <c r="S186" t="str">
        <f t="shared" si="34"/>
        <v/>
      </c>
      <c r="T186" t="str">
        <f t="shared" si="35"/>
        <v/>
      </c>
      <c r="U186" t="str">
        <f t="shared" si="36"/>
        <v>Tuvalu</v>
      </c>
      <c r="V186" t="str">
        <f t="shared" si="37"/>
        <v xml:space="preserve">IEF Mobiles Enroll 3e </v>
      </c>
    </row>
    <row r="187" spans="1:22">
      <c r="A187" s="78" t="s">
        <v>360</v>
      </c>
      <c r="B187" s="79" t="s">
        <v>361</v>
      </c>
      <c r="C187" s="12">
        <f>IFERROR(MAX(0,MIN(1,((Data!C187-C$2)/(C$3-C$2)))),"")</f>
        <v>0.61699999999999999</v>
      </c>
      <c r="D187" s="12">
        <f>IFERROR(MAX(0,MIN(1,((Data!D187-D$2)/(D$3-D$2)))),"")</f>
        <v>0.44746490781816228</v>
      </c>
      <c r="E187" s="12">
        <f>IFERROR(MAX(0,MIN(1,((Data!E187-E$2)/(E$3-E$2)))),"")</f>
        <v>0.28799999999999998</v>
      </c>
      <c r="F187" s="12">
        <f>IFERROR(MAX(0,MIN(1,((Data!F187-F$2)/(F$3-F$2)))),"")</f>
        <v>0.3187531073916422</v>
      </c>
      <c r="G187" s="12">
        <f>IFERROR(MAX(0,MIN(1,((Data!G187-G$2)/(G$3-G$2)))),"")</f>
        <v>5.851E-2</v>
      </c>
      <c r="I187">
        <f t="shared" si="26"/>
        <v>0.44759100190122553</v>
      </c>
      <c r="J187">
        <f t="shared" si="27"/>
        <v>124</v>
      </c>
      <c r="M187">
        <f t="shared" si="28"/>
        <v>76</v>
      </c>
      <c r="N187">
        <f t="shared" si="29"/>
        <v>123</v>
      </c>
      <c r="O187">
        <f t="shared" si="30"/>
        <v>161</v>
      </c>
      <c r="P187">
        <f t="shared" si="31"/>
        <v>159</v>
      </c>
      <c r="Q187">
        <f t="shared" si="32"/>
        <v>148</v>
      </c>
      <c r="R187">
        <f t="shared" si="33"/>
        <v>124</v>
      </c>
      <c r="S187" t="str">
        <f t="shared" si="34"/>
        <v>Uganda</v>
      </c>
      <c r="T187">
        <f t="shared" si="35"/>
        <v>0.44759100190122553</v>
      </c>
      <c r="U187" t="str">
        <f t="shared" si="36"/>
        <v/>
      </c>
      <c r="V187" t="str">
        <f t="shared" si="37"/>
        <v/>
      </c>
    </row>
    <row r="188" spans="1:22">
      <c r="A188" s="78" t="s">
        <v>362</v>
      </c>
      <c r="B188" s="79" t="s">
        <v>363</v>
      </c>
      <c r="C188" s="12">
        <f>IFERROR(MAX(0,MIN(1,((Data!C188-C$2)/(C$3-C$2)))),"")</f>
        <v>0.45799999999999996</v>
      </c>
      <c r="D188" s="12">
        <f>IFERROR(MAX(0,MIN(1,((Data!D188-D$2)/(D$3-D$2)))),"")</f>
        <v>0.54155995846363847</v>
      </c>
      <c r="E188" s="12">
        <f>IFERROR(MAX(0,MIN(1,((Data!E188-E$2)/(E$3-E$2)))),"")</f>
        <v>0.44600000000000001</v>
      </c>
      <c r="F188" s="12">
        <f>IFERROR(MAX(0,MIN(1,((Data!F188-F$2)/(F$3-F$2)))),"")</f>
        <v>1</v>
      </c>
      <c r="G188" s="12">
        <f>IFERROR(MAX(0,MIN(1,((Data!G188-G$2)/(G$3-G$2)))),"")</f>
        <v>1</v>
      </c>
      <c r="I188">
        <f t="shared" si="26"/>
        <v>0.60244499480795488</v>
      </c>
      <c r="J188">
        <f t="shared" si="27"/>
        <v>73</v>
      </c>
      <c r="M188">
        <f t="shared" si="28"/>
        <v>159</v>
      </c>
      <c r="N188">
        <f t="shared" si="29"/>
        <v>96</v>
      </c>
      <c r="O188">
        <f t="shared" si="30"/>
        <v>120</v>
      </c>
      <c r="P188">
        <f t="shared" si="31"/>
        <v>1</v>
      </c>
      <c r="Q188">
        <f t="shared" si="32"/>
        <v>1</v>
      </c>
      <c r="R188">
        <f t="shared" si="33"/>
        <v>73</v>
      </c>
      <c r="S188" t="str">
        <f t="shared" si="34"/>
        <v>Ukraine</v>
      </c>
      <c r="T188">
        <f t="shared" si="35"/>
        <v>0.60244499480795488</v>
      </c>
      <c r="U188" t="str">
        <f t="shared" si="36"/>
        <v/>
      </c>
      <c r="V188" t="str">
        <f t="shared" si="37"/>
        <v/>
      </c>
    </row>
    <row r="189" spans="1:22">
      <c r="A189" s="78" t="s">
        <v>364</v>
      </c>
      <c r="B189" s="79" t="s">
        <v>365</v>
      </c>
      <c r="C189" s="12">
        <f>IFERROR(MAX(0,MIN(1,((Data!C189-C$2)/(C$3-C$2)))),"")</f>
        <v>0.67799999999999994</v>
      </c>
      <c r="D189" s="12">
        <f>IFERROR(MAX(0,MIN(1,((Data!D189-D$2)/(D$3-D$2)))),"")</f>
        <v>0.36190122073617559</v>
      </c>
      <c r="E189" s="12">
        <f>IFERROR(MAX(0,MIN(1,((Data!E189-E$2)/(E$3-E$2)))),"")</f>
        <v>0.68200000000000005</v>
      </c>
      <c r="F189" s="12">
        <f>IFERROR(MAX(0,MIN(1,((Data!F189-F$2)/(F$3-F$2)))),"")</f>
        <v>1</v>
      </c>
      <c r="G189" s="12">
        <f>IFERROR(MAX(0,MIN(1,((Data!G189-G$2)/(G$3-G$2)))),"")</f>
        <v>0.43432971428571426</v>
      </c>
      <c r="I189">
        <f t="shared" si="26"/>
        <v>0.64877886687773623</v>
      </c>
      <c r="J189">
        <f t="shared" si="27"/>
        <v>47</v>
      </c>
      <c r="M189">
        <f t="shared" si="28"/>
        <v>43</v>
      </c>
      <c r="N189">
        <f t="shared" si="29"/>
        <v>143</v>
      </c>
      <c r="O189">
        <f t="shared" si="30"/>
        <v>33</v>
      </c>
      <c r="P189">
        <f t="shared" si="31"/>
        <v>1</v>
      </c>
      <c r="Q189">
        <f t="shared" si="32"/>
        <v>74</v>
      </c>
      <c r="R189">
        <f t="shared" si="33"/>
        <v>47</v>
      </c>
      <c r="S189" t="str">
        <f t="shared" si="34"/>
        <v>United Arab Emirates</v>
      </c>
      <c r="T189">
        <f t="shared" si="35"/>
        <v>0.64877886687773623</v>
      </c>
      <c r="U189" t="str">
        <f t="shared" si="36"/>
        <v/>
      </c>
      <c r="V189" t="str">
        <f t="shared" si="37"/>
        <v/>
      </c>
    </row>
    <row r="190" spans="1:22">
      <c r="A190" s="78" t="s">
        <v>366</v>
      </c>
      <c r="B190" s="79" t="s">
        <v>367</v>
      </c>
      <c r="C190" s="12">
        <f>IFERROR(MAX(0,MIN(1,((Data!C190-C$2)/(C$3-C$2)))),"")</f>
        <v>0.745</v>
      </c>
      <c r="D190" s="12">
        <f>IFERROR(MAX(0,MIN(1,((Data!D190-D$2)/(D$3-D$2)))),"")</f>
        <v>0.84567534688540669</v>
      </c>
      <c r="E190" s="12">
        <f>IFERROR(MAX(0,MIN(1,((Data!E190-E$2)/(E$3-E$2)))),"")</f>
        <v>0.55999999999999994</v>
      </c>
      <c r="F190" s="12">
        <f>IFERROR(MAX(0,MIN(1,((Data!F190-F$2)/(F$3-F$2)))),"")</f>
        <v>1</v>
      </c>
      <c r="G190" s="12">
        <f>IFERROR(MAX(0,MIN(1,((Data!G190-G$2)/(G$3-G$2)))),"")</f>
        <v>0.82021700000000008</v>
      </c>
      <c r="I190">
        <f t="shared" si="26"/>
        <v>0.77573654336067588</v>
      </c>
      <c r="J190">
        <f t="shared" si="27"/>
        <v>19</v>
      </c>
      <c r="M190">
        <f t="shared" si="28"/>
        <v>15</v>
      </c>
      <c r="N190">
        <f t="shared" si="29"/>
        <v>18</v>
      </c>
      <c r="O190">
        <f t="shared" si="30"/>
        <v>80</v>
      </c>
      <c r="P190">
        <f t="shared" si="31"/>
        <v>1</v>
      </c>
      <c r="Q190">
        <f t="shared" si="32"/>
        <v>35</v>
      </c>
      <c r="R190">
        <f t="shared" si="33"/>
        <v>19</v>
      </c>
      <c r="S190" t="str">
        <f t="shared" si="34"/>
        <v>United Kingdom</v>
      </c>
      <c r="T190">
        <f t="shared" si="35"/>
        <v>0.77573654336067588</v>
      </c>
      <c r="U190" t="str">
        <f t="shared" si="36"/>
        <v/>
      </c>
      <c r="V190" t="str">
        <f t="shared" si="37"/>
        <v/>
      </c>
    </row>
    <row r="191" spans="1:22">
      <c r="A191" s="78" t="s">
        <v>368</v>
      </c>
      <c r="B191" s="79" t="s">
        <v>369</v>
      </c>
      <c r="C191" s="12">
        <f>IFERROR(MAX(0,MIN(1,((Data!C191-C$2)/(C$3-C$2)))),"")</f>
        <v>0.77800000000000002</v>
      </c>
      <c r="D191" s="12">
        <f>IFERROR(MAX(0,MIN(1,((Data!D191-D$2)/(D$3-D$2)))),"")</f>
        <v>0.80333267254381324</v>
      </c>
      <c r="E191" s="12">
        <f>IFERROR(MAX(0,MIN(1,((Data!E191-E$2)/(E$3-E$2)))),"")</f>
        <v>0.58200000000000007</v>
      </c>
      <c r="F191" s="12">
        <f>IFERROR(MAX(0,MIN(1,((Data!F191-F$2)/(F$3-F$2)))),"")</f>
        <v>1</v>
      </c>
      <c r="G191" s="12">
        <f>IFERROR(MAX(0,MIN(1,((Data!G191-G$2)/(G$3-G$2)))),"")</f>
        <v>1</v>
      </c>
      <c r="I191">
        <f t="shared" si="26"/>
        <v>0.8121665840679767</v>
      </c>
      <c r="J191">
        <f t="shared" si="27"/>
        <v>7</v>
      </c>
      <c r="M191">
        <f t="shared" si="28"/>
        <v>8</v>
      </c>
      <c r="N191">
        <f t="shared" si="29"/>
        <v>27</v>
      </c>
      <c r="O191">
        <f t="shared" si="30"/>
        <v>73</v>
      </c>
      <c r="P191">
        <f t="shared" si="31"/>
        <v>1</v>
      </c>
      <c r="Q191">
        <f t="shared" si="32"/>
        <v>1</v>
      </c>
      <c r="R191">
        <f t="shared" si="33"/>
        <v>7</v>
      </c>
      <c r="S191" t="str">
        <f t="shared" si="34"/>
        <v>United States</v>
      </c>
      <c r="T191">
        <f t="shared" si="35"/>
        <v>0.8121665840679767</v>
      </c>
      <c r="U191" t="str">
        <f t="shared" si="36"/>
        <v/>
      </c>
      <c r="V191" t="str">
        <f t="shared" si="37"/>
        <v/>
      </c>
    </row>
    <row r="192" spans="1:22">
      <c r="A192" s="78" t="s">
        <v>370</v>
      </c>
      <c r="B192" s="79" t="s">
        <v>371</v>
      </c>
      <c r="C192" s="12">
        <f>IFERROR(MAX(0,MIN(1,((Data!C192-C$2)/(C$3-C$2)))),"")</f>
        <v>0.7</v>
      </c>
      <c r="D192" s="12">
        <f>IFERROR(MAX(0,MIN(1,((Data!D192-D$2)/(D$3-D$2)))),"")</f>
        <v>0.79956629822768222</v>
      </c>
      <c r="E192" s="12">
        <f>IFERROR(MAX(0,MIN(1,((Data!E192-E$2)/(E$3-E$2)))),"")</f>
        <v>0.67599999999999993</v>
      </c>
      <c r="F192" s="12">
        <f>IFERROR(MAX(0,MIN(1,((Data!F192-F$2)/(F$3-F$2)))),"")</f>
        <v>1</v>
      </c>
      <c r="G192" s="12">
        <f>IFERROR(MAX(0,MIN(1,((Data!G192-G$2)/(G$3-G$2)))),"")</f>
        <v>0.92731014285714286</v>
      </c>
      <c r="I192">
        <f t="shared" si="26"/>
        <v>0.77535955513560317</v>
      </c>
      <c r="J192">
        <f t="shared" si="27"/>
        <v>20</v>
      </c>
      <c r="M192">
        <f t="shared" si="28"/>
        <v>30</v>
      </c>
      <c r="N192">
        <f t="shared" si="29"/>
        <v>30</v>
      </c>
      <c r="O192">
        <f t="shared" si="30"/>
        <v>38</v>
      </c>
      <c r="P192">
        <f t="shared" si="31"/>
        <v>1</v>
      </c>
      <c r="Q192">
        <f t="shared" si="32"/>
        <v>25</v>
      </c>
      <c r="R192">
        <f t="shared" si="33"/>
        <v>20</v>
      </c>
      <c r="S192" t="str">
        <f t="shared" si="34"/>
        <v>Uruguay</v>
      </c>
      <c r="T192">
        <f t="shared" si="35"/>
        <v>0.77535955513560317</v>
      </c>
      <c r="U192" t="str">
        <f t="shared" si="36"/>
        <v/>
      </c>
      <c r="V192" t="str">
        <f t="shared" si="37"/>
        <v/>
      </c>
    </row>
    <row r="193" spans="1:22">
      <c r="A193" s="78" t="s">
        <v>372</v>
      </c>
      <c r="B193" s="79" t="s">
        <v>373</v>
      </c>
      <c r="C193" s="12">
        <f>IFERROR(MAX(0,MIN(1,((Data!C193-C$2)/(C$3-C$2)))),"")</f>
        <v>0.45799999999999996</v>
      </c>
      <c r="D193" s="12">
        <f>IFERROR(MAX(0,MIN(1,((Data!D193-D$2)/(D$3-D$2)))),"")</f>
        <v>0.12679294927647111</v>
      </c>
      <c r="E193" s="12">
        <f>IFERROR(MAX(0,MIN(1,((Data!E193-E$2)/(E$3-E$2)))),"")</f>
        <v>0.31799999999999995</v>
      </c>
      <c r="F193" s="12">
        <f>IFERROR(MAX(0,MIN(1,((Data!F193-F$2)/(F$3-F$2)))),"")</f>
        <v>0.65696909892162547</v>
      </c>
      <c r="G193" s="12">
        <f>IFERROR(MAX(0,MIN(1,((Data!G193-G$2)/(G$3-G$2)))),"")</f>
        <v>0.13965057142857143</v>
      </c>
      <c r="I193">
        <f t="shared" si="26"/>
        <v>0.38417657745333356</v>
      </c>
      <c r="J193">
        <f t="shared" si="27"/>
        <v>147</v>
      </c>
      <c r="M193">
        <f t="shared" si="28"/>
        <v>159</v>
      </c>
      <c r="N193">
        <f t="shared" si="29"/>
        <v>187</v>
      </c>
      <c r="O193">
        <f t="shared" si="30"/>
        <v>154</v>
      </c>
      <c r="P193">
        <f t="shared" si="31"/>
        <v>122</v>
      </c>
      <c r="Q193">
        <f t="shared" si="32"/>
        <v>121</v>
      </c>
      <c r="R193">
        <f t="shared" si="33"/>
        <v>147</v>
      </c>
      <c r="S193" t="str">
        <f t="shared" si="34"/>
        <v>Uzbekistan</v>
      </c>
      <c r="T193">
        <f t="shared" si="35"/>
        <v>0.38417657745333356</v>
      </c>
      <c r="U193" t="str">
        <f t="shared" si="36"/>
        <v/>
      </c>
      <c r="V193" t="str">
        <f t="shared" si="37"/>
        <v/>
      </c>
    </row>
    <row r="194" spans="1:22">
      <c r="A194" s="78" t="s">
        <v>374</v>
      </c>
      <c r="B194" s="79" t="s">
        <v>375</v>
      </c>
      <c r="C194" s="12">
        <f>IFERROR(MAX(0,MIN(1,((Data!C194-C$2)/(C$3-C$2)))),"")</f>
        <v>0.56700000000000006</v>
      </c>
      <c r="D194" s="12">
        <f>IFERROR(MAX(0,MIN(1,((Data!D194-D$2)/(D$3-D$2)))),"")</f>
        <v>0.68459885162448897</v>
      </c>
      <c r="E194" s="12">
        <f>IFERROR(MAX(0,MIN(1,((Data!E194-E$2)/(E$3-E$2)))),"")</f>
        <v>0.754</v>
      </c>
      <c r="F194" s="12">
        <f>IFERROR(MAX(0,MIN(1,((Data!F194-F$2)/(F$3-F$2)))),"")</f>
        <v>0.58594350935919337</v>
      </c>
      <c r="G194" s="12">
        <f>IFERROR(MAX(0,MIN(1,((Data!G194-G$2)/(G$3-G$2)))),"")</f>
        <v>6.8091714285714283E-2</v>
      </c>
      <c r="I194">
        <f t="shared" si="26"/>
        <v>0.54507925940867463</v>
      </c>
      <c r="J194">
        <f t="shared" si="27"/>
        <v>88</v>
      </c>
      <c r="M194">
        <f t="shared" si="28"/>
        <v>106</v>
      </c>
      <c r="N194">
        <f t="shared" si="29"/>
        <v>58</v>
      </c>
      <c r="O194">
        <f t="shared" si="30"/>
        <v>13</v>
      </c>
      <c r="P194">
        <f t="shared" si="31"/>
        <v>131</v>
      </c>
      <c r="Q194">
        <f t="shared" si="32"/>
        <v>145</v>
      </c>
      <c r="R194">
        <f t="shared" si="33"/>
        <v>88</v>
      </c>
      <c r="S194" t="str">
        <f t="shared" si="34"/>
        <v>Vanuatu</v>
      </c>
      <c r="T194">
        <f t="shared" si="35"/>
        <v>0.54507925940867463</v>
      </c>
      <c r="U194" t="str">
        <f t="shared" si="36"/>
        <v/>
      </c>
      <c r="V194" t="str">
        <f t="shared" si="37"/>
        <v/>
      </c>
    </row>
    <row r="195" spans="1:22">
      <c r="A195" s="78" t="s">
        <v>376</v>
      </c>
      <c r="B195" s="79" t="s">
        <v>377</v>
      </c>
      <c r="C195" s="12">
        <f>IFERROR(MAX(0,MIN(1,((Data!C195-C$2)/(C$3-C$2)))),"")</f>
        <v>0.376</v>
      </c>
      <c r="D195" s="12">
        <f>IFERROR(MAX(0,MIN(1,((Data!D195-D$2)/(D$3-D$2)))),"")</f>
        <v>0.37940640624716448</v>
      </c>
      <c r="E195" s="12">
        <f>IFERROR(MAX(0,MIN(1,((Data!E195-E$2)/(E$3-E$2)))),"")</f>
        <v>0.21800000000000003</v>
      </c>
      <c r="F195" s="12">
        <f>IFERROR(MAX(0,MIN(1,((Data!F195-F$2)/(F$3-F$2)))),"")</f>
        <v>1</v>
      </c>
      <c r="G195" s="12">
        <f>IFERROR(MAX(0,MIN(1,((Data!G195-G$2)/(G$3-G$2)))),"")</f>
        <v>1</v>
      </c>
      <c r="I195">
        <f t="shared" si="26"/>
        <v>0.51267580078089559</v>
      </c>
      <c r="J195">
        <f t="shared" si="27"/>
        <v>103</v>
      </c>
      <c r="M195">
        <f t="shared" si="28"/>
        <v>170</v>
      </c>
      <c r="N195">
        <f t="shared" si="29"/>
        <v>138</v>
      </c>
      <c r="O195">
        <f t="shared" si="30"/>
        <v>169</v>
      </c>
      <c r="P195">
        <f t="shared" si="31"/>
        <v>1</v>
      </c>
      <c r="Q195">
        <f t="shared" si="32"/>
        <v>1</v>
      </c>
      <c r="R195">
        <f t="shared" si="33"/>
        <v>103</v>
      </c>
      <c r="S195" t="str">
        <f t="shared" si="34"/>
        <v>Venezuela, Bolivarian Republic of</v>
      </c>
      <c r="T195">
        <f t="shared" si="35"/>
        <v>0.51267580078089559</v>
      </c>
      <c r="U195" t="str">
        <f t="shared" si="36"/>
        <v/>
      </c>
      <c r="V195" t="str">
        <f t="shared" si="37"/>
        <v/>
      </c>
    </row>
    <row r="196" spans="1:22">
      <c r="A196" s="78" t="s">
        <v>378</v>
      </c>
      <c r="B196" s="79" t="s">
        <v>379</v>
      </c>
      <c r="C196" s="12">
        <f>IFERROR(MAX(0,MIN(1,((Data!C196-C$2)/(C$3-C$2)))),"")</f>
        <v>0.51600000000000001</v>
      </c>
      <c r="D196" s="12">
        <f>IFERROR(MAX(0,MIN(1,((Data!D196-D$2)/(D$3-D$2)))),"")</f>
        <v>0.21701739025423331</v>
      </c>
      <c r="E196" s="12">
        <f>IFERROR(MAX(0,MIN(1,((Data!E196-E$2)/(E$3-E$2)))),"")</f>
        <v>0.53800000000000003</v>
      </c>
      <c r="F196" s="12">
        <f>IFERROR(MAX(0,MIN(1,((Data!F196-F$2)/(F$3-F$2)))),"")</f>
        <v>1</v>
      </c>
      <c r="G196" s="12">
        <f>IFERROR(MAX(0,MIN(1,((Data!G196-G$2)/(G$3-G$2)))),"")</f>
        <v>0.13833871428571429</v>
      </c>
      <c r="I196">
        <f t="shared" si="26"/>
        <v>0.4946695130674934</v>
      </c>
      <c r="J196">
        <f t="shared" si="27"/>
        <v>108</v>
      </c>
      <c r="M196">
        <f t="shared" si="28"/>
        <v>135</v>
      </c>
      <c r="N196">
        <f t="shared" si="29"/>
        <v>176</v>
      </c>
      <c r="O196">
        <f t="shared" si="30"/>
        <v>87</v>
      </c>
      <c r="P196">
        <f t="shared" si="31"/>
        <v>1</v>
      </c>
      <c r="Q196">
        <f t="shared" si="32"/>
        <v>122</v>
      </c>
      <c r="R196">
        <f t="shared" si="33"/>
        <v>108</v>
      </c>
      <c r="S196" t="str">
        <f t="shared" si="34"/>
        <v>Viet Nam</v>
      </c>
      <c r="T196">
        <f t="shared" si="35"/>
        <v>0.4946695130674934</v>
      </c>
      <c r="U196" t="str">
        <f t="shared" si="36"/>
        <v/>
      </c>
      <c r="V196" t="str">
        <f t="shared" si="37"/>
        <v/>
      </c>
    </row>
    <row r="197" spans="1:22">
      <c r="A197" s="78" t="s">
        <v>380</v>
      </c>
      <c r="B197" s="79" t="s">
        <v>381</v>
      </c>
      <c r="C197" s="12">
        <f>IFERROR(MAX(0,MIN(1,((Data!C197-C$2)/(C$3-C$2)))),"")</f>
        <v>0.54200000000000004</v>
      </c>
      <c r="D197" s="12">
        <f>IFERROR(MAX(0,MIN(1,((Data!D197-D$2)/(D$3-D$2)))),"")</f>
        <v>0.27381324790627776</v>
      </c>
      <c r="E197" s="12">
        <f>IFERROR(MAX(0,MIN(1,((Data!E197-E$2)/(E$3-E$2)))),"")</f>
        <v>3.7999999999999992E-2</v>
      </c>
      <c r="F197" s="12">
        <f>IFERROR(MAX(0,MIN(1,((Data!F197-F$2)/(F$3-F$2)))),"")</f>
        <v>0.18103685584311333</v>
      </c>
      <c r="G197" s="12">
        <f>IFERROR(MAX(0,MIN(1,((Data!G197-G$2)/(G$3-G$2)))),"")</f>
        <v>0.1460944285714286</v>
      </c>
      <c r="I197">
        <f t="shared" si="26"/>
        <v>0.3508680665401025</v>
      </c>
      <c r="J197">
        <f t="shared" si="27"/>
        <v>151</v>
      </c>
      <c r="M197">
        <f t="shared" si="28"/>
        <v>123</v>
      </c>
      <c r="N197">
        <f t="shared" si="29"/>
        <v>167</v>
      </c>
      <c r="O197">
        <f t="shared" si="30"/>
        <v>187</v>
      </c>
      <c r="P197">
        <f t="shared" si="31"/>
        <v>169</v>
      </c>
      <c r="Q197">
        <f t="shared" si="32"/>
        <v>117</v>
      </c>
      <c r="R197">
        <f t="shared" si="33"/>
        <v>151</v>
      </c>
      <c r="S197" t="str">
        <f t="shared" si="34"/>
        <v>Yemen</v>
      </c>
      <c r="T197">
        <f t="shared" si="35"/>
        <v>0.3508680665401025</v>
      </c>
      <c r="U197" t="str">
        <f t="shared" si="36"/>
        <v/>
      </c>
      <c r="V197" t="str">
        <f t="shared" si="37"/>
        <v/>
      </c>
    </row>
    <row r="198" spans="1:22">
      <c r="A198" s="78" t="s">
        <v>382</v>
      </c>
      <c r="B198" s="79" t="s">
        <v>383</v>
      </c>
      <c r="C198" s="12">
        <f>IFERROR(MAX(0,MIN(1,((Data!C198-C$2)/(C$3-C$2)))),"")</f>
        <v>0.59699999999999998</v>
      </c>
      <c r="D198" s="12">
        <f>IFERROR(MAX(0,MIN(1,((Data!D198-D$2)/(D$3-D$2)))),"")</f>
        <v>0.49562310660119774</v>
      </c>
      <c r="E198" s="12">
        <f>IFERROR(MAX(0,MIN(1,((Data!E198-E$2)/(E$3-E$2)))),"")</f>
        <v>0.60199999999999998</v>
      </c>
      <c r="F198" s="12">
        <f>IFERROR(MAX(0,MIN(1,((Data!F198-F$2)/(F$3-F$2)))),"")</f>
        <v>0.37852137900779775</v>
      </c>
      <c r="G198" s="12">
        <f>IFERROR(MAX(0,MIN(1,((Data!G198-G$2)/(G$3-G$2)))),"")</f>
        <v>3.4341428571428571E-2</v>
      </c>
      <c r="I198">
        <f t="shared" si="26"/>
        <v>0.48731073927255297</v>
      </c>
      <c r="J198">
        <f t="shared" si="27"/>
        <v>111</v>
      </c>
      <c r="M198">
        <f t="shared" si="28"/>
        <v>87</v>
      </c>
      <c r="N198">
        <f t="shared" si="29"/>
        <v>111</v>
      </c>
      <c r="O198">
        <f t="shared" si="30"/>
        <v>65</v>
      </c>
      <c r="P198">
        <f t="shared" si="31"/>
        <v>152</v>
      </c>
      <c r="Q198">
        <f t="shared" si="32"/>
        <v>165</v>
      </c>
      <c r="R198">
        <f t="shared" si="33"/>
        <v>111</v>
      </c>
      <c r="S198" t="str">
        <f t="shared" si="34"/>
        <v>Zambia</v>
      </c>
      <c r="T198">
        <f t="shared" si="35"/>
        <v>0.48731073927255297</v>
      </c>
      <c r="U198" t="str">
        <f t="shared" si="36"/>
        <v/>
      </c>
      <c r="V198" t="str">
        <f t="shared" si="37"/>
        <v/>
      </c>
    </row>
    <row r="199" spans="1:22">
      <c r="A199" s="78" t="s">
        <v>384</v>
      </c>
      <c r="B199" s="79" t="s">
        <v>385</v>
      </c>
      <c r="C199" s="12">
        <f>IFERROR(MAX(0,MIN(1,((Data!C199-C$2)/(C$3-C$2)))),"")</f>
        <v>0.221</v>
      </c>
      <c r="D199" s="12">
        <f>IFERROR(MAX(0,MIN(1,((Data!D199-D$2)/(D$3-D$2)))),"")</f>
        <v>0.21029696680346666</v>
      </c>
      <c r="E199" s="12">
        <f>IFERROR(MAX(0,MIN(1,((Data!E199-E$2)/(E$3-E$2)))),"")</f>
        <v>0.21200000000000002</v>
      </c>
      <c r="F199" s="12">
        <f>IFERROR(MAX(0,MIN(1,((Data!F199-F$2)/(F$3-F$2)))),"")</f>
        <v>0.26538294785994332</v>
      </c>
      <c r="G199" s="12">
        <f>IFERROR(MAX(0,MIN(1,((Data!G199-G$2)/(G$3-G$2)))),"")</f>
        <v>4.5809934310335143E-2</v>
      </c>
      <c r="I199">
        <f t="shared" si="26"/>
        <v>0.20218623112171813</v>
      </c>
      <c r="J199">
        <f t="shared" si="27"/>
        <v>159</v>
      </c>
      <c r="M199">
        <f t="shared" si="28"/>
        <v>173</v>
      </c>
      <c r="N199">
        <f t="shared" si="29"/>
        <v>178</v>
      </c>
      <c r="O199">
        <f t="shared" si="30"/>
        <v>172</v>
      </c>
      <c r="P199">
        <f t="shared" si="31"/>
        <v>164</v>
      </c>
      <c r="Q199">
        <f t="shared" si="32"/>
        <v>160</v>
      </c>
      <c r="R199">
        <f t="shared" si="33"/>
        <v>159</v>
      </c>
      <c r="S199" t="str">
        <f t="shared" si="34"/>
        <v>Zimbabwe</v>
      </c>
      <c r="T199">
        <f t="shared" si="35"/>
        <v>0.20218623112171813</v>
      </c>
      <c r="U199" t="str">
        <f t="shared" si="36"/>
        <v/>
      </c>
      <c r="V199" t="str">
        <f t="shared" si="37"/>
        <v/>
      </c>
    </row>
    <row r="200" spans="1:22">
      <c r="B200" s="56">
        <v>1</v>
      </c>
      <c r="C200" s="57">
        <v>2</v>
      </c>
      <c r="D200" s="56">
        <v>3</v>
      </c>
      <c r="E200" s="57">
        <v>4</v>
      </c>
      <c r="F200" s="56">
        <v>5</v>
      </c>
      <c r="G200" s="57">
        <v>6</v>
      </c>
      <c r="H200" s="56">
        <v>7</v>
      </c>
      <c r="I200" s="57">
        <v>8</v>
      </c>
      <c r="J200" s="56">
        <v>9</v>
      </c>
      <c r="K200" s="57">
        <v>10</v>
      </c>
      <c r="L200" s="56">
        <v>11</v>
      </c>
      <c r="M200" s="57">
        <v>12</v>
      </c>
      <c r="N200" s="56">
        <v>13</v>
      </c>
      <c r="O200" s="57">
        <v>14</v>
      </c>
      <c r="P200" s="56">
        <v>15</v>
      </c>
      <c r="Q200" s="57">
        <v>16</v>
      </c>
      <c r="R200" s="56">
        <v>17</v>
      </c>
      <c r="S200" s="57">
        <v>18</v>
      </c>
      <c r="T200">
        <f t="shared" si="35"/>
        <v>8</v>
      </c>
      <c r="U200" t="str">
        <f t="shared" si="36"/>
        <v/>
      </c>
      <c r="V200" t="str">
        <f t="shared" si="37"/>
        <v/>
      </c>
    </row>
    <row r="201" spans="1:22">
      <c r="B201" s="8" t="s">
        <v>402</v>
      </c>
      <c r="C201" s="2">
        <f>MIN(C8:C199)</f>
        <v>0.01</v>
      </c>
      <c r="D201" s="2">
        <f t="shared" ref="D201:J201" si="38">MIN(D8:D199)</f>
        <v>5.7764807646808886E-2</v>
      </c>
      <c r="E201" s="2">
        <f t="shared" si="38"/>
        <v>0</v>
      </c>
      <c r="F201" s="2">
        <f t="shared" si="38"/>
        <v>3.2191266346441112E-3</v>
      </c>
      <c r="G201" s="2">
        <f t="shared" si="38"/>
        <v>2.9282857142857144E-3</v>
      </c>
      <c r="H201" s="2"/>
      <c r="I201" s="2">
        <f t="shared" si="38"/>
        <v>0.20218623112171813</v>
      </c>
      <c r="J201" s="2">
        <f t="shared" si="38"/>
        <v>1</v>
      </c>
      <c r="K201" s="2"/>
      <c r="L201" s="2"/>
      <c r="M201" s="11">
        <f t="shared" ref="M201:N201" si="39">MIN(M8:M199)</f>
        <v>1</v>
      </c>
      <c r="N201" s="11">
        <f t="shared" si="39"/>
        <v>1</v>
      </c>
      <c r="O201" s="11"/>
      <c r="P201" s="11">
        <f t="shared" ref="P201:R201" si="40">MIN(P8:P199)</f>
        <v>1</v>
      </c>
      <c r="Q201" s="11">
        <f t="shared" si="40"/>
        <v>1</v>
      </c>
      <c r="R201" s="11">
        <f t="shared" si="40"/>
        <v>1</v>
      </c>
    </row>
    <row r="202" spans="1:22">
      <c r="B202" s="8" t="s">
        <v>403</v>
      </c>
      <c r="C202" s="2">
        <f>MAX(C8:C199)</f>
        <v>0.872</v>
      </c>
      <c r="D202" s="2">
        <f t="shared" ref="D202:J202" si="41">MAX(D8:D199)</f>
        <v>0.90399853853274004</v>
      </c>
      <c r="E202" s="2">
        <f t="shared" si="41"/>
        <v>0.82</v>
      </c>
      <c r="F202" s="2">
        <f t="shared" si="41"/>
        <v>1</v>
      </c>
      <c r="G202" s="2">
        <f t="shared" si="41"/>
        <v>1</v>
      </c>
      <c r="H202" s="2"/>
      <c r="I202" s="2">
        <f t="shared" si="41"/>
        <v>0.85962945967058668</v>
      </c>
      <c r="J202" s="2">
        <f t="shared" si="41"/>
        <v>159</v>
      </c>
      <c r="K202" s="2"/>
      <c r="L202" s="2"/>
      <c r="M202" s="11">
        <f t="shared" ref="M202:N202" si="42">MAX(M8:M199)</f>
        <v>174</v>
      </c>
      <c r="N202" s="11">
        <f t="shared" si="42"/>
        <v>192</v>
      </c>
      <c r="O202" s="11"/>
      <c r="P202" s="11">
        <f t="shared" ref="P202:R202" si="43">MAX(P8:P199)</f>
        <v>185</v>
      </c>
      <c r="Q202" s="11">
        <f t="shared" si="43"/>
        <v>174</v>
      </c>
      <c r="R202" s="11">
        <f t="shared" si="43"/>
        <v>159</v>
      </c>
    </row>
    <row r="203" spans="1:22">
      <c r="B203" s="8" t="s">
        <v>404</v>
      </c>
      <c r="C203" s="2">
        <f>MEDIAN(C8:C199)</f>
        <v>0.59699999999999998</v>
      </c>
      <c r="D203" s="2">
        <f t="shared" ref="D203:J203" si="44">MEDIAN(D8:D199)</f>
        <v>0.54103876611916946</v>
      </c>
      <c r="E203" s="2">
        <f t="shared" si="44"/>
        <v>0.51500000000000001</v>
      </c>
      <c r="F203" s="2">
        <f t="shared" si="44"/>
        <v>0.93811311283326337</v>
      </c>
      <c r="G203" s="2">
        <f t="shared" si="44"/>
        <v>0.29656107142857147</v>
      </c>
      <c r="H203" s="2"/>
      <c r="I203" s="2">
        <f t="shared" si="44"/>
        <v>0.58013112534113331</v>
      </c>
      <c r="J203" s="2">
        <f t="shared" si="44"/>
        <v>80</v>
      </c>
      <c r="K203" s="2"/>
      <c r="L203" s="2"/>
      <c r="M203" s="2">
        <f t="shared" ref="M203:N203" si="45">MEDIAN(M8:M199)</f>
        <v>87</v>
      </c>
      <c r="N203" s="2">
        <f t="shared" si="45"/>
        <v>96</v>
      </c>
      <c r="O203" s="2"/>
      <c r="P203" s="2">
        <f t="shared" ref="P203:R203" si="46">MEDIAN(P8:P199)</f>
        <v>92.5</v>
      </c>
      <c r="Q203" s="2">
        <f t="shared" si="46"/>
        <v>87</v>
      </c>
      <c r="R203" s="2">
        <f t="shared" si="46"/>
        <v>80</v>
      </c>
    </row>
    <row r="204" spans="1:22">
      <c r="B204" s="8" t="s">
        <v>406</v>
      </c>
      <c r="C204" s="2">
        <f>AVERAGE(C8:C199)</f>
        <v>0.59472413793103451</v>
      </c>
      <c r="D204" s="2">
        <f t="shared" ref="D204:J204" si="47">AVERAGE(D8:D199)</f>
        <v>0.54162420998825334</v>
      </c>
      <c r="E204" s="2">
        <f t="shared" si="47"/>
        <v>0.48993750000000008</v>
      </c>
      <c r="F204" s="2">
        <f t="shared" si="47"/>
        <v>0.74175751397124845</v>
      </c>
      <c r="G204" s="2">
        <f t="shared" si="47"/>
        <v>0.41727997755121676</v>
      </c>
      <c r="H204" s="2"/>
      <c r="I204" s="2">
        <f t="shared" si="47"/>
        <v>0.57589418621423316</v>
      </c>
      <c r="J204" s="2">
        <f t="shared" si="47"/>
        <v>80</v>
      </c>
      <c r="K204" s="2"/>
      <c r="L204" s="2"/>
      <c r="M204" s="2">
        <f t="shared" ref="M204:N204" si="48">AVERAGE(M8:M199)</f>
        <v>87.258620689655174</v>
      </c>
      <c r="N204" s="2">
        <f t="shared" si="48"/>
        <v>96.109947643979055</v>
      </c>
      <c r="O204" s="2"/>
      <c r="P204" s="2">
        <f t="shared" ref="P204:R204" si="49">AVERAGE(P8:P199)</f>
        <v>73.788043478260875</v>
      </c>
      <c r="Q204" s="2">
        <f t="shared" si="49"/>
        <v>86.236994219653184</v>
      </c>
      <c r="R204" s="2">
        <f t="shared" si="49"/>
        <v>80</v>
      </c>
    </row>
    <row r="205" spans="1:22">
      <c r="B205" s="8" t="s">
        <v>405</v>
      </c>
      <c r="C205" s="2">
        <f>STDEV(C8:C199)</f>
        <v>0.11603220498285467</v>
      </c>
      <c r="D205" s="2">
        <f t="shared" ref="D205:J205" si="50">STDEV(D8:D199)</f>
        <v>0.22508565327679939</v>
      </c>
      <c r="E205" s="2">
        <f t="shared" si="50"/>
        <v>0.19695067086437276</v>
      </c>
      <c r="F205" s="2">
        <f t="shared" si="50"/>
        <v>0.31998611406439442</v>
      </c>
      <c r="G205" s="2">
        <f t="shared" si="50"/>
        <v>0.34298667662744359</v>
      </c>
      <c r="H205" s="2"/>
      <c r="I205" s="2">
        <f t="shared" si="50"/>
        <v>0.14737893317608161</v>
      </c>
      <c r="J205" s="2">
        <f t="shared" si="50"/>
        <v>46.043457732885351</v>
      </c>
      <c r="K205" s="2"/>
      <c r="L205" s="2"/>
      <c r="M205" s="2">
        <f t="shared" ref="M205:N205" si="51">STDEV(M8:M199)</f>
        <v>50.383234324293625</v>
      </c>
      <c r="N205" s="2">
        <f t="shared" si="51"/>
        <v>55.451671281323719</v>
      </c>
      <c r="O205" s="2"/>
      <c r="P205" s="2">
        <f t="shared" ref="P205:R205" si="52">STDEV(P8:P199)</f>
        <v>70.310580852085565</v>
      </c>
      <c r="Q205" s="2">
        <f t="shared" si="52"/>
        <v>51.664463250921131</v>
      </c>
      <c r="R205" s="2">
        <f t="shared" si="52"/>
        <v>46.043457732885351</v>
      </c>
    </row>
    <row r="206" spans="1:22">
      <c r="B206" s="8" t="s">
        <v>422</v>
      </c>
      <c r="C206">
        <f>COUNT(C8:C199)</f>
        <v>174</v>
      </c>
      <c r="D206">
        <f t="shared" ref="D206:J206" si="53">COUNT(D8:D199)</f>
        <v>192</v>
      </c>
      <c r="E206">
        <f t="shared" si="53"/>
        <v>192</v>
      </c>
      <c r="F206">
        <f t="shared" si="53"/>
        <v>185</v>
      </c>
      <c r="G206">
        <f t="shared" si="53"/>
        <v>174</v>
      </c>
      <c r="I206">
        <f t="shared" si="53"/>
        <v>159</v>
      </c>
      <c r="J206">
        <f t="shared" si="53"/>
        <v>159</v>
      </c>
    </row>
  </sheetData>
  <mergeCells count="2">
    <mergeCell ref="D6:E6"/>
    <mergeCell ref="F6:G6"/>
  </mergeCells>
  <conditionalFormatting sqref="C8:G199">
    <cfRule type="colorScale" priority="2">
      <colorScale>
        <cfvo type="min"/>
        <cfvo type="percentile" val="50"/>
        <cfvo type="max"/>
        <color rgb="FFFF0000"/>
        <color rgb="FFFFEB84"/>
        <color rgb="FF008000"/>
      </colorScale>
    </cfRule>
  </conditionalFormatting>
  <conditionalFormatting sqref="I8:I199">
    <cfRule type="colorScale" priority="1">
      <colorScale>
        <cfvo type="min"/>
        <cfvo type="percentile" val="50"/>
        <cfvo type="max"/>
        <color rgb="FFFF0000"/>
        <color rgb="FFFFFF00"/>
        <color rgb="FF008000"/>
      </colorScale>
    </cfRule>
  </conditionalFormatting>
  <dataValidations disablePrompts="1" count="1">
    <dataValidation type="decimal" errorStyle="information" allowBlank="1" showErrorMessage="1" errorTitle="Total &lt;&gt; 1" error="Please choose a combination that adds up to 1." promptTitle="Total weight is not 1" prompt="Please choose a combination that adds up to 1." sqref="H1">
      <formula1>1</formula1>
      <formula2>1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6"/>
  <sheetViews>
    <sheetView topLeftCell="A149" workbookViewId="0">
      <selection activeCell="D163" sqref="B5:D163"/>
    </sheetView>
  </sheetViews>
  <sheetFormatPr baseColWidth="10" defaultRowHeight="20" x14ac:dyDescent="0"/>
  <cols>
    <col min="2" max="2" width="10.83203125" style="73"/>
    <col min="3" max="3" width="24.6640625" style="73" customWidth="1"/>
    <col min="4" max="4" width="10.83203125" style="86"/>
  </cols>
  <sheetData>
    <row r="1" spans="2:7">
      <c r="C1" s="85" t="s">
        <v>429</v>
      </c>
    </row>
    <row r="4" spans="2:7">
      <c r="B4" s="74" t="s">
        <v>428</v>
      </c>
      <c r="C4" s="75" t="s">
        <v>1</v>
      </c>
      <c r="D4" s="87" t="s">
        <v>409</v>
      </c>
    </row>
    <row r="5" spans="2:7">
      <c r="B5" s="73">
        <v>1</v>
      </c>
      <c r="C5" s="73" t="str">
        <f>VLOOKUP(B5,Scores!J$8:Z$199,10,FALSE)</f>
        <v>New Zealand</v>
      </c>
      <c r="D5" s="86">
        <f>VLOOKUP(B5,Scores!J$8:Z$199,11,FALSE)</f>
        <v>0.85962945967058668</v>
      </c>
    </row>
    <row r="6" spans="2:7">
      <c r="B6" s="73">
        <v>2</v>
      </c>
      <c r="C6" s="73" t="str">
        <f>VLOOKUP(B6,Scores!J$8:Z$199,10,FALSE)</f>
        <v>Australia</v>
      </c>
      <c r="D6" s="86">
        <f>VLOOKUP(B6,Scores!J$8:Z$199,11,FALSE)</f>
        <v>0.85388887548487835</v>
      </c>
    </row>
    <row r="7" spans="2:7">
      <c r="B7" s="73">
        <v>3</v>
      </c>
      <c r="C7" s="73" t="str">
        <f>VLOOKUP(B7,Scores!J$8:Z$199,10,FALSE)</f>
        <v>Denmark</v>
      </c>
      <c r="D7" s="86">
        <f>VLOOKUP(B7,Scores!J$8:Z$199,11,FALSE)</f>
        <v>0.84428201411690718</v>
      </c>
    </row>
    <row r="8" spans="2:7">
      <c r="B8" s="73">
        <v>4</v>
      </c>
      <c r="C8" s="73" t="str">
        <f>VLOOKUP(B8,Scores!J$8:Z$199,10,FALSE)</f>
        <v>Finland</v>
      </c>
      <c r="D8" s="86">
        <f>VLOOKUP(B8,Scores!J$8:Z$199,11,FALSE)</f>
        <v>0.82843774079734034</v>
      </c>
      <c r="G8" t="s">
        <v>440</v>
      </c>
    </row>
    <row r="9" spans="2:7">
      <c r="B9" s="73">
        <v>5</v>
      </c>
      <c r="C9" s="73" t="str">
        <f>VLOOKUP(B9,Scores!J$8:Z$199,10,FALSE)</f>
        <v>Switzerland</v>
      </c>
      <c r="D9" s="86">
        <f>VLOOKUP(B9,Scores!J$8:Z$199,11,FALSE)</f>
        <v>0.8282289945262179</v>
      </c>
    </row>
    <row r="10" spans="2:7">
      <c r="B10" s="73">
        <v>6</v>
      </c>
      <c r="C10" s="73" t="str">
        <f>VLOOKUP(B10,Scores!J$8:Z$199,10,FALSE)</f>
        <v>Ireland</v>
      </c>
      <c r="D10" s="86">
        <f>VLOOKUP(B10,Scores!J$8:Z$199,11,FALSE)</f>
        <v>0.81713221804232938</v>
      </c>
    </row>
    <row r="11" spans="2:7">
      <c r="B11" s="73">
        <v>7</v>
      </c>
      <c r="C11" s="73" t="str">
        <f>VLOOKUP(B11,Scores!J$8:Z$199,10,FALSE)</f>
        <v>United States</v>
      </c>
      <c r="D11" s="86">
        <f>VLOOKUP(B11,Scores!J$8:Z$199,11,FALSE)</f>
        <v>0.8121665840679767</v>
      </c>
    </row>
    <row r="12" spans="2:7">
      <c r="B12" s="73">
        <v>8</v>
      </c>
      <c r="C12" s="73" t="str">
        <f>VLOOKUP(B12,Scores!J$8:Z$199,10,FALSE)</f>
        <v>Sweden</v>
      </c>
      <c r="D12" s="86">
        <f>VLOOKUP(B12,Scores!J$8:Z$199,11,FALSE)</f>
        <v>0.81215741306290923</v>
      </c>
    </row>
    <row r="13" spans="2:7">
      <c r="B13" s="73">
        <v>9</v>
      </c>
      <c r="C13" s="73" t="str">
        <f>VLOOKUP(B13,Scores!J$8:Z$199,10,FALSE)</f>
        <v>Canada</v>
      </c>
      <c r="D13" s="86">
        <f>VLOOKUP(B13,Scores!J$8:Z$199,11,FALSE)</f>
        <v>0.8076534436267172</v>
      </c>
    </row>
    <row r="14" spans="2:7">
      <c r="B14" s="73">
        <v>10</v>
      </c>
      <c r="C14" s="73" t="str">
        <f>VLOOKUP(B14,Scores!J$8:Z$199,10,FALSE)</f>
        <v>Norway</v>
      </c>
      <c r="D14" s="86">
        <f>VLOOKUP(B14,Scores!J$8:Z$199,11,FALSE)</f>
        <v>0.80674981731659257</v>
      </c>
    </row>
    <row r="15" spans="2:7">
      <c r="B15" s="73">
        <v>11</v>
      </c>
      <c r="C15" s="73" t="str">
        <f>VLOOKUP(B15,Scores!J$8:Z$199,10,FALSE)</f>
        <v>Netherlands</v>
      </c>
      <c r="D15" s="86">
        <f>VLOOKUP(B15,Scores!J$8:Z$199,11,FALSE)</f>
        <v>0.80550675970357588</v>
      </c>
    </row>
    <row r="16" spans="2:7">
      <c r="B16" s="73">
        <v>12</v>
      </c>
      <c r="C16" s="73" t="str">
        <f>VLOOKUP(B16,Scores!J$8:Z$199,10,FALSE)</f>
        <v>Iceland</v>
      </c>
      <c r="D16" s="86">
        <f>VLOOKUP(B16,Scores!J$8:Z$199,11,FALSE)</f>
        <v>0.79402858077773786</v>
      </c>
    </row>
    <row r="17" spans="2:4">
      <c r="B17" s="73">
        <v>13</v>
      </c>
      <c r="C17" s="73" t="str">
        <f>VLOOKUP(B17,Scores!J$8:Z$199,10,FALSE)</f>
        <v>Estonia</v>
      </c>
      <c r="D17" s="86">
        <f>VLOOKUP(B17,Scores!J$8:Z$199,11,FALSE)</f>
        <v>0.79224700708750428</v>
      </c>
    </row>
    <row r="18" spans="2:4">
      <c r="B18" s="73">
        <v>14</v>
      </c>
      <c r="C18" s="73" t="str">
        <f>VLOOKUP(B18,Scores!J$8:Z$199,10,FALSE)</f>
        <v>Chile</v>
      </c>
      <c r="D18" s="86">
        <f>VLOOKUP(B18,Scores!J$8:Z$199,11,FALSE)</f>
        <v>0.78428383584490835</v>
      </c>
    </row>
    <row r="19" spans="2:4">
      <c r="B19" s="73">
        <v>15</v>
      </c>
      <c r="C19" s="73" t="str">
        <f>VLOOKUP(B19,Scores!J$8:Z$199,10,FALSE)</f>
        <v>Austria</v>
      </c>
      <c r="D19" s="86">
        <f>VLOOKUP(B19,Scores!J$8:Z$199,11,FALSE)</f>
        <v>0.78057230345448025</v>
      </c>
    </row>
    <row r="20" spans="2:4">
      <c r="B20" s="73">
        <v>16</v>
      </c>
      <c r="C20" s="73" t="str">
        <f>VLOOKUP(B20,Scores!J$8:Z$199,10,FALSE)</f>
        <v>Lithuania</v>
      </c>
      <c r="D20" s="86">
        <f>VLOOKUP(B20,Scores!J$8:Z$199,11,FALSE)</f>
        <v>0.77937900555476103</v>
      </c>
    </row>
    <row r="21" spans="2:4">
      <c r="B21" s="73">
        <v>17</v>
      </c>
      <c r="C21" s="73" t="str">
        <f>VLOOKUP(B21,Scores!J$8:Z$199,10,FALSE)</f>
        <v>Belgium</v>
      </c>
      <c r="D21" s="86">
        <f>VLOOKUP(B21,Scores!J$8:Z$199,11,FALSE)</f>
        <v>0.77885400629818147</v>
      </c>
    </row>
    <row r="22" spans="2:4">
      <c r="B22" s="73">
        <v>18</v>
      </c>
      <c r="C22" s="73" t="str">
        <f>VLOOKUP(B22,Scores!J$8:Z$199,10,FALSE)</f>
        <v>Japan</v>
      </c>
      <c r="D22" s="86">
        <f>VLOOKUP(B22,Scores!J$8:Z$199,11,FALSE)</f>
        <v>0.77698078181384767</v>
      </c>
    </row>
    <row r="23" spans="2:4">
      <c r="B23" s="73">
        <v>19</v>
      </c>
      <c r="C23" s="73" t="str">
        <f>VLOOKUP(B23,Scores!J$8:Z$199,10,FALSE)</f>
        <v>United Kingdom</v>
      </c>
      <c r="D23" s="86">
        <f>VLOOKUP(B23,Scores!J$8:Z$199,11,FALSE)</f>
        <v>0.77573654336067588</v>
      </c>
    </row>
    <row r="24" spans="2:4">
      <c r="B24" s="73">
        <v>20</v>
      </c>
      <c r="C24" s="73" t="str">
        <f>VLOOKUP(B24,Scores!J$8:Z$199,10,FALSE)</f>
        <v>Uruguay</v>
      </c>
      <c r="D24" s="86">
        <f>VLOOKUP(B24,Scores!J$8:Z$199,11,FALSE)</f>
        <v>0.77535955513560317</v>
      </c>
    </row>
    <row r="25" spans="2:4">
      <c r="B25" s="73">
        <v>21</v>
      </c>
      <c r="C25" s="73" t="str">
        <f>VLOOKUP(B25,Scores!J$8:Z$199,10,FALSE)</f>
        <v>Czech Republic</v>
      </c>
      <c r="D25" s="86">
        <f>VLOOKUP(B25,Scores!J$8:Z$199,11,FALSE)</f>
        <v>0.76539200252828477</v>
      </c>
    </row>
    <row r="26" spans="2:4">
      <c r="B26" s="73">
        <v>22</v>
      </c>
      <c r="C26" s="73" t="str">
        <f>VLOOKUP(B26,Scores!J$8:Z$199,10,FALSE)</f>
        <v>Spain</v>
      </c>
      <c r="D26" s="86">
        <f>VLOOKUP(B26,Scores!J$8:Z$199,11,FALSE)</f>
        <v>0.76142410061044008</v>
      </c>
    </row>
    <row r="27" spans="2:4">
      <c r="B27" s="73">
        <v>23</v>
      </c>
      <c r="C27" s="73" t="str">
        <f>VLOOKUP(B27,Scores!J$8:Z$199,10,FALSE)</f>
        <v>Germany</v>
      </c>
      <c r="D27" s="86">
        <f>VLOOKUP(B27,Scores!J$8:Z$199,11,FALSE)</f>
        <v>0.75995808447742752</v>
      </c>
    </row>
    <row r="28" spans="2:4">
      <c r="B28" s="73">
        <v>24</v>
      </c>
      <c r="C28" s="73" t="str">
        <f>VLOOKUP(B28,Scores!J$8:Z$199,10,FALSE)</f>
        <v>Korea, Republic of</v>
      </c>
      <c r="D28" s="86">
        <f>VLOOKUP(B28,Scores!J$8:Z$199,11,FALSE)</f>
        <v>0.75539972602299998</v>
      </c>
    </row>
    <row r="29" spans="2:4">
      <c r="B29" s="73">
        <v>25</v>
      </c>
      <c r="C29" s="73" t="str">
        <f>VLOOKUP(B29,Scores!J$8:Z$199,10,FALSE)</f>
        <v>Slovenia</v>
      </c>
      <c r="D29" s="86">
        <f>VLOOKUP(B29,Scores!J$8:Z$199,11,FALSE)</f>
        <v>0.75410664792371718</v>
      </c>
    </row>
    <row r="30" spans="2:4">
      <c r="B30" s="73">
        <v>26</v>
      </c>
      <c r="C30" s="73" t="str">
        <f>VLOOKUP(B30,Scores!J$8:Z$199,10,FALSE)</f>
        <v>Poland</v>
      </c>
      <c r="D30" s="86">
        <f>VLOOKUP(B30,Scores!J$8:Z$199,11,FALSE)</f>
        <v>0.7526640521236494</v>
      </c>
    </row>
    <row r="31" spans="2:4">
      <c r="B31" s="73">
        <v>27</v>
      </c>
      <c r="C31" s="73" t="str">
        <f>VLOOKUP(B31,Scores!J$8:Z$199,10,FALSE)</f>
        <v>Hungary</v>
      </c>
      <c r="D31" s="86">
        <f>VLOOKUP(B31,Scores!J$8:Z$199,11,FALSE)</f>
        <v>0.74901893974769773</v>
      </c>
    </row>
    <row r="32" spans="2:4">
      <c r="B32" s="73">
        <v>28</v>
      </c>
      <c r="C32" s="73" t="str">
        <f>VLOOKUP(B32,Scores!J$8:Z$199,10,FALSE)</f>
        <v>Slovakia</v>
      </c>
      <c r="D32" s="86">
        <f>VLOOKUP(B32,Scores!J$8:Z$199,11,FALSE)</f>
        <v>0.74665092714384484</v>
      </c>
    </row>
    <row r="33" spans="2:4">
      <c r="B33" s="73">
        <v>29</v>
      </c>
      <c r="C33" s="73" t="str">
        <f>VLOOKUP(B33,Scores!J$8:Z$199,10,FALSE)</f>
        <v>Latvia</v>
      </c>
      <c r="D33" s="86">
        <f>VLOOKUP(B33,Scores!J$8:Z$199,11,FALSE)</f>
        <v>0.74252449331531789</v>
      </c>
    </row>
    <row r="34" spans="2:4">
      <c r="B34" s="73">
        <v>30</v>
      </c>
      <c r="C34" s="73" t="str">
        <f>VLOOKUP(B34,Scores!J$8:Z$199,10,FALSE)</f>
        <v>Cyprus</v>
      </c>
      <c r="D34" s="86">
        <f>VLOOKUP(B34,Scores!J$8:Z$199,11,FALSE)</f>
        <v>0.73829881000089537</v>
      </c>
    </row>
    <row r="35" spans="2:4">
      <c r="B35" s="73">
        <v>31</v>
      </c>
      <c r="C35" s="73" t="str">
        <f>VLOOKUP(B35,Scores!J$8:Z$199,10,FALSE)</f>
        <v>Portugal</v>
      </c>
      <c r="D35" s="86">
        <f>VLOOKUP(B35,Scores!J$8:Z$199,11,FALSE)</f>
        <v>0.73781605356543922</v>
      </c>
    </row>
    <row r="36" spans="2:4">
      <c r="B36" s="73">
        <v>32</v>
      </c>
      <c r="C36" s="73" t="str">
        <f>VLOOKUP(B36,Scores!J$8:Z$199,10,FALSE)</f>
        <v>Luxembourg</v>
      </c>
      <c r="D36" s="86">
        <f>VLOOKUP(B36,Scores!J$8:Z$199,11,FALSE)</f>
        <v>0.73475891016339279</v>
      </c>
    </row>
    <row r="37" spans="2:4">
      <c r="B37" s="73">
        <v>33</v>
      </c>
      <c r="C37" s="73" t="str">
        <f>VLOOKUP(B37,Scores!J$8:Z$199,10,FALSE)</f>
        <v>France</v>
      </c>
      <c r="D37" s="86">
        <f>VLOOKUP(B37,Scores!J$8:Z$199,11,FALSE)</f>
        <v>0.7261690280504618</v>
      </c>
    </row>
    <row r="38" spans="2:4">
      <c r="B38" s="73">
        <v>34</v>
      </c>
      <c r="C38" s="73" t="str">
        <f>VLOOKUP(B38,Scores!J$8:Z$199,10,FALSE)</f>
        <v>Italy</v>
      </c>
      <c r="D38" s="86">
        <f>VLOOKUP(B38,Scores!J$8:Z$199,11,FALSE)</f>
        <v>0.72058532811897591</v>
      </c>
    </row>
    <row r="39" spans="2:4">
      <c r="B39" s="73">
        <v>35</v>
      </c>
      <c r="C39" s="73" t="str">
        <f>VLOOKUP(B39,Scores!J$8:Z$199,10,FALSE)</f>
        <v>Romania</v>
      </c>
      <c r="D39" s="86">
        <f>VLOOKUP(B39,Scores!J$8:Z$199,11,FALSE)</f>
        <v>0.72034587788144333</v>
      </c>
    </row>
    <row r="40" spans="2:4">
      <c r="B40" s="73">
        <v>36</v>
      </c>
      <c r="C40" s="73" t="str">
        <f>VLOOKUP(B40,Scores!J$8:Z$199,10,FALSE)</f>
        <v>Mauritius</v>
      </c>
      <c r="D40" s="86">
        <f>VLOOKUP(B40,Scores!J$8:Z$199,11,FALSE)</f>
        <v>0.71480182978686746</v>
      </c>
    </row>
    <row r="41" spans="2:4">
      <c r="B41" s="73">
        <v>37</v>
      </c>
      <c r="C41" s="73" t="str">
        <f>VLOOKUP(B41,Scores!J$8:Z$199,10,FALSE)</f>
        <v>Greece</v>
      </c>
      <c r="D41" s="86">
        <f>VLOOKUP(B41,Scores!J$8:Z$199,11,FALSE)</f>
        <v>0.70643411688734969</v>
      </c>
    </row>
    <row r="42" spans="2:4">
      <c r="B42" s="73">
        <v>38</v>
      </c>
      <c r="C42" s="73" t="str">
        <f>VLOOKUP(B42,Scores!J$8:Z$199,10,FALSE)</f>
        <v>Malta</v>
      </c>
      <c r="D42" s="86">
        <f>VLOOKUP(B42,Scores!J$8:Z$199,11,FALSE)</f>
        <v>0.70290303609667859</v>
      </c>
    </row>
    <row r="43" spans="2:4">
      <c r="B43" s="73">
        <v>39</v>
      </c>
      <c r="C43" s="73" t="str">
        <f>VLOOKUP(B43,Scores!J$8:Z$199,10,FALSE)</f>
        <v>Bulgaria</v>
      </c>
      <c r="D43" s="86">
        <f>VLOOKUP(B43,Scores!J$8:Z$199,11,FALSE)</f>
        <v>0.69924439461166721</v>
      </c>
    </row>
    <row r="44" spans="2:4">
      <c r="B44" s="73">
        <v>40</v>
      </c>
      <c r="C44" s="73" t="str">
        <f>VLOOKUP(B44,Scores!J$8:Z$199,10,FALSE)</f>
        <v>Saint Lucia</v>
      </c>
      <c r="D44" s="86">
        <f>VLOOKUP(B44,Scores!J$8:Z$199,11,FALSE)</f>
        <v>0.69352765685391216</v>
      </c>
    </row>
    <row r="45" spans="2:4">
      <c r="B45" s="73">
        <v>41</v>
      </c>
      <c r="C45" s="73" t="str">
        <f>VLOOKUP(B45,Scores!J$8:Z$199,10,FALSE)</f>
        <v>Israel</v>
      </c>
      <c r="D45" s="86">
        <f>VLOOKUP(B45,Scores!J$8:Z$199,11,FALSE)</f>
        <v>0.68595255383007425</v>
      </c>
    </row>
    <row r="46" spans="2:4">
      <c r="B46" s="73">
        <v>42</v>
      </c>
      <c r="C46" s="73" t="str">
        <f>VLOOKUP(B46,Scores!J$8:Z$199,10,FALSE)</f>
        <v>Croatia</v>
      </c>
      <c r="D46" s="86">
        <f>VLOOKUP(B46,Scores!J$8:Z$199,11,FALSE)</f>
        <v>0.68332090312897686</v>
      </c>
    </row>
    <row r="47" spans="2:4">
      <c r="B47" s="73">
        <v>43</v>
      </c>
      <c r="C47" s="73" t="str">
        <f>VLOOKUP(B47,Scores!J$8:Z$199,10,FALSE)</f>
        <v>Panama</v>
      </c>
      <c r="D47" s="86">
        <f>VLOOKUP(B47,Scores!J$8:Z$199,11,FALSE)</f>
        <v>0.68142670098759583</v>
      </c>
    </row>
    <row r="48" spans="2:4">
      <c r="B48" s="73">
        <v>44</v>
      </c>
      <c r="C48" s="73" t="str">
        <f>VLOOKUP(B48,Scores!J$8:Z$199,10,FALSE)</f>
        <v>Armenia</v>
      </c>
      <c r="D48" s="86">
        <f>VLOOKUP(B48,Scores!J$8:Z$199,11,FALSE)</f>
        <v>0.66737925963756595</v>
      </c>
    </row>
    <row r="49" spans="2:4">
      <c r="B49" s="73">
        <v>45</v>
      </c>
      <c r="C49" s="73" t="str">
        <f>VLOOKUP(B49,Scores!J$8:Z$199,10,FALSE)</f>
        <v>Bahrain</v>
      </c>
      <c r="D49" s="86">
        <f>VLOOKUP(B49,Scores!J$8:Z$199,11,FALSE)</f>
        <v>0.65912879070429864</v>
      </c>
    </row>
    <row r="50" spans="2:4">
      <c r="B50" s="73">
        <v>46</v>
      </c>
      <c r="C50" s="73" t="str">
        <f>VLOOKUP(B50,Scores!J$8:Z$199,10,FALSE)</f>
        <v>Macedonia</v>
      </c>
      <c r="D50" s="86">
        <f>VLOOKUP(B50,Scores!J$8:Z$199,11,FALSE)</f>
        <v>0.65713190810866784</v>
      </c>
    </row>
    <row r="51" spans="2:4">
      <c r="B51" s="73">
        <v>47</v>
      </c>
      <c r="C51" s="73" t="str">
        <f>VLOOKUP(B51,Scores!J$8:Z$199,10,FALSE)</f>
        <v>United Arab Emirates</v>
      </c>
      <c r="D51" s="86">
        <f>VLOOKUP(B51,Scores!J$8:Z$199,11,FALSE)</f>
        <v>0.64877886687773623</v>
      </c>
    </row>
    <row r="52" spans="2:4">
      <c r="B52" s="73">
        <v>48</v>
      </c>
      <c r="C52" s="73" t="str">
        <f>VLOOKUP(B52,Scores!J$8:Z$199,10,FALSE)</f>
        <v>Botswana</v>
      </c>
      <c r="D52" s="86">
        <f>VLOOKUP(B52,Scores!J$8:Z$199,11,FALSE)</f>
        <v>0.64859822087938579</v>
      </c>
    </row>
    <row r="53" spans="2:4">
      <c r="B53" s="73">
        <v>49</v>
      </c>
      <c r="C53" s="73" t="str">
        <f>VLOOKUP(B53,Scores!J$8:Z$199,10,FALSE)</f>
        <v>El Salvador</v>
      </c>
      <c r="D53" s="86">
        <f>VLOOKUP(B53,Scores!J$8:Z$199,11,FALSE)</f>
        <v>0.64772914876720122</v>
      </c>
    </row>
    <row r="54" spans="2:4">
      <c r="B54" s="73">
        <v>50</v>
      </c>
      <c r="C54" s="73" t="str">
        <f>VLOOKUP(B54,Scores!J$8:Z$199,10,FALSE)</f>
        <v>Mongolia</v>
      </c>
      <c r="D54" s="86">
        <f>VLOOKUP(B54,Scores!J$8:Z$199,11,FALSE)</f>
        <v>0.64744783510498016</v>
      </c>
    </row>
    <row r="55" spans="2:4">
      <c r="B55" s="73">
        <v>51</v>
      </c>
      <c r="C55" s="73" t="str">
        <f>VLOOKUP(B55,Scores!J$8:Z$199,10,FALSE)</f>
        <v>Jordan</v>
      </c>
      <c r="D55" s="86">
        <f>VLOOKUP(B55,Scores!J$8:Z$199,11,FALSE)</f>
        <v>0.64470574352446397</v>
      </c>
    </row>
    <row r="56" spans="2:4">
      <c r="B56" s="73">
        <v>52</v>
      </c>
      <c r="C56" s="73" t="str">
        <f>VLOOKUP(B56,Scores!J$8:Z$199,10,FALSE)</f>
        <v>Oman</v>
      </c>
      <c r="D56" s="86">
        <f>VLOOKUP(B56,Scores!J$8:Z$199,11,FALSE)</f>
        <v>0.64353246716159629</v>
      </c>
    </row>
    <row r="57" spans="2:4">
      <c r="B57" s="73">
        <v>53</v>
      </c>
      <c r="C57" s="73" t="str">
        <f>VLOOKUP(B57,Scores!J$8:Z$199,10,FALSE)</f>
        <v>Argentina</v>
      </c>
      <c r="D57" s="86">
        <f>VLOOKUP(B57,Scores!J$8:Z$199,11,FALSE)</f>
        <v>0.64284132521373794</v>
      </c>
    </row>
    <row r="58" spans="2:4">
      <c r="B58" s="73">
        <v>54</v>
      </c>
      <c r="C58" s="73" t="str">
        <f>VLOOKUP(B58,Scores!J$8:Z$199,10,FALSE)</f>
        <v>Malaysia</v>
      </c>
      <c r="D58" s="86">
        <f>VLOOKUP(B58,Scores!J$8:Z$199,11,FALSE)</f>
        <v>0.64055382389735394</v>
      </c>
    </row>
    <row r="59" spans="2:4">
      <c r="B59" s="73">
        <v>55</v>
      </c>
      <c r="C59" s="73" t="str">
        <f>VLOOKUP(B59,Scores!J$8:Z$199,10,FALSE)</f>
        <v>Jamaica</v>
      </c>
      <c r="D59" s="86">
        <f>VLOOKUP(B59,Scores!J$8:Z$199,11,FALSE)</f>
        <v>0.6351545296902722</v>
      </c>
    </row>
    <row r="60" spans="2:4">
      <c r="B60" s="73">
        <v>56</v>
      </c>
      <c r="C60" s="73" t="str">
        <f>VLOOKUP(B60,Scores!J$8:Z$199,10,FALSE)</f>
        <v>Cape Verde</v>
      </c>
      <c r="D60" s="86">
        <f>VLOOKUP(B60,Scores!J$8:Z$199,11,FALSE)</f>
        <v>0.63329496735653645</v>
      </c>
    </row>
    <row r="61" spans="2:4">
      <c r="B61" s="73">
        <v>57</v>
      </c>
      <c r="C61" s="73" t="str">
        <f>VLOOKUP(B61,Scores!J$8:Z$199,10,FALSE)</f>
        <v>Serbia</v>
      </c>
      <c r="D61" s="86">
        <f>VLOOKUP(B61,Scores!J$8:Z$199,11,FALSE)</f>
        <v>0.63229967958669309</v>
      </c>
    </row>
    <row r="62" spans="2:4">
      <c r="B62" s="73">
        <v>58</v>
      </c>
      <c r="C62" s="73" t="str">
        <f>VLOOKUP(B62,Scores!J$8:Z$199,10,FALSE)</f>
        <v>Peru</v>
      </c>
      <c r="D62" s="86">
        <f>VLOOKUP(B62,Scores!J$8:Z$199,11,FALSE)</f>
        <v>0.63210837908810646</v>
      </c>
    </row>
    <row r="63" spans="2:4">
      <c r="B63" s="73">
        <v>59</v>
      </c>
      <c r="C63" s="73" t="str">
        <f>VLOOKUP(B63,Scores!J$8:Z$199,10,FALSE)</f>
        <v>Qatar</v>
      </c>
      <c r="D63" s="86">
        <f>VLOOKUP(B63,Scores!J$8:Z$199,11,FALSE)</f>
        <v>0.63100890748605853</v>
      </c>
    </row>
    <row r="64" spans="2:4">
      <c r="B64" s="73">
        <v>60</v>
      </c>
      <c r="C64" s="73" t="str">
        <f>VLOOKUP(B64,Scores!J$8:Z$199,10,FALSE)</f>
        <v>Kazakhstan</v>
      </c>
      <c r="D64" s="86">
        <f>VLOOKUP(B64,Scores!J$8:Z$199,11,FALSE)</f>
        <v>0.6280831137620011</v>
      </c>
    </row>
    <row r="65" spans="2:4">
      <c r="B65" s="73">
        <v>61</v>
      </c>
      <c r="C65" s="73" t="str">
        <f>VLOOKUP(B65,Scores!J$8:Z$199,10,FALSE)</f>
        <v>Brazil</v>
      </c>
      <c r="D65" s="86">
        <f>VLOOKUP(B65,Scores!J$8:Z$199,11,FALSE)</f>
        <v>0.62661535275290303</v>
      </c>
    </row>
    <row r="66" spans="2:4">
      <c r="B66" s="73">
        <v>62</v>
      </c>
      <c r="C66" s="73" t="str">
        <f>VLOOKUP(B66,Scores!J$8:Z$199,10,FALSE)</f>
        <v>Dominica</v>
      </c>
      <c r="D66" s="86">
        <f>VLOOKUP(B66,Scores!J$8:Z$199,11,FALSE)</f>
        <v>0.62575810820180444</v>
      </c>
    </row>
    <row r="67" spans="2:4">
      <c r="B67" s="73">
        <v>63</v>
      </c>
      <c r="C67" s="73" t="str">
        <f>VLOOKUP(B67,Scores!J$8:Z$199,10,FALSE)</f>
        <v>Trinidad and Tobago</v>
      </c>
      <c r="D67" s="86">
        <f>VLOOKUP(B67,Scores!J$8:Z$199,11,FALSE)</f>
        <v>0.62445470917878898</v>
      </c>
    </row>
    <row r="68" spans="2:4">
      <c r="B68" s="73">
        <v>64</v>
      </c>
      <c r="C68" s="73" t="str">
        <f>VLOOKUP(B68,Scores!J$8:Z$199,10,FALSE)</f>
        <v>Thailand</v>
      </c>
      <c r="D68" s="86">
        <f>VLOOKUP(B68,Scores!J$8:Z$199,11,FALSE)</f>
        <v>0.6211404242652121</v>
      </c>
    </row>
    <row r="69" spans="2:4">
      <c r="B69" s="73">
        <v>65</v>
      </c>
      <c r="C69" s="73" t="str">
        <f>VLOOKUP(B69,Scores!J$8:Z$199,10,FALSE)</f>
        <v>Dominican Republic</v>
      </c>
      <c r="D69" s="86">
        <f>VLOOKUP(B69,Scores!J$8:Z$199,11,FALSE)</f>
        <v>0.61631502547368799</v>
      </c>
    </row>
    <row r="70" spans="2:4">
      <c r="B70" s="73">
        <v>66</v>
      </c>
      <c r="C70" s="73" t="str">
        <f>VLOOKUP(B70,Scores!J$8:Z$199,10,FALSE)</f>
        <v>Costa Rica</v>
      </c>
      <c r="D70" s="86">
        <f>VLOOKUP(B70,Scores!J$8:Z$199,11,FALSE)</f>
        <v>0.61603821033935369</v>
      </c>
    </row>
    <row r="71" spans="2:4">
      <c r="B71" s="73">
        <v>67</v>
      </c>
      <c r="C71" s="73" t="str">
        <f>VLOOKUP(B71,Scores!J$8:Z$199,10,FALSE)</f>
        <v>Colombia</v>
      </c>
      <c r="D71" s="86">
        <f>VLOOKUP(B71,Scores!J$8:Z$199,11,FALSE)</f>
        <v>0.61533657166979694</v>
      </c>
    </row>
    <row r="72" spans="2:4">
      <c r="B72" s="73">
        <v>68</v>
      </c>
      <c r="C72" s="73" t="str">
        <f>VLOOKUP(B72,Scores!J$8:Z$199,10,FALSE)</f>
        <v>Mexico</v>
      </c>
      <c r="D72" s="86">
        <f>VLOOKUP(B72,Scores!J$8:Z$199,11,FALSE)</f>
        <v>0.61412234392056031</v>
      </c>
    </row>
    <row r="73" spans="2:4">
      <c r="B73" s="73">
        <v>69</v>
      </c>
      <c r="C73" s="73" t="str">
        <f>VLOOKUP(B73,Scores!J$8:Z$199,10,FALSE)</f>
        <v>Albania</v>
      </c>
      <c r="D73" s="86">
        <f>VLOOKUP(B73,Scores!J$8:Z$199,11,FALSE)</f>
        <v>0.61397562894918356</v>
      </c>
    </row>
    <row r="74" spans="2:4">
      <c r="B74" s="73">
        <v>70</v>
      </c>
      <c r="C74" s="73" t="str">
        <f>VLOOKUP(B74,Scores!J$8:Z$199,10,FALSE)</f>
        <v>Turkey</v>
      </c>
      <c r="D74" s="86">
        <f>VLOOKUP(B74,Scores!J$8:Z$199,11,FALSE)</f>
        <v>0.61270625235925702</v>
      </c>
    </row>
    <row r="75" spans="2:4">
      <c r="B75" s="73">
        <v>71</v>
      </c>
      <c r="C75" s="73" t="str">
        <f>VLOOKUP(B75,Scores!J$8:Z$199,10,FALSE)</f>
        <v>Samoa</v>
      </c>
      <c r="D75" s="86">
        <f>VLOOKUP(B75,Scores!J$8:Z$199,11,FALSE)</f>
        <v>0.60753334539591719</v>
      </c>
    </row>
    <row r="76" spans="2:4">
      <c r="B76" s="73">
        <v>72</v>
      </c>
      <c r="C76" s="73" t="str">
        <f>VLOOKUP(B76,Scores!J$8:Z$199,10,FALSE)</f>
        <v>Kyrgyzstan</v>
      </c>
      <c r="D76" s="86">
        <f>VLOOKUP(B76,Scores!J$8:Z$199,11,FALSE)</f>
        <v>0.60526307351874142</v>
      </c>
    </row>
    <row r="77" spans="2:4">
      <c r="B77" s="73">
        <v>73</v>
      </c>
      <c r="C77" s="73" t="str">
        <f>VLOOKUP(B77,Scores!J$8:Z$199,10,FALSE)</f>
        <v>Ukraine</v>
      </c>
      <c r="D77" s="86">
        <f>VLOOKUP(B77,Scores!J$8:Z$199,11,FALSE)</f>
        <v>0.60244499480795488</v>
      </c>
    </row>
    <row r="78" spans="2:4">
      <c r="B78" s="73">
        <v>74</v>
      </c>
      <c r="C78" s="73" t="str">
        <f>VLOOKUP(B78,Scores!J$8:Z$199,10,FALSE)</f>
        <v>Georgia</v>
      </c>
      <c r="D78" s="86">
        <f>VLOOKUP(B78,Scores!J$8:Z$199,11,FALSE)</f>
        <v>0.59234796707889448</v>
      </c>
    </row>
    <row r="79" spans="2:4">
      <c r="B79" s="73">
        <v>75</v>
      </c>
      <c r="C79" s="73" t="str">
        <f>VLOOKUP(B79,Scores!J$8:Z$199,10,FALSE)</f>
        <v>Russian Federation</v>
      </c>
      <c r="D79" s="86">
        <f>VLOOKUP(B79,Scores!J$8:Z$199,11,FALSE)</f>
        <v>0.59010359551528413</v>
      </c>
    </row>
    <row r="80" spans="2:4">
      <c r="B80" s="73">
        <v>76</v>
      </c>
      <c r="C80" s="73" t="str">
        <f>VLOOKUP(B80,Scores!J$8:Z$199,10,FALSE)</f>
        <v>Bosnia and Herzegovina</v>
      </c>
      <c r="D80" s="86">
        <f>VLOOKUP(B80,Scores!J$8:Z$199,11,FALSE)</f>
        <v>0.59004162781476022</v>
      </c>
    </row>
    <row r="81" spans="2:4">
      <c r="B81" s="73">
        <v>77</v>
      </c>
      <c r="C81" s="73" t="str">
        <f>VLOOKUP(B81,Scores!J$8:Z$199,10,FALSE)</f>
        <v>Saudi Arabia</v>
      </c>
      <c r="D81" s="86">
        <f>VLOOKUP(B81,Scores!J$8:Z$199,11,FALSE)</f>
        <v>0.58795186795388132</v>
      </c>
    </row>
    <row r="82" spans="2:4">
      <c r="B82" s="73">
        <v>78</v>
      </c>
      <c r="C82" s="73" t="str">
        <f>VLOOKUP(B82,Scores!J$8:Z$199,10,FALSE)</f>
        <v>Belarus</v>
      </c>
      <c r="D82" s="86">
        <f>VLOOKUP(B82,Scores!J$8:Z$199,11,FALSE)</f>
        <v>0.58780726624434754</v>
      </c>
    </row>
    <row r="83" spans="2:4">
      <c r="B83" s="73">
        <v>79</v>
      </c>
      <c r="C83" s="73" t="str">
        <f>VLOOKUP(B83,Scores!J$8:Z$199,10,FALSE)</f>
        <v>Paraguay</v>
      </c>
      <c r="D83" s="86">
        <f>VLOOKUP(B83,Scores!J$8:Z$199,11,FALSE)</f>
        <v>0.58590950934012398</v>
      </c>
    </row>
    <row r="84" spans="2:4">
      <c r="B84" s="73">
        <v>80</v>
      </c>
      <c r="C84" s="73" t="str">
        <f>VLOOKUP(B84,Scores!J$8:Z$199,10,FALSE)</f>
        <v>Tunisia</v>
      </c>
      <c r="D84" s="86">
        <f>VLOOKUP(B84,Scores!J$8:Z$199,11,FALSE)</f>
        <v>0.58013112534113331</v>
      </c>
    </row>
    <row r="85" spans="2:4">
      <c r="B85" s="73">
        <v>81</v>
      </c>
      <c r="C85" s="73" t="str">
        <f>VLOOKUP(B85,Scores!J$8:Z$199,10,FALSE)</f>
        <v>Guatemala</v>
      </c>
      <c r="D85" s="86">
        <f>VLOOKUP(B85,Scores!J$8:Z$199,11,FALSE)</f>
        <v>0.57072195524133462</v>
      </c>
    </row>
    <row r="86" spans="2:4">
      <c r="B86" s="73">
        <v>82</v>
      </c>
      <c r="C86" s="73" t="str">
        <f>VLOOKUP(B86,Scores!J$8:Z$199,10,FALSE)</f>
        <v>Namibia</v>
      </c>
      <c r="D86" s="86">
        <f>VLOOKUP(B86,Scores!J$8:Z$199,11,FALSE)</f>
        <v>0.56769836006407481</v>
      </c>
    </row>
    <row r="87" spans="2:4">
      <c r="B87" s="73">
        <v>83</v>
      </c>
      <c r="C87" s="73" t="str">
        <f>VLOOKUP(B87,Scores!J$8:Z$199,10,FALSE)</f>
        <v>Moldova, Republic of</v>
      </c>
      <c r="D87" s="86">
        <f>VLOOKUP(B87,Scores!J$8:Z$199,11,FALSE)</f>
        <v>0.56506054278292828</v>
      </c>
    </row>
    <row r="88" spans="2:4">
      <c r="B88" s="73">
        <v>84</v>
      </c>
      <c r="C88" s="73" t="str">
        <f>VLOOKUP(B88,Scores!J$8:Z$199,10,FALSE)</f>
        <v>Honduras</v>
      </c>
      <c r="D88" s="86">
        <f>VLOOKUP(B88,Scores!J$8:Z$199,11,FALSE)</f>
        <v>0.56361344297000815</v>
      </c>
    </row>
    <row r="89" spans="2:4">
      <c r="B89" s="73">
        <v>85</v>
      </c>
      <c r="C89" s="73" t="str">
        <f>VLOOKUP(B89,Scores!J$8:Z$199,10,FALSE)</f>
        <v>Belize</v>
      </c>
      <c r="D89" s="86">
        <f>VLOOKUP(B89,Scores!J$8:Z$199,11,FALSE)</f>
        <v>0.56108838165868324</v>
      </c>
    </row>
    <row r="90" spans="2:4">
      <c r="B90" s="73">
        <v>86</v>
      </c>
      <c r="C90" s="73" t="str">
        <f>VLOOKUP(B90,Scores!J$8:Z$199,10,FALSE)</f>
        <v>Suriname</v>
      </c>
      <c r="D90" s="86">
        <f>VLOOKUP(B90,Scores!J$8:Z$199,11,FALSE)</f>
        <v>0.56036074552555171</v>
      </c>
    </row>
    <row r="91" spans="2:4">
      <c r="B91" s="73">
        <v>87</v>
      </c>
      <c r="C91" s="73" t="str">
        <f>VLOOKUP(B91,Scores!J$8:Z$199,10,FALSE)</f>
        <v>Ghana</v>
      </c>
      <c r="D91" s="86">
        <f>VLOOKUP(B91,Scores!J$8:Z$199,11,FALSE)</f>
        <v>0.55014435589834232</v>
      </c>
    </row>
    <row r="92" spans="2:4">
      <c r="B92" s="73">
        <v>88</v>
      </c>
      <c r="C92" s="73" t="str">
        <f>VLOOKUP(B92,Scores!J$8:Z$199,10,FALSE)</f>
        <v>Vanuatu</v>
      </c>
      <c r="D92" s="86">
        <f>VLOOKUP(B92,Scores!J$8:Z$199,11,FALSE)</f>
        <v>0.54507925940867463</v>
      </c>
    </row>
    <row r="93" spans="2:4">
      <c r="B93" s="73">
        <v>89</v>
      </c>
      <c r="C93" s="73" t="str">
        <f>VLOOKUP(B93,Scores!J$8:Z$199,10,FALSE)</f>
        <v>Azerbaijan</v>
      </c>
      <c r="D93" s="86">
        <f>VLOOKUP(B93,Scores!J$8:Z$199,11,FALSE)</f>
        <v>0.5440415795539828</v>
      </c>
    </row>
    <row r="94" spans="2:4">
      <c r="B94" s="73">
        <v>90</v>
      </c>
      <c r="C94" s="73" t="str">
        <f>VLOOKUP(B94,Scores!J$8:Z$199,10,FALSE)</f>
        <v>Ecuador</v>
      </c>
      <c r="D94" s="86">
        <f>VLOOKUP(B94,Scores!J$8:Z$199,11,FALSE)</f>
        <v>0.54213625182948566</v>
      </c>
    </row>
    <row r="95" spans="2:4">
      <c r="B95" s="73">
        <v>91</v>
      </c>
      <c r="C95" s="73" t="str">
        <f>VLOOKUP(B95,Scores!J$8:Z$199,10,FALSE)</f>
        <v>Fiji</v>
      </c>
      <c r="D95" s="86">
        <f>VLOOKUP(B95,Scores!J$8:Z$199,11,FALSE)</f>
        <v>0.54066755727464222</v>
      </c>
    </row>
    <row r="96" spans="2:4">
      <c r="B96" s="73">
        <v>92</v>
      </c>
      <c r="C96" s="73" t="str">
        <f>VLOOKUP(B96,Scores!J$8:Z$199,10,FALSE)</f>
        <v>Philippines</v>
      </c>
      <c r="D96" s="86">
        <f>VLOOKUP(B96,Scores!J$8:Z$199,11,FALSE)</f>
        <v>0.53790735011400725</v>
      </c>
    </row>
    <row r="97" spans="2:4">
      <c r="B97" s="73">
        <v>93</v>
      </c>
      <c r="C97" s="73" t="str">
        <f>VLOOKUP(B97,Scores!J$8:Z$199,10,FALSE)</f>
        <v>Indonesia</v>
      </c>
      <c r="D97" s="86">
        <f>VLOOKUP(B97,Scores!J$8:Z$199,11,FALSE)</f>
        <v>0.53262930608559467</v>
      </c>
    </row>
    <row r="98" spans="2:4">
      <c r="B98" s="73">
        <v>94</v>
      </c>
      <c r="C98" s="73" t="str">
        <f>VLOOKUP(B98,Scores!J$8:Z$199,10,FALSE)</f>
        <v>Morocco</v>
      </c>
      <c r="D98" s="86">
        <f>VLOOKUP(B98,Scores!J$8:Z$199,11,FALSE)</f>
        <v>0.53010103237499095</v>
      </c>
    </row>
    <row r="99" spans="2:4">
      <c r="B99" s="73">
        <v>95</v>
      </c>
      <c r="C99" s="73" t="str">
        <f>VLOOKUP(B99,Scores!J$8:Z$199,10,FALSE)</f>
        <v>Lebanon</v>
      </c>
      <c r="D99" s="86">
        <f>VLOOKUP(B99,Scores!J$8:Z$199,11,FALSE)</f>
        <v>0.52937426933248488</v>
      </c>
    </row>
    <row r="100" spans="2:4">
      <c r="B100" s="73">
        <v>96</v>
      </c>
      <c r="C100" s="73" t="str">
        <f>VLOOKUP(B100,Scores!J$8:Z$199,10,FALSE)</f>
        <v>Bolivia, Plurinational State of</v>
      </c>
      <c r="D100" s="86">
        <f>VLOOKUP(B100,Scores!J$8:Z$199,11,FALSE)</f>
        <v>0.52822701685113282</v>
      </c>
    </row>
    <row r="101" spans="2:4">
      <c r="B101" s="73">
        <v>97</v>
      </c>
      <c r="C101" s="73" t="str">
        <f>VLOOKUP(B101,Scores!J$8:Z$199,10,FALSE)</f>
        <v>Gabon</v>
      </c>
      <c r="D101" s="86">
        <f>VLOOKUP(B101,Scores!J$8:Z$199,11,FALSE)</f>
        <v>0.52677071875562009</v>
      </c>
    </row>
    <row r="102" spans="2:4">
      <c r="B102" s="73">
        <v>98</v>
      </c>
      <c r="C102" s="73" t="str">
        <f>VLOOKUP(B102,Scores!J$8:Z$199,10,FALSE)</f>
        <v>Egypt</v>
      </c>
      <c r="D102" s="86">
        <f>VLOOKUP(B102,Scores!J$8:Z$199,11,FALSE)</f>
        <v>0.52407931046470924</v>
      </c>
    </row>
    <row r="103" spans="2:4">
      <c r="B103" s="73">
        <v>99</v>
      </c>
      <c r="C103" s="73" t="str">
        <f>VLOOKUP(B103,Scores!J$8:Z$199,10,FALSE)</f>
        <v>Gambia</v>
      </c>
      <c r="D103" s="86">
        <f>VLOOKUP(B103,Scores!J$8:Z$199,11,FALSE)</f>
        <v>0.5211737982192256</v>
      </c>
    </row>
    <row r="104" spans="2:4">
      <c r="B104" s="73">
        <v>100</v>
      </c>
      <c r="C104" s="73" t="str">
        <f>VLOOKUP(B104,Scores!J$8:Z$199,10,FALSE)</f>
        <v>Benin</v>
      </c>
      <c r="D104" s="86">
        <f>VLOOKUP(B104,Scores!J$8:Z$199,11,FALSE)</f>
        <v>0.52017942964347796</v>
      </c>
    </row>
    <row r="105" spans="2:4">
      <c r="B105" s="73">
        <v>101</v>
      </c>
      <c r="C105" s="73" t="str">
        <f>VLOOKUP(B105,Scores!J$8:Z$199,10,FALSE)</f>
        <v>Micronesia, Federated States of</v>
      </c>
      <c r="D105" s="86">
        <f>VLOOKUP(B105,Scores!J$8:Z$199,11,FALSE)</f>
        <v>0.51797746646478571</v>
      </c>
    </row>
    <row r="106" spans="2:4">
      <c r="B106" s="73">
        <v>102</v>
      </c>
      <c r="C106" s="73" t="str">
        <f>VLOOKUP(B106,Scores!J$8:Z$199,10,FALSE)</f>
        <v>Algeria</v>
      </c>
      <c r="D106" s="86">
        <f>VLOOKUP(B106,Scores!J$8:Z$199,11,FALSE)</f>
        <v>0.5146202369071663</v>
      </c>
    </row>
    <row r="107" spans="2:4">
      <c r="B107" s="73">
        <v>103</v>
      </c>
      <c r="C107" s="73" t="str">
        <f>VLOOKUP(B107,Scores!J$8:Z$199,10,FALSE)</f>
        <v>Venezuela, Bolivarian Republic of</v>
      </c>
      <c r="D107" s="86">
        <f>VLOOKUP(B107,Scores!J$8:Z$199,11,FALSE)</f>
        <v>0.51267580078089559</v>
      </c>
    </row>
    <row r="108" spans="2:4">
      <c r="B108" s="73">
        <v>104</v>
      </c>
      <c r="C108" s="73" t="str">
        <f>VLOOKUP(B108,Scores!J$8:Z$199,10,FALSE)</f>
        <v>Nicaragua</v>
      </c>
      <c r="D108" s="86">
        <f>VLOOKUP(B108,Scores!J$8:Z$199,11,FALSE)</f>
        <v>0.50925280321793587</v>
      </c>
    </row>
    <row r="109" spans="2:4">
      <c r="B109" s="73">
        <v>105</v>
      </c>
      <c r="C109" s="73" t="str">
        <f>VLOOKUP(B109,Scores!J$8:Z$199,10,FALSE)</f>
        <v>Tonga</v>
      </c>
      <c r="D109" s="86">
        <f>VLOOKUP(B109,Scores!J$8:Z$199,11,FALSE)</f>
        <v>0.49664036499532599</v>
      </c>
    </row>
    <row r="110" spans="2:4">
      <c r="B110" s="73">
        <v>106</v>
      </c>
      <c r="C110" s="73" t="str">
        <f>VLOOKUP(B110,Scores!J$8:Z$199,10,FALSE)</f>
        <v>Bhutan</v>
      </c>
      <c r="D110" s="86">
        <f>VLOOKUP(B110,Scores!J$8:Z$199,11,FALSE)</f>
        <v>0.49643956400106687</v>
      </c>
    </row>
    <row r="111" spans="2:4">
      <c r="B111" s="73">
        <v>107</v>
      </c>
      <c r="C111" s="73" t="str">
        <f>VLOOKUP(B111,Scores!J$8:Z$199,10,FALSE)</f>
        <v>Libyan Arab Jamahiriya</v>
      </c>
      <c r="D111" s="86">
        <f>VLOOKUP(B111,Scores!J$8:Z$199,11,FALSE)</f>
        <v>0.49576038890686969</v>
      </c>
    </row>
    <row r="112" spans="2:4">
      <c r="B112" s="73">
        <v>108</v>
      </c>
      <c r="C112" s="73" t="str">
        <f>VLOOKUP(B112,Scores!J$8:Z$199,10,FALSE)</f>
        <v>Viet Nam</v>
      </c>
      <c r="D112" s="86">
        <f>VLOOKUP(B112,Scores!J$8:Z$199,11,FALSE)</f>
        <v>0.4946695130674934</v>
      </c>
    </row>
    <row r="113" spans="2:4">
      <c r="B113" s="73">
        <v>109</v>
      </c>
      <c r="C113" s="73" t="str">
        <f>VLOOKUP(B113,Scores!J$8:Z$199,10,FALSE)</f>
        <v>Maldives</v>
      </c>
      <c r="D113" s="86">
        <f>VLOOKUP(B113,Scores!J$8:Z$199,11,FALSE)</f>
        <v>0.49116307204235854</v>
      </c>
    </row>
    <row r="114" spans="2:4">
      <c r="B114" s="73">
        <v>110</v>
      </c>
      <c r="C114" s="73" t="str">
        <f>VLOOKUP(B114,Scores!J$8:Z$199,10,FALSE)</f>
        <v>Senegal</v>
      </c>
      <c r="D114" s="86">
        <f>VLOOKUP(B114,Scores!J$8:Z$199,11,FALSE)</f>
        <v>0.48887898379019357</v>
      </c>
    </row>
    <row r="115" spans="2:4">
      <c r="B115" s="73">
        <v>111</v>
      </c>
      <c r="C115" s="73" t="str">
        <f>VLOOKUP(B115,Scores!J$8:Z$199,10,FALSE)</f>
        <v>Zambia</v>
      </c>
      <c r="D115" s="86">
        <f>VLOOKUP(B115,Scores!J$8:Z$199,11,FALSE)</f>
        <v>0.48731073927255297</v>
      </c>
    </row>
    <row r="116" spans="2:4">
      <c r="B116" s="73">
        <v>112</v>
      </c>
      <c r="C116" s="73" t="str">
        <f>VLOOKUP(B116,Scores!J$8:Z$199,10,FALSE)</f>
        <v>Swaziland</v>
      </c>
      <c r="D116" s="86">
        <f>VLOOKUP(B116,Scores!J$8:Z$199,11,FALSE)</f>
        <v>0.47900090734386302</v>
      </c>
    </row>
    <row r="117" spans="2:4">
      <c r="B117" s="73">
        <v>113</v>
      </c>
      <c r="C117" s="73" t="str">
        <f>VLOOKUP(B117,Scores!J$8:Z$199,10,FALSE)</f>
        <v>India</v>
      </c>
      <c r="D117" s="86">
        <f>VLOOKUP(B117,Scores!J$8:Z$199,11,FALSE)</f>
        <v>0.47537532377012848</v>
      </c>
    </row>
    <row r="118" spans="2:4">
      <c r="B118" s="73">
        <v>114</v>
      </c>
      <c r="C118" s="73" t="str">
        <f>VLOOKUP(B118,Scores!J$8:Z$199,10,FALSE)</f>
        <v>Tanzania, United Republic of</v>
      </c>
      <c r="D118" s="86">
        <f>VLOOKUP(B118,Scores!J$8:Z$199,11,FALSE)</f>
        <v>0.47308751719934933</v>
      </c>
    </row>
    <row r="119" spans="2:4">
      <c r="B119" s="73">
        <v>115</v>
      </c>
      <c r="C119" s="73" t="str">
        <f>VLOOKUP(B119,Scores!J$8:Z$199,10,FALSE)</f>
        <v>Tajikistan</v>
      </c>
      <c r="D119" s="86">
        <f>VLOOKUP(B119,Scores!J$8:Z$199,11,FALSE)</f>
        <v>0.47080262196221834</v>
      </c>
    </row>
    <row r="120" spans="2:4">
      <c r="B120" s="73">
        <v>116</v>
      </c>
      <c r="C120" s="73" t="str">
        <f>VLOOKUP(B120,Scores!J$8:Z$199,10,FALSE)</f>
        <v>Mozambique</v>
      </c>
      <c r="D120" s="86">
        <f>VLOOKUP(B120,Scores!J$8:Z$199,11,FALSE)</f>
        <v>0.46488350316534777</v>
      </c>
    </row>
    <row r="121" spans="2:4">
      <c r="B121" s="73">
        <v>117</v>
      </c>
      <c r="C121" s="73" t="str">
        <f>VLOOKUP(B121,Scores!J$8:Z$199,10,FALSE)</f>
        <v>Mali</v>
      </c>
      <c r="D121" s="86">
        <f>VLOOKUP(B121,Scores!J$8:Z$199,11,FALSE)</f>
        <v>0.46157683599102389</v>
      </c>
    </row>
    <row r="122" spans="2:4">
      <c r="B122" s="73">
        <v>118</v>
      </c>
      <c r="C122" s="73" t="str">
        <f>VLOOKUP(B122,Scores!J$8:Z$199,10,FALSE)</f>
        <v>Burkina Faso</v>
      </c>
      <c r="D122" s="86">
        <f>VLOOKUP(B122,Scores!J$8:Z$199,11,FALSE)</f>
        <v>0.46015218571477695</v>
      </c>
    </row>
    <row r="123" spans="2:4">
      <c r="B123" s="73">
        <v>119</v>
      </c>
      <c r="C123" s="73" t="str">
        <f>VLOOKUP(B123,Scores!J$8:Z$199,10,FALSE)</f>
        <v>China</v>
      </c>
      <c r="D123" s="86">
        <f>VLOOKUP(B123,Scores!J$8:Z$199,11,FALSE)</f>
        <v>0.45675113423939895</v>
      </c>
    </row>
    <row r="124" spans="2:4">
      <c r="B124" s="73">
        <v>120</v>
      </c>
      <c r="C124" s="73" t="str">
        <f>VLOOKUP(B124,Scores!J$8:Z$199,10,FALSE)</f>
        <v>Madagascar</v>
      </c>
      <c r="D124" s="86">
        <f>VLOOKUP(B124,Scores!J$8:Z$199,11,FALSE)</f>
        <v>0.45278439537128179</v>
      </c>
    </row>
    <row r="125" spans="2:4">
      <c r="B125" s="73">
        <v>121</v>
      </c>
      <c r="C125" s="73" t="str">
        <f>VLOOKUP(B125,Scores!J$8:Z$199,10,FALSE)</f>
        <v>Kenya</v>
      </c>
      <c r="D125" s="86">
        <f>VLOOKUP(B125,Scores!J$8:Z$199,11,FALSE)</f>
        <v>0.45225913643597332</v>
      </c>
    </row>
    <row r="126" spans="2:4">
      <c r="B126" s="73">
        <v>122</v>
      </c>
      <c r="C126" s="73" t="str">
        <f>VLOOKUP(B126,Scores!J$8:Z$199,10,FALSE)</f>
        <v>Sao Tome and Principe</v>
      </c>
      <c r="D126" s="86">
        <f>VLOOKUP(B126,Scores!J$8:Z$199,11,FALSE)</f>
        <v>0.45157539261320534</v>
      </c>
    </row>
    <row r="127" spans="2:4">
      <c r="B127" s="73">
        <v>123</v>
      </c>
      <c r="C127" s="73" t="str">
        <f>VLOOKUP(B127,Scores!J$8:Z$199,10,FALSE)</f>
        <v>Cambodia</v>
      </c>
      <c r="D127" s="86">
        <f>VLOOKUP(B127,Scores!J$8:Z$199,11,FALSE)</f>
        <v>0.45153346143763828</v>
      </c>
    </row>
    <row r="128" spans="2:4">
      <c r="B128" s="73">
        <v>124</v>
      </c>
      <c r="C128" s="73" t="str">
        <f>VLOOKUP(B128,Scores!J$8:Z$199,10,FALSE)</f>
        <v>Uganda</v>
      </c>
      <c r="D128" s="86">
        <f>VLOOKUP(B128,Scores!J$8:Z$199,11,FALSE)</f>
        <v>0.44759100190122553</v>
      </c>
    </row>
    <row r="129" spans="2:4">
      <c r="B129" s="73">
        <v>125</v>
      </c>
      <c r="C129" s="73" t="str">
        <f>VLOOKUP(B129,Scores!J$8:Z$199,10,FALSE)</f>
        <v>Rwanda</v>
      </c>
      <c r="D129" s="86">
        <f>VLOOKUP(B129,Scores!J$8:Z$199,11,FALSE)</f>
        <v>0.44384271646680995</v>
      </c>
    </row>
    <row r="130" spans="2:4">
      <c r="B130" s="73">
        <v>126</v>
      </c>
      <c r="C130" s="73" t="str">
        <f>VLOOKUP(B130,Scores!J$8:Z$199,10,FALSE)</f>
        <v>Côte d'Ivoire</v>
      </c>
      <c r="D130" s="86">
        <f>VLOOKUP(B130,Scores!J$8:Z$199,11,FALSE)</f>
        <v>0.44134704253416046</v>
      </c>
    </row>
    <row r="131" spans="2:4">
      <c r="B131" s="73">
        <v>127</v>
      </c>
      <c r="C131" s="73" t="str">
        <f>VLOOKUP(B131,Scores!J$8:Z$199,10,FALSE)</f>
        <v>Lao People's Democratic Republic</v>
      </c>
      <c r="D131" s="86">
        <f>VLOOKUP(B131,Scores!J$8:Z$199,11,FALSE)</f>
        <v>0.43587735064365579</v>
      </c>
    </row>
    <row r="132" spans="2:4">
      <c r="B132" s="73">
        <v>128</v>
      </c>
      <c r="C132" s="73" t="str">
        <f>VLOOKUP(B132,Scores!J$8:Z$199,10,FALSE)</f>
        <v>Mauritania</v>
      </c>
      <c r="D132" s="86">
        <f>VLOOKUP(B132,Scores!J$8:Z$199,11,FALSE)</f>
        <v>0.43403060076114408</v>
      </c>
    </row>
    <row r="133" spans="2:4">
      <c r="B133" s="73">
        <v>129</v>
      </c>
      <c r="C133" s="73" t="str">
        <f>VLOOKUP(B133,Scores!J$8:Z$199,10,FALSE)</f>
        <v>Iran, Islamic Republic of</v>
      </c>
      <c r="D133" s="86">
        <f>VLOOKUP(B133,Scores!J$8:Z$199,11,FALSE)</f>
        <v>0.42843668253122302</v>
      </c>
    </row>
    <row r="134" spans="2:4">
      <c r="B134" s="73">
        <v>130</v>
      </c>
      <c r="C134" s="73" t="str">
        <f>VLOOKUP(B134,Scores!J$8:Z$199,10,FALSE)</f>
        <v>Nigeria</v>
      </c>
      <c r="D134" s="86">
        <f>VLOOKUP(B134,Scores!J$8:Z$199,11,FALSE)</f>
        <v>0.42661500855934897</v>
      </c>
    </row>
    <row r="135" spans="2:4">
      <c r="B135" s="73">
        <v>131</v>
      </c>
      <c r="C135" s="73" t="str">
        <f>VLOOKUP(B135,Scores!J$8:Z$199,10,FALSE)</f>
        <v>Malawi</v>
      </c>
      <c r="D135" s="86">
        <f>VLOOKUP(B135,Scores!J$8:Z$199,11,FALSE)</f>
        <v>0.42614430588339069</v>
      </c>
    </row>
    <row r="136" spans="2:4">
      <c r="B136" s="73">
        <v>132</v>
      </c>
      <c r="C136" s="73" t="str">
        <f>VLOOKUP(B136,Scores!J$8:Z$199,10,FALSE)</f>
        <v>Lesotho</v>
      </c>
      <c r="D136" s="86">
        <f>VLOOKUP(B136,Scores!J$8:Z$199,11,FALSE)</f>
        <v>0.42558069723102204</v>
      </c>
    </row>
    <row r="137" spans="2:4">
      <c r="B137" s="73">
        <v>133</v>
      </c>
      <c r="C137" s="73" t="str">
        <f>VLOOKUP(B137,Scores!J$8:Z$199,10,FALSE)</f>
        <v>Cameroon</v>
      </c>
      <c r="D137" s="86">
        <f>VLOOKUP(B137,Scores!J$8:Z$199,11,FALSE)</f>
        <v>0.42089513994217259</v>
      </c>
    </row>
    <row r="138" spans="2:4">
      <c r="B138" s="73">
        <v>134</v>
      </c>
      <c r="C138" s="73" t="str">
        <f>VLOOKUP(B138,Scores!J$8:Z$199,10,FALSE)</f>
        <v>Syrian Arab Republic</v>
      </c>
      <c r="D138" s="86">
        <f>VLOOKUP(B138,Scores!J$8:Z$199,11,FALSE)</f>
        <v>0.41632962657747691</v>
      </c>
    </row>
    <row r="139" spans="2:4">
      <c r="B139" s="73">
        <v>135</v>
      </c>
      <c r="C139" s="73" t="str">
        <f>VLOOKUP(B139,Scores!J$8:Z$199,10,FALSE)</f>
        <v>Equatorial Guinea</v>
      </c>
      <c r="D139" s="86">
        <f>VLOOKUP(B139,Scores!J$8:Z$199,11,FALSE)</f>
        <v>0.41549096853004341</v>
      </c>
    </row>
    <row r="140" spans="2:4">
      <c r="B140" s="73">
        <v>136</v>
      </c>
      <c r="C140" s="73" t="str">
        <f>VLOOKUP(B140,Scores!J$8:Z$199,10,FALSE)</f>
        <v>Pakistan</v>
      </c>
      <c r="D140" s="86">
        <f>VLOOKUP(B140,Scores!J$8:Z$199,11,FALSE)</f>
        <v>0.41296820987159766</v>
      </c>
    </row>
    <row r="141" spans="2:4">
      <c r="B141" s="73">
        <v>137</v>
      </c>
      <c r="C141" s="73" t="str">
        <f>VLOOKUP(B141,Scores!J$8:Z$199,10,FALSE)</f>
        <v>Djibouti</v>
      </c>
      <c r="D141" s="86">
        <f>VLOOKUP(B141,Scores!J$8:Z$199,11,FALSE)</f>
        <v>0.41262637349077186</v>
      </c>
    </row>
    <row r="142" spans="2:4">
      <c r="B142" s="73">
        <v>138</v>
      </c>
      <c r="C142" s="73" t="str">
        <f>VLOOKUP(B142,Scores!J$8:Z$199,10,FALSE)</f>
        <v>Bangladesh</v>
      </c>
      <c r="D142" s="86">
        <f>VLOOKUP(B142,Scores!J$8:Z$199,11,FALSE)</f>
        <v>0.40507089604500968</v>
      </c>
    </row>
    <row r="143" spans="2:4">
      <c r="B143" s="73">
        <v>139</v>
      </c>
      <c r="C143" s="73" t="str">
        <f>VLOOKUP(B143,Scores!J$8:Z$199,10,FALSE)</f>
        <v>Papua New Guinea</v>
      </c>
      <c r="D143" s="86">
        <f>VLOOKUP(B143,Scores!J$8:Z$199,11,FALSE)</f>
        <v>0.40498724836052374</v>
      </c>
    </row>
    <row r="144" spans="2:4">
      <c r="B144" s="73">
        <v>140</v>
      </c>
      <c r="C144" s="73" t="str">
        <f>VLOOKUP(B144,Scores!J$8:Z$199,10,FALSE)</f>
        <v>Congo</v>
      </c>
      <c r="D144" s="86">
        <f>VLOOKUP(B144,Scores!J$8:Z$199,11,FALSE)</f>
        <v>0.4042716497790278</v>
      </c>
    </row>
    <row r="145" spans="2:4">
      <c r="B145" s="73">
        <v>141</v>
      </c>
      <c r="C145" s="73" t="str">
        <f>VLOOKUP(B145,Scores!J$8:Z$199,10,FALSE)</f>
        <v>Togo</v>
      </c>
      <c r="D145" s="86">
        <f>VLOOKUP(B145,Scores!J$8:Z$199,11,FALSE)</f>
        <v>0.39875866512319469</v>
      </c>
    </row>
    <row r="146" spans="2:4">
      <c r="B146" s="73">
        <v>142</v>
      </c>
      <c r="C146" s="73" t="str">
        <f>VLOOKUP(B146,Scores!J$8:Z$199,10,FALSE)</f>
        <v>Guinea</v>
      </c>
      <c r="D146" s="86">
        <f>VLOOKUP(B146,Scores!J$8:Z$199,11,FALSE)</f>
        <v>0.39713615613542458</v>
      </c>
    </row>
    <row r="147" spans="2:4">
      <c r="B147" s="73">
        <v>143</v>
      </c>
      <c r="C147" s="73" t="str">
        <f>VLOOKUP(B147,Scores!J$8:Z$199,10,FALSE)</f>
        <v>Sierra Leone</v>
      </c>
      <c r="D147" s="86">
        <f>VLOOKUP(B147,Scores!J$8:Z$199,11,FALSE)</f>
        <v>0.39467104451640961</v>
      </c>
    </row>
    <row r="148" spans="2:4">
      <c r="B148" s="73">
        <v>144</v>
      </c>
      <c r="C148" s="73" t="str">
        <f>VLOOKUP(B148,Scores!J$8:Z$199,10,FALSE)</f>
        <v>Liberia</v>
      </c>
      <c r="D148" s="86">
        <f>VLOOKUP(B148,Scores!J$8:Z$199,11,FALSE)</f>
        <v>0.39139943364440383</v>
      </c>
    </row>
    <row r="149" spans="2:4">
      <c r="B149" s="73">
        <v>145</v>
      </c>
      <c r="C149" s="73" t="str">
        <f>VLOOKUP(B149,Scores!J$8:Z$199,10,FALSE)</f>
        <v>Angola</v>
      </c>
      <c r="D149" s="86">
        <f>VLOOKUP(B149,Scores!J$8:Z$199,11,FALSE)</f>
        <v>0.3910958324870093</v>
      </c>
    </row>
    <row r="150" spans="2:4">
      <c r="B150" s="73">
        <v>146</v>
      </c>
      <c r="C150" s="73" t="str">
        <f>VLOOKUP(B150,Scores!J$8:Z$199,10,FALSE)</f>
        <v>Guinea-Bissau</v>
      </c>
      <c r="D150" s="86">
        <f>VLOOKUP(B150,Scores!J$8:Z$199,11,FALSE)</f>
        <v>0.38455378170447341</v>
      </c>
    </row>
    <row r="151" spans="2:4">
      <c r="B151" s="73">
        <v>147</v>
      </c>
      <c r="C151" s="73" t="str">
        <f>VLOOKUP(B151,Scores!J$8:Z$199,10,FALSE)</f>
        <v>Uzbekistan</v>
      </c>
      <c r="D151" s="86">
        <f>VLOOKUP(B151,Scores!J$8:Z$199,11,FALSE)</f>
        <v>0.38417657745333356</v>
      </c>
    </row>
    <row r="152" spans="2:4">
      <c r="B152" s="73">
        <v>148</v>
      </c>
      <c r="C152" s="73" t="str">
        <f>VLOOKUP(B152,Scores!J$8:Z$199,10,FALSE)</f>
        <v>Niger</v>
      </c>
      <c r="D152" s="86">
        <f>VLOOKUP(B152,Scores!J$8:Z$199,11,FALSE)</f>
        <v>0.38089357157903214</v>
      </c>
    </row>
    <row r="153" spans="2:4">
      <c r="B153" s="73">
        <v>149</v>
      </c>
      <c r="C153" s="73" t="str">
        <f>VLOOKUP(B153,Scores!J$8:Z$199,10,FALSE)</f>
        <v>Nepal</v>
      </c>
      <c r="D153" s="86">
        <f>VLOOKUP(B153,Scores!J$8:Z$199,11,FALSE)</f>
        <v>0.36719554302871482</v>
      </c>
    </row>
    <row r="154" spans="2:4">
      <c r="B154" s="73">
        <v>150</v>
      </c>
      <c r="C154" s="73" t="str">
        <f>VLOOKUP(B154,Scores!J$8:Z$199,10,FALSE)</f>
        <v>Cuba</v>
      </c>
      <c r="D154" s="86">
        <f>VLOOKUP(B154,Scores!J$8:Z$199,11,FALSE)</f>
        <v>0.35407626281551463</v>
      </c>
    </row>
    <row r="155" spans="2:4">
      <c r="B155" s="73">
        <v>151</v>
      </c>
      <c r="C155" s="73" t="str">
        <f>VLOOKUP(B155,Scores!J$8:Z$199,10,FALSE)</f>
        <v>Yemen</v>
      </c>
      <c r="D155" s="86">
        <f>VLOOKUP(B155,Scores!J$8:Z$199,11,FALSE)</f>
        <v>0.3508680665401025</v>
      </c>
    </row>
    <row r="156" spans="2:4">
      <c r="B156" s="73">
        <v>152</v>
      </c>
      <c r="C156" s="73" t="str">
        <f>VLOOKUP(B156,Scores!J$8:Z$199,10,FALSE)</f>
        <v>Comoros</v>
      </c>
      <c r="D156" s="86">
        <f>VLOOKUP(B156,Scores!J$8:Z$199,11,FALSE)</f>
        <v>0.34786038814707271</v>
      </c>
    </row>
    <row r="157" spans="2:4">
      <c r="B157" s="73">
        <v>153</v>
      </c>
      <c r="C157" s="73" t="str">
        <f>VLOOKUP(B157,Scores!J$8:Z$199,10,FALSE)</f>
        <v>Burundi</v>
      </c>
      <c r="D157" s="86">
        <f>VLOOKUP(B157,Scores!J$8:Z$199,11,FALSE)</f>
        <v>0.34308506238270903</v>
      </c>
    </row>
    <row r="158" spans="2:4">
      <c r="B158" s="73">
        <v>154</v>
      </c>
      <c r="C158" s="73" t="str">
        <f>VLOOKUP(B158,Scores!J$8:Z$199,10,FALSE)</f>
        <v>Ethiopia</v>
      </c>
      <c r="D158" s="86">
        <f>VLOOKUP(B158,Scores!J$8:Z$199,11,FALSE)</f>
        <v>0.31935968539413234</v>
      </c>
    </row>
    <row r="159" spans="2:4">
      <c r="B159" s="73">
        <v>155</v>
      </c>
      <c r="C159" s="73" t="str">
        <f>VLOOKUP(B159,Scores!J$8:Z$199,10,FALSE)</f>
        <v>Chad</v>
      </c>
      <c r="D159" s="86">
        <f>VLOOKUP(B159,Scores!J$8:Z$199,11,FALSE)</f>
        <v>0.3125975630233252</v>
      </c>
    </row>
    <row r="160" spans="2:4">
      <c r="B160" s="73">
        <v>156</v>
      </c>
      <c r="C160" s="73" t="str">
        <f>VLOOKUP(B160,Scores!J$8:Z$199,10,FALSE)</f>
        <v>Central African Republic</v>
      </c>
      <c r="D160" s="86">
        <f>VLOOKUP(B160,Scores!J$8:Z$199,11,FALSE)</f>
        <v>0.31006276407457734</v>
      </c>
    </row>
    <row r="161" spans="2:4">
      <c r="B161" s="73">
        <v>157</v>
      </c>
      <c r="C161" s="73" t="str">
        <f>VLOOKUP(B161,Scores!J$8:Z$199,10,FALSE)</f>
        <v>Congo, the Democratic Republic of the</v>
      </c>
      <c r="D161" s="86">
        <f>VLOOKUP(B161,Scores!J$8:Z$199,11,FALSE)</f>
        <v>0.27421522462150794</v>
      </c>
    </row>
    <row r="162" spans="2:4">
      <c r="B162" s="73">
        <v>158</v>
      </c>
      <c r="C162" s="73" t="str">
        <f>VLOOKUP(B162,Scores!J$8:Z$199,10,FALSE)</f>
        <v>Eritrea</v>
      </c>
      <c r="D162" s="86">
        <f>VLOOKUP(B162,Scores!J$8:Z$199,11,FALSE)</f>
        <v>0.24287914185285292</v>
      </c>
    </row>
    <row r="163" spans="2:4">
      <c r="B163" s="73">
        <v>159</v>
      </c>
      <c r="C163" s="73" t="str">
        <f>VLOOKUP(B163,Scores!J$8:Z$199,10,FALSE)</f>
        <v>Zimbabwe</v>
      </c>
      <c r="D163" s="86">
        <f>VLOOKUP(B163,Scores!J$8:Z$199,11,FALSE)</f>
        <v>0.20218623112171813</v>
      </c>
    </row>
    <row r="164" spans="2:4">
      <c r="B164" s="73">
        <v>160</v>
      </c>
      <c r="C164" s="73" t="e">
        <f>VLOOKUP(B164,Scores!J$8:Z$199,10,FALSE)</f>
        <v>#N/A</v>
      </c>
      <c r="D164" s="86" t="e">
        <f>VLOOKUP(B164,Scores!J$8:Z$199,11,FALSE)</f>
        <v>#N/A</v>
      </c>
    </row>
    <row r="165" spans="2:4">
      <c r="B165" s="73">
        <v>161</v>
      </c>
      <c r="C165" s="73" t="e">
        <f>VLOOKUP(B165,Scores!J$8:Z$199,10,FALSE)</f>
        <v>#N/A</v>
      </c>
      <c r="D165" s="86" t="e">
        <f>VLOOKUP(B165,Scores!J$8:Z$199,11,FALSE)</f>
        <v>#N/A</v>
      </c>
    </row>
    <row r="166" spans="2:4">
      <c r="B166" s="73">
        <v>162</v>
      </c>
      <c r="C166" s="73" t="e">
        <f>VLOOKUP(B166,Scores!J$8:Z$199,10,FALSE)</f>
        <v>#N/A</v>
      </c>
      <c r="D166" s="86" t="e">
        <f>VLOOKUP(B166,Scores!J$8:Z$199,11,FALSE)</f>
        <v>#N/A</v>
      </c>
    </row>
    <row r="167" spans="2:4">
      <c r="B167" s="73">
        <v>163</v>
      </c>
      <c r="C167" s="73" t="e">
        <f>VLOOKUP(B167,Scores!J$8:Z$199,10,FALSE)</f>
        <v>#N/A</v>
      </c>
      <c r="D167" s="86" t="e">
        <f>VLOOKUP(B167,Scores!J$8:Z$199,11,FALSE)</f>
        <v>#N/A</v>
      </c>
    </row>
    <row r="168" spans="2:4">
      <c r="B168" s="73">
        <v>164</v>
      </c>
      <c r="C168" s="73" t="e">
        <f>VLOOKUP(B168,Scores!J$8:Z$199,10,FALSE)</f>
        <v>#N/A</v>
      </c>
      <c r="D168" s="86" t="e">
        <f>VLOOKUP(B168,Scores!J$8:Z$199,11,FALSE)</f>
        <v>#N/A</v>
      </c>
    </row>
    <row r="169" spans="2:4">
      <c r="B169" s="73">
        <v>165</v>
      </c>
      <c r="C169" s="73" t="e">
        <f>VLOOKUP(B169,Scores!J$8:Z$199,10,FALSE)</f>
        <v>#N/A</v>
      </c>
      <c r="D169" s="86" t="e">
        <f>VLOOKUP(B169,Scores!J$8:Z$199,11,FALSE)</f>
        <v>#N/A</v>
      </c>
    </row>
    <row r="170" spans="2:4">
      <c r="B170" s="73">
        <v>166</v>
      </c>
      <c r="C170" s="73" t="e">
        <f>VLOOKUP(B170,Scores!J$8:Z$199,10,FALSE)</f>
        <v>#N/A</v>
      </c>
      <c r="D170" s="86" t="e">
        <f>VLOOKUP(B170,Scores!J$8:Z$199,11,FALSE)</f>
        <v>#N/A</v>
      </c>
    </row>
    <row r="171" spans="2:4">
      <c r="B171" s="73">
        <v>167</v>
      </c>
      <c r="C171" s="73" t="e">
        <f>VLOOKUP(B171,Scores!J$8:Z$199,10,FALSE)</f>
        <v>#N/A</v>
      </c>
      <c r="D171" s="86" t="e">
        <f>VLOOKUP(B171,Scores!J$8:Z$199,11,FALSE)</f>
        <v>#N/A</v>
      </c>
    </row>
    <row r="172" spans="2:4">
      <c r="B172" s="73">
        <v>168</v>
      </c>
      <c r="C172" s="73" t="e">
        <f>VLOOKUP(B172,Scores!J$8:Z$199,10,FALSE)</f>
        <v>#N/A</v>
      </c>
      <c r="D172" s="86" t="e">
        <f>VLOOKUP(B172,Scores!J$8:Z$199,11,FALSE)</f>
        <v>#N/A</v>
      </c>
    </row>
    <row r="173" spans="2:4">
      <c r="B173" s="73">
        <v>169</v>
      </c>
      <c r="C173" s="73" t="e">
        <f>VLOOKUP(B173,Scores!J$8:Z$199,10,FALSE)</f>
        <v>#N/A</v>
      </c>
      <c r="D173" s="86" t="e">
        <f>VLOOKUP(B173,Scores!J$8:Z$199,11,FALSE)</f>
        <v>#N/A</v>
      </c>
    </row>
    <row r="174" spans="2:4">
      <c r="B174" s="73">
        <v>170</v>
      </c>
      <c r="C174" s="73" t="e">
        <f>VLOOKUP(B174,Scores!J$8:Z$199,10,FALSE)</f>
        <v>#N/A</v>
      </c>
      <c r="D174" s="86" t="e">
        <f>VLOOKUP(B174,Scores!J$8:Z$199,11,FALSE)</f>
        <v>#N/A</v>
      </c>
    </row>
    <row r="175" spans="2:4">
      <c r="B175" s="73">
        <v>171</v>
      </c>
      <c r="C175" s="73" t="e">
        <f>VLOOKUP(B175,Scores!J$8:Z$199,10,FALSE)</f>
        <v>#N/A</v>
      </c>
      <c r="D175" s="86" t="e">
        <f>VLOOKUP(B175,Scores!J$8:Z$199,11,FALSE)</f>
        <v>#N/A</v>
      </c>
    </row>
    <row r="176" spans="2:4">
      <c r="B176" s="73">
        <v>172</v>
      </c>
      <c r="C176" s="73" t="e">
        <f>VLOOKUP(B176,Scores!J$8:Z$199,10,FALSE)</f>
        <v>#N/A</v>
      </c>
      <c r="D176" s="86" t="e">
        <f>VLOOKUP(B176,Scores!J$8:Z$199,11,FALSE)</f>
        <v>#N/A</v>
      </c>
    </row>
    <row r="177" spans="2:4">
      <c r="B177" s="73">
        <v>173</v>
      </c>
      <c r="C177" s="73" t="e">
        <f>VLOOKUP(B177,Scores!J$8:Z$199,10,FALSE)</f>
        <v>#N/A</v>
      </c>
      <c r="D177" s="86" t="e">
        <f>VLOOKUP(B177,Scores!J$8:Z$199,11,FALSE)</f>
        <v>#N/A</v>
      </c>
    </row>
    <row r="178" spans="2:4">
      <c r="B178" s="73">
        <v>174</v>
      </c>
      <c r="C178" s="73" t="e">
        <f>VLOOKUP(B178,Scores!J$8:Z$199,10,FALSE)</f>
        <v>#N/A</v>
      </c>
      <c r="D178" s="86" t="e">
        <f>VLOOKUP(B178,Scores!J$8:Z$199,11,FALSE)</f>
        <v>#N/A</v>
      </c>
    </row>
    <row r="179" spans="2:4">
      <c r="B179" s="73">
        <v>175</v>
      </c>
      <c r="C179" s="73" t="e">
        <f>VLOOKUP(B179,Scores!J$8:Z$199,10,FALSE)</f>
        <v>#N/A</v>
      </c>
      <c r="D179" s="86" t="e">
        <f>VLOOKUP(B179,Scores!J$8:Z$199,11,FALSE)</f>
        <v>#N/A</v>
      </c>
    </row>
    <row r="180" spans="2:4">
      <c r="B180" s="73">
        <v>176</v>
      </c>
      <c r="C180" s="73" t="e">
        <f>VLOOKUP(B180,Scores!J$8:Z$199,10,FALSE)</f>
        <v>#N/A</v>
      </c>
      <c r="D180" s="86" t="e">
        <f>VLOOKUP(B180,Scores!J$8:Z$199,11,FALSE)</f>
        <v>#N/A</v>
      </c>
    </row>
    <row r="181" spans="2:4">
      <c r="B181" s="73">
        <v>177</v>
      </c>
      <c r="C181" s="73" t="e">
        <f>VLOOKUP(B181,Scores!J$8:Z$199,10,FALSE)</f>
        <v>#N/A</v>
      </c>
      <c r="D181" s="86" t="e">
        <f>VLOOKUP(B181,Scores!J$8:Z$199,11,FALSE)</f>
        <v>#N/A</v>
      </c>
    </row>
    <row r="182" spans="2:4">
      <c r="B182" s="73">
        <v>178</v>
      </c>
      <c r="C182" s="73" t="e">
        <f>VLOOKUP(B182,Scores!J$8:Z$199,10,FALSE)</f>
        <v>#N/A</v>
      </c>
      <c r="D182" s="86" t="e">
        <f>VLOOKUP(B182,Scores!J$8:Z$199,11,FALSE)</f>
        <v>#N/A</v>
      </c>
    </row>
    <row r="183" spans="2:4">
      <c r="B183" s="73">
        <v>179</v>
      </c>
      <c r="C183" s="73" t="e">
        <f>VLOOKUP(B183,Scores!J$8:Z$199,10,FALSE)</f>
        <v>#N/A</v>
      </c>
      <c r="D183" s="86" t="e">
        <f>VLOOKUP(B183,Scores!J$8:Z$199,11,FALSE)</f>
        <v>#N/A</v>
      </c>
    </row>
    <row r="184" spans="2:4">
      <c r="B184" s="73">
        <v>180</v>
      </c>
      <c r="C184" s="73" t="e">
        <f>VLOOKUP(B184,Scores!J$8:Z$199,10,FALSE)</f>
        <v>#N/A</v>
      </c>
      <c r="D184" s="86" t="e">
        <f>VLOOKUP(B184,Scores!J$8:Z$199,11,FALSE)</f>
        <v>#N/A</v>
      </c>
    </row>
    <row r="185" spans="2:4">
      <c r="B185" s="73">
        <v>181</v>
      </c>
      <c r="C185" s="73" t="e">
        <f>VLOOKUP(B185,Scores!J$8:Z$199,10,FALSE)</f>
        <v>#N/A</v>
      </c>
      <c r="D185" s="86" t="e">
        <f>VLOOKUP(B185,Scores!J$8:Z$199,11,FALSE)</f>
        <v>#N/A</v>
      </c>
    </row>
    <row r="186" spans="2:4">
      <c r="B186" s="73">
        <v>182</v>
      </c>
      <c r="C186" s="73" t="e">
        <f>VLOOKUP(B186,Scores!J$8:Z$199,10,FALSE)</f>
        <v>#N/A</v>
      </c>
      <c r="D186" s="86" t="e">
        <f>VLOOKUP(B186,Scores!J$8:Z$199,11,FALSE)</f>
        <v>#N/A</v>
      </c>
    </row>
    <row r="187" spans="2:4">
      <c r="B187" s="73">
        <v>183</v>
      </c>
      <c r="C187" s="73" t="e">
        <f>VLOOKUP(B187,Scores!J$8:Z$199,10,FALSE)</f>
        <v>#N/A</v>
      </c>
      <c r="D187" s="86" t="e">
        <f>VLOOKUP(B187,Scores!J$8:Z$199,11,FALSE)</f>
        <v>#N/A</v>
      </c>
    </row>
    <row r="188" spans="2:4">
      <c r="B188" s="73">
        <v>184</v>
      </c>
      <c r="C188" s="73" t="e">
        <f>VLOOKUP(B188,Scores!J$8:Z$199,10,FALSE)</f>
        <v>#N/A</v>
      </c>
      <c r="D188" s="86" t="e">
        <f>VLOOKUP(B188,Scores!J$8:Z$199,11,FALSE)</f>
        <v>#N/A</v>
      </c>
    </row>
    <row r="189" spans="2:4">
      <c r="B189" s="73">
        <v>185</v>
      </c>
      <c r="C189" s="73" t="e">
        <f>VLOOKUP(B189,Scores!J$8:Z$199,10,FALSE)</f>
        <v>#N/A</v>
      </c>
      <c r="D189" s="86" t="e">
        <f>VLOOKUP(B189,Scores!J$8:Z$199,11,FALSE)</f>
        <v>#N/A</v>
      </c>
    </row>
    <row r="190" spans="2:4">
      <c r="B190" s="73">
        <v>186</v>
      </c>
      <c r="C190" s="73" t="e">
        <f>VLOOKUP(B190,Scores!J$8:Z$199,10,FALSE)</f>
        <v>#N/A</v>
      </c>
      <c r="D190" s="86" t="e">
        <f>VLOOKUP(B190,Scores!J$8:Z$199,11,FALSE)</f>
        <v>#N/A</v>
      </c>
    </row>
    <row r="191" spans="2:4">
      <c r="B191" s="73">
        <v>187</v>
      </c>
      <c r="C191" s="73" t="e">
        <f>VLOOKUP(B191,Scores!J$8:Z$199,10,FALSE)</f>
        <v>#N/A</v>
      </c>
      <c r="D191" s="86" t="e">
        <f>VLOOKUP(B191,Scores!J$8:Z$199,11,FALSE)</f>
        <v>#N/A</v>
      </c>
    </row>
    <row r="192" spans="2:4">
      <c r="B192" s="73">
        <v>188</v>
      </c>
      <c r="C192" s="73" t="e">
        <f>VLOOKUP(B192,Scores!J$8:Z$199,10,FALSE)</f>
        <v>#N/A</v>
      </c>
      <c r="D192" s="86" t="e">
        <f>VLOOKUP(B192,Scores!J$8:Z$199,11,FALSE)</f>
        <v>#N/A</v>
      </c>
    </row>
    <row r="193" spans="2:4">
      <c r="B193" s="73">
        <v>189</v>
      </c>
      <c r="C193" s="73" t="e">
        <f>VLOOKUP(B193,Scores!J$8:Z$199,10,FALSE)</f>
        <v>#N/A</v>
      </c>
      <c r="D193" s="86" t="e">
        <f>VLOOKUP(B193,Scores!J$8:Z$199,11,FALSE)</f>
        <v>#N/A</v>
      </c>
    </row>
    <row r="194" spans="2:4">
      <c r="B194" s="73">
        <v>190</v>
      </c>
      <c r="C194" s="73" t="e">
        <f>VLOOKUP(B194,Scores!J$8:Z$199,10,FALSE)</f>
        <v>#N/A</v>
      </c>
      <c r="D194" s="86" t="e">
        <f>VLOOKUP(B194,Scores!J$8:Z$199,11,FALSE)</f>
        <v>#N/A</v>
      </c>
    </row>
    <row r="195" spans="2:4">
      <c r="B195" s="73">
        <v>191</v>
      </c>
      <c r="C195" s="73" t="e">
        <f>VLOOKUP(B195,Scores!J$8:Z$199,10,FALSE)</f>
        <v>#N/A</v>
      </c>
      <c r="D195" s="86" t="e">
        <f>VLOOKUP(B195,Scores!J$8:Z$199,11,FALSE)</f>
        <v>#N/A</v>
      </c>
    </row>
    <row r="196" spans="2:4">
      <c r="B196" s="73">
        <v>192</v>
      </c>
      <c r="C196" s="73" t="e">
        <f>VLOOKUP(B196,Scores!J$8:Z$199,10,FALSE)</f>
        <v>#N/A</v>
      </c>
      <c r="D196" s="86" t="e">
        <f>VLOOKUP(B196,Scores!J$8:Z$199,11,FALSE)</f>
        <v>#N/A</v>
      </c>
    </row>
  </sheetData>
  <phoneticPr fontId="23" type="noConversion"/>
  <conditionalFormatting sqref="D5:D163">
    <cfRule type="colorScale" priority="1">
      <colorScale>
        <cfvo type="min"/>
        <cfvo type="percentile" val="50"/>
        <cfvo type="max"/>
        <color rgb="FFFF0000"/>
        <color rgb="FFFFFF00"/>
        <color rgb="FF0080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</vt:lpstr>
      <vt:lpstr>Data</vt:lpstr>
      <vt:lpstr>Scores</vt:lpstr>
      <vt:lpstr>Ranking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Rodriguez</dc:creator>
  <cp:lastModifiedBy>Ian Noble</cp:lastModifiedBy>
  <dcterms:created xsi:type="dcterms:W3CDTF">2011-07-12T18:57:31Z</dcterms:created>
  <dcterms:modified xsi:type="dcterms:W3CDTF">2011-07-13T20:20:10Z</dcterms:modified>
</cp:coreProperties>
</file>