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440" windowHeight="12345"/>
  </bookViews>
  <sheets>
    <sheet name="Output" sheetId="1" r:id="rId1"/>
    <sheet name="country Sortable" sheetId="3" r:id="rId2"/>
    <sheet name="Data" sheetId="2" r:id="rId3"/>
    <sheet name="guess" sheetId="4" state="hidden" r:id="rId4"/>
  </sheets>
  <definedNames>
    <definedName name="_xlnm.Print_Titles" localSheetId="2">Data!$B:$B</definedName>
  </definedNames>
  <calcPr calcId="125725"/>
</workbook>
</file>

<file path=xl/calcChain.xml><?xml version="1.0" encoding="utf-8"?>
<calcChain xmlns="http://schemas.openxmlformats.org/spreadsheetml/2006/main">
  <c r="B9" i="3"/>
  <c r="B40"/>
  <c r="B29"/>
  <c r="B30"/>
  <c r="B19"/>
  <c r="B38"/>
  <c r="B11"/>
  <c r="B15"/>
  <c r="B7"/>
  <c r="B35"/>
  <c r="B23"/>
  <c r="B14"/>
  <c r="B17"/>
  <c r="B20"/>
  <c r="B32"/>
  <c r="B12"/>
  <c r="B5"/>
  <c r="B25"/>
  <c r="B16"/>
  <c r="B28"/>
  <c r="B33"/>
  <c r="B27"/>
  <c r="B26"/>
  <c r="B13"/>
  <c r="F6"/>
  <c r="B6"/>
  <c r="B31"/>
  <c r="F24"/>
  <c r="B24"/>
  <c r="B34"/>
  <c r="F39"/>
  <c r="B39"/>
  <c r="B36"/>
  <c r="F22"/>
  <c r="B22"/>
  <c r="B10"/>
  <c r="F21"/>
  <c r="B21"/>
  <c r="B18"/>
  <c r="F8"/>
  <c r="B8"/>
  <c r="B37"/>
  <c r="O4"/>
  <c r="N4"/>
  <c r="M4"/>
  <c r="L4"/>
  <c r="K4"/>
  <c r="J4"/>
  <c r="I4"/>
  <c r="H4"/>
  <c r="G4"/>
  <c r="F4"/>
  <c r="E4"/>
  <c r="D4"/>
  <c r="C4"/>
  <c r="B4"/>
  <c r="F45" i="2"/>
  <c r="F9" i="3" s="1"/>
  <c r="F44" i="2"/>
  <c r="F40" i="3" s="1"/>
  <c r="F43" i="2"/>
  <c r="F29" i="3" s="1"/>
  <c r="F42" i="2"/>
  <c r="F30" i="3" s="1"/>
  <c r="F41" i="2"/>
  <c r="F19" i="3" s="1"/>
  <c r="F40" i="2"/>
  <c r="F38" i="3" s="1"/>
  <c r="F39" i="2"/>
  <c r="F11" i="3" s="1"/>
  <c r="F38" i="2"/>
  <c r="F15" i="3" s="1"/>
  <c r="F37" i="2"/>
  <c r="F7" i="3" s="1"/>
  <c r="F36" i="2"/>
  <c r="F35" i="3" s="1"/>
  <c r="F35" i="2"/>
  <c r="F23" i="3" s="1"/>
  <c r="F34" i="2"/>
  <c r="F14" i="3" s="1"/>
  <c r="F33" i="2"/>
  <c r="F17" i="3" s="1"/>
  <c r="F32" i="2"/>
  <c r="F20" i="3" s="1"/>
  <c r="F31" i="2"/>
  <c r="F32" i="3" s="1"/>
  <c r="F30" i="2"/>
  <c r="F12" i="3" s="1"/>
  <c r="F29" i="2"/>
  <c r="F5" i="3" s="1"/>
  <c r="F28" i="2"/>
  <c r="F25" i="3" s="1"/>
  <c r="F27" i="2"/>
  <c r="F16" i="3" s="1"/>
  <c r="F26" i="2"/>
  <c r="F28" i="3" s="1"/>
  <c r="F25" i="2"/>
  <c r="F33" i="3" s="1"/>
  <c r="F24" i="2"/>
  <c r="F27" i="3" s="1"/>
  <c r="F23" i="2"/>
  <c r="F26" i="3" s="1"/>
  <c r="F22" i="2"/>
  <c r="F13" i="3" s="1"/>
  <c r="F21" i="2"/>
  <c r="F20"/>
  <c r="F31" i="3" s="1"/>
  <c r="F19" i="2"/>
  <c r="F18"/>
  <c r="F34" i="3" s="1"/>
  <c r="F17" i="2"/>
  <c r="F16"/>
  <c r="F36" i="3" s="1"/>
  <c r="F15" i="2"/>
  <c r="F14"/>
  <c r="F10" i="3" s="1"/>
  <c r="F13" i="2"/>
  <c r="F12"/>
  <c r="F18" i="3" s="1"/>
  <c r="F11" i="2"/>
  <c r="F10"/>
  <c r="I6" i="1" s="1"/>
  <c r="X45" i="2"/>
  <c r="O9" i="3" s="1"/>
  <c r="V45" i="2"/>
  <c r="N9" i="3" s="1"/>
  <c r="T45" i="2"/>
  <c r="M9" i="3" s="1"/>
  <c r="R45" i="2"/>
  <c r="L9" i="3" s="1"/>
  <c r="P45" i="2"/>
  <c r="K9" i="3" s="1"/>
  <c r="N45" i="2"/>
  <c r="J9" i="3" s="1"/>
  <c r="L45" i="2"/>
  <c r="I9" i="3" s="1"/>
  <c r="J45" i="2"/>
  <c r="H9" i="3" s="1"/>
  <c r="H45" i="2"/>
  <c r="G9" i="3" s="1"/>
  <c r="D45" i="2"/>
  <c r="D9" i="3" s="1"/>
  <c r="X44" i="2"/>
  <c r="O40" i="3" s="1"/>
  <c r="V44" i="2"/>
  <c r="N40" i="3" s="1"/>
  <c r="T44" i="2"/>
  <c r="M40" i="3" s="1"/>
  <c r="R44" i="2"/>
  <c r="L40" i="3" s="1"/>
  <c r="P44" i="2"/>
  <c r="K40" i="3" s="1"/>
  <c r="N44" i="2"/>
  <c r="J40" i="3" s="1"/>
  <c r="L44" i="2"/>
  <c r="I40" i="3" s="1"/>
  <c r="J44" i="2"/>
  <c r="H40" i="3" s="1"/>
  <c r="H44" i="2"/>
  <c r="G40" i="3" s="1"/>
  <c r="E44" i="2"/>
  <c r="E40" i="3" s="1"/>
  <c r="X43" i="2"/>
  <c r="O29" i="3" s="1"/>
  <c r="V43" i="2"/>
  <c r="N29" i="3" s="1"/>
  <c r="T43" i="2"/>
  <c r="M29" i="3" s="1"/>
  <c r="R43" i="2"/>
  <c r="L29" i="3" s="1"/>
  <c r="P43" i="2"/>
  <c r="K29" i="3" s="1"/>
  <c r="N43" i="2"/>
  <c r="J29" i="3" s="1"/>
  <c r="L43" i="2"/>
  <c r="I29" i="3" s="1"/>
  <c r="J43" i="2"/>
  <c r="H29" i="3" s="1"/>
  <c r="H43" i="2"/>
  <c r="G29" i="3" s="1"/>
  <c r="D43" i="2"/>
  <c r="D29" i="3" s="1"/>
  <c r="X42" i="2"/>
  <c r="O30" i="3" s="1"/>
  <c r="V42" i="2"/>
  <c r="N30" i="3" s="1"/>
  <c r="T42" i="2"/>
  <c r="M30" i="3" s="1"/>
  <c r="R42" i="2"/>
  <c r="L30" i="3" s="1"/>
  <c r="P42" i="2"/>
  <c r="K30" i="3" s="1"/>
  <c r="N42" i="2"/>
  <c r="J30" i="3" s="1"/>
  <c r="L42" i="2"/>
  <c r="I30" i="3" s="1"/>
  <c r="J42" i="2"/>
  <c r="H30" i="3" s="1"/>
  <c r="H42" i="2"/>
  <c r="G30" i="3" s="1"/>
  <c r="E42" i="2"/>
  <c r="E30" i="3" s="1"/>
  <c r="X41" i="2"/>
  <c r="O19" i="3" s="1"/>
  <c r="V41" i="2"/>
  <c r="N19" i="3" s="1"/>
  <c r="T41" i="2"/>
  <c r="M19" i="3" s="1"/>
  <c r="R41" i="2"/>
  <c r="L19" i="3" s="1"/>
  <c r="P41" i="2"/>
  <c r="K19" i="3" s="1"/>
  <c r="N41" i="2"/>
  <c r="J19" i="3" s="1"/>
  <c r="L41" i="2"/>
  <c r="I19" i="3" s="1"/>
  <c r="J41" i="2"/>
  <c r="H19" i="3" s="1"/>
  <c r="H41" i="2"/>
  <c r="G19" i="3" s="1"/>
  <c r="D41" i="2"/>
  <c r="D19" i="3" s="1"/>
  <c r="X40" i="2"/>
  <c r="O38" i="3" s="1"/>
  <c r="V40" i="2"/>
  <c r="N38" i="3" s="1"/>
  <c r="T40" i="2"/>
  <c r="M38" i="3" s="1"/>
  <c r="R40" i="2"/>
  <c r="L38" i="3" s="1"/>
  <c r="P40" i="2"/>
  <c r="K38" i="3" s="1"/>
  <c r="N40" i="2"/>
  <c r="J38" i="3" s="1"/>
  <c r="L40" i="2"/>
  <c r="I38" i="3" s="1"/>
  <c r="J40" i="2"/>
  <c r="H38" i="3" s="1"/>
  <c r="H40" i="2"/>
  <c r="G38" i="3" s="1"/>
  <c r="E40" i="2"/>
  <c r="E38" i="3" s="1"/>
  <c r="X39" i="2"/>
  <c r="O11" i="3" s="1"/>
  <c r="V39" i="2"/>
  <c r="N11" i="3" s="1"/>
  <c r="T39" i="2"/>
  <c r="M11" i="3" s="1"/>
  <c r="R39" i="2"/>
  <c r="L11" i="3" s="1"/>
  <c r="P39" i="2"/>
  <c r="K11" i="3" s="1"/>
  <c r="N39" i="2"/>
  <c r="J11" i="3" s="1"/>
  <c r="L39" i="2"/>
  <c r="I11" i="3" s="1"/>
  <c r="J39" i="2"/>
  <c r="H11" i="3" s="1"/>
  <c r="H39" i="2"/>
  <c r="G11" i="3" s="1"/>
  <c r="X38" i="2"/>
  <c r="O15" i="3" s="1"/>
  <c r="V38" i="2"/>
  <c r="N15" i="3" s="1"/>
  <c r="T38" i="2"/>
  <c r="M15" i="3" s="1"/>
  <c r="R38" i="2"/>
  <c r="L15" i="3" s="1"/>
  <c r="P38" i="2"/>
  <c r="K15" i="3" s="1"/>
  <c r="N38" i="2"/>
  <c r="J15" i="3" s="1"/>
  <c r="L38" i="2"/>
  <c r="I15" i="3" s="1"/>
  <c r="J38" i="2"/>
  <c r="H15" i="3" s="1"/>
  <c r="H38" i="2"/>
  <c r="G15" i="3" s="1"/>
  <c r="E38" i="2"/>
  <c r="E15" i="3" s="1"/>
  <c r="X37" i="2"/>
  <c r="O7" i="3" s="1"/>
  <c r="V37" i="2"/>
  <c r="N7" i="3" s="1"/>
  <c r="T37" i="2"/>
  <c r="M7" i="3" s="1"/>
  <c r="R37" i="2"/>
  <c r="L7" i="3" s="1"/>
  <c r="P37" i="2"/>
  <c r="K7" i="3" s="1"/>
  <c r="N37" i="2"/>
  <c r="J7" i="3" s="1"/>
  <c r="L37" i="2"/>
  <c r="I7" i="3" s="1"/>
  <c r="J37" i="2"/>
  <c r="H7" i="3" s="1"/>
  <c r="H37" i="2"/>
  <c r="G7" i="3" s="1"/>
  <c r="D37" i="2"/>
  <c r="D7" i="3" s="1"/>
  <c r="X36" i="2"/>
  <c r="O35" i="3" s="1"/>
  <c r="V36" i="2"/>
  <c r="N35" i="3" s="1"/>
  <c r="T36" i="2"/>
  <c r="M35" i="3" s="1"/>
  <c r="R36" i="2"/>
  <c r="L35" i="3" s="1"/>
  <c r="P36" i="2"/>
  <c r="K35" i="3" s="1"/>
  <c r="N36" i="2"/>
  <c r="J35" i="3" s="1"/>
  <c r="L36" i="2"/>
  <c r="I35" i="3" s="1"/>
  <c r="J36" i="2"/>
  <c r="H35" i="3" s="1"/>
  <c r="H36" i="2"/>
  <c r="G35" i="3" s="1"/>
  <c r="E36" i="2"/>
  <c r="E35" i="3" s="1"/>
  <c r="X35" i="2"/>
  <c r="O23" i="3" s="1"/>
  <c r="V35" i="2"/>
  <c r="N23" i="3" s="1"/>
  <c r="T35" i="2"/>
  <c r="M23" i="3" s="1"/>
  <c r="R35" i="2"/>
  <c r="L23" i="3" s="1"/>
  <c r="P35" i="2"/>
  <c r="K23" i="3" s="1"/>
  <c r="N35" i="2"/>
  <c r="J23" i="3" s="1"/>
  <c r="L35" i="2"/>
  <c r="I23" i="3" s="1"/>
  <c r="J35" i="2"/>
  <c r="H23" i="3" s="1"/>
  <c r="H35" i="2"/>
  <c r="G23" i="3" s="1"/>
  <c r="X34" i="2"/>
  <c r="O14" i="3" s="1"/>
  <c r="V34" i="2"/>
  <c r="N14" i="3" s="1"/>
  <c r="T34" i="2"/>
  <c r="M14" i="3" s="1"/>
  <c r="R34" i="2"/>
  <c r="L14" i="3" s="1"/>
  <c r="P34" i="2"/>
  <c r="K14" i="3" s="1"/>
  <c r="N34" i="2"/>
  <c r="J14" i="3" s="1"/>
  <c r="L34" i="2"/>
  <c r="I14" i="3" s="1"/>
  <c r="J34" i="2"/>
  <c r="H14" i="3" s="1"/>
  <c r="H34" i="2"/>
  <c r="G14" i="3" s="1"/>
  <c r="E34" i="2"/>
  <c r="E14" i="3" s="1"/>
  <c r="X33" i="2"/>
  <c r="O17" i="3" s="1"/>
  <c r="V33" i="2"/>
  <c r="N17" i="3" s="1"/>
  <c r="T33" i="2"/>
  <c r="M17" i="3" s="1"/>
  <c r="R33" i="2"/>
  <c r="L17" i="3" s="1"/>
  <c r="P33" i="2"/>
  <c r="K17" i="3" s="1"/>
  <c r="N33" i="2"/>
  <c r="J17" i="3" s="1"/>
  <c r="L33" i="2"/>
  <c r="I17" i="3" s="1"/>
  <c r="J33" i="2"/>
  <c r="H17" i="3" s="1"/>
  <c r="H33" i="2"/>
  <c r="G17" i="3" s="1"/>
  <c r="D33" i="2"/>
  <c r="D17" i="3" s="1"/>
  <c r="X32" i="2"/>
  <c r="O20" i="3" s="1"/>
  <c r="V32" i="2"/>
  <c r="N20" i="3" s="1"/>
  <c r="T32" i="2"/>
  <c r="M20" i="3" s="1"/>
  <c r="R32" i="2"/>
  <c r="L20" i="3" s="1"/>
  <c r="P32" i="2"/>
  <c r="K20" i="3" s="1"/>
  <c r="N32" i="2"/>
  <c r="J20" i="3" s="1"/>
  <c r="L32" i="2"/>
  <c r="I20" i="3" s="1"/>
  <c r="J32" i="2"/>
  <c r="H20" i="3" s="1"/>
  <c r="H32" i="2"/>
  <c r="G20" i="3" s="1"/>
  <c r="E32" i="2"/>
  <c r="E20" i="3" s="1"/>
  <c r="X31" i="2"/>
  <c r="O32" i="3" s="1"/>
  <c r="V31" i="2"/>
  <c r="N32" i="3" s="1"/>
  <c r="T31" i="2"/>
  <c r="M32" i="3" s="1"/>
  <c r="R31" i="2"/>
  <c r="L32" i="3" s="1"/>
  <c r="P31" i="2"/>
  <c r="K32" i="3" s="1"/>
  <c r="N31" i="2"/>
  <c r="J32" i="3" s="1"/>
  <c r="L31" i="2"/>
  <c r="I32" i="3" s="1"/>
  <c r="J31" i="2"/>
  <c r="H32" i="3" s="1"/>
  <c r="H31" i="2"/>
  <c r="G32" i="3" s="1"/>
  <c r="D31" i="2"/>
  <c r="D32" i="3" s="1"/>
  <c r="X30" i="2"/>
  <c r="O12" i="3" s="1"/>
  <c r="V30" i="2"/>
  <c r="N12" i="3" s="1"/>
  <c r="T30" i="2"/>
  <c r="M12" i="3" s="1"/>
  <c r="R30" i="2"/>
  <c r="L12" i="3" s="1"/>
  <c r="P30" i="2"/>
  <c r="K12" i="3" s="1"/>
  <c r="N30" i="2"/>
  <c r="J12" i="3" s="1"/>
  <c r="L30" i="2"/>
  <c r="I12" i="3" s="1"/>
  <c r="J30" i="2"/>
  <c r="H12" i="3" s="1"/>
  <c r="H30" i="2"/>
  <c r="G12" i="3" s="1"/>
  <c r="E30" i="2"/>
  <c r="E12" i="3" s="1"/>
  <c r="X29" i="2"/>
  <c r="O5" i="3" s="1"/>
  <c r="V29" i="2"/>
  <c r="N5" i="3" s="1"/>
  <c r="T29" i="2"/>
  <c r="M5" i="3" s="1"/>
  <c r="R29" i="2"/>
  <c r="L5" i="3" s="1"/>
  <c r="P29" i="2"/>
  <c r="K5" i="3" s="1"/>
  <c r="N29" i="2"/>
  <c r="J5" i="3" s="1"/>
  <c r="L29" i="2"/>
  <c r="I5" i="3" s="1"/>
  <c r="J29" i="2"/>
  <c r="H5" i="3" s="1"/>
  <c r="H29" i="2"/>
  <c r="G5" i="3" s="1"/>
  <c r="D29" i="2"/>
  <c r="D5" i="3" s="1"/>
  <c r="X28" i="2"/>
  <c r="O25" i="3" s="1"/>
  <c r="V28" i="2"/>
  <c r="N25" i="3" s="1"/>
  <c r="T28" i="2"/>
  <c r="M25" i="3" s="1"/>
  <c r="R28" i="2"/>
  <c r="L25" i="3" s="1"/>
  <c r="P28" i="2"/>
  <c r="K25" i="3" s="1"/>
  <c r="N28" i="2"/>
  <c r="J25" i="3" s="1"/>
  <c r="L28" i="2"/>
  <c r="I25" i="3" s="1"/>
  <c r="J28" i="2"/>
  <c r="H25" i="3" s="1"/>
  <c r="H28" i="2"/>
  <c r="G25" i="3" s="1"/>
  <c r="E28" i="2"/>
  <c r="E25" i="3" s="1"/>
  <c r="X27" i="2"/>
  <c r="O16" i="3" s="1"/>
  <c r="V27" i="2"/>
  <c r="N16" i="3" s="1"/>
  <c r="T27" i="2"/>
  <c r="M16" i="3" s="1"/>
  <c r="R27" i="2"/>
  <c r="L16" i="3" s="1"/>
  <c r="P27" i="2"/>
  <c r="K16" i="3" s="1"/>
  <c r="N27" i="2"/>
  <c r="J16" i="3" s="1"/>
  <c r="L27" i="2"/>
  <c r="I16" i="3" s="1"/>
  <c r="J27" i="2"/>
  <c r="H16" i="3" s="1"/>
  <c r="H27" i="2"/>
  <c r="G16" i="3" s="1"/>
  <c r="D27" i="2"/>
  <c r="D16" i="3" s="1"/>
  <c r="X26" i="2"/>
  <c r="O28" i="3" s="1"/>
  <c r="V26" i="2"/>
  <c r="N28" i="3" s="1"/>
  <c r="T26" i="2"/>
  <c r="M28" i="3" s="1"/>
  <c r="R26" i="2"/>
  <c r="L28" i="3" s="1"/>
  <c r="P26" i="2"/>
  <c r="K28" i="3" s="1"/>
  <c r="N26" i="2"/>
  <c r="J28" i="3" s="1"/>
  <c r="L26" i="2"/>
  <c r="I28" i="3" s="1"/>
  <c r="J26" i="2"/>
  <c r="H28" i="3" s="1"/>
  <c r="H26" i="2"/>
  <c r="G28" i="3" s="1"/>
  <c r="E26" i="2"/>
  <c r="E28" i="3" s="1"/>
  <c r="X25" i="2"/>
  <c r="O33" i="3" s="1"/>
  <c r="V25" i="2"/>
  <c r="N33" i="3" s="1"/>
  <c r="T25" i="2"/>
  <c r="M33" i="3" s="1"/>
  <c r="R25" i="2"/>
  <c r="L33" i="3" s="1"/>
  <c r="P25" i="2"/>
  <c r="K33" i="3" s="1"/>
  <c r="N25" i="2"/>
  <c r="J33" i="3" s="1"/>
  <c r="L25" i="2"/>
  <c r="I33" i="3" s="1"/>
  <c r="J25" i="2"/>
  <c r="H33" i="3" s="1"/>
  <c r="H25" i="2"/>
  <c r="G33" i="3" s="1"/>
  <c r="D25" i="2"/>
  <c r="D33" i="3" s="1"/>
  <c r="X24" i="2"/>
  <c r="O27" i="3" s="1"/>
  <c r="V24" i="2"/>
  <c r="N27" i="3" s="1"/>
  <c r="T24" i="2"/>
  <c r="M27" i="3" s="1"/>
  <c r="R24" i="2"/>
  <c r="L27" i="3" s="1"/>
  <c r="P24" i="2"/>
  <c r="K27" i="3" s="1"/>
  <c r="N24" i="2"/>
  <c r="J27" i="3" s="1"/>
  <c r="L24" i="2"/>
  <c r="I27" i="3" s="1"/>
  <c r="J24" i="2"/>
  <c r="H27" i="3" s="1"/>
  <c r="H24" i="2"/>
  <c r="G27" i="3" s="1"/>
  <c r="E24" i="2"/>
  <c r="E27" i="3" s="1"/>
  <c r="X23" i="2"/>
  <c r="O26" i="3" s="1"/>
  <c r="V23" i="2"/>
  <c r="N26" i="3" s="1"/>
  <c r="T23" i="2"/>
  <c r="M26" i="3" s="1"/>
  <c r="R23" i="2"/>
  <c r="L26" i="3" s="1"/>
  <c r="P23" i="2"/>
  <c r="K26" i="3" s="1"/>
  <c r="N23" i="2"/>
  <c r="J26" i="3" s="1"/>
  <c r="L23" i="2"/>
  <c r="I26" i="3" s="1"/>
  <c r="J23" i="2"/>
  <c r="H26" i="3" s="1"/>
  <c r="H23" i="2"/>
  <c r="G26" i="3" s="1"/>
  <c r="X22" i="2"/>
  <c r="O13" i="3" s="1"/>
  <c r="V22" i="2"/>
  <c r="N13" i="3" s="1"/>
  <c r="T22" i="2"/>
  <c r="M13" i="3" s="1"/>
  <c r="R22" i="2"/>
  <c r="L13" i="3" s="1"/>
  <c r="P22" i="2"/>
  <c r="K13" i="3" s="1"/>
  <c r="N22" i="2"/>
  <c r="J13" i="3" s="1"/>
  <c r="L22" i="2"/>
  <c r="I13" i="3" s="1"/>
  <c r="J22" i="2"/>
  <c r="H13" i="3" s="1"/>
  <c r="H22" i="2"/>
  <c r="G13" i="3" s="1"/>
  <c r="E22" i="2"/>
  <c r="E13" i="3" s="1"/>
  <c r="X21" i="2"/>
  <c r="O6" i="3" s="1"/>
  <c r="V21" i="2"/>
  <c r="N6" i="3" s="1"/>
  <c r="T21" i="2"/>
  <c r="M6" i="3" s="1"/>
  <c r="R21" i="2"/>
  <c r="L6" i="3" s="1"/>
  <c r="P21" i="2"/>
  <c r="K6" i="3" s="1"/>
  <c r="N21" i="2"/>
  <c r="J6" i="3" s="1"/>
  <c r="L21" i="2"/>
  <c r="I6" i="3" s="1"/>
  <c r="J21" i="2"/>
  <c r="H6" i="3" s="1"/>
  <c r="H21" i="2"/>
  <c r="G6" i="3" s="1"/>
  <c r="D21" i="2"/>
  <c r="D6" i="3" s="1"/>
  <c r="X20" i="2"/>
  <c r="O31" i="3" s="1"/>
  <c r="V20" i="2"/>
  <c r="N31" i="3" s="1"/>
  <c r="T20" i="2"/>
  <c r="M31" i="3" s="1"/>
  <c r="R20" i="2"/>
  <c r="L31" i="3" s="1"/>
  <c r="P20" i="2"/>
  <c r="K31" i="3" s="1"/>
  <c r="N20" i="2"/>
  <c r="J31" i="3" s="1"/>
  <c r="L20" i="2"/>
  <c r="I31" i="3" s="1"/>
  <c r="J20" i="2"/>
  <c r="H31" i="3" s="1"/>
  <c r="H20" i="2"/>
  <c r="G31" i="3" s="1"/>
  <c r="E20" i="2"/>
  <c r="E31" i="3" s="1"/>
  <c r="X19" i="2"/>
  <c r="O24" i="3" s="1"/>
  <c r="V19" i="2"/>
  <c r="N24" i="3" s="1"/>
  <c r="T19" i="2"/>
  <c r="M24" i="3" s="1"/>
  <c r="R19" i="2"/>
  <c r="L24" i="3" s="1"/>
  <c r="P19" i="2"/>
  <c r="K24" i="3" s="1"/>
  <c r="N19" i="2"/>
  <c r="J24" i="3" s="1"/>
  <c r="L19" i="2"/>
  <c r="I24" i="3" s="1"/>
  <c r="J19" i="2"/>
  <c r="H24" i="3" s="1"/>
  <c r="H19" i="2"/>
  <c r="G24" i="3" s="1"/>
  <c r="X18" i="2"/>
  <c r="O34" i="3" s="1"/>
  <c r="V18" i="2"/>
  <c r="N34" i="3" s="1"/>
  <c r="T18" i="2"/>
  <c r="M34" i="3" s="1"/>
  <c r="R18" i="2"/>
  <c r="L34" i="3" s="1"/>
  <c r="P18" i="2"/>
  <c r="K34" i="3" s="1"/>
  <c r="N18" i="2"/>
  <c r="J34" i="3" s="1"/>
  <c r="L18" i="2"/>
  <c r="I34" i="3" s="1"/>
  <c r="J18" i="2"/>
  <c r="H34" i="3" s="1"/>
  <c r="H18" i="2"/>
  <c r="G34" i="3" s="1"/>
  <c r="E18" i="2"/>
  <c r="E34" i="3" s="1"/>
  <c r="X17" i="2"/>
  <c r="O39" i="3" s="1"/>
  <c r="V17" i="2"/>
  <c r="N39" i="3" s="1"/>
  <c r="T17" i="2"/>
  <c r="M39" i="3" s="1"/>
  <c r="R17" i="2"/>
  <c r="L39" i="3" s="1"/>
  <c r="P17" i="2"/>
  <c r="K39" i="3" s="1"/>
  <c r="N17" i="2"/>
  <c r="J39" i="3" s="1"/>
  <c r="L17" i="2"/>
  <c r="I39" i="3" s="1"/>
  <c r="J17" i="2"/>
  <c r="H39" i="3" s="1"/>
  <c r="H17" i="2"/>
  <c r="G39" i="3" s="1"/>
  <c r="D17" i="2"/>
  <c r="D39" i="3" s="1"/>
  <c r="X16" i="2"/>
  <c r="O36" i="3" s="1"/>
  <c r="V16" i="2"/>
  <c r="N36" i="3" s="1"/>
  <c r="T16" i="2"/>
  <c r="M36" i="3" s="1"/>
  <c r="R16" i="2"/>
  <c r="L36" i="3" s="1"/>
  <c r="P16" i="2"/>
  <c r="K36" i="3" s="1"/>
  <c r="N16" i="2"/>
  <c r="J36" i="3" s="1"/>
  <c r="L16" i="2"/>
  <c r="I36" i="3" s="1"/>
  <c r="J16" i="2"/>
  <c r="H36" i="3" s="1"/>
  <c r="H16" i="2"/>
  <c r="G36" i="3" s="1"/>
  <c r="E16" i="2"/>
  <c r="E36" i="3" s="1"/>
  <c r="X15" i="2"/>
  <c r="O22" i="3" s="1"/>
  <c r="V15" i="2"/>
  <c r="N22" i="3" s="1"/>
  <c r="T15" i="2"/>
  <c r="M22" i="3" s="1"/>
  <c r="R15" i="2"/>
  <c r="L22" i="3" s="1"/>
  <c r="P15" i="2"/>
  <c r="K22" i="3" s="1"/>
  <c r="N15" i="2"/>
  <c r="J22" i="3" s="1"/>
  <c r="L15" i="2"/>
  <c r="I22" i="3" s="1"/>
  <c r="J15" i="2"/>
  <c r="H22" i="3" s="1"/>
  <c r="H15" i="2"/>
  <c r="G22" i="3" s="1"/>
  <c r="X14" i="2"/>
  <c r="O10" i="3" s="1"/>
  <c r="V14" i="2"/>
  <c r="N10" i="3" s="1"/>
  <c r="T14" i="2"/>
  <c r="M10" i="3" s="1"/>
  <c r="R14" i="2"/>
  <c r="L10" i="3" s="1"/>
  <c r="P14" i="2"/>
  <c r="K10" i="3" s="1"/>
  <c r="N14" i="2"/>
  <c r="J10" i="3" s="1"/>
  <c r="L14" i="2"/>
  <c r="I10" i="3" s="1"/>
  <c r="J14" i="2"/>
  <c r="H10" i="3" s="1"/>
  <c r="H14" i="2"/>
  <c r="G10" i="3" s="1"/>
  <c r="E14" i="2"/>
  <c r="E10" i="3" s="1"/>
  <c r="X13" i="2"/>
  <c r="O21" i="3" s="1"/>
  <c r="V13" i="2"/>
  <c r="N21" i="3" s="1"/>
  <c r="T13" i="2"/>
  <c r="M21" i="3" s="1"/>
  <c r="R13" i="2"/>
  <c r="L21" i="3" s="1"/>
  <c r="P13" i="2"/>
  <c r="K21" i="3" s="1"/>
  <c r="N13" i="2"/>
  <c r="J21" i="3" s="1"/>
  <c r="L13" i="2"/>
  <c r="I21" i="3" s="1"/>
  <c r="J13" i="2"/>
  <c r="H21" i="3" s="1"/>
  <c r="H13" i="2"/>
  <c r="G21" i="3" s="1"/>
  <c r="D13" i="2"/>
  <c r="D21" i="3" s="1"/>
  <c r="X12" i="2"/>
  <c r="O18" i="3" s="1"/>
  <c r="V12" i="2"/>
  <c r="N18" i="3" s="1"/>
  <c r="T12" i="2"/>
  <c r="M18" i="3" s="1"/>
  <c r="R12" i="2"/>
  <c r="L18" i="3" s="1"/>
  <c r="P12" i="2"/>
  <c r="K18" i="3" s="1"/>
  <c r="N12" i="2"/>
  <c r="J18" i="3" s="1"/>
  <c r="L12" i="2"/>
  <c r="I18" i="3" s="1"/>
  <c r="J12" i="2"/>
  <c r="H18" i="3" s="1"/>
  <c r="H12" i="2"/>
  <c r="G18" i="3" s="1"/>
  <c r="E12" i="2"/>
  <c r="E18" i="3" s="1"/>
  <c r="X11" i="2"/>
  <c r="O8" i="3" s="1"/>
  <c r="V11" i="2"/>
  <c r="N8" i="3" s="1"/>
  <c r="T11" i="2"/>
  <c r="M8" i="3" s="1"/>
  <c r="R11" i="2"/>
  <c r="L8" i="3" s="1"/>
  <c r="P11" i="2"/>
  <c r="K8" i="3" s="1"/>
  <c r="N11" i="2"/>
  <c r="J8" i="3" s="1"/>
  <c r="L11" i="2"/>
  <c r="I8" i="3" s="1"/>
  <c r="J11" i="2"/>
  <c r="H8" i="3" s="1"/>
  <c r="H11" i="2"/>
  <c r="G8" i="3" s="1"/>
  <c r="P10" i="2"/>
  <c r="K37" i="3" s="1"/>
  <c r="N10" i="2"/>
  <c r="L10"/>
  <c r="I37" i="3" s="1"/>
  <c r="J10" i="2"/>
  <c r="H37" i="3" s="1"/>
  <c r="H10" i="2"/>
  <c r="G37" i="3" s="1"/>
  <c r="R10" i="2"/>
  <c r="T10"/>
  <c r="M37" i="3" s="1"/>
  <c r="V10" i="2"/>
  <c r="X10"/>
  <c r="O37" i="3" s="1"/>
  <c r="AU7" i="2"/>
  <c r="M25" i="1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J22"/>
  <c r="J12"/>
  <c r="L14"/>
  <c r="L13"/>
  <c r="L12"/>
  <c r="L11"/>
  <c r="L10"/>
  <c r="L9"/>
  <c r="L8"/>
  <c r="L7"/>
  <c r="L6"/>
  <c r="I24"/>
  <c r="I12"/>
  <c r="I8"/>
  <c r="I16"/>
  <c r="I20"/>
  <c r="AT5" i="2"/>
  <c r="J24" i="1" s="1"/>
  <c r="AR5" i="2"/>
  <c r="AP5"/>
  <c r="J20" i="1" s="1"/>
  <c r="AN5" i="2"/>
  <c r="J18" i="1" s="1"/>
  <c r="AL5" i="2"/>
  <c r="J16" i="1" s="1"/>
  <c r="AJ5" i="2"/>
  <c r="J14" i="1" s="1"/>
  <c r="AH5" i="2"/>
  <c r="AF5"/>
  <c r="J10" i="1" s="1"/>
  <c r="AD5" i="2"/>
  <c r="J8" i="1" s="1"/>
  <c r="AB5" i="2"/>
  <c r="J6" i="1" s="1"/>
  <c r="I18" l="1"/>
  <c r="L37" i="3"/>
  <c r="D10" i="2"/>
  <c r="J37" i="3"/>
  <c r="D11" i="2"/>
  <c r="D8" i="3" s="1"/>
  <c r="D15" i="2"/>
  <c r="D22" i="3" s="1"/>
  <c r="D19" i="2"/>
  <c r="D24" i="3" s="1"/>
  <c r="D23" i="2"/>
  <c r="D26" i="3" s="1"/>
  <c r="I10" i="1"/>
  <c r="I14"/>
  <c r="I22"/>
  <c r="N37" i="3"/>
  <c r="D35" i="2"/>
  <c r="D23" i="3" s="1"/>
  <c r="D39" i="2"/>
  <c r="D11" i="3" s="1"/>
  <c r="F37"/>
  <c r="M26" i="1"/>
  <c r="E11" i="2"/>
  <c r="E13"/>
  <c r="E21" i="3" s="1"/>
  <c r="E15" i="2"/>
  <c r="E17"/>
  <c r="E39" i="3" s="1"/>
  <c r="E19" i="2"/>
  <c r="E21"/>
  <c r="E6" i="3" s="1"/>
  <c r="E23" i="2"/>
  <c r="E25"/>
  <c r="E33" i="3" s="1"/>
  <c r="E27" i="2"/>
  <c r="E29"/>
  <c r="E5" i="3" s="1"/>
  <c r="E31" i="2"/>
  <c r="E33"/>
  <c r="E17" i="3" s="1"/>
  <c r="E35" i="2"/>
  <c r="E37"/>
  <c r="E7" i="3" s="1"/>
  <c r="E39" i="2"/>
  <c r="E41"/>
  <c r="E19" i="3" s="1"/>
  <c r="E43" i="2"/>
  <c r="E45"/>
  <c r="E9" i="3" s="1"/>
  <c r="D12" i="2"/>
  <c r="D14"/>
  <c r="D16"/>
  <c r="D18"/>
  <c r="D20"/>
  <c r="D22"/>
  <c r="D24"/>
  <c r="D26"/>
  <c r="D28"/>
  <c r="D30"/>
  <c r="D32"/>
  <c r="D34"/>
  <c r="D36"/>
  <c r="D38"/>
  <c r="D40"/>
  <c r="D42"/>
  <c r="D44"/>
  <c r="C13"/>
  <c r="C21" i="3" s="1"/>
  <c r="C17" i="2"/>
  <c r="C39" i="3" s="1"/>
  <c r="C21" i="2"/>
  <c r="C6" i="3" s="1"/>
  <c r="C25" i="2"/>
  <c r="C33" i="3" s="1"/>
  <c r="C29" i="2"/>
  <c r="C5" i="3" s="1"/>
  <c r="C33" i="2"/>
  <c r="C17" i="3" s="1"/>
  <c r="C37" i="2"/>
  <c r="C7" i="3" s="1"/>
  <c r="C41" i="2"/>
  <c r="C19" i="3" s="1"/>
  <c r="C45" i="2"/>
  <c r="C9" i="3" s="1"/>
  <c r="E10" i="2"/>
  <c r="L15" i="1"/>
  <c r="L17"/>
  <c r="L19"/>
  <c r="L21"/>
  <c r="L23"/>
  <c r="L25"/>
  <c r="F10"/>
  <c r="L16"/>
  <c r="L18"/>
  <c r="L20"/>
  <c r="L22"/>
  <c r="F20" l="1"/>
  <c r="E37" i="3"/>
  <c r="C44" i="2"/>
  <c r="C40" i="3" s="1"/>
  <c r="D40"/>
  <c r="C40" i="2"/>
  <c r="C38" i="3" s="1"/>
  <c r="D38"/>
  <c r="C36" i="2"/>
  <c r="C35" i="3" s="1"/>
  <c r="D35"/>
  <c r="C32" i="2"/>
  <c r="C20" i="3" s="1"/>
  <c r="D20"/>
  <c r="C28" i="2"/>
  <c r="C25" i="3" s="1"/>
  <c r="D25"/>
  <c r="C24" i="2"/>
  <c r="C27" i="3" s="1"/>
  <c r="D27"/>
  <c r="C20" i="2"/>
  <c r="C31" i="3" s="1"/>
  <c r="D31"/>
  <c r="C16" i="2"/>
  <c r="C36" i="3" s="1"/>
  <c r="D36"/>
  <c r="C12" i="2"/>
  <c r="C18" i="3" s="1"/>
  <c r="D18"/>
  <c r="C43" i="2"/>
  <c r="C29" i="3" s="1"/>
  <c r="E29"/>
  <c r="C39" i="2"/>
  <c r="C11" i="3" s="1"/>
  <c r="E11"/>
  <c r="C35" i="2"/>
  <c r="C23" i="3" s="1"/>
  <c r="E23"/>
  <c r="C31" i="2"/>
  <c r="C32" i="3" s="1"/>
  <c r="E32"/>
  <c r="C27" i="2"/>
  <c r="C16" i="3" s="1"/>
  <c r="E16"/>
  <c r="C23" i="2"/>
  <c r="C26" i="3" s="1"/>
  <c r="E26"/>
  <c r="C19" i="2"/>
  <c r="C24" i="3" s="1"/>
  <c r="E24"/>
  <c r="C15" i="2"/>
  <c r="C22" i="3" s="1"/>
  <c r="E22"/>
  <c r="C11" i="2"/>
  <c r="C8" i="3" s="1"/>
  <c r="E8"/>
  <c r="L24" i="1"/>
  <c r="D37" i="3"/>
  <c r="C42" i="2"/>
  <c r="C30" i="3" s="1"/>
  <c r="D30"/>
  <c r="C38" i="2"/>
  <c r="C15" i="3" s="1"/>
  <c r="D15"/>
  <c r="C34" i="2"/>
  <c r="C14" i="3" s="1"/>
  <c r="D14"/>
  <c r="C30" i="2"/>
  <c r="C12" i="3" s="1"/>
  <c r="D12"/>
  <c r="C26" i="2"/>
  <c r="C28" i="3" s="1"/>
  <c r="D28"/>
  <c r="C22" i="2"/>
  <c r="C13" i="3" s="1"/>
  <c r="D13"/>
  <c r="C18" i="2"/>
  <c r="C34" i="3" s="1"/>
  <c r="D34"/>
  <c r="C14" i="2"/>
  <c r="C10" i="3" s="1"/>
  <c r="D10"/>
  <c r="C10" i="2"/>
  <c r="C15" i="1" l="1"/>
  <c r="C37" i="3"/>
</calcChain>
</file>

<file path=xl/sharedStrings.xml><?xml version="1.0" encoding="utf-8"?>
<sst xmlns="http://schemas.openxmlformats.org/spreadsheetml/2006/main" count="239" uniqueCount="129">
  <si>
    <t>Country Score</t>
  </si>
  <si>
    <t>Transparency</t>
  </si>
  <si>
    <t>Doing Business</t>
  </si>
  <si>
    <t>Corruption</t>
  </si>
  <si>
    <t>Readiness</t>
  </si>
  <si>
    <t>Vulnerability</t>
  </si>
  <si>
    <t>Rule of Law</t>
  </si>
  <si>
    <t>Twin Dimensions</t>
  </si>
  <si>
    <t>Critical Elements</t>
  </si>
  <si>
    <t>Contributing Index</t>
  </si>
  <si>
    <t>Weighting Factor</t>
  </si>
  <si>
    <t>Water</t>
  </si>
  <si>
    <t>Sanitation</t>
  </si>
  <si>
    <t>Weather Vulnerability</t>
  </si>
  <si>
    <t>Component Index</t>
  </si>
  <si>
    <t>Country</t>
  </si>
  <si>
    <t>Argentina</t>
  </si>
  <si>
    <t>Brazil</t>
  </si>
  <si>
    <t>Chile</t>
  </si>
  <si>
    <t>Canada</t>
  </si>
  <si>
    <t>Colombia</t>
  </si>
  <si>
    <t>Mexico</t>
  </si>
  <si>
    <t>Peru</t>
  </si>
  <si>
    <t>US</t>
  </si>
  <si>
    <t>El Salvador</t>
  </si>
  <si>
    <t>Honduras</t>
  </si>
  <si>
    <t>Belize</t>
  </si>
  <si>
    <t>Venezuela</t>
  </si>
  <si>
    <t>Cuba</t>
  </si>
  <si>
    <t>Ecuador</t>
  </si>
  <si>
    <t>Dominican Republic</t>
  </si>
  <si>
    <t>Guatemala</t>
  </si>
  <si>
    <t>Costa Rica</t>
  </si>
  <si>
    <t>Bolivia</t>
  </si>
  <si>
    <t>Uraguay</t>
  </si>
  <si>
    <t>Panama</t>
  </si>
  <si>
    <t>Paragua</t>
  </si>
  <si>
    <t>Trinidad and Tobago</t>
  </si>
  <si>
    <t>Jamaica</t>
  </si>
  <si>
    <t>Nicaragua</t>
  </si>
  <si>
    <t>Haiti</t>
  </si>
  <si>
    <t>Bahamas</t>
  </si>
  <si>
    <t>Barbados</t>
  </si>
  <si>
    <t>Suriname</t>
  </si>
  <si>
    <t>Guyana</t>
  </si>
  <si>
    <t>Saint Sucia</t>
  </si>
  <si>
    <t>Grenada</t>
  </si>
  <si>
    <t>St Vincent and the Grenadines</t>
  </si>
  <si>
    <t>Saint Kitts</t>
  </si>
  <si>
    <t>Antigua and Barbuda</t>
  </si>
  <si>
    <t>Dominica</t>
  </si>
  <si>
    <t>Index Normalized Score (0-100)</t>
  </si>
  <si>
    <t>Score</t>
  </si>
  <si>
    <t>Wt</t>
  </si>
  <si>
    <t>guess</t>
  </si>
  <si>
    <t>Produced capital stock per person (adapted from World Bank, 2006, see Appendix A),</t>
  </si>
  <si>
    <t>Index of Economic Freedom</t>
  </si>
  <si>
    <t>CPI</t>
  </si>
  <si>
    <t>WGI</t>
  </si>
  <si>
    <t>Economist</t>
  </si>
  <si>
    <t>Capability to Assist</t>
  </si>
  <si>
    <t>HDI</t>
  </si>
  <si>
    <t>GAIN OUTPUT</t>
  </si>
  <si>
    <t>Adaptation Index choices</t>
  </si>
  <si>
    <t>Category</t>
  </si>
  <si>
    <t>Abbreviation</t>
  </si>
  <si>
    <t>Current Index's</t>
  </si>
  <si>
    <t>DBI</t>
  </si>
  <si>
    <t>Doing Business Index</t>
  </si>
  <si>
    <t>IEF</t>
  </si>
  <si>
    <t>World Governance Indicator</t>
  </si>
  <si>
    <t>Corruption Perception Index</t>
  </si>
  <si>
    <t>IHW</t>
  </si>
  <si>
    <t>Index of Human Well being</t>
  </si>
  <si>
    <t>GWI</t>
  </si>
  <si>
    <t>Government effectiveness (Kaufmann et al., 2008)</t>
  </si>
  <si>
    <t>Socio Economic Capacity</t>
  </si>
  <si>
    <t>Capital</t>
  </si>
  <si>
    <t>HAI</t>
  </si>
  <si>
    <t>Human assets index (HAI) (UNCTAD, 2008), extended to cover most countries of the world,</t>
  </si>
  <si>
    <t>HWI</t>
  </si>
  <si>
    <t>Index of human well-being (HWI) (Prescott-Allen, 2001)</t>
  </si>
  <si>
    <t>Human development index (HDI) (UNDP, 2007) (‘‘social capability’’)</t>
  </si>
  <si>
    <t>GDP</t>
  </si>
  <si>
    <t>GDP per capita (purchasing power parity) (UNDP, 2007) ("economic capability")</t>
  </si>
  <si>
    <t>Precip</t>
  </si>
  <si>
    <t>Current population-weighted precipitation, calculated based on data from (Balk and Yetman, 2004; Mitchell and Jones, 2005),</t>
  </si>
  <si>
    <t>Renew</t>
  </si>
  <si>
    <t xml:space="preserve">Renewable water resources per person, and </t>
  </si>
  <si>
    <t>WUR</t>
  </si>
  <si>
    <t>Water use ratio (Mila i Canals et al., 2009)</t>
  </si>
  <si>
    <t>IWS</t>
  </si>
  <si>
    <t>Percentage of households with improved water supply and</t>
  </si>
  <si>
    <t>IS</t>
  </si>
  <si>
    <t>Percentage of households with improved sanitation (WHO/ UNICEF, 2006)</t>
  </si>
  <si>
    <t>WPI</t>
  </si>
  <si>
    <t>water poverty index (Lawrence et al., 2002), climate vulnerability index (Sullivan and Meigh, 2005)</t>
  </si>
  <si>
    <t>CVI</t>
  </si>
  <si>
    <t xml:space="preserve"> climate vulnerability index (Sullivan and Meigh, 2005)</t>
  </si>
  <si>
    <t>Food Security</t>
  </si>
  <si>
    <t>POU</t>
  </si>
  <si>
    <t>Prevalence of undernourishment based on data from household surveys (FAO, 2008)</t>
  </si>
  <si>
    <t>Underweight</t>
  </si>
  <si>
    <t>Prevalence of underweight children (de Onis and Blossner, 2003), 11</t>
  </si>
  <si>
    <t>GHI</t>
  </si>
  <si>
    <t>Global Hunger Index, which combines the above two indices and the child mortality rate (von Grebmer et al., 2008; Wiesmann, 2006)</t>
  </si>
  <si>
    <t>Human Health</t>
  </si>
  <si>
    <t>PWT</t>
  </si>
  <si>
    <t>Current population-weighted temperature, which is a proxy for the health risks from increasing heat waves, calculated based on risks from increasing heat waves, calculated based on data from (Balk and Yetman, 2004; Mitchell and Jones, 2005)</t>
  </si>
  <si>
    <t>Hazard</t>
  </si>
  <si>
    <t>Share of national population in highest risk areas from at least one hazard (Dilley et al., 2005). This indicator comprises weather-related hazards (cyclones, droughts, floods, and landslides) as well as non-weather-related hazards (earthquakes and volcanoes) but more specific data is not easily available.</t>
  </si>
  <si>
    <t>Mortality</t>
  </si>
  <si>
    <t>Child mortality (UNDP, 2007), which is an indicator of current health status</t>
  </si>
  <si>
    <t>PIV</t>
  </si>
  <si>
    <t>Predictive indicator of vulnerability (Adger et al., 2004), which was constructed on the basis of 11 socio-economic indicators that correlate strongly with mortality from weather-related disasters at the national level.</t>
  </si>
  <si>
    <t>Who BOD</t>
  </si>
  <si>
    <t>Mortality caused by observed climate change, which was estimated for 14 world regions in the WHO Global Burden of Disease assessment (Campbell-Lendrum and Woodruff, 2006; McMichael et al..2004)</t>
  </si>
  <si>
    <t>Coastal</t>
  </si>
  <si>
    <t>Place II</t>
  </si>
  <si>
    <t>Percentage of population below 5 m elevation according to the PLACE-II dataset (SEDAC, 2007), which contains data for all countries. Because the original dataset does not distinguish between low-lying coastal and inland areas, land-locked countries were manually excluded</t>
  </si>
  <si>
    <t>DIVA</t>
  </si>
  <si>
    <t>Increase in the percentage of population annually flooded according to a study using the DIVA model (Hinkel, 2008)</t>
  </si>
  <si>
    <t>Economist Risk Index</t>
  </si>
  <si>
    <t>Social Capital</t>
  </si>
  <si>
    <t>Transp</t>
  </si>
  <si>
    <t>Transparency International</t>
  </si>
  <si>
    <t>Sortable Data Base</t>
  </si>
  <si>
    <t>DATA BASE</t>
  </si>
  <si>
    <t>(Type in country from data sheet)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</si>
</sst>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.000_);_(* \(#,##0.0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0" fontId="1" fillId="0" borderId="3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5" xfId="0" applyFont="1" applyBorder="1"/>
    <xf numFmtId="165" fontId="0" fillId="0" borderId="0" xfId="1" applyNumberFormat="1" applyFont="1" applyAlignment="1">
      <alignment wrapText="1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5" xfId="0" applyBorder="1" applyAlignment="1">
      <alignment wrapText="1"/>
    </xf>
    <xf numFmtId="43" fontId="0" fillId="0" borderId="0" xfId="1" applyFont="1"/>
    <xf numFmtId="43" fontId="0" fillId="0" borderId="3" xfId="1" applyFont="1" applyBorder="1"/>
    <xf numFmtId="43" fontId="0" fillId="0" borderId="0" xfId="1" applyFont="1" applyAlignment="1">
      <alignment wrapText="1"/>
    </xf>
    <xf numFmtId="43" fontId="1" fillId="0" borderId="0" xfId="1" applyFont="1" applyAlignment="1">
      <alignment wrapText="1"/>
    </xf>
    <xf numFmtId="43" fontId="4" fillId="0" borderId="0" xfId="1" applyFont="1"/>
    <xf numFmtId="43" fontId="0" fillId="0" borderId="8" xfId="1" applyFont="1" applyBorder="1"/>
    <xf numFmtId="0" fontId="1" fillId="0" borderId="0" xfId="0" applyFont="1"/>
    <xf numFmtId="0" fontId="8" fillId="0" borderId="0" xfId="0" applyFont="1" applyAlignment="1">
      <alignment horizontal="center"/>
    </xf>
    <xf numFmtId="0" fontId="5" fillId="0" borderId="9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9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X40"/>
  <sheetViews>
    <sheetView tabSelected="1" workbookViewId="0">
      <selection activeCell="B8" sqref="B8"/>
    </sheetView>
  </sheetViews>
  <sheetFormatPr defaultRowHeight="15"/>
  <cols>
    <col min="2" max="2" width="13.140625" customWidth="1"/>
    <col min="3" max="3" width="9.140625" style="25"/>
    <col min="4" max="4" width="5.140625" customWidth="1"/>
    <col min="5" max="5" width="12.7109375" customWidth="1"/>
    <col min="6" max="6" width="9.42578125" style="25" customWidth="1"/>
    <col min="7" max="7" width="5.42578125" customWidth="1"/>
    <col min="8" max="8" width="20.7109375" customWidth="1"/>
    <col min="9" max="9" width="8.5703125" style="25" customWidth="1"/>
    <col min="10" max="10" width="6.42578125" customWidth="1"/>
    <col min="11" max="11" width="11.7109375" customWidth="1"/>
    <col min="12" max="12" width="8.7109375" style="25" customWidth="1"/>
    <col min="16" max="16" width="13.7109375" customWidth="1"/>
    <col min="17" max="17" width="11.5703125" customWidth="1"/>
    <col min="18" max="18" width="106" customWidth="1"/>
  </cols>
  <sheetData>
    <row r="2" spans="2:18" ht="27">
      <c r="B2" s="21" t="s">
        <v>62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P2" s="18" t="s">
        <v>63</v>
      </c>
      <c r="Q2" s="19"/>
      <c r="R2" s="20"/>
    </row>
    <row r="3" spans="2:18" ht="24.75">
      <c r="P3" s="33" t="s">
        <v>64</v>
      </c>
      <c r="Q3" s="33" t="s">
        <v>65</v>
      </c>
      <c r="R3" s="33" t="s">
        <v>66</v>
      </c>
    </row>
    <row r="4" spans="2:18" s="13" customFormat="1" ht="15.75">
      <c r="B4" s="13" t="s">
        <v>0</v>
      </c>
      <c r="C4" s="29"/>
      <c r="E4" s="16" t="s">
        <v>7</v>
      </c>
      <c r="F4" s="17"/>
      <c r="G4" s="17"/>
      <c r="H4" s="16" t="s">
        <v>8</v>
      </c>
      <c r="I4" s="17"/>
      <c r="J4" s="17"/>
      <c r="K4" s="16" t="s">
        <v>9</v>
      </c>
      <c r="L4" s="17"/>
      <c r="M4" s="17"/>
      <c r="N4" s="14"/>
      <c r="P4" s="34" t="s">
        <v>4</v>
      </c>
      <c r="Q4" s="34" t="s">
        <v>67</v>
      </c>
      <c r="R4" s="34" t="s">
        <v>68</v>
      </c>
    </row>
    <row r="5" spans="2:18">
      <c r="E5" s="6"/>
      <c r="F5" s="26" t="s">
        <v>52</v>
      </c>
      <c r="G5" s="5" t="s">
        <v>53</v>
      </c>
      <c r="H5" s="6"/>
      <c r="I5" s="26" t="s">
        <v>52</v>
      </c>
      <c r="J5" s="5" t="s">
        <v>53</v>
      </c>
      <c r="K5" s="6"/>
      <c r="L5" s="26" t="s">
        <v>52</v>
      </c>
      <c r="M5" s="5" t="s">
        <v>53</v>
      </c>
      <c r="N5" s="7"/>
      <c r="P5" s="33"/>
      <c r="Q5" s="34" t="s">
        <v>69</v>
      </c>
      <c r="R5" s="34" t="s">
        <v>56</v>
      </c>
    </row>
    <row r="6" spans="2:18">
      <c r="H6" s="8" t="s">
        <v>6</v>
      </c>
      <c r="I6" s="25">
        <f>VLOOKUP($B$14,Data!$B$10:$AT$45,5,)</f>
        <v>0.54411486790006758</v>
      </c>
      <c r="J6">
        <f>Data!AB5</f>
        <v>0.1</v>
      </c>
      <c r="K6" s="8" t="s">
        <v>67</v>
      </c>
      <c r="L6" s="25">
        <f>VLOOKUP($B$14,Data!B10:AT45,26,)</f>
        <v>4.7448131914152425</v>
      </c>
      <c r="M6">
        <f>Data!AA$7</f>
        <v>0.05</v>
      </c>
      <c r="P6" s="33"/>
      <c r="Q6" s="34" t="s">
        <v>58</v>
      </c>
      <c r="R6" s="34" t="s">
        <v>70</v>
      </c>
    </row>
    <row r="7" spans="2:18">
      <c r="H7" s="7"/>
      <c r="K7" s="7" t="s">
        <v>69</v>
      </c>
      <c r="L7" s="25">
        <f>VLOOKUP($B$14,Data!$B$10:$AT$45,27,)</f>
        <v>6.13748416658611</v>
      </c>
      <c r="M7">
        <f>Data!AB$7</f>
        <v>0.05</v>
      </c>
      <c r="P7" s="33"/>
      <c r="Q7" s="34" t="s">
        <v>57</v>
      </c>
      <c r="R7" s="34" t="s">
        <v>71</v>
      </c>
    </row>
    <row r="8" spans="2:18">
      <c r="H8" s="7" t="s">
        <v>1</v>
      </c>
      <c r="I8" s="25">
        <f>VLOOKUP($B$14,Data!$B$10:$AT$45,7,)</f>
        <v>7.5246681116134724</v>
      </c>
      <c r="J8">
        <f>Data!AD5</f>
        <v>0.11</v>
      </c>
      <c r="K8" s="7" t="s">
        <v>58</v>
      </c>
      <c r="L8" s="25">
        <f>VLOOKUP($B$14,Data!$B$10:$AT$45,28,)</f>
        <v>63.462296882898215</v>
      </c>
      <c r="M8">
        <f>Data!AC$7</f>
        <v>0.03</v>
      </c>
      <c r="P8" s="33"/>
      <c r="Q8" s="34" t="s">
        <v>72</v>
      </c>
      <c r="R8" s="34" t="s">
        <v>73</v>
      </c>
    </row>
    <row r="9" spans="2:18">
      <c r="H9" s="7"/>
      <c r="K9" s="7" t="s">
        <v>124</v>
      </c>
      <c r="L9" s="25">
        <f>VLOOKUP($B$14,Data!$B$10:$AT$45,29,)</f>
        <v>70.259990064081578</v>
      </c>
      <c r="M9">
        <f>Data!AD$7</f>
        <v>0.08</v>
      </c>
      <c r="P9" s="33"/>
      <c r="Q9" s="34" t="s">
        <v>74</v>
      </c>
      <c r="R9" s="34" t="s">
        <v>75</v>
      </c>
    </row>
    <row r="10" spans="2:18">
      <c r="E10" t="s">
        <v>4</v>
      </c>
      <c r="F10" s="25">
        <f>VLOOKUP($B$14,Data!$B$10:$AT$45,3,)</f>
        <v>20.006217607773596</v>
      </c>
      <c r="G10">
        <v>1</v>
      </c>
      <c r="H10" s="7" t="s">
        <v>2</v>
      </c>
      <c r="I10" s="25">
        <f>VLOOKUP($B$14,Data!$B$10:$AT$45,9,)</f>
        <v>4.1207070010185509</v>
      </c>
      <c r="J10">
        <f>Data!AF5</f>
        <v>0.08</v>
      </c>
      <c r="K10" s="7" t="s">
        <v>80</v>
      </c>
      <c r="L10" s="25">
        <f>VLOOKUP($B$14,Data!$B$10:$AT$45,30,)</f>
        <v>38.353385533870757</v>
      </c>
      <c r="M10">
        <f>Data!AE$7</f>
        <v>0.03</v>
      </c>
      <c r="P10" s="33"/>
      <c r="Q10" s="34" t="s">
        <v>124</v>
      </c>
      <c r="R10" s="34" t="s">
        <v>125</v>
      </c>
    </row>
    <row r="11" spans="2:18" ht="24.75">
      <c r="H11" s="7"/>
      <c r="K11" s="7" t="s">
        <v>59</v>
      </c>
      <c r="L11" s="25">
        <f>VLOOKUP($B$14,Data!$B$10:$AT$45,31,)</f>
        <v>59.402108700048558</v>
      </c>
      <c r="M11">
        <f>Data!AF$7</f>
        <v>0.05</v>
      </c>
      <c r="P11" s="33"/>
      <c r="Q11" s="34" t="s">
        <v>59</v>
      </c>
      <c r="R11" s="34" t="s">
        <v>122</v>
      </c>
    </row>
    <row r="12" spans="2:18" ht="36.75">
      <c r="H12" s="7" t="s">
        <v>123</v>
      </c>
      <c r="I12" s="25">
        <f>VLOOKUP($B$14,Data!$B$10:$AT$45,11,)</f>
        <v>2.2286714499260905</v>
      </c>
      <c r="J12">
        <f>Data!AH5</f>
        <v>7.0000000000000007E-2</v>
      </c>
      <c r="K12" s="7" t="s">
        <v>77</v>
      </c>
      <c r="L12" s="25">
        <f>VLOOKUP($B$14,Data!$B$10:$AT$45,32,)</f>
        <v>17.110877853070949</v>
      </c>
      <c r="M12">
        <f>Data!AG$7</f>
        <v>0.04</v>
      </c>
      <c r="P12" s="34" t="s">
        <v>76</v>
      </c>
      <c r="Q12" s="34" t="s">
        <v>77</v>
      </c>
      <c r="R12" s="34" t="s">
        <v>55</v>
      </c>
    </row>
    <row r="13" spans="2:18" s="1" customFormat="1" ht="24" customHeight="1">
      <c r="B13" s="35" t="s">
        <v>128</v>
      </c>
      <c r="C13" s="35"/>
      <c r="D13" s="35"/>
      <c r="F13" s="27"/>
      <c r="H13" s="24"/>
      <c r="I13" s="27"/>
      <c r="K13" s="24" t="s">
        <v>78</v>
      </c>
      <c r="L13" s="27">
        <f>VLOOKUP($B$14,Data!$B$10:$AT$45,33,)</f>
        <v>51.474544526775091</v>
      </c>
      <c r="M13" s="1">
        <f>Data!AH$7</f>
        <v>0.03</v>
      </c>
      <c r="P13" s="34"/>
      <c r="Q13" s="34" t="s">
        <v>78</v>
      </c>
      <c r="R13" s="34" t="s">
        <v>79</v>
      </c>
    </row>
    <row r="14" spans="2:18" ht="26.25" customHeight="1" thickBot="1">
      <c r="B14" s="12" t="s">
        <v>17</v>
      </c>
      <c r="H14" s="7" t="s">
        <v>3</v>
      </c>
      <c r="I14" s="25">
        <f>VLOOKUP($B$14,Data!$B$10:$AT$45,13,)</f>
        <v>5.5880561773154147</v>
      </c>
      <c r="J14">
        <f>Data!AJ5</f>
        <v>0.09</v>
      </c>
      <c r="K14" s="7" t="s">
        <v>57</v>
      </c>
      <c r="L14" s="25">
        <f>VLOOKUP($B$14,Data!$B$10:$AT$45,34,)</f>
        <v>64.333008099295498</v>
      </c>
      <c r="M14">
        <f>Data!AI$7</f>
        <v>0.05</v>
      </c>
      <c r="P14" s="34"/>
      <c r="Q14" s="34" t="s">
        <v>80</v>
      </c>
      <c r="R14" s="34" t="s">
        <v>81</v>
      </c>
    </row>
    <row r="15" spans="2:18" ht="25.5" thickBot="1">
      <c r="B15" t="s">
        <v>0</v>
      </c>
      <c r="C15" s="30">
        <f>VLOOKUP($B$14,Data!$B$10:$AT$45,2,)</f>
        <v>36.828200386433281</v>
      </c>
      <c r="E15" s="5"/>
      <c r="F15" s="26"/>
      <c r="G15" s="9"/>
      <c r="H15" s="7"/>
      <c r="K15" s="7" t="s">
        <v>74</v>
      </c>
      <c r="L15" s="25">
        <f>VLOOKUP($B$14,Data!$B$10:$AT$45,3,)</f>
        <v>20.006217607773596</v>
      </c>
      <c r="M15">
        <f>Data!AJ$7</f>
        <v>0.04</v>
      </c>
      <c r="P15" s="34" t="s">
        <v>60</v>
      </c>
      <c r="Q15" s="34" t="s">
        <v>61</v>
      </c>
      <c r="R15" s="34" t="s">
        <v>82</v>
      </c>
    </row>
    <row r="16" spans="2:18">
      <c r="H16" s="7" t="s">
        <v>11</v>
      </c>
      <c r="I16" s="25">
        <f>VLOOKUP($B$14,Data!$B$10:$AT$45,15,)</f>
        <v>2.9619545444245521</v>
      </c>
      <c r="J16">
        <f>Data!AL5</f>
        <v>0.14000000000000001</v>
      </c>
      <c r="K16" s="7" t="s">
        <v>85</v>
      </c>
      <c r="L16" s="25">
        <f>VLOOKUP($B$14,Data!$B$10:$AT$45,3,)</f>
        <v>20.006217607773596</v>
      </c>
      <c r="M16">
        <f>Data!AK$7</f>
        <v>0.1</v>
      </c>
      <c r="P16" s="34"/>
      <c r="Q16" s="34" t="s">
        <v>83</v>
      </c>
      <c r="R16" s="34" t="s">
        <v>84</v>
      </c>
    </row>
    <row r="17" spans="5:18">
      <c r="H17" s="7"/>
      <c r="K17" s="7" t="s">
        <v>97</v>
      </c>
      <c r="L17" s="25">
        <f>VLOOKUP($B$14,Data!$B$10:$AT$45,3,)</f>
        <v>20.006217607773596</v>
      </c>
      <c r="M17">
        <f>Data!AL$7</f>
        <v>0.04</v>
      </c>
      <c r="P17" s="34" t="s">
        <v>11</v>
      </c>
      <c r="Q17" s="34" t="s">
        <v>85</v>
      </c>
      <c r="R17" s="34" t="s">
        <v>86</v>
      </c>
    </row>
    <row r="18" spans="5:18">
      <c r="H18" s="7" t="s">
        <v>12</v>
      </c>
      <c r="I18" s="25">
        <f>VLOOKUP($B$14,Data!$B$10:$AT$45,17,)</f>
        <v>2.4375102404792415</v>
      </c>
      <c r="J18">
        <f>Data!AN5</f>
        <v>0.12000000000000001</v>
      </c>
      <c r="K18" s="7" t="s">
        <v>95</v>
      </c>
      <c r="L18" s="25">
        <f>VLOOKUP($B$14,Data!$B$10:$AT$45,3,)</f>
        <v>20.006217607773596</v>
      </c>
      <c r="M18">
        <f>Data!AM$7</f>
        <v>7.0000000000000007E-2</v>
      </c>
      <c r="P18" s="34"/>
      <c r="Q18" s="34" t="s">
        <v>87</v>
      </c>
      <c r="R18" s="34" t="s">
        <v>88</v>
      </c>
    </row>
    <row r="19" spans="5:18">
      <c r="H19" s="7"/>
      <c r="K19" s="7" t="s">
        <v>93</v>
      </c>
      <c r="L19" s="25">
        <f>VLOOKUP($B$14,Data!$B$10:$AT$45,3,)</f>
        <v>20.006217607773596</v>
      </c>
      <c r="M19">
        <f>Data!AN$7</f>
        <v>0.05</v>
      </c>
      <c r="P19" s="34"/>
      <c r="Q19" s="34" t="s">
        <v>89</v>
      </c>
      <c r="R19" s="34" t="s">
        <v>90</v>
      </c>
    </row>
    <row r="20" spans="5:18">
      <c r="E20" t="s">
        <v>5</v>
      </c>
      <c r="F20" s="25">
        <f>VLOOKUP($B$14,Data!$B$10:$AT$45,4,)</f>
        <v>16.821982778659681</v>
      </c>
      <c r="G20">
        <v>1</v>
      </c>
      <c r="H20" s="7" t="s">
        <v>13</v>
      </c>
      <c r="I20" s="25">
        <f>VLOOKUP($B$14,Data!$B$10:$AT$45,19,)</f>
        <v>3.7673420254770891</v>
      </c>
      <c r="J20">
        <f>Data!AP5</f>
        <v>0.13</v>
      </c>
      <c r="K20" s="7" t="s">
        <v>107</v>
      </c>
      <c r="L20" s="25">
        <f>VLOOKUP($B$14,Data!$B$10:$AT$45,3,)</f>
        <v>20.006217607773596</v>
      </c>
      <c r="M20">
        <f>Data!AO$7</f>
        <v>0.04</v>
      </c>
      <c r="P20" s="34"/>
      <c r="Q20" s="34" t="s">
        <v>91</v>
      </c>
      <c r="R20" s="34" t="s">
        <v>92</v>
      </c>
    </row>
    <row r="21" spans="5:18">
      <c r="H21" s="7"/>
      <c r="K21" s="7" t="s">
        <v>109</v>
      </c>
      <c r="L21" s="25">
        <f>VLOOKUP($B$14,Data!$B$10:$AT$45,3,)</f>
        <v>20.006217607773596</v>
      </c>
      <c r="M21">
        <f>Data!AP$7</f>
        <v>0.09</v>
      </c>
      <c r="P21" s="34"/>
      <c r="Q21" s="34" t="s">
        <v>93</v>
      </c>
      <c r="R21" s="34" t="s">
        <v>94</v>
      </c>
    </row>
    <row r="22" spans="5:18">
      <c r="H22" s="7" t="s">
        <v>106</v>
      </c>
      <c r="I22" s="25">
        <f>VLOOKUP($B$14,Data!$B$10:$AT$45,21,)</f>
        <v>4.0004932749402391</v>
      </c>
      <c r="J22">
        <f>Data!AR5</f>
        <v>7.0000000000000007E-2</v>
      </c>
      <c r="K22" s="7" t="s">
        <v>111</v>
      </c>
      <c r="L22" s="25">
        <f>VLOOKUP($B$14,Data!$B$10:$AT$45,3,)</f>
        <v>20.006217607773596</v>
      </c>
      <c r="M22">
        <f>Data!AQ$7</f>
        <v>0.04</v>
      </c>
      <c r="P22" s="34"/>
      <c r="Q22" s="34" t="s">
        <v>95</v>
      </c>
      <c r="R22" s="34" t="s">
        <v>96</v>
      </c>
    </row>
    <row r="23" spans="5:18">
      <c r="H23" s="7"/>
      <c r="K23" s="7" t="s">
        <v>115</v>
      </c>
      <c r="L23" s="25">
        <f>VLOOKUP($B$14,Data!$B$10:$AT$45,3,)</f>
        <v>20.006217607773596</v>
      </c>
      <c r="M23">
        <f>Data!AR$7</f>
        <v>0.03</v>
      </c>
      <c r="P23" s="34"/>
      <c r="Q23" s="34" t="s">
        <v>97</v>
      </c>
      <c r="R23" s="34" t="s">
        <v>98</v>
      </c>
    </row>
    <row r="24" spans="5:18">
      <c r="H24" s="7" t="s">
        <v>117</v>
      </c>
      <c r="I24" s="25">
        <f>VLOOKUP($B$14,Data!$B$10:$AT$45,23,)</f>
        <v>3.6546826933385583</v>
      </c>
      <c r="J24">
        <f>Data!AT5</f>
        <v>0.09</v>
      </c>
      <c r="K24" s="7" t="s">
        <v>118</v>
      </c>
      <c r="L24" s="25">
        <f>VLOOKUP($B$14,Data!$B$10:$AT$45,3,)</f>
        <v>20.006217607773596</v>
      </c>
      <c r="M24">
        <f>Data!AS$7</f>
        <v>0.05</v>
      </c>
      <c r="P24" s="34" t="s">
        <v>99</v>
      </c>
      <c r="Q24" s="34" t="s">
        <v>100</v>
      </c>
      <c r="R24" s="34" t="s">
        <v>101</v>
      </c>
    </row>
    <row r="25" spans="5:18" ht="24.75">
      <c r="K25" s="7" t="s">
        <v>120</v>
      </c>
      <c r="L25" s="25">
        <f>VLOOKUP($B$14,Data!$B$10:$AT$45,3,)</f>
        <v>20.006217607773596</v>
      </c>
      <c r="M25">
        <f>Data!AT$7</f>
        <v>0.04</v>
      </c>
      <c r="P25" s="34"/>
      <c r="Q25" s="34" t="s">
        <v>102</v>
      </c>
      <c r="R25" s="34" t="s">
        <v>103</v>
      </c>
    </row>
    <row r="26" spans="5:18" ht="24.75">
      <c r="M26">
        <f>SUM(M6:M25)</f>
        <v>1</v>
      </c>
      <c r="P26" s="34"/>
      <c r="Q26" s="34" t="s">
        <v>104</v>
      </c>
      <c r="R26" s="34" t="s">
        <v>105</v>
      </c>
    </row>
    <row r="27" spans="5:18" ht="24.75">
      <c r="P27" s="34" t="s">
        <v>106</v>
      </c>
      <c r="Q27" s="34" t="s">
        <v>107</v>
      </c>
      <c r="R27" s="34" t="s">
        <v>108</v>
      </c>
    </row>
    <row r="28" spans="5:18" ht="36.75">
      <c r="P28" s="34"/>
      <c r="Q28" s="34" t="s">
        <v>109</v>
      </c>
      <c r="R28" s="34" t="s">
        <v>110</v>
      </c>
    </row>
    <row r="29" spans="5:18">
      <c r="P29" s="34"/>
      <c r="Q29" s="34" t="s">
        <v>111</v>
      </c>
      <c r="R29" s="34" t="s">
        <v>112</v>
      </c>
    </row>
    <row r="30" spans="5:18" ht="24.75">
      <c r="P30" s="34"/>
      <c r="Q30" s="34" t="s">
        <v>113</v>
      </c>
      <c r="R30" s="34" t="s">
        <v>114</v>
      </c>
    </row>
    <row r="31" spans="5:18" ht="24.75">
      <c r="P31" s="34"/>
      <c r="Q31" s="34" t="s">
        <v>115</v>
      </c>
      <c r="R31" s="34" t="s">
        <v>116</v>
      </c>
    </row>
    <row r="32" spans="5:18" ht="36.75">
      <c r="P32" s="34" t="s">
        <v>117</v>
      </c>
      <c r="Q32" s="34" t="s">
        <v>118</v>
      </c>
      <c r="R32" s="34" t="s">
        <v>119</v>
      </c>
    </row>
    <row r="33" spans="2:50">
      <c r="P33" s="34"/>
      <c r="Q33" s="34" t="s">
        <v>120</v>
      </c>
      <c r="R33" s="34" t="s">
        <v>121</v>
      </c>
    </row>
    <row r="36" spans="2:50">
      <c r="B36" s="1"/>
      <c r="C36" s="27"/>
      <c r="D36" s="1"/>
      <c r="E36" s="1"/>
      <c r="F36" s="27"/>
      <c r="G36" s="1"/>
      <c r="H36" s="1"/>
      <c r="I36" s="27"/>
      <c r="J36" s="1"/>
      <c r="K36" s="1"/>
      <c r="L36" s="27"/>
      <c r="M36" s="1"/>
      <c r="N36" s="1"/>
      <c r="O36" s="1"/>
      <c r="S36" s="1"/>
      <c r="T36" s="1"/>
      <c r="U36" s="1"/>
      <c r="V36" s="1"/>
      <c r="W36" s="1"/>
      <c r="X36" s="1"/>
      <c r="Y36" s="1"/>
      <c r="Z36" s="1"/>
    </row>
    <row r="40" spans="2:50">
      <c r="B40" s="4"/>
      <c r="C40" s="28"/>
      <c r="D40" s="4"/>
      <c r="E40" s="4"/>
      <c r="F40" s="28"/>
      <c r="G40" s="4"/>
      <c r="H40" s="4"/>
      <c r="I40" s="28"/>
      <c r="J40" s="4"/>
      <c r="K40" s="4"/>
      <c r="L40" s="28"/>
      <c r="M40" s="4"/>
      <c r="N40" s="4"/>
      <c r="O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</sheetData>
  <mergeCells count="5">
    <mergeCell ref="E4:G4"/>
    <mergeCell ref="H4:J4"/>
    <mergeCell ref="K4:M4"/>
    <mergeCell ref="B2:M2"/>
    <mergeCell ref="B13:D13"/>
  </mergeCells>
  <pageMargins left="0.7" right="0.7" top="0.75" bottom="0.75" header="0.3" footer="0.3"/>
  <pageSetup paperSize="9" scale="75" orientation="landscape" horizontalDpi="300" verticalDpi="300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3:O40"/>
  <sheetViews>
    <sheetView workbookViewId="0">
      <selection activeCell="G13" sqref="G13"/>
    </sheetView>
  </sheetViews>
  <sheetFormatPr defaultRowHeight="15"/>
  <cols>
    <col min="2" max="2" width="12.42578125" customWidth="1"/>
    <col min="3" max="3" width="13.5703125" customWidth="1"/>
    <col min="4" max="5" width="13" customWidth="1"/>
    <col min="6" max="6" width="12" customWidth="1"/>
    <col min="7" max="7" width="13.28515625" customWidth="1"/>
    <col min="8" max="8" width="14.5703125" customWidth="1"/>
    <col min="9" max="9" width="12.5703125" customWidth="1"/>
    <col min="10" max="10" width="14" customWidth="1"/>
    <col min="11" max="11" width="12" customWidth="1"/>
    <col min="12" max="12" width="13" customWidth="1"/>
    <col min="13" max="13" width="17.85546875" customWidth="1"/>
    <col min="14" max="14" width="14.140625" customWidth="1"/>
    <col min="15" max="15" width="11" customWidth="1"/>
  </cols>
  <sheetData>
    <row r="3" spans="2:15" ht="17.25">
      <c r="F3" s="32" t="s">
        <v>126</v>
      </c>
      <c r="G3" s="32"/>
    </row>
    <row r="4" spans="2:15" s="4" customFormat="1" ht="39" customHeight="1">
      <c r="B4" s="4" t="str">
        <f>Data!B9</f>
        <v>Country</v>
      </c>
      <c r="C4" s="4" t="str">
        <f>Data!C9</f>
        <v>Country Score</v>
      </c>
      <c r="D4" s="4" t="str">
        <f>Data!D9</f>
        <v>Readiness</v>
      </c>
      <c r="E4" s="4" t="str">
        <f>Data!E9</f>
        <v>Vulnerability</v>
      </c>
      <c r="F4" s="4" t="str">
        <f>Data!F9</f>
        <v>Rule of Law</v>
      </c>
      <c r="G4" s="4" t="str">
        <f>Data!H9</f>
        <v>Transparency</v>
      </c>
      <c r="H4" s="4" t="str">
        <f>Data!J9</f>
        <v>Doing Business</v>
      </c>
      <c r="I4" s="4" t="str">
        <f>Data!L9</f>
        <v>Social Capital</v>
      </c>
      <c r="J4" s="4" t="str">
        <f>Data!N9</f>
        <v>Corruption</v>
      </c>
      <c r="K4" s="4" t="str">
        <f>Data!P9</f>
        <v>Water</v>
      </c>
      <c r="L4" s="4" t="str">
        <f>Data!R9</f>
        <v>Sanitation</v>
      </c>
      <c r="M4" s="4" t="str">
        <f>Data!T9</f>
        <v>Weather Vulnerability</v>
      </c>
      <c r="N4" s="4" t="str">
        <f>Data!V9</f>
        <v>Human Health</v>
      </c>
      <c r="O4" s="4" t="str">
        <f>Data!X9</f>
        <v>Coastal</v>
      </c>
    </row>
    <row r="5" spans="2:15">
      <c r="B5" s="1" t="str">
        <f>Data!B29</f>
        <v>Haiti</v>
      </c>
      <c r="C5" s="15">
        <f>Data!C29</f>
        <v>4.8787926814486102</v>
      </c>
      <c r="D5" s="15">
        <f>Data!D29</f>
        <v>2.3967765768397116</v>
      </c>
      <c r="E5" s="15">
        <f>Data!E29</f>
        <v>2.4820161046088982</v>
      </c>
      <c r="F5" s="15">
        <f>Data!F29</f>
        <v>0.41612274788816594</v>
      </c>
      <c r="G5" s="15">
        <f>Data!H29</f>
        <v>0.70913687747219822</v>
      </c>
      <c r="H5" s="15">
        <f>Data!J29</f>
        <v>0.27548759146095525</v>
      </c>
      <c r="I5" s="15">
        <f>Data!L29</f>
        <v>0.45750034979271043</v>
      </c>
      <c r="J5" s="15">
        <f>Data!N29</f>
        <v>0.53852901022568189</v>
      </c>
      <c r="K5" s="15">
        <f>Data!P29</f>
        <v>0.42253631568771954</v>
      </c>
      <c r="L5" s="15">
        <f>Data!R29</f>
        <v>0.53325756776018274</v>
      </c>
      <c r="M5" s="15">
        <f>Data!T29</f>
        <v>0.55903778727097519</v>
      </c>
      <c r="N5" s="15">
        <f>Data!V29</f>
        <v>0.44602879878181872</v>
      </c>
      <c r="O5" s="15">
        <f>Data!X29</f>
        <v>0.52115563510820206</v>
      </c>
    </row>
    <row r="6" spans="2:15">
      <c r="B6" s="1" t="str">
        <f>Data!B21</f>
        <v>Cuba</v>
      </c>
      <c r="C6" s="15">
        <f>Data!C21</f>
        <v>10.190709674347776</v>
      </c>
      <c r="D6" s="15">
        <f>Data!D21</f>
        <v>3.4137057431733941</v>
      </c>
      <c r="E6" s="15">
        <f>Data!E21</f>
        <v>6.7770039311743817</v>
      </c>
      <c r="F6" s="15">
        <f>Data!F21</f>
        <v>0.82191537892402544</v>
      </c>
      <c r="G6" s="15">
        <f>Data!H21</f>
        <v>0.62709827069479418</v>
      </c>
      <c r="H6" s="15">
        <f>Data!J21</f>
        <v>0.73956441530448336</v>
      </c>
      <c r="I6" s="15">
        <f>Data!L21</f>
        <v>0.67447269159777834</v>
      </c>
      <c r="J6" s="15">
        <f>Data!N21</f>
        <v>0.55065498665231283</v>
      </c>
      <c r="K6" s="15">
        <f>Data!P21</f>
        <v>2.0129496064117456</v>
      </c>
      <c r="L6" s="15">
        <f>Data!R21</f>
        <v>0.17507932684202887</v>
      </c>
      <c r="M6" s="15">
        <f>Data!T21</f>
        <v>2.0379721194274873</v>
      </c>
      <c r="N6" s="15">
        <f>Data!V21</f>
        <v>1.1450978772725016</v>
      </c>
      <c r="O6" s="15">
        <f>Data!X21</f>
        <v>1.405905001220618</v>
      </c>
    </row>
    <row r="7" spans="2:15">
      <c r="B7" s="1" t="str">
        <f>Data!B37</f>
        <v>Peru</v>
      </c>
      <c r="C7" s="15">
        <f>Data!C37</f>
        <v>10.467900394020434</v>
      </c>
      <c r="D7" s="15">
        <f>Data!D37</f>
        <v>5.1286494458830969</v>
      </c>
      <c r="E7" s="15">
        <f>Data!E37</f>
        <v>5.3392509481373374</v>
      </c>
      <c r="F7" s="15">
        <f>Data!F37</f>
        <v>0.59298007944282771</v>
      </c>
      <c r="G7" s="15">
        <f>Data!H37</f>
        <v>1.655415103402841</v>
      </c>
      <c r="H7" s="15">
        <f>Data!J37</f>
        <v>0.37492736414627059</v>
      </c>
      <c r="I7" s="15">
        <f>Data!L37</f>
        <v>0.9624024048245029</v>
      </c>
      <c r="J7" s="15">
        <f>Data!N37</f>
        <v>1.5429244940666544</v>
      </c>
      <c r="K7" s="15">
        <f>Data!P37</f>
        <v>1.6319945374172968</v>
      </c>
      <c r="L7" s="15">
        <f>Data!R37</f>
        <v>0.6943752014811102</v>
      </c>
      <c r="M7" s="15">
        <f>Data!T37</f>
        <v>1.4770004845064439</v>
      </c>
      <c r="N7" s="15">
        <f>Data!V37</f>
        <v>1.35091292071937</v>
      </c>
      <c r="O7" s="15">
        <f>Data!X37</f>
        <v>0.18496780401311599</v>
      </c>
    </row>
    <row r="8" spans="2:15" ht="30">
      <c r="B8" s="1" t="str">
        <f>Data!B11</f>
        <v>Antigua and Barbuda</v>
      </c>
      <c r="C8" s="15">
        <f>Data!C11</f>
        <v>10.880494835507072</v>
      </c>
      <c r="D8" s="15">
        <f>Data!D11</f>
        <v>6.4302903722645874</v>
      </c>
      <c r="E8" s="15">
        <f>Data!E11</f>
        <v>4.4502044632424855</v>
      </c>
      <c r="F8" s="15">
        <f>Data!F11</f>
        <v>0.78386887517188886</v>
      </c>
      <c r="G8" s="15">
        <f>Data!H11</f>
        <v>2.0536663901332934</v>
      </c>
      <c r="H8" s="15">
        <f>Data!J11</f>
        <v>1.046021544458775</v>
      </c>
      <c r="I8" s="15">
        <f>Data!L11</f>
        <v>1.6215636351572402</v>
      </c>
      <c r="J8" s="15">
        <f>Data!N11</f>
        <v>0.9251699273433901</v>
      </c>
      <c r="K8" s="15">
        <f>Data!P11</f>
        <v>0.2631514363005994</v>
      </c>
      <c r="L8" s="15">
        <f>Data!R11</f>
        <v>1.0987197077699269</v>
      </c>
      <c r="M8" s="15">
        <f>Data!T11</f>
        <v>1.1106044331954827</v>
      </c>
      <c r="N8" s="15">
        <f>Data!V11</f>
        <v>0.86975154847310254</v>
      </c>
      <c r="O8" s="15">
        <f>Data!X11</f>
        <v>1.107977337503373</v>
      </c>
    </row>
    <row r="9" spans="2:15">
      <c r="B9" s="1" t="str">
        <f>Data!B45</f>
        <v>Venezuela</v>
      </c>
      <c r="C9" s="15">
        <f>Data!C45</f>
        <v>11.07612592514549</v>
      </c>
      <c r="D9" s="15">
        <f>Data!D45</f>
        <v>5.4412165943383615</v>
      </c>
      <c r="E9" s="15">
        <f>Data!E45</f>
        <v>5.6349093308071296</v>
      </c>
      <c r="F9" s="15">
        <f>Data!F45</f>
        <v>1.1259422502888097</v>
      </c>
      <c r="G9" s="15">
        <f>Data!H45</f>
        <v>1.9329151137160203</v>
      </c>
      <c r="H9" s="15">
        <f>Data!J45</f>
        <v>0.43696725691059418</v>
      </c>
      <c r="I9" s="15">
        <f>Data!L45</f>
        <v>1.1725158656861776</v>
      </c>
      <c r="J9" s="15">
        <f>Data!N45</f>
        <v>0.77287610773676008</v>
      </c>
      <c r="K9" s="15">
        <f>Data!P45</f>
        <v>0.40817566714103604</v>
      </c>
      <c r="L9" s="15">
        <f>Data!R45</f>
        <v>1.1751448361376704</v>
      </c>
      <c r="M9" s="15">
        <f>Data!T45</f>
        <v>1.6592781687245493</v>
      </c>
      <c r="N9" s="15">
        <f>Data!V45</f>
        <v>0.90583032315935597</v>
      </c>
      <c r="O9" s="15">
        <f>Data!X45</f>
        <v>1.4864803356445178</v>
      </c>
    </row>
    <row r="10" spans="2:15">
      <c r="B10" s="1" t="str">
        <f>Data!B14</f>
        <v>Belize</v>
      </c>
      <c r="C10" s="15">
        <f>Data!C14</f>
        <v>12.313382030655241</v>
      </c>
      <c r="D10" s="15">
        <f>Data!D14</f>
        <v>7.146363997004352</v>
      </c>
      <c r="E10" s="15">
        <f>Data!E14</f>
        <v>5.1670180336508897</v>
      </c>
      <c r="F10" s="15">
        <f>Data!F14</f>
        <v>1.3272264301787779</v>
      </c>
      <c r="G10" s="15">
        <f>Data!H14</f>
        <v>2.7779767105467239</v>
      </c>
      <c r="H10" s="15">
        <f>Data!J14</f>
        <v>1.5329405748320162</v>
      </c>
      <c r="I10" s="15">
        <f>Data!L14</f>
        <v>0.62743243697812212</v>
      </c>
      <c r="J10" s="15">
        <f>Data!N14</f>
        <v>0.88078784446871139</v>
      </c>
      <c r="K10" s="15">
        <f>Data!P14</f>
        <v>1.7574216781464365</v>
      </c>
      <c r="L10" s="15">
        <f>Data!R14</f>
        <v>1.0990766376066259</v>
      </c>
      <c r="M10" s="15">
        <f>Data!T14</f>
        <v>0.70089307139371426</v>
      </c>
      <c r="N10" s="15">
        <f>Data!V14</f>
        <v>0.97705411370618167</v>
      </c>
      <c r="O10" s="15">
        <f>Data!X14</f>
        <v>0.63257253279793146</v>
      </c>
    </row>
    <row r="11" spans="2:15">
      <c r="B11" s="1" t="str">
        <f>Data!B39</f>
        <v>Saint Sucia</v>
      </c>
      <c r="C11" s="15">
        <f>Data!C39</f>
        <v>14.399371359555232</v>
      </c>
      <c r="D11" s="15">
        <f>Data!D39</f>
        <v>7.1103420751341231</v>
      </c>
      <c r="E11" s="15">
        <f>Data!E39</f>
        <v>7.2890292844211082</v>
      </c>
      <c r="F11" s="15">
        <f>Data!F39</f>
        <v>1.2067955080028092</v>
      </c>
      <c r="G11" s="15">
        <f>Data!H39</f>
        <v>1.2734644676621025</v>
      </c>
      <c r="H11" s="15">
        <f>Data!J39</f>
        <v>0.36426085043560102</v>
      </c>
      <c r="I11" s="15">
        <f>Data!L39</f>
        <v>1.8823129084400225</v>
      </c>
      <c r="J11" s="15">
        <f>Data!N39</f>
        <v>2.383508340593588</v>
      </c>
      <c r="K11" s="15">
        <f>Data!P39</f>
        <v>1.874066798712992</v>
      </c>
      <c r="L11" s="15">
        <f>Data!R39</f>
        <v>1.8649130202273971</v>
      </c>
      <c r="M11" s="15">
        <f>Data!T39</f>
        <v>1.3848755103286519</v>
      </c>
      <c r="N11" s="15">
        <f>Data!V39</f>
        <v>0.9426849488435447</v>
      </c>
      <c r="O11" s="15">
        <f>Data!X39</f>
        <v>1.222489006308523</v>
      </c>
    </row>
    <row r="12" spans="2:15">
      <c r="B12" s="1" t="str">
        <f>Data!B30</f>
        <v>Honduras</v>
      </c>
      <c r="C12" s="15">
        <f>Data!C30</f>
        <v>14.998486594599951</v>
      </c>
      <c r="D12" s="15">
        <f>Data!D30</f>
        <v>5.202994782819319</v>
      </c>
      <c r="E12" s="15">
        <f>Data!E30</f>
        <v>9.7954918117806322</v>
      </c>
      <c r="F12" s="15">
        <f>Data!F30</f>
        <v>1.2132593133530052</v>
      </c>
      <c r="G12" s="15">
        <f>Data!H30</f>
        <v>9.5889900817267712E-2</v>
      </c>
      <c r="H12" s="15">
        <f>Data!J30</f>
        <v>1.310309377846552</v>
      </c>
      <c r="I12" s="15">
        <f>Data!L30</f>
        <v>0.17200826999511887</v>
      </c>
      <c r="J12" s="15">
        <f>Data!N30</f>
        <v>2.4115279208073752</v>
      </c>
      <c r="K12" s="15">
        <f>Data!P30</f>
        <v>1.1423627012828139</v>
      </c>
      <c r="L12" s="15">
        <f>Data!R30</f>
        <v>3.583860744704702</v>
      </c>
      <c r="M12" s="15">
        <f>Data!T30</f>
        <v>2.7847766150693518</v>
      </c>
      <c r="N12" s="15">
        <f>Data!V30</f>
        <v>1.1230037336593148</v>
      </c>
      <c r="O12" s="15">
        <f>Data!X30</f>
        <v>1.1614880170644493</v>
      </c>
    </row>
    <row r="13" spans="2:15">
      <c r="B13" s="1" t="str">
        <f>Data!B22</f>
        <v>Dominica</v>
      </c>
      <c r="C13" s="15">
        <f>Data!C22</f>
        <v>15.036206512473202</v>
      </c>
      <c r="D13" s="15">
        <f>Data!D22</f>
        <v>6.8333172041060504</v>
      </c>
      <c r="E13" s="15">
        <f>Data!E22</f>
        <v>8.2028893083671512</v>
      </c>
      <c r="F13" s="15">
        <f>Data!F22</f>
        <v>1.7141503652216092</v>
      </c>
      <c r="G13" s="15">
        <f>Data!H22</f>
        <v>1.3100626341786792</v>
      </c>
      <c r="H13" s="15">
        <f>Data!J22</f>
        <v>0.70237869837547484</v>
      </c>
      <c r="I13" s="15">
        <f>Data!L22</f>
        <v>1.2144838687536925</v>
      </c>
      <c r="J13" s="15">
        <f>Data!N22</f>
        <v>1.8922416375765949</v>
      </c>
      <c r="K13" s="15">
        <f>Data!P22</f>
        <v>2.1866442484961377</v>
      </c>
      <c r="L13" s="15">
        <f>Data!R22</f>
        <v>1.7270507826373949</v>
      </c>
      <c r="M13" s="15">
        <f>Data!T22</f>
        <v>0.43207304792093137</v>
      </c>
      <c r="N13" s="15">
        <f>Data!V22</f>
        <v>0.71741857000084608</v>
      </c>
      <c r="O13" s="15">
        <f>Data!X22</f>
        <v>3.1397026593118422</v>
      </c>
    </row>
    <row r="14" spans="2:15">
      <c r="B14" s="1" t="str">
        <f>Data!B34</f>
        <v>Nicaragua</v>
      </c>
      <c r="C14" s="15">
        <f>Data!C34</f>
        <v>16.602725744205692</v>
      </c>
      <c r="D14" s="15">
        <f>Data!D34</f>
        <v>7.183270079398369</v>
      </c>
      <c r="E14" s="15">
        <f>Data!E34</f>
        <v>9.4194556648073249</v>
      </c>
      <c r="F14" s="15">
        <f>Data!F34</f>
        <v>0.90415465372265791</v>
      </c>
      <c r="G14" s="15">
        <f>Data!H34</f>
        <v>2.2293378196236224</v>
      </c>
      <c r="H14" s="15">
        <f>Data!J34</f>
        <v>0.23297562533974017</v>
      </c>
      <c r="I14" s="15">
        <f>Data!L34</f>
        <v>2.6031053636477886</v>
      </c>
      <c r="J14" s="15">
        <f>Data!N34</f>
        <v>1.2136966170645596</v>
      </c>
      <c r="K14" s="15">
        <f>Data!P34</f>
        <v>1.3490316088539061</v>
      </c>
      <c r="L14" s="15">
        <f>Data!R34</f>
        <v>4.1769629707693303</v>
      </c>
      <c r="M14" s="15">
        <f>Data!T34</f>
        <v>1.7388649131741714</v>
      </c>
      <c r="N14" s="15">
        <f>Data!V34</f>
        <v>9.315162184560663E-2</v>
      </c>
      <c r="O14" s="15">
        <f>Data!X34</f>
        <v>2.0614445501643099</v>
      </c>
    </row>
    <row r="15" spans="2:15">
      <c r="B15" s="1" t="str">
        <f>Data!B38</f>
        <v>Saint Kitts</v>
      </c>
      <c r="C15" s="15">
        <f>Data!C38</f>
        <v>16.854396043256475</v>
      </c>
      <c r="D15" s="15">
        <f>Data!D38</f>
        <v>7.0645953475910881</v>
      </c>
      <c r="E15" s="15">
        <f>Data!E38</f>
        <v>9.7898006956653862</v>
      </c>
      <c r="F15" s="15">
        <f>Data!F38</f>
        <v>2.1146411107577716</v>
      </c>
      <c r="G15" s="15">
        <f>Data!H38</f>
        <v>1.2125277415863434</v>
      </c>
      <c r="H15" s="15">
        <f>Data!J38</f>
        <v>0.76640792235233746</v>
      </c>
      <c r="I15" s="15">
        <f>Data!L38</f>
        <v>0.94445172164238644</v>
      </c>
      <c r="J15" s="15">
        <f>Data!N38</f>
        <v>2.026566851252249</v>
      </c>
      <c r="K15" s="15">
        <f>Data!P38</f>
        <v>0.13842517993429093</v>
      </c>
      <c r="L15" s="15">
        <f>Data!R38</f>
        <v>4.2893104311343393</v>
      </c>
      <c r="M15" s="15">
        <f>Data!T38</f>
        <v>1.8988361545861305</v>
      </c>
      <c r="N15" s="15">
        <f>Data!V38</f>
        <v>1.5880641974071212</v>
      </c>
      <c r="O15" s="15">
        <f>Data!X38</f>
        <v>1.8751647326035039</v>
      </c>
    </row>
    <row r="16" spans="2:15">
      <c r="B16" s="1" t="str">
        <f>Data!B27</f>
        <v>Guatemala</v>
      </c>
      <c r="C16" s="15">
        <f>Data!C27</f>
        <v>18.817414682077647</v>
      </c>
      <c r="D16" s="15">
        <f>Data!D27</f>
        <v>8.2562634750318455</v>
      </c>
      <c r="E16" s="15">
        <f>Data!E27</f>
        <v>10.5611512070458</v>
      </c>
      <c r="F16" s="15">
        <f>Data!F27</f>
        <v>0.73598276547516139</v>
      </c>
      <c r="G16" s="15">
        <f>Data!H27</f>
        <v>2.586566124242677</v>
      </c>
      <c r="H16" s="15">
        <f>Data!J27</f>
        <v>2.0400448593265703</v>
      </c>
      <c r="I16" s="15">
        <f>Data!L27</f>
        <v>1.7455633785091911</v>
      </c>
      <c r="J16" s="15">
        <f>Data!N27</f>
        <v>1.1481063474782465</v>
      </c>
      <c r="K16" s="15">
        <f>Data!P27</f>
        <v>4.3861224191478208</v>
      </c>
      <c r="L16" s="15">
        <f>Data!R27</f>
        <v>1.5420698352231066</v>
      </c>
      <c r="M16" s="15">
        <f>Data!T27</f>
        <v>0.57617072679741033</v>
      </c>
      <c r="N16" s="15">
        <f>Data!V27</f>
        <v>2.013644730380562</v>
      </c>
      <c r="O16" s="15">
        <f>Data!X27</f>
        <v>2.0431434954969001</v>
      </c>
    </row>
    <row r="17" spans="2:15">
      <c r="B17" s="1" t="str">
        <f>Data!B33</f>
        <v>Mexico</v>
      </c>
      <c r="C17" s="15">
        <f>Data!C33</f>
        <v>19.04891033790561</v>
      </c>
      <c r="D17" s="15">
        <f>Data!D33</f>
        <v>9.2911560082792075</v>
      </c>
      <c r="E17" s="15">
        <f>Data!E33</f>
        <v>9.7577543296264029</v>
      </c>
      <c r="F17" s="15">
        <f>Data!F33</f>
        <v>1.1989150436615135</v>
      </c>
      <c r="G17" s="15">
        <f>Data!H33</f>
        <v>3.4792240749767926</v>
      </c>
      <c r="H17" s="15">
        <f>Data!J33</f>
        <v>1.3833832935933399</v>
      </c>
      <c r="I17" s="15">
        <f>Data!L33</f>
        <v>0.49406976019524917</v>
      </c>
      <c r="J17" s="15">
        <f>Data!N33</f>
        <v>2.7355638358523127</v>
      </c>
      <c r="K17" s="15">
        <f>Data!P33</f>
        <v>2.0405088177019532</v>
      </c>
      <c r="L17" s="15">
        <f>Data!R33</f>
        <v>2.0209783749691375</v>
      </c>
      <c r="M17" s="15">
        <f>Data!T33</f>
        <v>3.4544233084953633</v>
      </c>
      <c r="N17" s="15">
        <f>Data!V33</f>
        <v>0.91262600404135363</v>
      </c>
      <c r="O17" s="15">
        <f>Data!X33</f>
        <v>1.3292178244185942</v>
      </c>
    </row>
    <row r="18" spans="2:15">
      <c r="B18" s="1" t="str">
        <f>Data!B12</f>
        <v>Bahamas</v>
      </c>
      <c r="C18" s="15">
        <f>Data!C12</f>
        <v>21.818118136778352</v>
      </c>
      <c r="D18" s="15">
        <f>Data!D12</f>
        <v>10.764206408023083</v>
      </c>
      <c r="E18" s="15">
        <f>Data!E12</f>
        <v>11.053911728755267</v>
      </c>
      <c r="F18" s="15">
        <f>Data!F12</f>
        <v>2.6341273054356886</v>
      </c>
      <c r="G18" s="15">
        <f>Data!H12</f>
        <v>3.6044857651749371</v>
      </c>
      <c r="H18" s="15">
        <f>Data!J12</f>
        <v>1.0437643798392797</v>
      </c>
      <c r="I18" s="15">
        <f>Data!L12</f>
        <v>1.4032674402779612</v>
      </c>
      <c r="J18" s="15">
        <f>Data!N12</f>
        <v>2.078561517295217</v>
      </c>
      <c r="K18" s="15">
        <f>Data!P12</f>
        <v>3.5522473968655626</v>
      </c>
      <c r="L18" s="15">
        <f>Data!R12</f>
        <v>1.8480941450042119</v>
      </c>
      <c r="M18" s="15">
        <f>Data!T12</f>
        <v>1.9708598293701254</v>
      </c>
      <c r="N18" s="15">
        <f>Data!V12</f>
        <v>0.47789721652982531</v>
      </c>
      <c r="O18" s="15">
        <f>Data!X12</f>
        <v>3.204813140985542</v>
      </c>
    </row>
    <row r="19" spans="2:15">
      <c r="B19" s="1" t="str">
        <f>Data!B41</f>
        <v>Suriname</v>
      </c>
      <c r="C19" s="15">
        <f>Data!C41</f>
        <v>22.954321699269066</v>
      </c>
      <c r="D19" s="15">
        <f>Data!D41</f>
        <v>8.9026140195409091</v>
      </c>
      <c r="E19" s="15">
        <f>Data!E41</f>
        <v>14.051707679728157</v>
      </c>
      <c r="F19" s="15">
        <f>Data!F41</f>
        <v>1.5765325119093534</v>
      </c>
      <c r="G19" s="15">
        <f>Data!H41</f>
        <v>0.49888337529223892</v>
      </c>
      <c r="H19" s="15">
        <f>Data!J41</f>
        <v>3.1340446538274129</v>
      </c>
      <c r="I19" s="15">
        <f>Data!L41</f>
        <v>1.95681639481876</v>
      </c>
      <c r="J19" s="15">
        <f>Data!N41</f>
        <v>1.7363370836931447</v>
      </c>
      <c r="K19" s="15">
        <f>Data!P41</f>
        <v>5.0825546441470584</v>
      </c>
      <c r="L19" s="15">
        <f>Data!R41</f>
        <v>2.2600554093370357</v>
      </c>
      <c r="M19" s="15">
        <f>Data!T41</f>
        <v>3.3896406317076231</v>
      </c>
      <c r="N19" s="15">
        <f>Data!V41</f>
        <v>0.90282371489650715</v>
      </c>
      <c r="O19" s="15">
        <f>Data!X41</f>
        <v>2.4166332796399326</v>
      </c>
    </row>
    <row r="20" spans="2:15">
      <c r="B20" s="1" t="str">
        <f>Data!B32</f>
        <v>Jamaica</v>
      </c>
      <c r="C20" s="15">
        <f>Data!C32</f>
        <v>24.083964185067938</v>
      </c>
      <c r="D20" s="15">
        <f>Data!D32</f>
        <v>12.063154284750279</v>
      </c>
      <c r="E20" s="15">
        <f>Data!E32</f>
        <v>12.020809900317659</v>
      </c>
      <c r="F20" s="15">
        <f>Data!F32</f>
        <v>2.7898650917066092</v>
      </c>
      <c r="G20" s="15">
        <f>Data!H32</f>
        <v>2.7337356866606095</v>
      </c>
      <c r="H20" s="15">
        <f>Data!J32</f>
        <v>1.0398544647739518</v>
      </c>
      <c r="I20" s="15">
        <f>Data!L32</f>
        <v>2.3447828195718721</v>
      </c>
      <c r="J20" s="15">
        <f>Data!N32</f>
        <v>3.1549162220372375</v>
      </c>
      <c r="K20" s="15">
        <f>Data!P32</f>
        <v>1.6977520500006336</v>
      </c>
      <c r="L20" s="15">
        <f>Data!R32</f>
        <v>1.9546170094042923</v>
      </c>
      <c r="M20" s="15">
        <f>Data!T32</f>
        <v>2.8627922905043715</v>
      </c>
      <c r="N20" s="15">
        <f>Data!V32</f>
        <v>2.1301429797626259</v>
      </c>
      <c r="O20" s="15">
        <f>Data!X32</f>
        <v>3.3755055706457346</v>
      </c>
    </row>
    <row r="21" spans="2:15">
      <c r="B21" s="1" t="str">
        <f>Data!B13</f>
        <v>Barbados</v>
      </c>
      <c r="C21" s="15">
        <f>Data!C13</f>
        <v>24.206576915170178</v>
      </c>
      <c r="D21" s="15">
        <f>Data!D13</f>
        <v>10.926728972064151</v>
      </c>
      <c r="E21" s="15">
        <f>Data!E13</f>
        <v>13.279847943106027</v>
      </c>
      <c r="F21" s="15">
        <f>Data!F13</f>
        <v>2.4394936994474063</v>
      </c>
      <c r="G21" s="15">
        <f>Data!H13</f>
        <v>3.5197933310819045</v>
      </c>
      <c r="H21" s="15">
        <f>Data!J13</f>
        <v>1.3684638415379595</v>
      </c>
      <c r="I21" s="15">
        <f>Data!L13</f>
        <v>2.213107977828332</v>
      </c>
      <c r="J21" s="15">
        <f>Data!N13</f>
        <v>1.3858701221685497</v>
      </c>
      <c r="K21" s="15">
        <f>Data!P13</f>
        <v>2.1643072754866517</v>
      </c>
      <c r="L21" s="15">
        <f>Data!R13</f>
        <v>2.0142509711982335</v>
      </c>
      <c r="M21" s="15">
        <f>Data!T13</f>
        <v>3.7590907402082228</v>
      </c>
      <c r="N21" s="15">
        <f>Data!V13</f>
        <v>2.4079936577945018</v>
      </c>
      <c r="O21" s="15">
        <f>Data!X13</f>
        <v>2.9342052984184175</v>
      </c>
    </row>
    <row r="22" spans="2:15">
      <c r="B22" s="1" t="str">
        <f>Data!B15</f>
        <v>Bolivia</v>
      </c>
      <c r="C22" s="15">
        <f>Data!C15</f>
        <v>24.513878252023403</v>
      </c>
      <c r="D22" s="15">
        <f>Data!D15</f>
        <v>12.541164579128672</v>
      </c>
      <c r="E22" s="15">
        <f>Data!E15</f>
        <v>11.972713672894733</v>
      </c>
      <c r="F22" s="15">
        <f>Data!F15</f>
        <v>3.1587976083905387</v>
      </c>
      <c r="G22" s="15">
        <f>Data!H15</f>
        <v>3.1203173421360391</v>
      </c>
      <c r="H22" s="15">
        <f>Data!J15</f>
        <v>2.0350543256180229</v>
      </c>
      <c r="I22" s="15">
        <f>Data!L15</f>
        <v>2.0629881777961052</v>
      </c>
      <c r="J22" s="15">
        <f>Data!N15</f>
        <v>2.1640071251879665</v>
      </c>
      <c r="K22" s="15">
        <f>Data!P15</f>
        <v>2.6483596958430926</v>
      </c>
      <c r="L22" s="15">
        <f>Data!R15</f>
        <v>0.85498301346451644</v>
      </c>
      <c r="M22" s="15">
        <f>Data!T15</f>
        <v>4.4639178125799894</v>
      </c>
      <c r="N22" s="15">
        <f>Data!V15</f>
        <v>1.8303650534833706</v>
      </c>
      <c r="O22" s="15">
        <f>Data!X15</f>
        <v>2.1750880975237639</v>
      </c>
    </row>
    <row r="23" spans="2:15">
      <c r="B23" s="1" t="str">
        <f>Data!B35</f>
        <v>Panama</v>
      </c>
      <c r="C23" s="15">
        <f>Data!C35</f>
        <v>26.824110243990916</v>
      </c>
      <c r="D23" s="15">
        <f>Data!D35</f>
        <v>14.997766510152669</v>
      </c>
      <c r="E23" s="15">
        <f>Data!E35</f>
        <v>11.826343733838247</v>
      </c>
      <c r="F23" s="15">
        <f>Data!F35</f>
        <v>4.7915792291871213</v>
      </c>
      <c r="G23" s="15">
        <f>Data!H35</f>
        <v>2.6918126077230733</v>
      </c>
      <c r="H23" s="15">
        <f>Data!J35</f>
        <v>1.7660504825895966</v>
      </c>
      <c r="I23" s="15">
        <f>Data!L35</f>
        <v>1.9388470848366519</v>
      </c>
      <c r="J23" s="15">
        <f>Data!N35</f>
        <v>3.8094771058162262</v>
      </c>
      <c r="K23" s="15">
        <f>Data!P35</f>
        <v>1.8530522085892815</v>
      </c>
      <c r="L23" s="15">
        <f>Data!R35</f>
        <v>2.2178834529735472</v>
      </c>
      <c r="M23" s="15">
        <f>Data!T35</f>
        <v>1.8678800696722249</v>
      </c>
      <c r="N23" s="15">
        <f>Data!V35</f>
        <v>3.0386987595043409</v>
      </c>
      <c r="O23" s="15">
        <f>Data!X35</f>
        <v>2.8488292430988533</v>
      </c>
    </row>
    <row r="24" spans="2:15">
      <c r="B24" s="1" t="str">
        <f>Data!B19</f>
        <v>Colombia</v>
      </c>
      <c r="C24" s="15">
        <f>Data!C19</f>
        <v>27.896544358331731</v>
      </c>
      <c r="D24" s="15">
        <f>Data!D19</f>
        <v>11.14573176945617</v>
      </c>
      <c r="E24" s="15">
        <f>Data!E19</f>
        <v>16.750812588875561</v>
      </c>
      <c r="F24" s="15">
        <f>Data!F19</f>
        <v>1.4397010618538411</v>
      </c>
      <c r="G24" s="15">
        <f>Data!H19</f>
        <v>3.0802842040693768</v>
      </c>
      <c r="H24" s="15">
        <f>Data!J19</f>
        <v>2.398597705985023</v>
      </c>
      <c r="I24" s="15">
        <f>Data!L19</f>
        <v>1.7329355904371124</v>
      </c>
      <c r="J24" s="15">
        <f>Data!N19</f>
        <v>2.4942132071108176</v>
      </c>
      <c r="K24" s="15">
        <f>Data!P19</f>
        <v>4.092458570691095</v>
      </c>
      <c r="L24" s="15">
        <f>Data!R19</f>
        <v>3.3047568722866592</v>
      </c>
      <c r="M24" s="15">
        <f>Data!T19</f>
        <v>4.9528566929935449</v>
      </c>
      <c r="N24" s="15">
        <f>Data!V19</f>
        <v>2.4761776180225836</v>
      </c>
      <c r="O24" s="15">
        <f>Data!X19</f>
        <v>1.9245628348816792</v>
      </c>
    </row>
    <row r="25" spans="2:15">
      <c r="B25" s="1" t="str">
        <f>Data!B28</f>
        <v>Guyana</v>
      </c>
      <c r="C25" s="15">
        <f>Data!C28</f>
        <v>28.050650929251837</v>
      </c>
      <c r="D25" s="15">
        <f>Data!D28</f>
        <v>8.7172227442963131</v>
      </c>
      <c r="E25" s="15">
        <f>Data!E28</f>
        <v>19.333428184955523</v>
      </c>
      <c r="F25" s="15">
        <f>Data!F28</f>
        <v>2.9509159336172153</v>
      </c>
      <c r="G25" s="15">
        <f>Data!H28</f>
        <v>0.31292979014866446</v>
      </c>
      <c r="H25" s="15">
        <f>Data!J28</f>
        <v>2.4695037617254814</v>
      </c>
      <c r="I25" s="15">
        <f>Data!L28</f>
        <v>1.8044943516429064</v>
      </c>
      <c r="J25" s="15">
        <f>Data!N28</f>
        <v>1.1793789071620466</v>
      </c>
      <c r="K25" s="15">
        <f>Data!P28</f>
        <v>5.1271664989276555</v>
      </c>
      <c r="L25" s="15">
        <f>Data!R28</f>
        <v>4.3542296373940523</v>
      </c>
      <c r="M25" s="15">
        <f>Data!T28</f>
        <v>4.7130785392003629</v>
      </c>
      <c r="N25" s="15">
        <f>Data!V28</f>
        <v>1.9993660742748494</v>
      </c>
      <c r="O25" s="15">
        <f>Data!X28</f>
        <v>3.1395874351586022</v>
      </c>
    </row>
    <row r="26" spans="2:15" ht="30">
      <c r="B26" s="1" t="str">
        <f>Data!B23</f>
        <v>Dominican Republic</v>
      </c>
      <c r="C26" s="15">
        <f>Data!C23</f>
        <v>28.498210843274357</v>
      </c>
      <c r="D26" s="15">
        <f>Data!D23</f>
        <v>18.714873160770274</v>
      </c>
      <c r="E26" s="15">
        <f>Data!E23</f>
        <v>9.783337682504083</v>
      </c>
      <c r="F26" s="15">
        <f>Data!F23</f>
        <v>1.8910564446091387</v>
      </c>
      <c r="G26" s="15">
        <f>Data!H23</f>
        <v>5.0447973822030061</v>
      </c>
      <c r="H26" s="15">
        <f>Data!J23</f>
        <v>4.4132349338116548</v>
      </c>
      <c r="I26" s="15">
        <f>Data!L23</f>
        <v>3.8161345900549217</v>
      </c>
      <c r="J26" s="15">
        <f>Data!N23</f>
        <v>3.5496498100915534</v>
      </c>
      <c r="K26" s="15">
        <f>Data!P23</f>
        <v>2.4571694041660459</v>
      </c>
      <c r="L26" s="15">
        <f>Data!R23</f>
        <v>0.69141782849960021</v>
      </c>
      <c r="M26" s="15">
        <f>Data!T23</f>
        <v>1.535406945265861</v>
      </c>
      <c r="N26" s="15">
        <f>Data!V23</f>
        <v>2.8875607328312323</v>
      </c>
      <c r="O26" s="15">
        <f>Data!X23</f>
        <v>2.211782771741345</v>
      </c>
    </row>
    <row r="27" spans="2:15">
      <c r="B27" s="1" t="str">
        <f>Data!B24</f>
        <v>Ecuador</v>
      </c>
      <c r="C27" s="15">
        <f>Data!C24</f>
        <v>29.892193955313498</v>
      </c>
      <c r="D27" s="15">
        <f>Data!D24</f>
        <v>16.766820557063973</v>
      </c>
      <c r="E27" s="15">
        <f>Data!E24</f>
        <v>13.125373398249526</v>
      </c>
      <c r="F27" s="15">
        <f>Data!F24</f>
        <v>4.5290730800538714</v>
      </c>
      <c r="G27" s="15">
        <f>Data!H24</f>
        <v>5.2579439391890848</v>
      </c>
      <c r="H27" s="15">
        <f>Data!J24</f>
        <v>1.3200138916512152</v>
      </c>
      <c r="I27" s="15">
        <f>Data!L24</f>
        <v>2.0365561170018793</v>
      </c>
      <c r="J27" s="15">
        <f>Data!N24</f>
        <v>3.6232335291679223</v>
      </c>
      <c r="K27" s="15">
        <f>Data!P24</f>
        <v>2.445764052560766</v>
      </c>
      <c r="L27" s="15">
        <f>Data!R24</f>
        <v>1.394702825271243</v>
      </c>
      <c r="M27" s="15">
        <f>Data!T24</f>
        <v>4.1170868880384912</v>
      </c>
      <c r="N27" s="15">
        <f>Data!V24</f>
        <v>1.9684285306610438</v>
      </c>
      <c r="O27" s="15">
        <f>Data!X24</f>
        <v>3.1993911017179819</v>
      </c>
    </row>
    <row r="28" spans="2:15">
      <c r="B28" s="1" t="str">
        <f>Data!B26</f>
        <v>Grenada</v>
      </c>
      <c r="C28" s="15">
        <f>Data!C26</f>
        <v>30.459417023052801</v>
      </c>
      <c r="D28" s="15">
        <f>Data!D26</f>
        <v>11.911223494033413</v>
      </c>
      <c r="E28" s="15">
        <f>Data!E26</f>
        <v>18.548193529019386</v>
      </c>
      <c r="F28" s="15">
        <f>Data!F26</f>
        <v>2.1842131434406795</v>
      </c>
      <c r="G28" s="15">
        <f>Data!H26</f>
        <v>2.3582235655619033</v>
      </c>
      <c r="H28" s="15">
        <f>Data!J26</f>
        <v>2.2933189277018253</v>
      </c>
      <c r="I28" s="15">
        <f>Data!L26</f>
        <v>2.0658758885034803</v>
      </c>
      <c r="J28" s="15">
        <f>Data!N26</f>
        <v>3.0095919688255233</v>
      </c>
      <c r="K28" s="15">
        <f>Data!P26</f>
        <v>5.8831003839975526</v>
      </c>
      <c r="L28" s="15">
        <f>Data!R26</f>
        <v>5.7980536552238382</v>
      </c>
      <c r="M28" s="15">
        <f>Data!T26</f>
        <v>1.6521989451768921</v>
      </c>
      <c r="N28" s="15">
        <f>Data!V26</f>
        <v>2.3215170244063885</v>
      </c>
      <c r="O28" s="15">
        <f>Data!X26</f>
        <v>2.8933235202147176</v>
      </c>
    </row>
    <row r="29" spans="2:15">
      <c r="B29" s="1" t="str">
        <f>Data!B43</f>
        <v>Uraguay</v>
      </c>
      <c r="C29" s="15">
        <f>Data!C43</f>
        <v>31.602339618022974</v>
      </c>
      <c r="D29" s="15">
        <f>Data!D43</f>
        <v>15.789152972392921</v>
      </c>
      <c r="E29" s="15">
        <f>Data!E43</f>
        <v>15.813186645630051</v>
      </c>
      <c r="F29" s="15">
        <f>Data!F43</f>
        <v>2.0523985225588732</v>
      </c>
      <c r="G29" s="15">
        <f>Data!H43</f>
        <v>4.9311765610518634</v>
      </c>
      <c r="H29" s="15">
        <f>Data!J43</f>
        <v>4.0223565237002399</v>
      </c>
      <c r="I29" s="15">
        <f>Data!L43</f>
        <v>2.257272596092859</v>
      </c>
      <c r="J29" s="15">
        <f>Data!N43</f>
        <v>2.5259487689890854</v>
      </c>
      <c r="K29" s="15">
        <f>Data!P43</f>
        <v>7.1003757924002588</v>
      </c>
      <c r="L29" s="15">
        <f>Data!R43</f>
        <v>2.5173240124399183</v>
      </c>
      <c r="M29" s="15">
        <f>Data!T43</f>
        <v>0.67541146849016309</v>
      </c>
      <c r="N29" s="15">
        <f>Data!V43</f>
        <v>2.900912735029987</v>
      </c>
      <c r="O29" s="15">
        <f>Data!X43</f>
        <v>2.6191626372697243</v>
      </c>
    </row>
    <row r="30" spans="2:15" ht="30">
      <c r="B30" s="1" t="str">
        <f>Data!B42</f>
        <v>Trinidad and Tobago</v>
      </c>
      <c r="C30" s="15">
        <f>Data!C42</f>
        <v>32.622303506976181</v>
      </c>
      <c r="D30" s="15">
        <f>Data!D42</f>
        <v>15.786916176762789</v>
      </c>
      <c r="E30" s="15">
        <f>Data!E42</f>
        <v>16.835387330213393</v>
      </c>
      <c r="F30" s="15">
        <f>Data!F42</f>
        <v>2.9776491072099862</v>
      </c>
      <c r="G30" s="15">
        <f>Data!H42</f>
        <v>4.5675433313541811</v>
      </c>
      <c r="H30" s="15">
        <f>Data!J42</f>
        <v>2.5978215043197919</v>
      </c>
      <c r="I30" s="15">
        <f>Data!L42</f>
        <v>2.3080276523137133</v>
      </c>
      <c r="J30" s="15">
        <f>Data!N42</f>
        <v>3.3358745815651156</v>
      </c>
      <c r="K30" s="15">
        <f>Data!P42</f>
        <v>6.6234278452979254</v>
      </c>
      <c r="L30" s="15">
        <f>Data!R42</f>
        <v>3.4678409809209647</v>
      </c>
      <c r="M30" s="15">
        <f>Data!T42</f>
        <v>2.5058589044048301</v>
      </c>
      <c r="N30" s="15">
        <f>Data!V42</f>
        <v>3.141492270962309</v>
      </c>
      <c r="O30" s="15">
        <f>Data!X42</f>
        <v>1.0967673286273647</v>
      </c>
    </row>
    <row r="31" spans="2:15">
      <c r="B31" s="1" t="str">
        <f>Data!B20</f>
        <v>Costa Rica</v>
      </c>
      <c r="C31" s="15">
        <f>Data!C20</f>
        <v>32.953493623696048</v>
      </c>
      <c r="D31" s="15">
        <f>Data!D20</f>
        <v>13.769336893572</v>
      </c>
      <c r="E31" s="15">
        <f>Data!E20</f>
        <v>19.184156730124052</v>
      </c>
      <c r="F31" s="15">
        <f>Data!F20</f>
        <v>2.1236831970160699</v>
      </c>
      <c r="G31" s="15">
        <f>Data!H20</f>
        <v>1.8480960912408881</v>
      </c>
      <c r="H31" s="15">
        <f>Data!J20</f>
        <v>4.0920558026651905</v>
      </c>
      <c r="I31" s="15">
        <f>Data!L20</f>
        <v>1.827435997587981</v>
      </c>
      <c r="J31" s="15">
        <f>Data!N20</f>
        <v>3.8780658050618708</v>
      </c>
      <c r="K31" s="15">
        <f>Data!P20</f>
        <v>5.9666148674976993</v>
      </c>
      <c r="L31" s="15">
        <f>Data!R20</f>
        <v>5.3276595406612248</v>
      </c>
      <c r="M31" s="15">
        <f>Data!T20</f>
        <v>2.9725929292514133</v>
      </c>
      <c r="N31" s="15">
        <f>Data!V20</f>
        <v>0.83567889063497502</v>
      </c>
      <c r="O31" s="15">
        <f>Data!X20</f>
        <v>4.081610502078739</v>
      </c>
    </row>
    <row r="32" spans="2:15">
      <c r="B32" s="1" t="str">
        <f>Data!B31</f>
        <v>Honduras</v>
      </c>
      <c r="C32" s="15">
        <f>Data!C31</f>
        <v>33.622800646779297</v>
      </c>
      <c r="D32" s="15">
        <f>Data!D31</f>
        <v>16.438925597311506</v>
      </c>
      <c r="E32" s="15">
        <f>Data!E31</f>
        <v>17.18387504946779</v>
      </c>
      <c r="F32" s="15">
        <f>Data!F31</f>
        <v>3.1137864322971902</v>
      </c>
      <c r="G32" s="15">
        <f>Data!H31</f>
        <v>4.0980015474238094</v>
      </c>
      <c r="H32" s="15">
        <f>Data!J31</f>
        <v>2.1594931046246835</v>
      </c>
      <c r="I32" s="15">
        <f>Data!L31</f>
        <v>3.468227065095288</v>
      </c>
      <c r="J32" s="15">
        <f>Data!N31</f>
        <v>3.5994174478705352</v>
      </c>
      <c r="K32" s="15">
        <f>Data!P31</f>
        <v>3.12407028813803</v>
      </c>
      <c r="L32" s="15">
        <f>Data!R31</f>
        <v>6.8751310062480524</v>
      </c>
      <c r="M32" s="15">
        <f>Data!T31</f>
        <v>2.1372799738562835</v>
      </c>
      <c r="N32" s="15">
        <f>Data!V31</f>
        <v>2.6179834715326646</v>
      </c>
      <c r="O32" s="15">
        <f>Data!X31</f>
        <v>2.4294103096927611</v>
      </c>
    </row>
    <row r="33" spans="2:15">
      <c r="B33" s="1" t="str">
        <f>Data!B25</f>
        <v>El Salvador</v>
      </c>
      <c r="C33" s="15">
        <f>Data!C25</f>
        <v>34.194149085324348</v>
      </c>
      <c r="D33" s="15">
        <f>Data!D25</f>
        <v>13.225626052879765</v>
      </c>
      <c r="E33" s="15">
        <f>Data!E25</f>
        <v>20.968523032444583</v>
      </c>
      <c r="F33" s="15">
        <f>Data!F25</f>
        <v>4.7133690074520755</v>
      </c>
      <c r="G33" s="15">
        <f>Data!H25</f>
        <v>3.0707119183575688</v>
      </c>
      <c r="H33" s="15">
        <f>Data!J25</f>
        <v>0.59450299666002504</v>
      </c>
      <c r="I33" s="15">
        <f>Data!L25</f>
        <v>1.278282966323659</v>
      </c>
      <c r="J33" s="15">
        <f>Data!N25</f>
        <v>3.5687591640864356</v>
      </c>
      <c r="K33" s="15">
        <f>Data!P25</f>
        <v>6.048383946910775</v>
      </c>
      <c r="L33" s="15">
        <f>Data!R25</f>
        <v>4.5431130248243248</v>
      </c>
      <c r="M33" s="15">
        <f>Data!T25</f>
        <v>5.981083935525259</v>
      </c>
      <c r="N33" s="15">
        <f>Data!V25</f>
        <v>0.93800394214593186</v>
      </c>
      <c r="O33" s="15">
        <f>Data!X25</f>
        <v>3.457938183038292</v>
      </c>
    </row>
    <row r="34" spans="2:15">
      <c r="B34" s="1" t="str">
        <f>Data!B18</f>
        <v>Chile</v>
      </c>
      <c r="C34" s="15">
        <f>Data!C18</f>
        <v>35.227017480869094</v>
      </c>
      <c r="D34" s="15">
        <f>Data!D18</f>
        <v>14.962097453015932</v>
      </c>
      <c r="E34" s="15">
        <f>Data!E18</f>
        <v>20.264920027853162</v>
      </c>
      <c r="F34" s="15">
        <f>Data!F18</f>
        <v>3.6182873537794551</v>
      </c>
      <c r="G34" s="15">
        <f>Data!H18</f>
        <v>2.2624800506977363</v>
      </c>
      <c r="H34" s="15">
        <f>Data!J18</f>
        <v>3.8490646707259488</v>
      </c>
      <c r="I34" s="15">
        <f>Data!L18</f>
        <v>1.8797679305844677</v>
      </c>
      <c r="J34" s="15">
        <f>Data!N18</f>
        <v>3.3524974472283264</v>
      </c>
      <c r="K34" s="15">
        <f>Data!P18</f>
        <v>6.6701631674451116</v>
      </c>
      <c r="L34" s="15">
        <f>Data!R18</f>
        <v>2.0051545659195682</v>
      </c>
      <c r="M34" s="15">
        <f>Data!T18</f>
        <v>6.0537950796356146</v>
      </c>
      <c r="N34" s="15">
        <f>Data!V18</f>
        <v>1.7138045682050906</v>
      </c>
      <c r="O34" s="15">
        <f>Data!X18</f>
        <v>3.8220026466477757</v>
      </c>
    </row>
    <row r="35" spans="2:15">
      <c r="B35" s="1" t="str">
        <f>Data!B36</f>
        <v>Paragua</v>
      </c>
      <c r="C35" s="15">
        <f>Data!C36</f>
        <v>35.736702440929967</v>
      </c>
      <c r="D35" s="15">
        <f>Data!D36</f>
        <v>20.172525792015492</v>
      </c>
      <c r="E35" s="15">
        <f>Data!E36</f>
        <v>15.564176648914476</v>
      </c>
      <c r="F35" s="15">
        <f>Data!F36</f>
        <v>5.7072636061328712</v>
      </c>
      <c r="G35" s="15">
        <f>Data!H36</f>
        <v>5.8280107026363659</v>
      </c>
      <c r="H35" s="15">
        <f>Data!J36</f>
        <v>4.5737736372421782</v>
      </c>
      <c r="I35" s="15">
        <f>Data!L36</f>
        <v>3.0780268578006735</v>
      </c>
      <c r="J35" s="15">
        <f>Data!N36</f>
        <v>0.98545098820340304</v>
      </c>
      <c r="K35" s="15">
        <f>Data!P36</f>
        <v>7.2740879466065032</v>
      </c>
      <c r="L35" s="15">
        <f>Data!R36</f>
        <v>3.3447928558858373</v>
      </c>
      <c r="M35" s="15">
        <f>Data!T36</f>
        <v>2.7642381522233106</v>
      </c>
      <c r="N35" s="15">
        <f>Data!V36</f>
        <v>1.0726675396703818</v>
      </c>
      <c r="O35" s="15">
        <f>Data!X36</f>
        <v>1.1083901545284429</v>
      </c>
    </row>
    <row r="36" spans="2:15">
      <c r="B36" s="1" t="str">
        <f>Data!B16</f>
        <v>Brazil</v>
      </c>
      <c r="C36" s="15">
        <f>Data!C16</f>
        <v>36.828200386433281</v>
      </c>
      <c r="D36" s="15">
        <f>Data!D16</f>
        <v>20.006217607773596</v>
      </c>
      <c r="E36" s="15">
        <f>Data!E16</f>
        <v>16.821982778659681</v>
      </c>
      <c r="F36" s="15">
        <f>Data!F16</f>
        <v>0.54411486790006758</v>
      </c>
      <c r="G36" s="15">
        <f>Data!H16</f>
        <v>7.5246681116134724</v>
      </c>
      <c r="H36" s="15">
        <f>Data!J16</f>
        <v>4.1207070010185509</v>
      </c>
      <c r="I36" s="15">
        <f>Data!L16</f>
        <v>2.2286714499260905</v>
      </c>
      <c r="J36" s="15">
        <f>Data!N16</f>
        <v>5.5880561773154147</v>
      </c>
      <c r="K36" s="15">
        <f>Data!P16</f>
        <v>2.9619545444245521</v>
      </c>
      <c r="L36" s="15">
        <f>Data!R16</f>
        <v>2.4375102404792415</v>
      </c>
      <c r="M36" s="15">
        <f>Data!T16</f>
        <v>3.7673420254770891</v>
      </c>
      <c r="N36" s="15">
        <f>Data!V16</f>
        <v>4.0004932749402391</v>
      </c>
      <c r="O36" s="15">
        <f>Data!X16</f>
        <v>3.6546826933385583</v>
      </c>
    </row>
    <row r="37" spans="2:15">
      <c r="B37" s="1" t="str">
        <f>Data!B10</f>
        <v>Argentina</v>
      </c>
      <c r="C37" s="15">
        <f>Data!C10</f>
        <v>37.659092077395911</v>
      </c>
      <c r="D37" s="15">
        <f>Data!D10</f>
        <v>17.535783840367117</v>
      </c>
      <c r="E37" s="15">
        <f>Data!E10</f>
        <v>20.123308237028791</v>
      </c>
      <c r="F37" s="15">
        <f>Data!F10</f>
        <v>2.1621323003402479</v>
      </c>
      <c r="G37" s="15">
        <f>Data!H10</f>
        <v>6.3970665533647679</v>
      </c>
      <c r="H37" s="15">
        <f>Data!J10</f>
        <v>2.1215067484858992</v>
      </c>
      <c r="I37" s="15">
        <f>Data!L10</f>
        <v>2.1022602771698047</v>
      </c>
      <c r="J37" s="15">
        <f>Data!N10</f>
        <v>4.7528179610063983</v>
      </c>
      <c r="K37" s="15">
        <f>Data!P10</f>
        <v>1.8247301353337859</v>
      </c>
      <c r="L37" s="15">
        <f>Data!R10</f>
        <v>5.2337696659608817</v>
      </c>
      <c r="M37" s="15">
        <f>Data!T10</f>
        <v>6.3527739463066464</v>
      </c>
      <c r="N37" s="15">
        <f>Data!V10</f>
        <v>0.60429077082026228</v>
      </c>
      <c r="O37" s="15">
        <f>Data!X10</f>
        <v>6.1077437186072121</v>
      </c>
    </row>
    <row r="38" spans="2:15" ht="45">
      <c r="B38" s="1" t="str">
        <f>Data!B40</f>
        <v>St Vincent and the Grenadines</v>
      </c>
      <c r="C38" s="15">
        <f>Data!C40</f>
        <v>43.705347961899307</v>
      </c>
      <c r="D38" s="15">
        <f>Data!D40</f>
        <v>20.876909256745847</v>
      </c>
      <c r="E38" s="15">
        <f>Data!E40</f>
        <v>22.828438705153459</v>
      </c>
      <c r="F38" s="15">
        <f>Data!F40</f>
        <v>3.5325560043530793</v>
      </c>
      <c r="G38" s="15">
        <f>Data!H40</f>
        <v>5.4390981554582263</v>
      </c>
      <c r="H38" s="15">
        <f>Data!J40</f>
        <v>3.5233757749438288</v>
      </c>
      <c r="I38" s="15">
        <f>Data!L40</f>
        <v>3.880870737408407</v>
      </c>
      <c r="J38" s="15">
        <f>Data!N40</f>
        <v>4.5010085845823067</v>
      </c>
      <c r="K38" s="15">
        <f>Data!P40</f>
        <v>7.5881535727395324</v>
      </c>
      <c r="L38" s="15">
        <f>Data!R40</f>
        <v>6.3131581570467112</v>
      </c>
      <c r="M38" s="15">
        <f>Data!T40</f>
        <v>5.8971601596161243</v>
      </c>
      <c r="N38" s="15">
        <f>Data!V40</f>
        <v>0.49602743060099364</v>
      </c>
      <c r="O38" s="15">
        <f>Data!X40</f>
        <v>2.5339393851500986</v>
      </c>
    </row>
    <row r="39" spans="2:15">
      <c r="B39" s="1" t="str">
        <f>Data!B17</f>
        <v>Canada</v>
      </c>
      <c r="C39" s="15">
        <f>Data!C17</f>
        <v>49.57466356059863</v>
      </c>
      <c r="D39" s="15">
        <f>Data!D17</f>
        <v>22.360363350235239</v>
      </c>
      <c r="E39" s="15">
        <f>Data!E17</f>
        <v>27.21430021036339</v>
      </c>
      <c r="F39" s="15">
        <f>Data!F17</f>
        <v>7.340272253556309</v>
      </c>
      <c r="G39" s="15">
        <f>Data!H17</f>
        <v>3.764257527953625</v>
      </c>
      <c r="H39" s="15">
        <f>Data!J17</f>
        <v>2.3239379156189992</v>
      </c>
      <c r="I39" s="15">
        <f>Data!L17</f>
        <v>5.5880825613729463</v>
      </c>
      <c r="J39" s="15">
        <f>Data!N17</f>
        <v>3.3438130917333582</v>
      </c>
      <c r="K39" s="15">
        <f>Data!P17</f>
        <v>6.1564125582278564</v>
      </c>
      <c r="L39" s="15">
        <f>Data!R17</f>
        <v>2.5839861199800818</v>
      </c>
      <c r="M39" s="15">
        <f>Data!T17</f>
        <v>9.3056253610772206</v>
      </c>
      <c r="N39" s="15">
        <f>Data!V17</f>
        <v>2.0463135036800666</v>
      </c>
      <c r="O39" s="15">
        <f>Data!X17</f>
        <v>7.1219626673981642</v>
      </c>
    </row>
    <row r="40" spans="2:15">
      <c r="B40" s="1" t="str">
        <f>Data!B44</f>
        <v>US</v>
      </c>
      <c r="C40" s="15">
        <f>Data!C44</f>
        <v>53.500237106205716</v>
      </c>
      <c r="D40" s="15">
        <f>Data!D44</f>
        <v>22.85350742732178</v>
      </c>
      <c r="E40" s="15">
        <f>Data!E44</f>
        <v>30.646729678883936</v>
      </c>
      <c r="F40" s="15">
        <f>Data!F44</f>
        <v>4.0382412081128862</v>
      </c>
      <c r="G40" s="15">
        <f>Data!H44</f>
        <v>8.2273350055547887</v>
      </c>
      <c r="H40" s="15">
        <f>Data!J44</f>
        <v>2.9892852905238603</v>
      </c>
      <c r="I40" s="15">
        <f>Data!L44</f>
        <v>4.4758118502020814</v>
      </c>
      <c r="J40" s="15">
        <f>Data!N44</f>
        <v>3.1228340729281636</v>
      </c>
      <c r="K40" s="15">
        <f>Data!P44</f>
        <v>10.777987143259137</v>
      </c>
      <c r="L40" s="15">
        <f>Data!R44</f>
        <v>5.4659031488190806</v>
      </c>
      <c r="M40" s="15">
        <f>Data!T44</f>
        <v>7.2278479897943209</v>
      </c>
      <c r="N40" s="15">
        <f>Data!V44</f>
        <v>2.788735447531375</v>
      </c>
      <c r="O40" s="15">
        <f>Data!X44</f>
        <v>4.3862559494800193</v>
      </c>
    </row>
  </sheetData>
  <mergeCells count="1">
    <mergeCell ref="F3:G3"/>
  </mergeCells>
  <pageMargins left="0.7" right="0.7" top="0.75" bottom="0.75" header="0.3" footer="0.3"/>
  <pageSetup paperSize="9" scale="66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AU45"/>
  <sheetViews>
    <sheetView topLeftCell="O1" workbookViewId="0">
      <selection activeCell="Y9" sqref="Y9"/>
    </sheetView>
  </sheetViews>
  <sheetFormatPr defaultRowHeight="15"/>
  <cols>
    <col min="2" max="2" width="20.140625" customWidth="1"/>
    <col min="3" max="6" width="12.85546875" customWidth="1"/>
    <col min="7" max="7" width="1.42578125" customWidth="1"/>
    <col min="8" max="8" width="12.85546875" customWidth="1"/>
    <col min="9" max="9" width="1.5703125" customWidth="1"/>
    <col min="10" max="10" width="12.85546875" customWidth="1"/>
    <col min="11" max="11" width="2" customWidth="1"/>
    <col min="12" max="12" width="12.85546875" customWidth="1"/>
    <col min="13" max="13" width="3" customWidth="1"/>
    <col min="14" max="14" width="12.85546875" customWidth="1"/>
    <col min="15" max="15" width="2" customWidth="1"/>
    <col min="16" max="16" width="12.85546875" customWidth="1"/>
    <col min="17" max="17" width="2.140625" customWidth="1"/>
    <col min="18" max="18" width="12.85546875" customWidth="1"/>
    <col min="19" max="19" width="2.140625" customWidth="1"/>
    <col min="20" max="20" width="12.85546875" customWidth="1"/>
    <col min="21" max="21" width="1.28515625" customWidth="1"/>
    <col min="22" max="22" width="13.7109375" customWidth="1"/>
    <col min="23" max="23" width="1.7109375" customWidth="1"/>
    <col min="24" max="24" width="12.85546875" customWidth="1"/>
    <col min="25" max="25" width="12.28515625" customWidth="1"/>
    <col min="27" max="27" width="15.85546875" customWidth="1"/>
    <col min="28" max="28" width="10.140625" customWidth="1"/>
    <col min="29" max="46" width="16.7109375" customWidth="1"/>
    <col min="48" max="48" width="15" customWidth="1"/>
  </cols>
  <sheetData>
    <row r="4" spans="2:47">
      <c r="Y4" s="10" t="s">
        <v>51</v>
      </c>
    </row>
    <row r="5" spans="2:47" s="1" customFormat="1">
      <c r="AA5" s="2" t="s">
        <v>6</v>
      </c>
      <c r="AB5" s="3">
        <f>SUM(AA7:AB7)</f>
        <v>0.1</v>
      </c>
      <c r="AC5" s="2" t="s">
        <v>1</v>
      </c>
      <c r="AD5" s="3">
        <f>SUM(AC7:AD7)</f>
        <v>0.11</v>
      </c>
      <c r="AE5" s="2" t="s">
        <v>2</v>
      </c>
      <c r="AF5" s="3">
        <f>SUM(AE7:AF7)</f>
        <v>0.08</v>
      </c>
      <c r="AG5" s="2" t="s">
        <v>123</v>
      </c>
      <c r="AH5" s="3">
        <f>SUM(AG7:AH7)</f>
        <v>7.0000000000000007E-2</v>
      </c>
      <c r="AI5" s="2" t="s">
        <v>3</v>
      </c>
      <c r="AJ5" s="3">
        <f>SUM(AI7:AJ7)</f>
        <v>0.09</v>
      </c>
      <c r="AK5" s="2" t="s">
        <v>11</v>
      </c>
      <c r="AL5" s="3">
        <f>SUM(AK7:AL7)</f>
        <v>0.14000000000000001</v>
      </c>
      <c r="AM5" s="2" t="s">
        <v>12</v>
      </c>
      <c r="AN5" s="3">
        <f>SUM(AM7:AN7)</f>
        <v>0.12000000000000001</v>
      </c>
      <c r="AO5" s="23" t="s">
        <v>13</v>
      </c>
      <c r="AP5" s="3">
        <f>SUM(AO7:AP7)</f>
        <v>0.13</v>
      </c>
      <c r="AQ5" s="2" t="s">
        <v>106</v>
      </c>
      <c r="AR5" s="3">
        <f>SUM(AQ7:AR7)</f>
        <v>7.0000000000000007E-2</v>
      </c>
      <c r="AS5" s="2" t="s">
        <v>117</v>
      </c>
      <c r="AT5" s="3">
        <f>SUM(AS7:AT7)</f>
        <v>0.09</v>
      </c>
    </row>
    <row r="6" spans="2:47">
      <c r="H6" s="31" t="s">
        <v>127</v>
      </c>
      <c r="Y6" t="s">
        <v>14</v>
      </c>
      <c r="AA6" s="22" t="s">
        <v>67</v>
      </c>
      <c r="AB6" s="22" t="s">
        <v>69</v>
      </c>
      <c r="AC6" s="22" t="s">
        <v>58</v>
      </c>
      <c r="AD6" s="22" t="s">
        <v>124</v>
      </c>
      <c r="AE6" s="22" t="s">
        <v>80</v>
      </c>
      <c r="AF6" s="22" t="s">
        <v>59</v>
      </c>
      <c r="AG6" s="22" t="s">
        <v>77</v>
      </c>
      <c r="AH6" s="22" t="s">
        <v>78</v>
      </c>
      <c r="AI6" s="22" t="s">
        <v>57</v>
      </c>
      <c r="AJ6" s="22" t="s">
        <v>74</v>
      </c>
      <c r="AK6" s="22" t="s">
        <v>85</v>
      </c>
      <c r="AL6" s="22" t="s">
        <v>97</v>
      </c>
      <c r="AM6" s="22" t="s">
        <v>95</v>
      </c>
      <c r="AN6" s="22" t="s">
        <v>93</v>
      </c>
      <c r="AO6" s="22" t="s">
        <v>107</v>
      </c>
      <c r="AP6" s="22" t="s">
        <v>109</v>
      </c>
      <c r="AQ6" s="22" t="s">
        <v>111</v>
      </c>
      <c r="AR6" s="22" t="s">
        <v>115</v>
      </c>
      <c r="AS6" s="22" t="s">
        <v>118</v>
      </c>
      <c r="AT6" s="22" t="s">
        <v>120</v>
      </c>
    </row>
    <row r="7" spans="2:47">
      <c r="Y7" t="s">
        <v>10</v>
      </c>
      <c r="AA7" s="22">
        <v>0.05</v>
      </c>
      <c r="AB7" s="22">
        <v>0.05</v>
      </c>
      <c r="AC7" s="22">
        <v>0.03</v>
      </c>
      <c r="AD7" s="22">
        <v>0.08</v>
      </c>
      <c r="AE7" s="22">
        <v>0.03</v>
      </c>
      <c r="AF7" s="22">
        <v>0.05</v>
      </c>
      <c r="AG7" s="22">
        <v>0.04</v>
      </c>
      <c r="AH7" s="22">
        <v>0.03</v>
      </c>
      <c r="AI7" s="22">
        <v>0.05</v>
      </c>
      <c r="AJ7" s="22">
        <v>0.04</v>
      </c>
      <c r="AK7" s="22">
        <v>0.1</v>
      </c>
      <c r="AL7" s="22">
        <v>0.04</v>
      </c>
      <c r="AM7" s="22">
        <v>7.0000000000000007E-2</v>
      </c>
      <c r="AN7" s="22">
        <v>0.05</v>
      </c>
      <c r="AO7" s="22">
        <v>0.04</v>
      </c>
      <c r="AP7" s="22">
        <v>0.09</v>
      </c>
      <c r="AQ7" s="22">
        <v>0.04</v>
      </c>
      <c r="AR7" s="22">
        <v>0.03</v>
      </c>
      <c r="AS7" s="22">
        <v>0.05</v>
      </c>
      <c r="AT7" s="22">
        <v>0.04</v>
      </c>
      <c r="AU7" s="10">
        <f>SUM(AA7:AT7)</f>
        <v>1</v>
      </c>
    </row>
    <row r="9" spans="2:47" s="4" customFormat="1" ht="30">
      <c r="B9" s="11" t="s">
        <v>15</v>
      </c>
      <c r="C9" s="11" t="s">
        <v>0</v>
      </c>
      <c r="D9" s="11" t="s">
        <v>4</v>
      </c>
      <c r="E9" s="11" t="s">
        <v>5</v>
      </c>
      <c r="F9" s="11" t="s">
        <v>6</v>
      </c>
      <c r="G9" s="11"/>
      <c r="H9" s="11" t="s">
        <v>1</v>
      </c>
      <c r="I9" s="11"/>
      <c r="J9" s="11" t="s">
        <v>2</v>
      </c>
      <c r="K9" s="11"/>
      <c r="L9" s="11" t="s">
        <v>123</v>
      </c>
      <c r="M9" s="11"/>
      <c r="N9" s="11" t="s">
        <v>3</v>
      </c>
      <c r="O9" s="11"/>
      <c r="P9" s="11" t="s">
        <v>11</v>
      </c>
      <c r="Q9" s="11"/>
      <c r="R9" s="11" t="s">
        <v>12</v>
      </c>
      <c r="S9" s="11"/>
      <c r="T9" s="11" t="s">
        <v>13</v>
      </c>
      <c r="U9" s="11"/>
      <c r="V9" s="11" t="s">
        <v>106</v>
      </c>
      <c r="W9" s="11"/>
      <c r="X9" s="11" t="s">
        <v>117</v>
      </c>
    </row>
    <row r="10" spans="2:47">
      <c r="B10" t="s">
        <v>16</v>
      </c>
      <c r="C10" s="10">
        <f>E10+D10</f>
        <v>37.659092077395911</v>
      </c>
      <c r="D10" s="10">
        <f>N10+L10+J10+H10+F10</f>
        <v>17.535783840367117</v>
      </c>
      <c r="E10" s="10">
        <f>X10+V10+T10+R10+P10</f>
        <v>20.123308237028791</v>
      </c>
      <c r="F10" s="10">
        <f>AA$7*AA10+AB$7*AB10</f>
        <v>2.1621323003402479</v>
      </c>
      <c r="G10" s="10"/>
      <c r="H10" s="10">
        <f>AC$7*AC10+AD$7*AD10</f>
        <v>6.3970665533647679</v>
      </c>
      <c r="I10" s="10"/>
      <c r="J10" s="10">
        <f>AE$7*AE10+AF$7*AF10</f>
        <v>2.1215067484858992</v>
      </c>
      <c r="K10" s="10"/>
      <c r="L10" s="10">
        <f>AG$7*AG10+AH$7*AH10</f>
        <v>2.1022602771698047</v>
      </c>
      <c r="M10" s="10"/>
      <c r="N10" s="10">
        <f>AI$7*AI10+AJ$7*AJ10</f>
        <v>4.7528179610063983</v>
      </c>
      <c r="O10" s="10"/>
      <c r="P10" s="10">
        <f>AK$7*AK10+AL$7*AL10</f>
        <v>1.8247301353337859</v>
      </c>
      <c r="Q10" s="10"/>
      <c r="R10" s="10">
        <f>AM$7*AM10+AN$7*AN10</f>
        <v>5.2337696659608817</v>
      </c>
      <c r="S10" s="10"/>
      <c r="T10" s="10">
        <f>AO$7*AO10+AP$7*AP10</f>
        <v>6.3527739463066464</v>
      </c>
      <c r="U10" s="10"/>
      <c r="V10" s="10">
        <f>AQ$7*AQ10+AR$7*AR10</f>
        <v>0.60429077082026228</v>
      </c>
      <c r="W10" s="10"/>
      <c r="X10" s="10">
        <f>AS$7*AS10+AT$7*AT10</f>
        <v>6.1077437186072121</v>
      </c>
      <c r="Z10" s="10"/>
      <c r="AA10" s="10">
        <v>11.836656190813567</v>
      </c>
      <c r="AB10" s="10">
        <v>31.40598981599139</v>
      </c>
      <c r="AC10" s="10">
        <v>16.242686303698527</v>
      </c>
      <c r="AD10" s="10">
        <v>73.872324553172646</v>
      </c>
      <c r="AE10" s="10">
        <v>48.004067608496207</v>
      </c>
      <c r="AF10" s="10">
        <v>13.627694404620257</v>
      </c>
      <c r="AG10" s="10">
        <v>38.718584474786908</v>
      </c>
      <c r="AH10" s="10">
        <v>18.450563272610943</v>
      </c>
      <c r="AI10" s="10">
        <v>70.409782686258907</v>
      </c>
      <c r="AJ10" s="10">
        <v>30.808220667336311</v>
      </c>
      <c r="AK10" s="10">
        <v>11.511745860805286</v>
      </c>
      <c r="AL10" s="10">
        <v>16.83888873133143</v>
      </c>
      <c r="AM10" s="10">
        <v>54.250568410427498</v>
      </c>
      <c r="AN10" s="10">
        <v>28.724597544619133</v>
      </c>
      <c r="AO10" s="10">
        <v>40.254251858177327</v>
      </c>
      <c r="AP10" s="10">
        <v>52.695598577550598</v>
      </c>
      <c r="AQ10" s="10">
        <v>12.46711018301913</v>
      </c>
      <c r="AR10" s="10">
        <v>3.520212116649903</v>
      </c>
      <c r="AS10" s="10">
        <v>64.636934700987609</v>
      </c>
      <c r="AT10" s="10">
        <v>71.897424588945796</v>
      </c>
    </row>
    <row r="11" spans="2:47">
      <c r="B11" t="s">
        <v>49</v>
      </c>
      <c r="C11" s="10">
        <f t="shared" ref="C11:C45" si="0">E11+D11</f>
        <v>10.880494835507072</v>
      </c>
      <c r="D11" s="10">
        <f t="shared" ref="D11:D45" si="1">N11+L11+J11+H11+F11</f>
        <v>6.4302903722645874</v>
      </c>
      <c r="E11" s="10">
        <f t="shared" ref="E11:E45" si="2">X11+V11+T11+R11+P11</f>
        <v>4.4502044632424855</v>
      </c>
      <c r="F11" s="10">
        <f t="shared" ref="F11:F45" si="3">AA$7*AA11+AB$7*AB11</f>
        <v>0.78386887517188886</v>
      </c>
      <c r="G11" s="10"/>
      <c r="H11" s="10">
        <f t="shared" ref="H11:H45" si="4">AC$7*AC11+AD$7*AD11</f>
        <v>2.0536663901332934</v>
      </c>
      <c r="I11" s="10"/>
      <c r="J11" s="10">
        <f t="shared" ref="J11:J45" si="5">AE$7*AE11+AF$7*AF11</f>
        <v>1.046021544458775</v>
      </c>
      <c r="K11" s="10"/>
      <c r="L11" s="10">
        <f t="shared" ref="L11:L45" si="6">AG$7*AG11+AH$7*AH11</f>
        <v>1.6215636351572402</v>
      </c>
      <c r="M11" s="10"/>
      <c r="N11" s="10">
        <f t="shared" ref="N11:N45" si="7">AI$7*AI11+AJ$7*AJ11</f>
        <v>0.9251699273433901</v>
      </c>
      <c r="O11" s="10"/>
      <c r="P11" s="10">
        <f t="shared" ref="P11:P45" si="8">AK$7*AK11+AL$7*AL11</f>
        <v>0.2631514363005994</v>
      </c>
      <c r="Q11" s="10"/>
      <c r="R11" s="10">
        <f t="shared" ref="R11:R45" si="9">AM$7*AM11+AN$7*AN11</f>
        <v>1.0987197077699269</v>
      </c>
      <c r="S11" s="10"/>
      <c r="T11" s="10">
        <f t="shared" ref="T11:T45" si="10">AO$7*AO11+AP$7*AP11</f>
        <v>1.1106044331954827</v>
      </c>
      <c r="U11" s="10"/>
      <c r="V11" s="10">
        <f t="shared" ref="V11:V45" si="11">AQ$7*AQ11+AR$7*AR11</f>
        <v>0.86975154847310254</v>
      </c>
      <c r="W11" s="10"/>
      <c r="X11" s="10">
        <f t="shared" ref="X11:X45" si="12">AS$7*AS11+AT$7*AT11</f>
        <v>1.107977337503373</v>
      </c>
      <c r="Y11" s="10"/>
      <c r="Z11" s="10"/>
      <c r="AA11" s="10">
        <v>9.4697037336548</v>
      </c>
      <c r="AB11" s="10">
        <v>6.2076737697829758</v>
      </c>
      <c r="AC11" s="10">
        <v>11.912344889410182</v>
      </c>
      <c r="AD11" s="10">
        <v>21.203700543137352</v>
      </c>
      <c r="AE11" s="10">
        <v>13.948171632164872</v>
      </c>
      <c r="AF11" s="10">
        <v>12.551527909876576</v>
      </c>
      <c r="AG11" s="10">
        <v>27.531623479034074</v>
      </c>
      <c r="AH11" s="10">
        <v>17.34328986652924</v>
      </c>
      <c r="AI11" s="10">
        <v>8.4276812860419987</v>
      </c>
      <c r="AJ11" s="10">
        <v>12.594646576032254</v>
      </c>
      <c r="AK11" s="10">
        <v>2.3507515499830616</v>
      </c>
      <c r="AL11" s="10">
        <v>0.70190703255733045</v>
      </c>
      <c r="AM11" s="10">
        <v>0.42560660906309344</v>
      </c>
      <c r="AN11" s="10">
        <v>21.378544902710203</v>
      </c>
      <c r="AO11" s="10">
        <v>27.494921098173823</v>
      </c>
      <c r="AP11" s="10">
        <v>0.12008432520588652</v>
      </c>
      <c r="AQ11" s="10">
        <v>17.986258820282966</v>
      </c>
      <c r="AR11" s="10">
        <v>5.0100398553927983</v>
      </c>
      <c r="AS11" s="10">
        <v>19.969907543956325</v>
      </c>
      <c r="AT11" s="10">
        <v>2.7370490076389178</v>
      </c>
    </row>
    <row r="12" spans="2:47">
      <c r="B12" t="s">
        <v>41</v>
      </c>
      <c r="C12" s="10">
        <f t="shared" si="0"/>
        <v>21.818118136778352</v>
      </c>
      <c r="D12" s="10">
        <f t="shared" si="1"/>
        <v>10.764206408023083</v>
      </c>
      <c r="E12" s="10">
        <f t="shared" si="2"/>
        <v>11.053911728755267</v>
      </c>
      <c r="F12" s="10">
        <f t="shared" si="3"/>
        <v>2.6341273054356886</v>
      </c>
      <c r="G12" s="10"/>
      <c r="H12" s="10">
        <f t="shared" si="4"/>
        <v>3.6044857651749371</v>
      </c>
      <c r="I12" s="10"/>
      <c r="J12" s="10">
        <f t="shared" si="5"/>
        <v>1.0437643798392797</v>
      </c>
      <c r="K12" s="10"/>
      <c r="L12" s="10">
        <f t="shared" si="6"/>
        <v>1.4032674402779612</v>
      </c>
      <c r="M12" s="10"/>
      <c r="N12" s="10">
        <f t="shared" si="7"/>
        <v>2.078561517295217</v>
      </c>
      <c r="O12" s="10"/>
      <c r="P12" s="10">
        <f t="shared" si="8"/>
        <v>3.5522473968655626</v>
      </c>
      <c r="Q12" s="10"/>
      <c r="R12" s="10">
        <f t="shared" si="9"/>
        <v>1.8480941450042119</v>
      </c>
      <c r="S12" s="10"/>
      <c r="T12" s="10">
        <f t="shared" si="10"/>
        <v>1.9708598293701254</v>
      </c>
      <c r="U12" s="10"/>
      <c r="V12" s="10">
        <f t="shared" si="11"/>
        <v>0.47789721652982531</v>
      </c>
      <c r="W12" s="10"/>
      <c r="X12" s="10">
        <f t="shared" si="12"/>
        <v>3.204813140985542</v>
      </c>
      <c r="Y12" s="10"/>
      <c r="Z12" s="10"/>
      <c r="AA12" s="10">
        <v>22.390777786565998</v>
      </c>
      <c r="AB12" s="10">
        <v>30.291768322147774</v>
      </c>
      <c r="AC12" s="10">
        <v>20.816506991269836</v>
      </c>
      <c r="AD12" s="10">
        <v>37.249881942960528</v>
      </c>
      <c r="AE12" s="10">
        <v>10.194551569312136</v>
      </c>
      <c r="AF12" s="10">
        <v>14.758556655198314</v>
      </c>
      <c r="AG12" s="10">
        <v>26.521512837257333</v>
      </c>
      <c r="AH12" s="10">
        <v>11.413564226255595</v>
      </c>
      <c r="AI12" s="10">
        <v>26.152878304314484</v>
      </c>
      <c r="AJ12" s="10">
        <v>19.27294005198732</v>
      </c>
      <c r="AK12" s="10">
        <v>33.455044041092314</v>
      </c>
      <c r="AL12" s="10">
        <v>5.1685748189082759</v>
      </c>
      <c r="AM12" s="10">
        <v>13.772249668433858</v>
      </c>
      <c r="AN12" s="10">
        <v>17.680733364276833</v>
      </c>
      <c r="AO12" s="10">
        <v>36.100683691851366</v>
      </c>
      <c r="AP12" s="10">
        <v>5.8536942410674531</v>
      </c>
      <c r="AQ12" s="10">
        <v>3.7866209931183548</v>
      </c>
      <c r="AR12" s="10">
        <v>10.88107922683637</v>
      </c>
      <c r="AS12" s="10">
        <v>39.630605053926473</v>
      </c>
      <c r="AT12" s="10">
        <v>30.582072207230464</v>
      </c>
    </row>
    <row r="13" spans="2:47">
      <c r="B13" t="s">
        <v>42</v>
      </c>
      <c r="C13" s="10">
        <f t="shared" si="0"/>
        <v>24.206576915170178</v>
      </c>
      <c r="D13" s="10">
        <f t="shared" si="1"/>
        <v>10.926728972064151</v>
      </c>
      <c r="E13" s="10">
        <f t="shared" si="2"/>
        <v>13.279847943106027</v>
      </c>
      <c r="F13" s="10">
        <f t="shared" si="3"/>
        <v>2.4394936994474063</v>
      </c>
      <c r="G13" s="10"/>
      <c r="H13" s="10">
        <f t="shared" si="4"/>
        <v>3.5197933310819045</v>
      </c>
      <c r="I13" s="10"/>
      <c r="J13" s="10">
        <f t="shared" si="5"/>
        <v>1.3684638415379595</v>
      </c>
      <c r="K13" s="10"/>
      <c r="L13" s="10">
        <f t="shared" si="6"/>
        <v>2.213107977828332</v>
      </c>
      <c r="M13" s="10"/>
      <c r="N13" s="10">
        <f t="shared" si="7"/>
        <v>1.3858701221685497</v>
      </c>
      <c r="O13" s="10"/>
      <c r="P13" s="10">
        <f t="shared" si="8"/>
        <v>2.1643072754866517</v>
      </c>
      <c r="Q13" s="10"/>
      <c r="R13" s="10">
        <f t="shared" si="9"/>
        <v>2.0142509711982335</v>
      </c>
      <c r="S13" s="10"/>
      <c r="T13" s="10">
        <f t="shared" si="10"/>
        <v>3.7590907402082228</v>
      </c>
      <c r="U13" s="10"/>
      <c r="V13" s="10">
        <f t="shared" si="11"/>
        <v>2.4079936577945018</v>
      </c>
      <c r="W13" s="10"/>
      <c r="X13" s="10">
        <f t="shared" si="12"/>
        <v>2.9342052984184175</v>
      </c>
      <c r="Y13" s="10"/>
      <c r="Z13" s="10"/>
      <c r="AA13" s="10">
        <v>32.86989140988436</v>
      </c>
      <c r="AB13" s="10">
        <v>15.919982579063767</v>
      </c>
      <c r="AC13" s="10">
        <v>7.5924663162328088</v>
      </c>
      <c r="AD13" s="10">
        <v>41.1502417699365</v>
      </c>
      <c r="AE13" s="10">
        <v>26.066955403702334</v>
      </c>
      <c r="AF13" s="10">
        <v>11.729103588537793</v>
      </c>
      <c r="AG13" s="10">
        <v>41.035312747467664</v>
      </c>
      <c r="AH13" s="10">
        <v>19.05651559765418</v>
      </c>
      <c r="AI13" s="10">
        <v>27.453760913982538</v>
      </c>
      <c r="AJ13" s="10">
        <v>0.32955191173556742</v>
      </c>
      <c r="AK13" s="10">
        <v>10.786259191405751</v>
      </c>
      <c r="AL13" s="10">
        <v>27.142033908651911</v>
      </c>
      <c r="AM13" s="10">
        <v>11.634242519187694</v>
      </c>
      <c r="AN13" s="10">
        <v>23.997079897101894</v>
      </c>
      <c r="AO13" s="10">
        <v>21.366675849249116</v>
      </c>
      <c r="AP13" s="10">
        <v>32.271374513758424</v>
      </c>
      <c r="AQ13" s="10">
        <v>34.343419181136497</v>
      </c>
      <c r="AR13" s="10">
        <v>34.475229684968056</v>
      </c>
      <c r="AS13" s="10">
        <v>34.151931177074687</v>
      </c>
      <c r="AT13" s="10">
        <v>30.665218489117073</v>
      </c>
    </row>
    <row r="14" spans="2:47">
      <c r="B14" t="s">
        <v>26</v>
      </c>
      <c r="C14" s="10">
        <f t="shared" si="0"/>
        <v>12.313382030655241</v>
      </c>
      <c r="D14" s="10">
        <f t="shared" si="1"/>
        <v>7.146363997004352</v>
      </c>
      <c r="E14" s="10">
        <f t="shared" si="2"/>
        <v>5.1670180336508897</v>
      </c>
      <c r="F14" s="10">
        <f t="shared" si="3"/>
        <v>1.3272264301787779</v>
      </c>
      <c r="G14" s="10"/>
      <c r="H14" s="10">
        <f t="shared" si="4"/>
        <v>2.7779767105467239</v>
      </c>
      <c r="I14" s="10"/>
      <c r="J14" s="10">
        <f t="shared" si="5"/>
        <v>1.5329405748320162</v>
      </c>
      <c r="K14" s="10"/>
      <c r="L14" s="10">
        <f t="shared" si="6"/>
        <v>0.62743243697812212</v>
      </c>
      <c r="M14" s="10"/>
      <c r="N14" s="10">
        <f t="shared" si="7"/>
        <v>0.88078784446871139</v>
      </c>
      <c r="O14" s="10"/>
      <c r="P14" s="10">
        <f t="shared" si="8"/>
        <v>1.7574216781464365</v>
      </c>
      <c r="Q14" s="10"/>
      <c r="R14" s="10">
        <f t="shared" si="9"/>
        <v>1.0990766376066259</v>
      </c>
      <c r="S14" s="10"/>
      <c r="T14" s="10">
        <f t="shared" si="10"/>
        <v>0.70089307139371426</v>
      </c>
      <c r="U14" s="10"/>
      <c r="V14" s="10">
        <f t="shared" si="11"/>
        <v>0.97705411370618167</v>
      </c>
      <c r="W14" s="10"/>
      <c r="X14" s="10">
        <f t="shared" si="12"/>
        <v>0.63257253279793146</v>
      </c>
      <c r="Y14" s="10"/>
      <c r="Z14" s="10"/>
      <c r="AA14" s="10">
        <v>8.8302673901000883</v>
      </c>
      <c r="AB14" s="10">
        <v>17.714261213475471</v>
      </c>
      <c r="AC14" s="10">
        <v>21.357709701930663</v>
      </c>
      <c r="AD14" s="10">
        <v>26.715567743610052</v>
      </c>
      <c r="AE14" s="10">
        <v>18.241019786637239</v>
      </c>
      <c r="AF14" s="10">
        <v>19.714199624657979</v>
      </c>
      <c r="AG14" s="10">
        <v>10.675534671721953</v>
      </c>
      <c r="AH14" s="10">
        <v>6.6803683369747979</v>
      </c>
      <c r="AI14" s="10">
        <v>11.16090352353863</v>
      </c>
      <c r="AJ14" s="10">
        <v>8.0685667072944955</v>
      </c>
      <c r="AK14" s="10">
        <v>6.7566299452581191</v>
      </c>
      <c r="AL14" s="10">
        <v>27.043967090515615</v>
      </c>
      <c r="AM14" s="10">
        <v>5.9565429298182604</v>
      </c>
      <c r="AN14" s="10">
        <v>13.642372650386951</v>
      </c>
      <c r="AO14" s="10">
        <v>6.8438732779458089</v>
      </c>
      <c r="AP14" s="10">
        <v>4.7459793363986869</v>
      </c>
      <c r="AQ14" s="10">
        <v>23.192871537920169</v>
      </c>
      <c r="AR14" s="10">
        <v>1.644641739645829</v>
      </c>
      <c r="AS14" s="10">
        <v>9.6830495991959573</v>
      </c>
      <c r="AT14" s="10">
        <v>3.7105013209533411</v>
      </c>
    </row>
    <row r="15" spans="2:47">
      <c r="B15" t="s">
        <v>33</v>
      </c>
      <c r="C15" s="10">
        <f t="shared" si="0"/>
        <v>24.513878252023403</v>
      </c>
      <c r="D15" s="10">
        <f t="shared" si="1"/>
        <v>12.541164579128672</v>
      </c>
      <c r="E15" s="10">
        <f t="shared" si="2"/>
        <v>11.972713672894733</v>
      </c>
      <c r="F15" s="10">
        <f t="shared" si="3"/>
        <v>3.1587976083905387</v>
      </c>
      <c r="G15" s="10"/>
      <c r="H15" s="10">
        <f t="shared" si="4"/>
        <v>3.1203173421360391</v>
      </c>
      <c r="I15" s="10"/>
      <c r="J15" s="10">
        <f t="shared" si="5"/>
        <v>2.0350543256180229</v>
      </c>
      <c r="K15" s="10"/>
      <c r="L15" s="10">
        <f t="shared" si="6"/>
        <v>2.0629881777961052</v>
      </c>
      <c r="M15" s="10"/>
      <c r="N15" s="10">
        <f t="shared" si="7"/>
        <v>2.1640071251879665</v>
      </c>
      <c r="O15" s="10"/>
      <c r="P15" s="10">
        <f t="shared" si="8"/>
        <v>2.6483596958430926</v>
      </c>
      <c r="Q15" s="10"/>
      <c r="R15" s="10">
        <f t="shared" si="9"/>
        <v>0.85498301346451644</v>
      </c>
      <c r="S15" s="10"/>
      <c r="T15" s="10">
        <f t="shared" si="10"/>
        <v>4.4639178125799894</v>
      </c>
      <c r="U15" s="10"/>
      <c r="V15" s="10">
        <f t="shared" si="11"/>
        <v>1.8303650534833706</v>
      </c>
      <c r="W15" s="10"/>
      <c r="X15" s="10">
        <f t="shared" si="12"/>
        <v>2.1750880975237639</v>
      </c>
      <c r="Y15" s="10"/>
      <c r="Z15" s="10"/>
      <c r="AA15" s="10">
        <v>30.216427636683527</v>
      </c>
      <c r="AB15" s="10">
        <v>32.959524531127236</v>
      </c>
      <c r="AC15" s="10">
        <v>37.636545429725224</v>
      </c>
      <c r="AD15" s="10">
        <v>24.890262240553529</v>
      </c>
      <c r="AE15" s="10">
        <v>43.696093309274055</v>
      </c>
      <c r="AF15" s="10">
        <v>14.483430526796031</v>
      </c>
      <c r="AG15" s="10">
        <v>35.571030074090629</v>
      </c>
      <c r="AH15" s="10">
        <v>21.338232494415998</v>
      </c>
      <c r="AI15" s="10">
        <v>33.133757135136001</v>
      </c>
      <c r="AJ15" s="10">
        <v>12.682981710779162</v>
      </c>
      <c r="AK15" s="10">
        <v>13.568141173061239</v>
      </c>
      <c r="AL15" s="10">
        <v>32.288639463424218</v>
      </c>
      <c r="AM15" s="10">
        <v>7.4285122423379102</v>
      </c>
      <c r="AN15" s="10">
        <v>6.6997431300172536</v>
      </c>
      <c r="AO15" s="10">
        <v>33.568661180891397</v>
      </c>
      <c r="AP15" s="10">
        <v>34.679681837159265</v>
      </c>
      <c r="AQ15" s="10">
        <v>15.298394576153584</v>
      </c>
      <c r="AR15" s="10">
        <v>40.614309014574246</v>
      </c>
      <c r="AS15" s="10">
        <v>36.496428863276478</v>
      </c>
      <c r="AT15" s="10">
        <v>8.7566663589985048</v>
      </c>
    </row>
    <row r="16" spans="2:47">
      <c r="B16" t="s">
        <v>17</v>
      </c>
      <c r="C16" s="10">
        <f t="shared" si="0"/>
        <v>36.828200386433281</v>
      </c>
      <c r="D16" s="10">
        <f t="shared" si="1"/>
        <v>20.006217607773596</v>
      </c>
      <c r="E16" s="10">
        <f t="shared" si="2"/>
        <v>16.821982778659681</v>
      </c>
      <c r="F16" s="10">
        <f t="shared" si="3"/>
        <v>0.54411486790006758</v>
      </c>
      <c r="G16" s="10"/>
      <c r="H16" s="10">
        <f t="shared" si="4"/>
        <v>7.5246681116134724</v>
      </c>
      <c r="I16" s="10"/>
      <c r="J16" s="10">
        <f t="shared" si="5"/>
        <v>4.1207070010185509</v>
      </c>
      <c r="K16" s="10"/>
      <c r="L16" s="10">
        <f t="shared" si="6"/>
        <v>2.2286714499260905</v>
      </c>
      <c r="M16" s="10"/>
      <c r="N16" s="10">
        <f t="shared" si="7"/>
        <v>5.5880561773154147</v>
      </c>
      <c r="O16" s="10"/>
      <c r="P16" s="10">
        <f t="shared" si="8"/>
        <v>2.9619545444245521</v>
      </c>
      <c r="Q16" s="10"/>
      <c r="R16" s="10">
        <f t="shared" si="9"/>
        <v>2.4375102404792415</v>
      </c>
      <c r="S16" s="10"/>
      <c r="T16" s="10">
        <f t="shared" si="10"/>
        <v>3.7673420254770891</v>
      </c>
      <c r="U16" s="10"/>
      <c r="V16" s="10">
        <f t="shared" si="11"/>
        <v>4.0004932749402391</v>
      </c>
      <c r="W16" s="10"/>
      <c r="X16" s="10">
        <f t="shared" si="12"/>
        <v>3.6546826933385583</v>
      </c>
      <c r="Y16" s="10"/>
      <c r="Z16" s="10"/>
      <c r="AA16" s="10">
        <v>4.7448131914152425</v>
      </c>
      <c r="AB16" s="10">
        <v>6.13748416658611</v>
      </c>
      <c r="AC16" s="10">
        <v>63.462296882898215</v>
      </c>
      <c r="AD16" s="10">
        <v>70.259990064081578</v>
      </c>
      <c r="AE16" s="10">
        <v>38.353385533870757</v>
      </c>
      <c r="AF16" s="10">
        <v>59.402108700048558</v>
      </c>
      <c r="AG16" s="10">
        <v>17.110877853070949</v>
      </c>
      <c r="AH16" s="10">
        <v>51.474544526775091</v>
      </c>
      <c r="AI16" s="10">
        <v>64.333008099295498</v>
      </c>
      <c r="AJ16" s="10">
        <v>59.285144308765986</v>
      </c>
      <c r="AK16" s="10">
        <v>12.643501997066176</v>
      </c>
      <c r="AL16" s="10">
        <v>42.440108617948354</v>
      </c>
      <c r="AM16" s="10">
        <v>30.276154714208449</v>
      </c>
      <c r="AN16" s="10">
        <v>6.3635882096930052</v>
      </c>
      <c r="AO16" s="10">
        <v>27.419089251662399</v>
      </c>
      <c r="AP16" s="10">
        <v>29.673093949006592</v>
      </c>
      <c r="AQ16" s="10">
        <v>46.36657582470508</v>
      </c>
      <c r="AR16" s="10">
        <v>71.527674731734535</v>
      </c>
      <c r="AS16" s="10">
        <v>16.104403841579927</v>
      </c>
      <c r="AT16" s="10">
        <v>71.236562531489042</v>
      </c>
    </row>
    <row r="17" spans="2:46">
      <c r="B17" t="s">
        <v>19</v>
      </c>
      <c r="C17" s="10">
        <f t="shared" si="0"/>
        <v>49.57466356059863</v>
      </c>
      <c r="D17" s="10">
        <f t="shared" si="1"/>
        <v>22.360363350235239</v>
      </c>
      <c r="E17" s="10">
        <f t="shared" si="2"/>
        <v>27.21430021036339</v>
      </c>
      <c r="F17" s="10">
        <f t="shared" si="3"/>
        <v>7.340272253556309</v>
      </c>
      <c r="G17" s="10"/>
      <c r="H17" s="10">
        <f t="shared" si="4"/>
        <v>3.764257527953625</v>
      </c>
      <c r="I17" s="10"/>
      <c r="J17" s="10">
        <f t="shared" si="5"/>
        <v>2.3239379156189992</v>
      </c>
      <c r="K17" s="10"/>
      <c r="L17" s="10">
        <f t="shared" si="6"/>
        <v>5.5880825613729463</v>
      </c>
      <c r="M17" s="10"/>
      <c r="N17" s="10">
        <f t="shared" si="7"/>
        <v>3.3438130917333582</v>
      </c>
      <c r="O17" s="10"/>
      <c r="P17" s="10">
        <f t="shared" si="8"/>
        <v>6.1564125582278564</v>
      </c>
      <c r="Q17" s="10"/>
      <c r="R17" s="10">
        <f t="shared" si="9"/>
        <v>2.5839861199800818</v>
      </c>
      <c r="S17" s="10"/>
      <c r="T17" s="10">
        <f t="shared" si="10"/>
        <v>9.3056253610772206</v>
      </c>
      <c r="U17" s="10"/>
      <c r="V17" s="10">
        <f t="shared" si="11"/>
        <v>2.0463135036800666</v>
      </c>
      <c r="W17" s="10"/>
      <c r="X17" s="10">
        <f t="shared" si="12"/>
        <v>7.1219626673981642</v>
      </c>
      <c r="Y17" s="10"/>
      <c r="Z17" s="10"/>
      <c r="AA17" s="10">
        <v>67.909436380186747</v>
      </c>
      <c r="AB17" s="10">
        <v>78.896008690939425</v>
      </c>
      <c r="AC17" s="10">
        <v>14.278839810325671</v>
      </c>
      <c r="AD17" s="10">
        <v>41.698654170548188</v>
      </c>
      <c r="AE17" s="10">
        <v>46.653264969464686</v>
      </c>
      <c r="AF17" s="10">
        <v>18.486799330701167</v>
      </c>
      <c r="AG17" s="10">
        <v>68.495681888684175</v>
      </c>
      <c r="AH17" s="10">
        <v>94.941842860852631</v>
      </c>
      <c r="AI17" s="10">
        <v>54.539369049583037</v>
      </c>
      <c r="AJ17" s="10">
        <v>15.421115981355147</v>
      </c>
      <c r="AK17" s="10">
        <v>44.527773374801185</v>
      </c>
      <c r="AL17" s="10">
        <v>42.590880518693439</v>
      </c>
      <c r="AM17" s="10">
        <v>4.8440185041698296</v>
      </c>
      <c r="AN17" s="10">
        <v>44.898096493763873</v>
      </c>
      <c r="AO17" s="10">
        <v>58.970441136257342</v>
      </c>
      <c r="AP17" s="10">
        <v>77.186752395854739</v>
      </c>
      <c r="AQ17" s="10">
        <v>37.56174201046727</v>
      </c>
      <c r="AR17" s="10">
        <v>18.128127442045866</v>
      </c>
      <c r="AS17" s="10">
        <v>84.051892815103258</v>
      </c>
      <c r="AT17" s="10">
        <v>72.984200666075026</v>
      </c>
    </row>
    <row r="18" spans="2:46">
      <c r="B18" t="s">
        <v>18</v>
      </c>
      <c r="C18" s="10">
        <f t="shared" si="0"/>
        <v>35.227017480869094</v>
      </c>
      <c r="D18" s="10">
        <f t="shared" si="1"/>
        <v>14.962097453015932</v>
      </c>
      <c r="E18" s="10">
        <f t="shared" si="2"/>
        <v>20.264920027853162</v>
      </c>
      <c r="F18" s="10">
        <f t="shared" si="3"/>
        <v>3.6182873537794551</v>
      </c>
      <c r="G18" s="10"/>
      <c r="H18" s="10">
        <f t="shared" si="4"/>
        <v>2.2624800506977363</v>
      </c>
      <c r="I18" s="10"/>
      <c r="J18" s="10">
        <f t="shared" si="5"/>
        <v>3.8490646707259488</v>
      </c>
      <c r="K18" s="10"/>
      <c r="L18" s="10">
        <f t="shared" si="6"/>
        <v>1.8797679305844677</v>
      </c>
      <c r="M18" s="10"/>
      <c r="N18" s="10">
        <f t="shared" si="7"/>
        <v>3.3524974472283264</v>
      </c>
      <c r="O18" s="10"/>
      <c r="P18" s="10">
        <f t="shared" si="8"/>
        <v>6.6701631674451116</v>
      </c>
      <c r="Q18" s="10"/>
      <c r="R18" s="10">
        <f t="shared" si="9"/>
        <v>2.0051545659195682</v>
      </c>
      <c r="S18" s="10"/>
      <c r="T18" s="10">
        <f t="shared" si="10"/>
        <v>6.0537950796356146</v>
      </c>
      <c r="U18" s="10"/>
      <c r="V18" s="10">
        <f t="shared" si="11"/>
        <v>1.7138045682050906</v>
      </c>
      <c r="W18" s="10"/>
      <c r="X18" s="10">
        <f t="shared" si="12"/>
        <v>3.8220026466477757</v>
      </c>
      <c r="Y18" s="10"/>
      <c r="Z18" s="10"/>
      <c r="AA18" s="10">
        <v>14.559017105420097</v>
      </c>
      <c r="AB18" s="10">
        <v>57.806729970169002</v>
      </c>
      <c r="AC18" s="10">
        <v>20.452484787800511</v>
      </c>
      <c r="AD18" s="10">
        <v>20.611318838296512</v>
      </c>
      <c r="AE18" s="10">
        <v>47.736016403327859</v>
      </c>
      <c r="AF18" s="10">
        <v>48.339683572522254</v>
      </c>
      <c r="AG18" s="10">
        <v>10.507065663912162</v>
      </c>
      <c r="AH18" s="10">
        <v>48.649510134266038</v>
      </c>
      <c r="AI18" s="10">
        <v>57.166050351160095</v>
      </c>
      <c r="AJ18" s="10">
        <v>12.354873241758037</v>
      </c>
      <c r="AK18" s="10">
        <v>56.149409026781115</v>
      </c>
      <c r="AL18" s="10">
        <v>26.380556619174996</v>
      </c>
      <c r="AM18" s="10">
        <v>18.129329057127418</v>
      </c>
      <c r="AN18" s="10">
        <v>14.722030638412974</v>
      </c>
      <c r="AO18" s="10">
        <v>38.648260017815709</v>
      </c>
      <c r="AP18" s="10">
        <v>50.087385321366511</v>
      </c>
      <c r="AQ18" s="10">
        <v>20.176618233972047</v>
      </c>
      <c r="AR18" s="10">
        <v>30.224661294873627</v>
      </c>
      <c r="AS18" s="10">
        <v>53.069785926793159</v>
      </c>
      <c r="AT18" s="10">
        <v>29.212833757702942</v>
      </c>
    </row>
    <row r="19" spans="2:46">
      <c r="B19" t="s">
        <v>20</v>
      </c>
      <c r="C19" s="10">
        <f t="shared" si="0"/>
        <v>27.896544358331731</v>
      </c>
      <c r="D19" s="10">
        <f t="shared" si="1"/>
        <v>11.14573176945617</v>
      </c>
      <c r="E19" s="10">
        <f t="shared" si="2"/>
        <v>16.750812588875561</v>
      </c>
      <c r="F19" s="10">
        <f t="shared" si="3"/>
        <v>1.4397010618538411</v>
      </c>
      <c r="G19" s="10"/>
      <c r="H19" s="10">
        <f t="shared" si="4"/>
        <v>3.0802842040693768</v>
      </c>
      <c r="I19" s="10"/>
      <c r="J19" s="10">
        <f t="shared" si="5"/>
        <v>2.398597705985023</v>
      </c>
      <c r="K19" s="10"/>
      <c r="L19" s="10">
        <f t="shared" si="6"/>
        <v>1.7329355904371124</v>
      </c>
      <c r="M19" s="10"/>
      <c r="N19" s="10">
        <f t="shared" si="7"/>
        <v>2.4942132071108176</v>
      </c>
      <c r="O19" s="10"/>
      <c r="P19" s="10">
        <f t="shared" si="8"/>
        <v>4.092458570691095</v>
      </c>
      <c r="Q19" s="10"/>
      <c r="R19" s="10">
        <f t="shared" si="9"/>
        <v>3.3047568722866592</v>
      </c>
      <c r="S19" s="10"/>
      <c r="T19" s="10">
        <f t="shared" si="10"/>
        <v>4.9528566929935449</v>
      </c>
      <c r="U19" s="10"/>
      <c r="V19" s="10">
        <f t="shared" si="11"/>
        <v>2.4761776180225836</v>
      </c>
      <c r="W19" s="10"/>
      <c r="X19" s="10">
        <f t="shared" si="12"/>
        <v>1.9245628348816792</v>
      </c>
      <c r="Y19" s="10"/>
      <c r="Z19" s="10"/>
      <c r="AA19" s="10">
        <v>26.716060913051479</v>
      </c>
      <c r="AB19" s="10">
        <v>2.0779603240253417</v>
      </c>
      <c r="AC19" s="10">
        <v>8.183829072454353</v>
      </c>
      <c r="AD19" s="10">
        <v>35.434616648696824</v>
      </c>
      <c r="AE19" s="10">
        <v>28.662455671158106</v>
      </c>
      <c r="AF19" s="10">
        <v>30.774480717005595</v>
      </c>
      <c r="AG19" s="10">
        <v>30.157527457639532</v>
      </c>
      <c r="AH19" s="10">
        <v>17.554483071051042</v>
      </c>
      <c r="AI19" s="10">
        <v>35.615842191632844</v>
      </c>
      <c r="AJ19" s="10">
        <v>17.835527438229381</v>
      </c>
      <c r="AK19" s="10">
        <v>38.872316537231036</v>
      </c>
      <c r="AL19" s="10">
        <v>5.1306729241997777</v>
      </c>
      <c r="AM19" s="10">
        <v>45.679337779556306</v>
      </c>
      <c r="AN19" s="10">
        <v>2.1440645543543457</v>
      </c>
      <c r="AO19" s="10">
        <v>29.330325259551987</v>
      </c>
      <c r="AP19" s="10">
        <v>41.996040917905169</v>
      </c>
      <c r="AQ19" s="10">
        <v>41.559579618293775</v>
      </c>
      <c r="AR19" s="10">
        <v>27.126481109694421</v>
      </c>
      <c r="AS19" s="10">
        <v>1.1840339169785965</v>
      </c>
      <c r="AT19" s="10">
        <v>46.634028475818731</v>
      </c>
    </row>
    <row r="20" spans="2:46">
      <c r="B20" t="s">
        <v>32</v>
      </c>
      <c r="C20" s="10">
        <f t="shared" si="0"/>
        <v>32.953493623696048</v>
      </c>
      <c r="D20" s="10">
        <f t="shared" si="1"/>
        <v>13.769336893572</v>
      </c>
      <c r="E20" s="10">
        <f t="shared" si="2"/>
        <v>19.184156730124052</v>
      </c>
      <c r="F20" s="10">
        <f t="shared" si="3"/>
        <v>2.1236831970160699</v>
      </c>
      <c r="G20" s="10"/>
      <c r="H20" s="10">
        <f t="shared" si="4"/>
        <v>1.8480960912408881</v>
      </c>
      <c r="I20" s="10"/>
      <c r="J20" s="10">
        <f t="shared" si="5"/>
        <v>4.0920558026651905</v>
      </c>
      <c r="K20" s="10"/>
      <c r="L20" s="10">
        <f t="shared" si="6"/>
        <v>1.827435997587981</v>
      </c>
      <c r="M20" s="10"/>
      <c r="N20" s="10">
        <f t="shared" si="7"/>
        <v>3.8780658050618708</v>
      </c>
      <c r="O20" s="10"/>
      <c r="P20" s="10">
        <f t="shared" si="8"/>
        <v>5.9666148674976993</v>
      </c>
      <c r="Q20" s="10"/>
      <c r="R20" s="10">
        <f t="shared" si="9"/>
        <v>5.3276595406612248</v>
      </c>
      <c r="S20" s="10"/>
      <c r="T20" s="10">
        <f t="shared" si="10"/>
        <v>2.9725929292514133</v>
      </c>
      <c r="U20" s="10"/>
      <c r="V20" s="10">
        <f t="shared" si="11"/>
        <v>0.83567889063497502</v>
      </c>
      <c r="W20" s="10"/>
      <c r="X20" s="10">
        <f t="shared" si="12"/>
        <v>4.081610502078739</v>
      </c>
      <c r="Y20" s="10"/>
      <c r="Z20" s="10"/>
      <c r="AA20" s="10">
        <v>13.263472470635541</v>
      </c>
      <c r="AB20" s="10">
        <v>29.210191469685853</v>
      </c>
      <c r="AC20" s="10">
        <v>5.081078811085078</v>
      </c>
      <c r="AD20" s="10">
        <v>21.195796586354199</v>
      </c>
      <c r="AE20" s="10">
        <v>53.845707977283531</v>
      </c>
      <c r="AF20" s="10">
        <v>49.533691266933694</v>
      </c>
      <c r="AG20" s="10">
        <v>34.751047945260893</v>
      </c>
      <c r="AH20" s="10">
        <v>14.579802659251513</v>
      </c>
      <c r="AI20" s="10">
        <v>54.734901632294672</v>
      </c>
      <c r="AJ20" s="10">
        <v>28.533018086178437</v>
      </c>
      <c r="AK20" s="10">
        <v>49.909828395727388</v>
      </c>
      <c r="AL20" s="10">
        <v>24.390800698123996</v>
      </c>
      <c r="AM20" s="10">
        <v>36.201682311606149</v>
      </c>
      <c r="AN20" s="10">
        <v>55.870835576975871</v>
      </c>
      <c r="AO20" s="10">
        <v>8.9592216907192999</v>
      </c>
      <c r="AP20" s="10">
        <v>29.046934018029347</v>
      </c>
      <c r="AQ20" s="10">
        <v>13.174912793619582</v>
      </c>
      <c r="AR20" s="10">
        <v>10.289412629673059</v>
      </c>
      <c r="AS20" s="10">
        <v>45.381747946809746</v>
      </c>
      <c r="AT20" s="10">
        <v>45.313077618456276</v>
      </c>
    </row>
    <row r="21" spans="2:46">
      <c r="B21" t="s">
        <v>28</v>
      </c>
      <c r="C21" s="10">
        <f t="shared" si="0"/>
        <v>10.190709674347776</v>
      </c>
      <c r="D21" s="10">
        <f t="shared" si="1"/>
        <v>3.4137057431733941</v>
      </c>
      <c r="E21" s="10">
        <f t="shared" si="2"/>
        <v>6.7770039311743817</v>
      </c>
      <c r="F21" s="10">
        <f t="shared" si="3"/>
        <v>0.82191537892402544</v>
      </c>
      <c r="G21" s="10"/>
      <c r="H21" s="10">
        <f t="shared" si="4"/>
        <v>0.62709827069479418</v>
      </c>
      <c r="I21" s="10"/>
      <c r="J21" s="10">
        <f t="shared" si="5"/>
        <v>0.73956441530448336</v>
      </c>
      <c r="K21" s="10"/>
      <c r="L21" s="10">
        <f t="shared" si="6"/>
        <v>0.67447269159777834</v>
      </c>
      <c r="M21" s="10"/>
      <c r="N21" s="10">
        <f t="shared" si="7"/>
        <v>0.55065498665231283</v>
      </c>
      <c r="O21" s="10"/>
      <c r="P21" s="10">
        <f t="shared" si="8"/>
        <v>2.0129496064117456</v>
      </c>
      <c r="Q21" s="10"/>
      <c r="R21" s="10">
        <f t="shared" si="9"/>
        <v>0.17507932684202887</v>
      </c>
      <c r="S21" s="10"/>
      <c r="T21" s="10">
        <f t="shared" si="10"/>
        <v>2.0379721194274873</v>
      </c>
      <c r="U21" s="10"/>
      <c r="V21" s="10">
        <f t="shared" si="11"/>
        <v>1.1450978772725016</v>
      </c>
      <c r="W21" s="10"/>
      <c r="X21" s="10">
        <f t="shared" si="12"/>
        <v>1.405905001220618</v>
      </c>
      <c r="Y21" s="10"/>
      <c r="Z21" s="10"/>
      <c r="AA21" s="10">
        <v>8.2824857321342549</v>
      </c>
      <c r="AB21" s="10">
        <v>8.1558218463462531</v>
      </c>
      <c r="AC21" s="10">
        <v>13.439362811731694</v>
      </c>
      <c r="AD21" s="10">
        <v>2.7989673292855421</v>
      </c>
      <c r="AE21" s="10">
        <v>19.272338830477217</v>
      </c>
      <c r="AF21" s="10">
        <v>3.2278850078033372</v>
      </c>
      <c r="AG21" s="10">
        <v>15.47459202579315</v>
      </c>
      <c r="AH21" s="10">
        <v>1.8496336855350748</v>
      </c>
      <c r="AI21" s="10">
        <v>9.7703880876828286</v>
      </c>
      <c r="AJ21" s="10">
        <v>1.5533895567042855</v>
      </c>
      <c r="AK21" s="10">
        <v>17.685020303193845</v>
      </c>
      <c r="AL21" s="10">
        <v>6.111189402309023</v>
      </c>
      <c r="AM21" s="10">
        <v>1.3812139869197537</v>
      </c>
      <c r="AN21" s="10">
        <v>1.5678869551529218</v>
      </c>
      <c r="AO21" s="10">
        <v>10.749592923089256</v>
      </c>
      <c r="AP21" s="10">
        <v>17.866537805599076</v>
      </c>
      <c r="AQ21" s="10">
        <v>15.810796986903828</v>
      </c>
      <c r="AR21" s="10">
        <v>17.088866593211613</v>
      </c>
      <c r="AS21" s="10">
        <v>13.058214922084503</v>
      </c>
      <c r="AT21" s="10">
        <v>18.824856377909818</v>
      </c>
    </row>
    <row r="22" spans="2:46">
      <c r="B22" t="s">
        <v>50</v>
      </c>
      <c r="C22" s="10">
        <f t="shared" si="0"/>
        <v>15.036206512473202</v>
      </c>
      <c r="D22" s="10">
        <f t="shared" si="1"/>
        <v>6.8333172041060504</v>
      </c>
      <c r="E22" s="10">
        <f t="shared" si="2"/>
        <v>8.2028893083671512</v>
      </c>
      <c r="F22" s="10">
        <f t="shared" si="3"/>
        <v>1.7141503652216092</v>
      </c>
      <c r="G22" s="10"/>
      <c r="H22" s="10">
        <f t="shared" si="4"/>
        <v>1.3100626341786792</v>
      </c>
      <c r="I22" s="10"/>
      <c r="J22" s="10">
        <f t="shared" si="5"/>
        <v>0.70237869837547484</v>
      </c>
      <c r="K22" s="10"/>
      <c r="L22" s="10">
        <f t="shared" si="6"/>
        <v>1.2144838687536925</v>
      </c>
      <c r="M22" s="10"/>
      <c r="N22" s="10">
        <f t="shared" si="7"/>
        <v>1.8922416375765949</v>
      </c>
      <c r="O22" s="10"/>
      <c r="P22" s="10">
        <f t="shared" si="8"/>
        <v>2.1866442484961377</v>
      </c>
      <c r="Q22" s="10"/>
      <c r="R22" s="10">
        <f t="shared" si="9"/>
        <v>1.7270507826373949</v>
      </c>
      <c r="S22" s="10"/>
      <c r="T22" s="10">
        <f t="shared" si="10"/>
        <v>0.43207304792093137</v>
      </c>
      <c r="U22" s="10"/>
      <c r="V22" s="10">
        <f t="shared" si="11"/>
        <v>0.71741857000084608</v>
      </c>
      <c r="W22" s="10"/>
      <c r="X22" s="10">
        <f t="shared" si="12"/>
        <v>3.1397026593118422</v>
      </c>
      <c r="Y22" s="10"/>
      <c r="Z22" s="10"/>
      <c r="AA22" s="10">
        <v>14.501498099784865</v>
      </c>
      <c r="AB22" s="10">
        <v>19.781509204647318</v>
      </c>
      <c r="AC22" s="10">
        <v>21.376113947108884</v>
      </c>
      <c r="AD22" s="10">
        <v>8.3597401970676586</v>
      </c>
      <c r="AE22" s="10">
        <v>12.738933692667391</v>
      </c>
      <c r="AF22" s="10">
        <v>6.4042137519090625</v>
      </c>
      <c r="AG22" s="10">
        <v>15.233061809281224</v>
      </c>
      <c r="AH22" s="10">
        <v>20.172046546081447</v>
      </c>
      <c r="AI22" s="10">
        <v>27.909371523809654</v>
      </c>
      <c r="AJ22" s="10">
        <v>12.419326534652804</v>
      </c>
      <c r="AK22" s="10">
        <v>18.346078034224739</v>
      </c>
      <c r="AL22" s="10">
        <v>8.8009111268415872</v>
      </c>
      <c r="AM22" s="10">
        <v>21.417306597735383</v>
      </c>
      <c r="AN22" s="10">
        <v>4.5567864159183573</v>
      </c>
      <c r="AO22" s="10">
        <v>1.4185296148789179</v>
      </c>
      <c r="AP22" s="10">
        <v>4.1703540369530518</v>
      </c>
      <c r="AQ22" s="10">
        <v>16.639291662655708</v>
      </c>
      <c r="AR22" s="10">
        <v>1.7282301164872562</v>
      </c>
      <c r="AS22" s="10">
        <v>46.69689498234856</v>
      </c>
      <c r="AT22" s="10">
        <v>20.121447754860348</v>
      </c>
    </row>
    <row r="23" spans="2:46">
      <c r="B23" t="s">
        <v>30</v>
      </c>
      <c r="C23" s="10">
        <f t="shared" si="0"/>
        <v>28.498210843274357</v>
      </c>
      <c r="D23" s="10">
        <f t="shared" si="1"/>
        <v>18.714873160770274</v>
      </c>
      <c r="E23" s="10">
        <f t="shared" si="2"/>
        <v>9.783337682504083</v>
      </c>
      <c r="F23" s="10">
        <f t="shared" si="3"/>
        <v>1.8910564446091387</v>
      </c>
      <c r="G23" s="10"/>
      <c r="H23" s="10">
        <f t="shared" si="4"/>
        <v>5.0447973822030061</v>
      </c>
      <c r="I23" s="10"/>
      <c r="J23" s="10">
        <f t="shared" si="5"/>
        <v>4.4132349338116548</v>
      </c>
      <c r="K23" s="10"/>
      <c r="L23" s="10">
        <f t="shared" si="6"/>
        <v>3.8161345900549217</v>
      </c>
      <c r="M23" s="10"/>
      <c r="N23" s="10">
        <f t="shared" si="7"/>
        <v>3.5496498100915534</v>
      </c>
      <c r="O23" s="10"/>
      <c r="P23" s="10">
        <f t="shared" si="8"/>
        <v>2.4571694041660459</v>
      </c>
      <c r="Q23" s="10"/>
      <c r="R23" s="10">
        <f t="shared" si="9"/>
        <v>0.69141782849960021</v>
      </c>
      <c r="S23" s="10"/>
      <c r="T23" s="10">
        <f t="shared" si="10"/>
        <v>1.535406945265861</v>
      </c>
      <c r="U23" s="10"/>
      <c r="V23" s="10">
        <f t="shared" si="11"/>
        <v>2.8875607328312323</v>
      </c>
      <c r="W23" s="10"/>
      <c r="X23" s="10">
        <f t="shared" si="12"/>
        <v>2.211782771741345</v>
      </c>
      <c r="Y23" s="10"/>
      <c r="Z23" s="10"/>
      <c r="AA23" s="10">
        <v>24.013639787623401</v>
      </c>
      <c r="AB23" s="10">
        <v>13.807489104559371</v>
      </c>
      <c r="AC23" s="10">
        <v>48.76213999825147</v>
      </c>
      <c r="AD23" s="10">
        <v>44.774164778193267</v>
      </c>
      <c r="AE23" s="10">
        <v>59.187398633569671</v>
      </c>
      <c r="AF23" s="10">
        <v>52.752259496091291</v>
      </c>
      <c r="AG23" s="10">
        <v>52.45578987657008</v>
      </c>
      <c r="AH23" s="10">
        <v>57.263433166403949</v>
      </c>
      <c r="AI23" s="10">
        <v>45.061225962131431</v>
      </c>
      <c r="AJ23" s="10">
        <v>32.414712799624546</v>
      </c>
      <c r="AK23" s="10">
        <v>14.266676907411277</v>
      </c>
      <c r="AL23" s="10">
        <v>25.762542835622948</v>
      </c>
      <c r="AM23" s="10">
        <v>2.4622678253916765</v>
      </c>
      <c r="AN23" s="10">
        <v>10.381181614443657</v>
      </c>
      <c r="AO23" s="10">
        <v>6.2918916222261583</v>
      </c>
      <c r="AP23" s="10">
        <v>14.263680893075719</v>
      </c>
      <c r="AQ23" s="10">
        <v>63.265361682314463</v>
      </c>
      <c r="AR23" s="10">
        <v>11.898208851288448</v>
      </c>
      <c r="AS23" s="10">
        <v>40.429832474249324</v>
      </c>
      <c r="AT23" s="10">
        <v>4.7572787007219652</v>
      </c>
    </row>
    <row r="24" spans="2:46">
      <c r="B24" t="s">
        <v>29</v>
      </c>
      <c r="C24" s="10">
        <f t="shared" si="0"/>
        <v>29.892193955313498</v>
      </c>
      <c r="D24" s="10">
        <f t="shared" si="1"/>
        <v>16.766820557063973</v>
      </c>
      <c r="E24" s="10">
        <f t="shared" si="2"/>
        <v>13.125373398249526</v>
      </c>
      <c r="F24" s="10">
        <f t="shared" si="3"/>
        <v>4.5290730800538714</v>
      </c>
      <c r="G24" s="10"/>
      <c r="H24" s="10">
        <f t="shared" si="4"/>
        <v>5.2579439391890848</v>
      </c>
      <c r="I24" s="10"/>
      <c r="J24" s="10">
        <f t="shared" si="5"/>
        <v>1.3200138916512152</v>
      </c>
      <c r="K24" s="10"/>
      <c r="L24" s="10">
        <f t="shared" si="6"/>
        <v>2.0365561170018793</v>
      </c>
      <c r="M24" s="10"/>
      <c r="N24" s="10">
        <f t="shared" si="7"/>
        <v>3.6232335291679223</v>
      </c>
      <c r="O24" s="10"/>
      <c r="P24" s="10">
        <f t="shared" si="8"/>
        <v>2.445764052560766</v>
      </c>
      <c r="Q24" s="10"/>
      <c r="R24" s="10">
        <f t="shared" si="9"/>
        <v>1.394702825271243</v>
      </c>
      <c r="S24" s="10"/>
      <c r="T24" s="10">
        <f t="shared" si="10"/>
        <v>4.1170868880384912</v>
      </c>
      <c r="U24" s="10"/>
      <c r="V24" s="10">
        <f t="shared" si="11"/>
        <v>1.9684285306610438</v>
      </c>
      <c r="W24" s="10"/>
      <c r="X24" s="10">
        <f t="shared" si="12"/>
        <v>3.1993911017179819</v>
      </c>
      <c r="Y24" s="10"/>
      <c r="Z24" s="10"/>
      <c r="AA24" s="10">
        <v>43.54767165065131</v>
      </c>
      <c r="AB24" s="10">
        <v>47.033789950426126</v>
      </c>
      <c r="AC24" s="10">
        <v>51.780440299868168</v>
      </c>
      <c r="AD24" s="10">
        <v>46.306634127412998</v>
      </c>
      <c r="AE24" s="10">
        <v>24.170885824033899</v>
      </c>
      <c r="AF24" s="10">
        <v>11.897746338603964</v>
      </c>
      <c r="AG24" s="10">
        <v>42.990798843751364</v>
      </c>
      <c r="AH24" s="10">
        <v>10.564138775060821</v>
      </c>
      <c r="AI24" s="10">
        <v>37.154548945988083</v>
      </c>
      <c r="AJ24" s="10">
        <v>44.137652046712951</v>
      </c>
      <c r="AK24" s="10">
        <v>4.8463850033232916</v>
      </c>
      <c r="AL24" s="10">
        <v>49.028138805710924</v>
      </c>
      <c r="AM24" s="10">
        <v>9.9065785171935694</v>
      </c>
      <c r="AN24" s="10">
        <v>14.024846581353861</v>
      </c>
      <c r="AO24" s="10">
        <v>48.960999742444997</v>
      </c>
      <c r="AP24" s="10">
        <v>23.984965537118786</v>
      </c>
      <c r="AQ24" s="10">
        <v>12.526429723682122</v>
      </c>
      <c r="AR24" s="10">
        <v>48.912378057125295</v>
      </c>
      <c r="AS24" s="10">
        <v>43.067565950212213</v>
      </c>
      <c r="AT24" s="10">
        <v>26.150320105184278</v>
      </c>
    </row>
    <row r="25" spans="2:46">
      <c r="B25" t="s">
        <v>24</v>
      </c>
      <c r="C25" s="10">
        <f t="shared" si="0"/>
        <v>34.194149085324348</v>
      </c>
      <c r="D25" s="10">
        <f t="shared" si="1"/>
        <v>13.225626052879765</v>
      </c>
      <c r="E25" s="10">
        <f t="shared" si="2"/>
        <v>20.968523032444583</v>
      </c>
      <c r="F25" s="10">
        <f t="shared" si="3"/>
        <v>4.7133690074520755</v>
      </c>
      <c r="G25" s="10"/>
      <c r="H25" s="10">
        <f t="shared" si="4"/>
        <v>3.0707119183575688</v>
      </c>
      <c r="I25" s="10"/>
      <c r="J25" s="10">
        <f t="shared" si="5"/>
        <v>0.59450299666002504</v>
      </c>
      <c r="K25" s="10"/>
      <c r="L25" s="10">
        <f t="shared" si="6"/>
        <v>1.278282966323659</v>
      </c>
      <c r="M25" s="10"/>
      <c r="N25" s="10">
        <f t="shared" si="7"/>
        <v>3.5687591640864356</v>
      </c>
      <c r="O25" s="10"/>
      <c r="P25" s="10">
        <f t="shared" si="8"/>
        <v>6.048383946910775</v>
      </c>
      <c r="Q25" s="10"/>
      <c r="R25" s="10">
        <f t="shared" si="9"/>
        <v>4.5431130248243248</v>
      </c>
      <c r="S25" s="10"/>
      <c r="T25" s="10">
        <f t="shared" si="10"/>
        <v>5.981083935525259</v>
      </c>
      <c r="U25" s="10"/>
      <c r="V25" s="10">
        <f t="shared" si="11"/>
        <v>0.93800394214593186</v>
      </c>
      <c r="W25" s="10"/>
      <c r="X25" s="10">
        <f t="shared" si="12"/>
        <v>3.457938183038292</v>
      </c>
      <c r="Y25" s="10"/>
      <c r="Z25" s="10"/>
      <c r="AA25" s="10">
        <v>59.585856906524818</v>
      </c>
      <c r="AB25" s="10">
        <v>34.681523242516683</v>
      </c>
      <c r="AC25" s="10">
        <v>43.287341332406463</v>
      </c>
      <c r="AD25" s="10">
        <v>22.151145979817187</v>
      </c>
      <c r="AE25" s="10">
        <v>10.285513971081134</v>
      </c>
      <c r="AF25" s="10">
        <v>5.7187515505518203</v>
      </c>
      <c r="AG25" s="10">
        <v>2.4540190218015647</v>
      </c>
      <c r="AH25" s="10">
        <v>39.33740684838655</v>
      </c>
      <c r="AI25" s="10">
        <v>57.722367370254432</v>
      </c>
      <c r="AJ25" s="10">
        <v>17.06601988934284</v>
      </c>
      <c r="AK25" s="10">
        <v>58.927906889324419</v>
      </c>
      <c r="AL25" s="10">
        <v>3.8898314494583128</v>
      </c>
      <c r="AM25" s="10">
        <v>33.431655185588966</v>
      </c>
      <c r="AN25" s="10">
        <v>44.057943236661934</v>
      </c>
      <c r="AO25" s="10">
        <v>33.89528283887536</v>
      </c>
      <c r="AP25" s="10">
        <v>51.391918021891613</v>
      </c>
      <c r="AQ25" s="10">
        <v>0.89768321960997755</v>
      </c>
      <c r="AR25" s="10">
        <v>30.069887112051095</v>
      </c>
      <c r="AS25" s="10">
        <v>37.997006203952054</v>
      </c>
      <c r="AT25" s="10">
        <v>38.952196821017232</v>
      </c>
    </row>
    <row r="26" spans="2:46">
      <c r="B26" t="s">
        <v>46</v>
      </c>
      <c r="C26" s="10">
        <f t="shared" si="0"/>
        <v>30.459417023052801</v>
      </c>
      <c r="D26" s="10">
        <f t="shared" si="1"/>
        <v>11.911223494033413</v>
      </c>
      <c r="E26" s="10">
        <f t="shared" si="2"/>
        <v>18.548193529019386</v>
      </c>
      <c r="F26" s="10">
        <f t="shared" si="3"/>
        <v>2.1842131434406795</v>
      </c>
      <c r="G26" s="10"/>
      <c r="H26" s="10">
        <f t="shared" si="4"/>
        <v>2.3582235655619033</v>
      </c>
      <c r="I26" s="10"/>
      <c r="J26" s="10">
        <f t="shared" si="5"/>
        <v>2.2933189277018253</v>
      </c>
      <c r="K26" s="10"/>
      <c r="L26" s="10">
        <f t="shared" si="6"/>
        <v>2.0658758885034803</v>
      </c>
      <c r="M26" s="10"/>
      <c r="N26" s="10">
        <f t="shared" si="7"/>
        <v>3.0095919688255233</v>
      </c>
      <c r="O26" s="10"/>
      <c r="P26" s="10">
        <f t="shared" si="8"/>
        <v>5.8831003839975526</v>
      </c>
      <c r="Q26" s="10"/>
      <c r="R26" s="10">
        <f t="shared" si="9"/>
        <v>5.7980536552238382</v>
      </c>
      <c r="S26" s="10"/>
      <c r="T26" s="10">
        <f t="shared" si="10"/>
        <v>1.6521989451768921</v>
      </c>
      <c r="U26" s="10"/>
      <c r="V26" s="10">
        <f t="shared" si="11"/>
        <v>2.3215170244063885</v>
      </c>
      <c r="W26" s="10"/>
      <c r="X26" s="10">
        <f t="shared" si="12"/>
        <v>2.8933235202147176</v>
      </c>
      <c r="Y26" s="10"/>
      <c r="Z26" s="10"/>
      <c r="AA26" s="10">
        <v>27.881477891612349</v>
      </c>
      <c r="AB26" s="10">
        <v>15.80278497720124</v>
      </c>
      <c r="AC26" s="10">
        <v>21.423547763835799</v>
      </c>
      <c r="AD26" s="10">
        <v>21.443964158085365</v>
      </c>
      <c r="AE26" s="10">
        <v>23.366221754117923</v>
      </c>
      <c r="AF26" s="10">
        <v>31.846645501565753</v>
      </c>
      <c r="AG26" s="10">
        <v>35.904699151508105</v>
      </c>
      <c r="AH26" s="10">
        <v>20.989597414771861</v>
      </c>
      <c r="AI26" s="10">
        <v>55.919912308299708</v>
      </c>
      <c r="AJ26" s="10">
        <v>5.3399088352634436</v>
      </c>
      <c r="AK26" s="10">
        <v>45.463713088887403</v>
      </c>
      <c r="AL26" s="10">
        <v>33.418226877720322</v>
      </c>
      <c r="AM26" s="10">
        <v>42.574852465553576</v>
      </c>
      <c r="AN26" s="10">
        <v>56.356279652701751</v>
      </c>
      <c r="AO26" s="10">
        <v>9.1066413362446443</v>
      </c>
      <c r="AP26" s="10">
        <v>14.310369908078961</v>
      </c>
      <c r="AQ26" s="10">
        <v>33.157142719057731</v>
      </c>
      <c r="AR26" s="10">
        <v>33.174377188135978</v>
      </c>
      <c r="AS26" s="10">
        <v>34.622394951957716</v>
      </c>
      <c r="AT26" s="10">
        <v>29.055094315420792</v>
      </c>
    </row>
    <row r="27" spans="2:46">
      <c r="B27" t="s">
        <v>31</v>
      </c>
      <c r="C27" s="10">
        <f t="shared" si="0"/>
        <v>18.817414682077647</v>
      </c>
      <c r="D27" s="10">
        <f t="shared" si="1"/>
        <v>8.2562634750318455</v>
      </c>
      <c r="E27" s="10">
        <f t="shared" si="2"/>
        <v>10.5611512070458</v>
      </c>
      <c r="F27" s="10">
        <f t="shared" si="3"/>
        <v>0.73598276547516139</v>
      </c>
      <c r="G27" s="10"/>
      <c r="H27" s="10">
        <f t="shared" si="4"/>
        <v>2.586566124242677</v>
      </c>
      <c r="I27" s="10"/>
      <c r="J27" s="10">
        <f t="shared" si="5"/>
        <v>2.0400448593265703</v>
      </c>
      <c r="K27" s="10"/>
      <c r="L27" s="10">
        <f t="shared" si="6"/>
        <v>1.7455633785091911</v>
      </c>
      <c r="M27" s="10"/>
      <c r="N27" s="10">
        <f t="shared" si="7"/>
        <v>1.1481063474782465</v>
      </c>
      <c r="O27" s="10"/>
      <c r="P27" s="10">
        <f t="shared" si="8"/>
        <v>4.3861224191478208</v>
      </c>
      <c r="Q27" s="10"/>
      <c r="R27" s="10">
        <f t="shared" si="9"/>
        <v>1.5420698352231066</v>
      </c>
      <c r="S27" s="10"/>
      <c r="T27" s="10">
        <f t="shared" si="10"/>
        <v>0.57617072679741033</v>
      </c>
      <c r="U27" s="10"/>
      <c r="V27" s="10">
        <f t="shared" si="11"/>
        <v>2.013644730380562</v>
      </c>
      <c r="W27" s="10"/>
      <c r="X27" s="10">
        <f t="shared" si="12"/>
        <v>2.0431434954969001</v>
      </c>
      <c r="Y27" s="10"/>
      <c r="Z27" s="10"/>
      <c r="AA27" s="10">
        <v>7.8225427170145023</v>
      </c>
      <c r="AB27" s="10">
        <v>6.8971125924887255</v>
      </c>
      <c r="AC27" s="10">
        <v>30.038060973844168</v>
      </c>
      <c r="AD27" s="10">
        <v>21.067803687841895</v>
      </c>
      <c r="AE27" s="10">
        <v>10.407319457979245</v>
      </c>
      <c r="AF27" s="10">
        <v>34.556505511743858</v>
      </c>
      <c r="AG27" s="10">
        <v>33.466255075310137</v>
      </c>
      <c r="AH27" s="10">
        <v>13.563772516559519</v>
      </c>
      <c r="AI27" s="10">
        <v>8.3614324882009097</v>
      </c>
      <c r="AJ27" s="10">
        <v>18.250868076705022</v>
      </c>
      <c r="AK27" s="10">
        <v>31.970151053921843</v>
      </c>
      <c r="AL27" s="10">
        <v>29.727682843890925</v>
      </c>
      <c r="AM27" s="10">
        <v>11.906607253336821</v>
      </c>
      <c r="AN27" s="10">
        <v>14.172146549790581</v>
      </c>
      <c r="AO27" s="10">
        <v>14.36242984590978</v>
      </c>
      <c r="AP27" s="10">
        <v>1.8594810677989848E-2</v>
      </c>
      <c r="AQ27" s="10">
        <v>28.732941985803443</v>
      </c>
      <c r="AR27" s="10">
        <v>28.810901698280812</v>
      </c>
      <c r="AS27" s="10">
        <v>33.38358080238492</v>
      </c>
      <c r="AT27" s="10">
        <v>9.3491113844413434</v>
      </c>
    </row>
    <row r="28" spans="2:46">
      <c r="B28" t="s">
        <v>44</v>
      </c>
      <c r="C28" s="10">
        <f t="shared" si="0"/>
        <v>28.050650929251837</v>
      </c>
      <c r="D28" s="10">
        <f t="shared" si="1"/>
        <v>8.7172227442963131</v>
      </c>
      <c r="E28" s="10">
        <f t="shared" si="2"/>
        <v>19.333428184955523</v>
      </c>
      <c r="F28" s="10">
        <f t="shared" si="3"/>
        <v>2.9509159336172153</v>
      </c>
      <c r="G28" s="10"/>
      <c r="H28" s="10">
        <f t="shared" si="4"/>
        <v>0.31292979014866446</v>
      </c>
      <c r="I28" s="10"/>
      <c r="J28" s="10">
        <f t="shared" si="5"/>
        <v>2.4695037617254814</v>
      </c>
      <c r="K28" s="10"/>
      <c r="L28" s="10">
        <f t="shared" si="6"/>
        <v>1.8044943516429064</v>
      </c>
      <c r="M28" s="10"/>
      <c r="N28" s="10">
        <f t="shared" si="7"/>
        <v>1.1793789071620466</v>
      </c>
      <c r="O28" s="10"/>
      <c r="P28" s="10">
        <f t="shared" si="8"/>
        <v>5.1271664989276555</v>
      </c>
      <c r="Q28" s="10"/>
      <c r="R28" s="10">
        <f t="shared" si="9"/>
        <v>4.3542296373940523</v>
      </c>
      <c r="S28" s="10"/>
      <c r="T28" s="10">
        <f t="shared" si="10"/>
        <v>4.7130785392003629</v>
      </c>
      <c r="U28" s="10"/>
      <c r="V28" s="10">
        <f t="shared" si="11"/>
        <v>1.9993660742748494</v>
      </c>
      <c r="W28" s="10"/>
      <c r="X28" s="10">
        <f t="shared" si="12"/>
        <v>3.1395874351586022</v>
      </c>
      <c r="Y28" s="10"/>
      <c r="Z28" s="10"/>
      <c r="AA28" s="10">
        <v>39.919839945569393</v>
      </c>
      <c r="AB28" s="10">
        <v>19.098478726774914</v>
      </c>
      <c r="AC28" s="10">
        <v>9.563839764854194</v>
      </c>
      <c r="AD28" s="10">
        <v>0.32518246503798309</v>
      </c>
      <c r="AE28" s="10">
        <v>27.691215627989802</v>
      </c>
      <c r="AF28" s="10">
        <v>32.775345857715749</v>
      </c>
      <c r="AG28" s="10">
        <v>37.444176107126509</v>
      </c>
      <c r="AH28" s="10">
        <v>10.224243578594866</v>
      </c>
      <c r="AI28" s="10">
        <v>22.635617325374525</v>
      </c>
      <c r="AJ28" s="10">
        <v>1.1899510223330054</v>
      </c>
      <c r="AK28" s="10">
        <v>40.519831547621635</v>
      </c>
      <c r="AL28" s="10">
        <v>26.879583604137284</v>
      </c>
      <c r="AM28" s="10">
        <v>28.41157189695457</v>
      </c>
      <c r="AN28" s="10">
        <v>47.308392092144636</v>
      </c>
      <c r="AO28" s="10">
        <v>13.036327711226782</v>
      </c>
      <c r="AP28" s="10">
        <v>46.573615897236579</v>
      </c>
      <c r="AQ28" s="10">
        <v>46.611852799367838</v>
      </c>
      <c r="AR28" s="10">
        <v>4.4963987433378634</v>
      </c>
      <c r="AS28" s="10">
        <v>29.57951329213337</v>
      </c>
      <c r="AT28" s="10">
        <v>41.515294263798339</v>
      </c>
    </row>
    <row r="29" spans="2:46">
      <c r="B29" t="s">
        <v>40</v>
      </c>
      <c r="C29" s="10">
        <f t="shared" si="0"/>
        <v>4.8787926814486102</v>
      </c>
      <c r="D29" s="10">
        <f t="shared" si="1"/>
        <v>2.3967765768397116</v>
      </c>
      <c r="E29" s="10">
        <f t="shared" si="2"/>
        <v>2.4820161046088982</v>
      </c>
      <c r="F29" s="10">
        <f t="shared" si="3"/>
        <v>0.41612274788816594</v>
      </c>
      <c r="G29" s="10"/>
      <c r="H29" s="10">
        <f t="shared" si="4"/>
        <v>0.70913687747219822</v>
      </c>
      <c r="I29" s="10"/>
      <c r="J29" s="10">
        <f t="shared" si="5"/>
        <v>0.27548759146095525</v>
      </c>
      <c r="K29" s="10"/>
      <c r="L29" s="10">
        <f t="shared" si="6"/>
        <v>0.45750034979271043</v>
      </c>
      <c r="M29" s="10"/>
      <c r="N29" s="10">
        <f t="shared" si="7"/>
        <v>0.53852901022568189</v>
      </c>
      <c r="O29" s="10"/>
      <c r="P29" s="10">
        <f t="shared" si="8"/>
        <v>0.42253631568771954</v>
      </c>
      <c r="Q29" s="10"/>
      <c r="R29" s="10">
        <f t="shared" si="9"/>
        <v>0.53325756776018274</v>
      </c>
      <c r="S29" s="10"/>
      <c r="T29" s="10">
        <f t="shared" si="10"/>
        <v>0.55903778727097519</v>
      </c>
      <c r="U29" s="10"/>
      <c r="V29" s="10">
        <f t="shared" si="11"/>
        <v>0.44602879878181872</v>
      </c>
      <c r="W29" s="10"/>
      <c r="X29" s="10">
        <f t="shared" si="12"/>
        <v>0.52115563510820206</v>
      </c>
      <c r="Y29" s="10"/>
      <c r="Z29" s="10"/>
      <c r="AA29" s="10">
        <v>5.5112581477740585</v>
      </c>
      <c r="AB29" s="10">
        <v>2.8111968099892604</v>
      </c>
      <c r="AC29" s="10">
        <v>9.2061389744404405</v>
      </c>
      <c r="AD29" s="10">
        <v>5.4119088529873132</v>
      </c>
      <c r="AE29" s="10">
        <v>5.2727004075742467</v>
      </c>
      <c r="AF29" s="10">
        <v>2.3461315846745578</v>
      </c>
      <c r="AG29" s="10">
        <v>9.5820054377074833</v>
      </c>
      <c r="AH29" s="10">
        <v>2.4740044094803704</v>
      </c>
      <c r="AI29" s="10">
        <v>3.6637472404503946</v>
      </c>
      <c r="AJ29" s="10">
        <v>8.8835412050790552</v>
      </c>
      <c r="AK29" s="10">
        <v>0.93489563979818335</v>
      </c>
      <c r="AL29" s="10">
        <v>8.2261687926975302</v>
      </c>
      <c r="AM29" s="10">
        <v>3.2687301199484864</v>
      </c>
      <c r="AN29" s="10">
        <v>6.0889291872757738</v>
      </c>
      <c r="AO29" s="10">
        <v>8.6198565655747768</v>
      </c>
      <c r="AP29" s="10">
        <v>2.3804836071998237</v>
      </c>
      <c r="AQ29" s="10">
        <v>9.3031282188154929</v>
      </c>
      <c r="AR29" s="10">
        <v>2.4634556676399666</v>
      </c>
      <c r="AS29" s="10">
        <v>3.6339294286942803</v>
      </c>
      <c r="AT29" s="10">
        <v>8.4864790918372002</v>
      </c>
    </row>
    <row r="30" spans="2:46">
      <c r="B30" t="s">
        <v>25</v>
      </c>
      <c r="C30" s="10">
        <f t="shared" si="0"/>
        <v>14.998486594599951</v>
      </c>
      <c r="D30" s="10">
        <f t="shared" si="1"/>
        <v>5.202994782819319</v>
      </c>
      <c r="E30" s="10">
        <f t="shared" si="2"/>
        <v>9.7954918117806322</v>
      </c>
      <c r="F30" s="10">
        <f t="shared" si="3"/>
        <v>1.2132593133530052</v>
      </c>
      <c r="G30" s="10"/>
      <c r="H30" s="10">
        <f t="shared" si="4"/>
        <v>9.5889900817267712E-2</v>
      </c>
      <c r="I30" s="10"/>
      <c r="J30" s="10">
        <f t="shared" si="5"/>
        <v>1.310309377846552</v>
      </c>
      <c r="K30" s="10"/>
      <c r="L30" s="10">
        <f t="shared" si="6"/>
        <v>0.17200826999511887</v>
      </c>
      <c r="M30" s="10"/>
      <c r="N30" s="10">
        <f t="shared" si="7"/>
        <v>2.4115279208073752</v>
      </c>
      <c r="O30" s="10"/>
      <c r="P30" s="10">
        <f t="shared" si="8"/>
        <v>1.1423627012828139</v>
      </c>
      <c r="Q30" s="10"/>
      <c r="R30" s="10">
        <f t="shared" si="9"/>
        <v>3.583860744704702</v>
      </c>
      <c r="S30" s="10"/>
      <c r="T30" s="10">
        <f t="shared" si="10"/>
        <v>2.7847766150693518</v>
      </c>
      <c r="U30" s="10"/>
      <c r="V30" s="10">
        <f t="shared" si="11"/>
        <v>1.1230037336593148</v>
      </c>
      <c r="W30" s="10"/>
      <c r="X30" s="10">
        <f t="shared" si="12"/>
        <v>1.1614880170644493</v>
      </c>
      <c r="Y30" s="10"/>
      <c r="Z30" s="10"/>
      <c r="AA30" s="10">
        <v>9.2391700481782326</v>
      </c>
      <c r="AB30" s="10">
        <v>15.026016218881871</v>
      </c>
      <c r="AC30" s="10">
        <v>1.3685775412445578</v>
      </c>
      <c r="AD30" s="10">
        <v>0.68540718224913721</v>
      </c>
      <c r="AE30" s="10">
        <v>3.2821971870739262</v>
      </c>
      <c r="AF30" s="10">
        <v>24.23686924468668</v>
      </c>
      <c r="AG30" s="10">
        <v>1.3339452112007955</v>
      </c>
      <c r="AH30" s="10">
        <v>3.9550153849029019</v>
      </c>
      <c r="AI30" s="10">
        <v>29.770824557077876</v>
      </c>
      <c r="AJ30" s="10">
        <v>23.074667323837033</v>
      </c>
      <c r="AK30" s="10">
        <v>0.75076545558813756</v>
      </c>
      <c r="AL30" s="10">
        <v>26.682153893100001</v>
      </c>
      <c r="AM30" s="10">
        <v>28.297892638788277</v>
      </c>
      <c r="AN30" s="10">
        <v>32.06016519979044</v>
      </c>
      <c r="AO30" s="10">
        <v>3.4661506786781313</v>
      </c>
      <c r="AP30" s="10">
        <v>29.40145097691363</v>
      </c>
      <c r="AQ30" s="10">
        <v>5.0695048882891234</v>
      </c>
      <c r="AR30" s="10">
        <v>30.674117937591664</v>
      </c>
      <c r="AS30" s="10">
        <v>1.2993867079959847</v>
      </c>
      <c r="AT30" s="10">
        <v>27.412967041616248</v>
      </c>
    </row>
    <row r="31" spans="2:46">
      <c r="B31" t="s">
        <v>25</v>
      </c>
      <c r="C31" s="10">
        <f t="shared" si="0"/>
        <v>33.622800646779297</v>
      </c>
      <c r="D31" s="10">
        <f t="shared" si="1"/>
        <v>16.438925597311506</v>
      </c>
      <c r="E31" s="10">
        <f t="shared" si="2"/>
        <v>17.18387504946779</v>
      </c>
      <c r="F31" s="10">
        <f t="shared" si="3"/>
        <v>3.1137864322971902</v>
      </c>
      <c r="G31" s="10"/>
      <c r="H31" s="10">
        <f t="shared" si="4"/>
        <v>4.0980015474238094</v>
      </c>
      <c r="I31" s="10"/>
      <c r="J31" s="10">
        <f t="shared" si="5"/>
        <v>2.1594931046246835</v>
      </c>
      <c r="K31" s="10"/>
      <c r="L31" s="10">
        <f t="shared" si="6"/>
        <v>3.468227065095288</v>
      </c>
      <c r="M31" s="10"/>
      <c r="N31" s="10">
        <f t="shared" si="7"/>
        <v>3.5994174478705352</v>
      </c>
      <c r="O31" s="10"/>
      <c r="P31" s="10">
        <f t="shared" si="8"/>
        <v>3.12407028813803</v>
      </c>
      <c r="Q31" s="10"/>
      <c r="R31" s="10">
        <f t="shared" si="9"/>
        <v>6.8751310062480524</v>
      </c>
      <c r="S31" s="10"/>
      <c r="T31" s="10">
        <f t="shared" si="10"/>
        <v>2.1372799738562835</v>
      </c>
      <c r="U31" s="10"/>
      <c r="V31" s="10">
        <f t="shared" si="11"/>
        <v>2.6179834715326646</v>
      </c>
      <c r="W31" s="10"/>
      <c r="X31" s="10">
        <f t="shared" si="12"/>
        <v>2.4294103096927611</v>
      </c>
      <c r="Y31" s="10"/>
      <c r="Z31" s="10"/>
      <c r="AA31" s="10">
        <v>37.167374454894684</v>
      </c>
      <c r="AB31" s="10">
        <v>25.10835419104912</v>
      </c>
      <c r="AC31" s="10">
        <v>29.568432370313566</v>
      </c>
      <c r="AD31" s="10">
        <v>40.136857203930028</v>
      </c>
      <c r="AE31" s="10">
        <v>31.827819595734649</v>
      </c>
      <c r="AF31" s="10">
        <v>24.093170335052879</v>
      </c>
      <c r="AG31" s="10">
        <v>46.266698893330869</v>
      </c>
      <c r="AH31" s="10">
        <v>53.918636978735108</v>
      </c>
      <c r="AI31" s="10">
        <v>33.274731292391643</v>
      </c>
      <c r="AJ31" s="10">
        <v>48.392022081273822</v>
      </c>
      <c r="AK31" s="10">
        <v>7.3293744790923707</v>
      </c>
      <c r="AL31" s="10">
        <v>59.778321005719825</v>
      </c>
      <c r="AM31" s="10">
        <v>60.183567861598718</v>
      </c>
      <c r="AN31" s="10">
        <v>53.245625118722842</v>
      </c>
      <c r="AO31" s="10">
        <v>41.460982834036592</v>
      </c>
      <c r="AP31" s="10">
        <v>5.3204517832757769</v>
      </c>
      <c r="AQ31" s="10">
        <v>22.381049204278149</v>
      </c>
      <c r="AR31" s="10">
        <v>57.424716778717958</v>
      </c>
      <c r="AS31" s="10">
        <v>41.850800364601483</v>
      </c>
      <c r="AT31" s="10">
        <v>8.4217572865671606</v>
      </c>
    </row>
    <row r="32" spans="2:46">
      <c r="B32" t="s">
        <v>38</v>
      </c>
      <c r="C32" s="10">
        <f t="shared" si="0"/>
        <v>24.083964185067938</v>
      </c>
      <c r="D32" s="10">
        <f t="shared" si="1"/>
        <v>12.063154284750279</v>
      </c>
      <c r="E32" s="10">
        <f t="shared" si="2"/>
        <v>12.020809900317659</v>
      </c>
      <c r="F32" s="10">
        <f t="shared" si="3"/>
        <v>2.7898650917066092</v>
      </c>
      <c r="G32" s="10"/>
      <c r="H32" s="10">
        <f t="shared" si="4"/>
        <v>2.7337356866606095</v>
      </c>
      <c r="I32" s="10"/>
      <c r="J32" s="10">
        <f t="shared" si="5"/>
        <v>1.0398544647739518</v>
      </c>
      <c r="K32" s="10"/>
      <c r="L32" s="10">
        <f t="shared" si="6"/>
        <v>2.3447828195718721</v>
      </c>
      <c r="M32" s="10"/>
      <c r="N32" s="10">
        <f t="shared" si="7"/>
        <v>3.1549162220372375</v>
      </c>
      <c r="O32" s="10"/>
      <c r="P32" s="10">
        <f t="shared" si="8"/>
        <v>1.6977520500006336</v>
      </c>
      <c r="Q32" s="10"/>
      <c r="R32" s="10">
        <f t="shared" si="9"/>
        <v>1.9546170094042923</v>
      </c>
      <c r="S32" s="10"/>
      <c r="T32" s="10">
        <f t="shared" si="10"/>
        <v>2.8627922905043715</v>
      </c>
      <c r="U32" s="10"/>
      <c r="V32" s="10">
        <f t="shared" si="11"/>
        <v>2.1301429797626259</v>
      </c>
      <c r="W32" s="10"/>
      <c r="X32" s="10">
        <f t="shared" si="12"/>
        <v>3.3755055706457346</v>
      </c>
      <c r="Y32" s="10"/>
      <c r="Z32" s="10"/>
      <c r="AA32" s="10">
        <v>44.1990460187303</v>
      </c>
      <c r="AB32" s="10">
        <v>11.598255815401885</v>
      </c>
      <c r="AC32" s="10">
        <v>37.491409475062341</v>
      </c>
      <c r="AD32" s="10">
        <v>20.112417530109241</v>
      </c>
      <c r="AE32" s="10">
        <v>32.397910821633729</v>
      </c>
      <c r="AF32" s="10">
        <v>1.3583428024988002</v>
      </c>
      <c r="AG32" s="10">
        <v>35.778916706349023</v>
      </c>
      <c r="AH32" s="10">
        <v>30.454205043930379</v>
      </c>
      <c r="AI32" s="10">
        <v>39.270259778734584</v>
      </c>
      <c r="AJ32" s="10">
        <v>29.785080827512708</v>
      </c>
      <c r="AK32" s="10">
        <v>14.760388223012889</v>
      </c>
      <c r="AL32" s="10">
        <v>5.5428306924836157</v>
      </c>
      <c r="AM32" s="10">
        <v>8.6482522154485011</v>
      </c>
      <c r="AN32" s="10">
        <v>26.984787086457942</v>
      </c>
      <c r="AO32" s="10">
        <v>28.874517764145775</v>
      </c>
      <c r="AP32" s="10">
        <v>18.975684221539339</v>
      </c>
      <c r="AQ32" s="10">
        <v>19.556764837373962</v>
      </c>
      <c r="AR32" s="10">
        <v>44.929079542255579</v>
      </c>
      <c r="AS32" s="10">
        <v>41.172452157808699</v>
      </c>
      <c r="AT32" s="10">
        <v>32.922074068882495</v>
      </c>
    </row>
    <row r="33" spans="2:46">
      <c r="B33" t="s">
        <v>21</v>
      </c>
      <c r="C33" s="10">
        <f t="shared" si="0"/>
        <v>19.04891033790561</v>
      </c>
      <c r="D33" s="10">
        <f t="shared" si="1"/>
        <v>9.2911560082792075</v>
      </c>
      <c r="E33" s="10">
        <f t="shared" si="2"/>
        <v>9.7577543296264029</v>
      </c>
      <c r="F33" s="10">
        <f t="shared" si="3"/>
        <v>1.1989150436615135</v>
      </c>
      <c r="G33" s="10"/>
      <c r="H33" s="10">
        <f t="shared" si="4"/>
        <v>3.4792240749767926</v>
      </c>
      <c r="I33" s="10"/>
      <c r="J33" s="10">
        <f t="shared" si="5"/>
        <v>1.3833832935933399</v>
      </c>
      <c r="K33" s="10"/>
      <c r="L33" s="10">
        <f t="shared" si="6"/>
        <v>0.49406976019524917</v>
      </c>
      <c r="M33" s="10"/>
      <c r="N33" s="10">
        <f t="shared" si="7"/>
        <v>2.7355638358523127</v>
      </c>
      <c r="O33" s="10"/>
      <c r="P33" s="10">
        <f t="shared" si="8"/>
        <v>2.0405088177019532</v>
      </c>
      <c r="Q33" s="10"/>
      <c r="R33" s="10">
        <f t="shared" si="9"/>
        <v>2.0209783749691375</v>
      </c>
      <c r="S33" s="10"/>
      <c r="T33" s="10">
        <f t="shared" si="10"/>
        <v>3.4544233084953633</v>
      </c>
      <c r="U33" s="10"/>
      <c r="V33" s="10">
        <f t="shared" si="11"/>
        <v>0.91262600404135363</v>
      </c>
      <c r="W33" s="10"/>
      <c r="X33" s="10">
        <f t="shared" si="12"/>
        <v>1.3292178244185942</v>
      </c>
      <c r="Y33" s="10"/>
      <c r="Z33" s="10"/>
      <c r="AA33" s="10">
        <v>13.767394233973253</v>
      </c>
      <c r="AB33" s="10">
        <v>10.210906639257015</v>
      </c>
      <c r="AC33" s="10">
        <v>25.921058169159473</v>
      </c>
      <c r="AD33" s="10">
        <v>33.769904123775106</v>
      </c>
      <c r="AE33" s="10">
        <v>9.8544939693575522</v>
      </c>
      <c r="AF33" s="10">
        <v>21.754969490252265</v>
      </c>
      <c r="AG33" s="10">
        <v>10.134082357305175</v>
      </c>
      <c r="AH33" s="10">
        <v>2.9568821967680714</v>
      </c>
      <c r="AI33" s="10">
        <v>27.505271230715095</v>
      </c>
      <c r="AJ33" s="10">
        <v>34.007506857913938</v>
      </c>
      <c r="AK33" s="10">
        <v>6.759569283140836</v>
      </c>
      <c r="AL33" s="10">
        <v>34.113797234696747</v>
      </c>
      <c r="AM33" s="10">
        <v>3.971662171879371</v>
      </c>
      <c r="AN33" s="10">
        <v>34.859240458751628</v>
      </c>
      <c r="AO33" s="10">
        <v>16.370014685068242</v>
      </c>
      <c r="AP33" s="10">
        <v>31.106919123251483</v>
      </c>
      <c r="AQ33" s="10">
        <v>9.575280667138852</v>
      </c>
      <c r="AR33" s="10">
        <v>17.653825911859986</v>
      </c>
      <c r="AS33" s="10">
        <v>3.691393480764027</v>
      </c>
      <c r="AT33" s="10">
        <v>28.616203759509823</v>
      </c>
    </row>
    <row r="34" spans="2:46">
      <c r="B34" t="s">
        <v>39</v>
      </c>
      <c r="C34" s="10">
        <f t="shared" si="0"/>
        <v>16.602725744205692</v>
      </c>
      <c r="D34" s="10">
        <f t="shared" si="1"/>
        <v>7.183270079398369</v>
      </c>
      <c r="E34" s="10">
        <f t="shared" si="2"/>
        <v>9.4194556648073249</v>
      </c>
      <c r="F34" s="10">
        <f t="shared" si="3"/>
        <v>0.90415465372265791</v>
      </c>
      <c r="G34" s="10"/>
      <c r="H34" s="10">
        <f t="shared" si="4"/>
        <v>2.2293378196236224</v>
      </c>
      <c r="I34" s="10"/>
      <c r="J34" s="10">
        <f t="shared" si="5"/>
        <v>0.23297562533974017</v>
      </c>
      <c r="K34" s="10"/>
      <c r="L34" s="10">
        <f t="shared" si="6"/>
        <v>2.6031053636477886</v>
      </c>
      <c r="M34" s="10"/>
      <c r="N34" s="10">
        <f t="shared" si="7"/>
        <v>1.2136966170645596</v>
      </c>
      <c r="O34" s="10"/>
      <c r="P34" s="10">
        <f t="shared" si="8"/>
        <v>1.3490316088539061</v>
      </c>
      <c r="Q34" s="10"/>
      <c r="R34" s="10">
        <f t="shared" si="9"/>
        <v>4.1769629707693303</v>
      </c>
      <c r="S34" s="10"/>
      <c r="T34" s="10">
        <f t="shared" si="10"/>
        <v>1.7388649131741714</v>
      </c>
      <c r="U34" s="10"/>
      <c r="V34" s="10">
        <f t="shared" si="11"/>
        <v>9.315162184560663E-2</v>
      </c>
      <c r="W34" s="10"/>
      <c r="X34" s="10">
        <f t="shared" si="12"/>
        <v>2.0614445501643099</v>
      </c>
      <c r="Y34" s="10"/>
      <c r="Z34" s="10"/>
      <c r="AA34" s="10">
        <v>11.220948720687694</v>
      </c>
      <c r="AB34" s="10">
        <v>6.8621443537654621</v>
      </c>
      <c r="AC34" s="10">
        <v>36.078425536190679</v>
      </c>
      <c r="AD34" s="10">
        <v>14.337313169223775</v>
      </c>
      <c r="AE34" s="10">
        <v>6.8181756440299619</v>
      </c>
      <c r="AF34" s="10">
        <v>0.56860712037682681</v>
      </c>
      <c r="AG34" s="10">
        <v>38.970178630040223</v>
      </c>
      <c r="AH34" s="10">
        <v>34.809940614872659</v>
      </c>
      <c r="AI34" s="10">
        <v>12.646430490927216</v>
      </c>
      <c r="AJ34" s="10">
        <v>14.534377312954971</v>
      </c>
      <c r="AK34" s="10">
        <v>6.5289014463159507</v>
      </c>
      <c r="AL34" s="10">
        <v>17.403536605557775</v>
      </c>
      <c r="AM34" s="10">
        <v>33.924692521498699</v>
      </c>
      <c r="AN34" s="10">
        <v>36.04468988528842</v>
      </c>
      <c r="AO34" s="10">
        <v>31.748223744775139</v>
      </c>
      <c r="AP34" s="10">
        <v>5.2103995931462856</v>
      </c>
      <c r="AQ34" s="10">
        <v>0.96838787422391137</v>
      </c>
      <c r="AR34" s="10">
        <v>1.8138702292216728</v>
      </c>
      <c r="AS34" s="10">
        <v>23.150517505762291</v>
      </c>
      <c r="AT34" s="10">
        <v>22.59796687190488</v>
      </c>
    </row>
    <row r="35" spans="2:46">
      <c r="B35" t="s">
        <v>35</v>
      </c>
      <c r="C35" s="10">
        <f t="shared" si="0"/>
        <v>26.824110243990916</v>
      </c>
      <c r="D35" s="10">
        <f t="shared" si="1"/>
        <v>14.997766510152669</v>
      </c>
      <c r="E35" s="10">
        <f t="shared" si="2"/>
        <v>11.826343733838247</v>
      </c>
      <c r="F35" s="10">
        <f t="shared" si="3"/>
        <v>4.7915792291871213</v>
      </c>
      <c r="G35" s="10"/>
      <c r="H35" s="10">
        <f t="shared" si="4"/>
        <v>2.6918126077230733</v>
      </c>
      <c r="I35" s="10"/>
      <c r="J35" s="10">
        <f t="shared" si="5"/>
        <v>1.7660504825895966</v>
      </c>
      <c r="K35" s="10"/>
      <c r="L35" s="10">
        <f t="shared" si="6"/>
        <v>1.9388470848366519</v>
      </c>
      <c r="M35" s="10"/>
      <c r="N35" s="10">
        <f t="shared" si="7"/>
        <v>3.8094771058162262</v>
      </c>
      <c r="O35" s="10"/>
      <c r="P35" s="10">
        <f t="shared" si="8"/>
        <v>1.8530522085892815</v>
      </c>
      <c r="Q35" s="10"/>
      <c r="R35" s="10">
        <f t="shared" si="9"/>
        <v>2.2178834529735472</v>
      </c>
      <c r="S35" s="10"/>
      <c r="T35" s="10">
        <f t="shared" si="10"/>
        <v>1.8678800696722249</v>
      </c>
      <c r="U35" s="10"/>
      <c r="V35" s="10">
        <f t="shared" si="11"/>
        <v>3.0386987595043409</v>
      </c>
      <c r="W35" s="10"/>
      <c r="X35" s="10">
        <f t="shared" si="12"/>
        <v>2.8488292430988533</v>
      </c>
      <c r="Y35" s="10"/>
      <c r="Z35" s="10"/>
      <c r="AA35" s="10">
        <v>43.457520924123742</v>
      </c>
      <c r="AB35" s="10">
        <v>52.37406365961867</v>
      </c>
      <c r="AC35" s="10">
        <v>18.376621218626124</v>
      </c>
      <c r="AD35" s="10">
        <v>26.756424639553622</v>
      </c>
      <c r="AE35" s="10">
        <v>40.644950318908954</v>
      </c>
      <c r="AF35" s="10">
        <v>10.934039460446559</v>
      </c>
      <c r="AG35" s="10">
        <v>42.209193637982587</v>
      </c>
      <c r="AH35" s="10">
        <v>8.3493113105782779</v>
      </c>
      <c r="AI35" s="10">
        <v>39.347172668998596</v>
      </c>
      <c r="AJ35" s="10">
        <v>46.052961809157402</v>
      </c>
      <c r="AK35" s="10">
        <v>3.6382696421095129</v>
      </c>
      <c r="AL35" s="10">
        <v>37.230631109458258</v>
      </c>
      <c r="AM35" s="10">
        <v>6.2220882971812976</v>
      </c>
      <c r="AN35" s="10">
        <v>35.646745443417124</v>
      </c>
      <c r="AO35" s="10">
        <v>34.409254375765144</v>
      </c>
      <c r="AP35" s="10">
        <v>5.4612210515735438</v>
      </c>
      <c r="AQ35" s="10">
        <v>45.875023822104119</v>
      </c>
      <c r="AR35" s="10">
        <v>40.123260220672535</v>
      </c>
      <c r="AS35" s="10">
        <v>19.35481458320762</v>
      </c>
      <c r="AT35" s="10">
        <v>47.027212848461815</v>
      </c>
    </row>
    <row r="36" spans="2:46">
      <c r="B36" t="s">
        <v>36</v>
      </c>
      <c r="C36" s="10">
        <f t="shared" si="0"/>
        <v>35.736702440929967</v>
      </c>
      <c r="D36" s="10">
        <f t="shared" si="1"/>
        <v>20.172525792015492</v>
      </c>
      <c r="E36" s="10">
        <f t="shared" si="2"/>
        <v>15.564176648914476</v>
      </c>
      <c r="F36" s="10">
        <f t="shared" si="3"/>
        <v>5.7072636061328712</v>
      </c>
      <c r="G36" s="10"/>
      <c r="H36" s="10">
        <f t="shared" si="4"/>
        <v>5.8280107026363659</v>
      </c>
      <c r="I36" s="10"/>
      <c r="J36" s="10">
        <f t="shared" si="5"/>
        <v>4.5737736372421782</v>
      </c>
      <c r="K36" s="10"/>
      <c r="L36" s="10">
        <f t="shared" si="6"/>
        <v>3.0780268578006735</v>
      </c>
      <c r="M36" s="10"/>
      <c r="N36" s="10">
        <f t="shared" si="7"/>
        <v>0.98545098820340304</v>
      </c>
      <c r="O36" s="10"/>
      <c r="P36" s="10">
        <f t="shared" si="8"/>
        <v>7.2740879466065032</v>
      </c>
      <c r="Q36" s="10"/>
      <c r="R36" s="10">
        <f t="shared" si="9"/>
        <v>3.3447928558858373</v>
      </c>
      <c r="S36" s="10"/>
      <c r="T36" s="10">
        <f t="shared" si="10"/>
        <v>2.7642381522233106</v>
      </c>
      <c r="U36" s="10"/>
      <c r="V36" s="10">
        <f t="shared" si="11"/>
        <v>1.0726675396703818</v>
      </c>
      <c r="W36" s="10"/>
      <c r="X36" s="10">
        <f t="shared" si="12"/>
        <v>1.1083901545284429</v>
      </c>
      <c r="Y36" s="10"/>
      <c r="Z36" s="10"/>
      <c r="AA36" s="10">
        <v>53.231227715928874</v>
      </c>
      <c r="AB36" s="10">
        <v>60.914044406728536</v>
      </c>
      <c r="AC36" s="10">
        <v>36.673813424220711</v>
      </c>
      <c r="AD36" s="10">
        <v>59.097453748871807</v>
      </c>
      <c r="AE36" s="10">
        <v>37.542716672415175</v>
      </c>
      <c r="AF36" s="10">
        <v>68.949842741394463</v>
      </c>
      <c r="AG36" s="10">
        <v>32.728943704965467</v>
      </c>
      <c r="AH36" s="10">
        <v>58.962303653401833</v>
      </c>
      <c r="AI36" s="10">
        <v>4.3614937779507388</v>
      </c>
      <c r="AJ36" s="10">
        <v>19.184407482646652</v>
      </c>
      <c r="AK36" s="10">
        <v>70.259572960372438</v>
      </c>
      <c r="AL36" s="10">
        <v>6.2032662642314609</v>
      </c>
      <c r="AM36" s="10">
        <v>34.947735685701439</v>
      </c>
      <c r="AN36" s="10">
        <v>17.969027157734729</v>
      </c>
      <c r="AO36" s="10">
        <v>4.0765213268933138</v>
      </c>
      <c r="AP36" s="10">
        <v>28.901969990528645</v>
      </c>
      <c r="AQ36" s="10">
        <v>15.194325203986063</v>
      </c>
      <c r="AR36" s="10">
        <v>15.496484383697977</v>
      </c>
      <c r="AS36" s="10">
        <v>10.211195619539641</v>
      </c>
      <c r="AT36" s="10">
        <v>14.945759338786523</v>
      </c>
    </row>
    <row r="37" spans="2:46">
      <c r="B37" t="s">
        <v>22</v>
      </c>
      <c r="C37" s="10">
        <f t="shared" si="0"/>
        <v>10.467900394020434</v>
      </c>
      <c r="D37" s="10">
        <f t="shared" si="1"/>
        <v>5.1286494458830969</v>
      </c>
      <c r="E37" s="10">
        <f t="shared" si="2"/>
        <v>5.3392509481373374</v>
      </c>
      <c r="F37" s="10">
        <f t="shared" si="3"/>
        <v>0.59298007944282771</v>
      </c>
      <c r="G37" s="10"/>
      <c r="H37" s="10">
        <f t="shared" si="4"/>
        <v>1.655415103402841</v>
      </c>
      <c r="I37" s="10"/>
      <c r="J37" s="10">
        <f t="shared" si="5"/>
        <v>0.37492736414627059</v>
      </c>
      <c r="K37" s="10"/>
      <c r="L37" s="10">
        <f t="shared" si="6"/>
        <v>0.9624024048245029</v>
      </c>
      <c r="M37" s="10"/>
      <c r="N37" s="10">
        <f t="shared" si="7"/>
        <v>1.5429244940666544</v>
      </c>
      <c r="O37" s="10"/>
      <c r="P37" s="10">
        <f t="shared" si="8"/>
        <v>1.6319945374172968</v>
      </c>
      <c r="Q37" s="10"/>
      <c r="R37" s="10">
        <f t="shared" si="9"/>
        <v>0.6943752014811102</v>
      </c>
      <c r="S37" s="10"/>
      <c r="T37" s="10">
        <f t="shared" si="10"/>
        <v>1.4770004845064439</v>
      </c>
      <c r="U37" s="10"/>
      <c r="V37" s="10">
        <f t="shared" si="11"/>
        <v>1.35091292071937</v>
      </c>
      <c r="W37" s="10"/>
      <c r="X37" s="10">
        <f t="shared" si="12"/>
        <v>0.18496780401311599</v>
      </c>
      <c r="Y37" s="10"/>
      <c r="Z37" s="10"/>
      <c r="AA37" s="10">
        <v>1.5679874449356488</v>
      </c>
      <c r="AB37" s="10">
        <v>10.291614143920903</v>
      </c>
      <c r="AC37" s="10">
        <v>6.8082198111930206</v>
      </c>
      <c r="AD37" s="10">
        <v>18.139606363338128</v>
      </c>
      <c r="AE37" s="10">
        <v>5.6829321128840427</v>
      </c>
      <c r="AF37" s="10">
        <v>4.0887880151949858</v>
      </c>
      <c r="AG37" s="10">
        <v>6.2021737181348922</v>
      </c>
      <c r="AH37" s="10">
        <v>23.810515203303574</v>
      </c>
      <c r="AI37" s="10">
        <v>17.771805958153621</v>
      </c>
      <c r="AJ37" s="10">
        <v>16.358354903974334</v>
      </c>
      <c r="AK37" s="10">
        <v>15.576007845124154</v>
      </c>
      <c r="AL37" s="10">
        <v>1.8598438226220306</v>
      </c>
      <c r="AM37" s="10">
        <v>4.3142860848211289</v>
      </c>
      <c r="AN37" s="10">
        <v>7.8475035108726221</v>
      </c>
      <c r="AO37" s="10">
        <v>17.803076900649415</v>
      </c>
      <c r="AP37" s="10">
        <v>8.4986378720051938</v>
      </c>
      <c r="AQ37" s="10">
        <v>31.473254397709972</v>
      </c>
      <c r="AR37" s="10">
        <v>3.0660914936990369</v>
      </c>
      <c r="AS37" s="10">
        <v>3.1458920148854794</v>
      </c>
      <c r="AT37" s="10">
        <v>0.69183008172105032</v>
      </c>
    </row>
    <row r="38" spans="2:46">
      <c r="B38" t="s">
        <v>48</v>
      </c>
      <c r="C38" s="10">
        <f t="shared" si="0"/>
        <v>16.854396043256475</v>
      </c>
      <c r="D38" s="10">
        <f t="shared" si="1"/>
        <v>7.0645953475910881</v>
      </c>
      <c r="E38" s="10">
        <f t="shared" si="2"/>
        <v>9.7898006956653862</v>
      </c>
      <c r="F38" s="10">
        <f t="shared" si="3"/>
        <v>2.1146411107577716</v>
      </c>
      <c r="G38" s="10"/>
      <c r="H38" s="10">
        <f t="shared" si="4"/>
        <v>1.2125277415863434</v>
      </c>
      <c r="I38" s="10"/>
      <c r="J38" s="10">
        <f t="shared" si="5"/>
        <v>0.76640792235233746</v>
      </c>
      <c r="K38" s="10"/>
      <c r="L38" s="10">
        <f t="shared" si="6"/>
        <v>0.94445172164238644</v>
      </c>
      <c r="M38" s="10"/>
      <c r="N38" s="10">
        <f t="shared" si="7"/>
        <v>2.026566851252249</v>
      </c>
      <c r="O38" s="10"/>
      <c r="P38" s="10">
        <f t="shared" si="8"/>
        <v>0.13842517993429093</v>
      </c>
      <c r="Q38" s="10"/>
      <c r="R38" s="10">
        <f t="shared" si="9"/>
        <v>4.2893104311343393</v>
      </c>
      <c r="S38" s="10"/>
      <c r="T38" s="10">
        <f t="shared" si="10"/>
        <v>1.8988361545861305</v>
      </c>
      <c r="U38" s="10"/>
      <c r="V38" s="10">
        <f t="shared" si="11"/>
        <v>1.5880641974071212</v>
      </c>
      <c r="W38" s="10"/>
      <c r="X38" s="10">
        <f t="shared" si="12"/>
        <v>1.8751647326035039</v>
      </c>
      <c r="Y38" s="10"/>
      <c r="Z38" s="10"/>
      <c r="AA38" s="10">
        <v>23.05521158850118</v>
      </c>
      <c r="AB38" s="10">
        <v>19.237610626654245</v>
      </c>
      <c r="AC38" s="10">
        <v>36.926030464168107</v>
      </c>
      <c r="AD38" s="10">
        <v>1.3093353457662511</v>
      </c>
      <c r="AE38" s="10">
        <v>6.4202869779817231</v>
      </c>
      <c r="AF38" s="10">
        <v>11.475986260257715</v>
      </c>
      <c r="AG38" s="10">
        <v>10.480132496481435</v>
      </c>
      <c r="AH38" s="10">
        <v>17.508214059437634</v>
      </c>
      <c r="AI38" s="10">
        <v>14.033000217714363</v>
      </c>
      <c r="AJ38" s="10">
        <v>33.122921009163264</v>
      </c>
      <c r="AK38" s="10">
        <v>0.86562289402941062</v>
      </c>
      <c r="AL38" s="10">
        <v>1.2965722632837462</v>
      </c>
      <c r="AM38" s="10">
        <v>39.786675161545681</v>
      </c>
      <c r="AN38" s="10">
        <v>30.084863396522827</v>
      </c>
      <c r="AO38" s="10">
        <v>42.287481057359898</v>
      </c>
      <c r="AP38" s="10">
        <v>2.3037434699081629</v>
      </c>
      <c r="AQ38" s="10">
        <v>32.859394789554521</v>
      </c>
      <c r="AR38" s="10">
        <v>9.1229468608313393</v>
      </c>
      <c r="AS38" s="10">
        <v>29.988234028713812</v>
      </c>
      <c r="AT38" s="10">
        <v>9.3938257791953337</v>
      </c>
    </row>
    <row r="39" spans="2:46">
      <c r="B39" t="s">
        <v>45</v>
      </c>
      <c r="C39" s="10">
        <f t="shared" si="0"/>
        <v>14.399371359555232</v>
      </c>
      <c r="D39" s="10">
        <f t="shared" si="1"/>
        <v>7.1103420751341231</v>
      </c>
      <c r="E39" s="10">
        <f t="shared" si="2"/>
        <v>7.2890292844211082</v>
      </c>
      <c r="F39" s="10">
        <f t="shared" si="3"/>
        <v>1.2067955080028092</v>
      </c>
      <c r="G39" s="10"/>
      <c r="H39" s="10">
        <f t="shared" si="4"/>
        <v>1.2734644676621025</v>
      </c>
      <c r="I39" s="10"/>
      <c r="J39" s="10">
        <f t="shared" si="5"/>
        <v>0.36426085043560102</v>
      </c>
      <c r="K39" s="10"/>
      <c r="L39" s="10">
        <f t="shared" si="6"/>
        <v>1.8823129084400225</v>
      </c>
      <c r="M39" s="10"/>
      <c r="N39" s="10">
        <f t="shared" si="7"/>
        <v>2.383508340593588</v>
      </c>
      <c r="O39" s="10"/>
      <c r="P39" s="10">
        <f t="shared" si="8"/>
        <v>1.874066798712992</v>
      </c>
      <c r="Q39" s="10"/>
      <c r="R39" s="10">
        <f t="shared" si="9"/>
        <v>1.8649130202273971</v>
      </c>
      <c r="S39" s="10"/>
      <c r="T39" s="10">
        <f t="shared" si="10"/>
        <v>1.3848755103286519</v>
      </c>
      <c r="U39" s="10"/>
      <c r="V39" s="10">
        <f t="shared" si="11"/>
        <v>0.9426849488435447</v>
      </c>
      <c r="W39" s="10"/>
      <c r="X39" s="10">
        <f t="shared" si="12"/>
        <v>1.222489006308523</v>
      </c>
      <c r="Y39" s="10"/>
      <c r="Z39" s="10"/>
      <c r="AA39" s="10">
        <v>21.989722840961335</v>
      </c>
      <c r="AB39" s="10">
        <v>2.1461873190948468</v>
      </c>
      <c r="AC39" s="10">
        <v>10.250609615747308</v>
      </c>
      <c r="AD39" s="10">
        <v>12.074327239871041</v>
      </c>
      <c r="AE39" s="10">
        <v>0.18662392306680564</v>
      </c>
      <c r="AF39" s="10">
        <v>7.1732426548719372</v>
      </c>
      <c r="AG39" s="10">
        <v>32.464380059622549</v>
      </c>
      <c r="AH39" s="10">
        <v>19.457923535170686</v>
      </c>
      <c r="AI39" s="10">
        <v>25.463442564296599</v>
      </c>
      <c r="AJ39" s="10">
        <v>27.758405309468948</v>
      </c>
      <c r="AK39" s="10">
        <v>16.392431084174333</v>
      </c>
      <c r="AL39" s="10">
        <v>5.870592257388962</v>
      </c>
      <c r="AM39" s="10">
        <v>19.873495988124443</v>
      </c>
      <c r="AN39" s="10">
        <v>9.4753660211737198</v>
      </c>
      <c r="AO39" s="10">
        <v>12.48192952229134</v>
      </c>
      <c r="AP39" s="10">
        <v>9.8399814381888699</v>
      </c>
      <c r="AQ39" s="10">
        <v>8.2398679473894898</v>
      </c>
      <c r="AR39" s="10">
        <v>20.436341031598836</v>
      </c>
      <c r="AS39" s="10">
        <v>13.749686395887222</v>
      </c>
      <c r="AT39" s="10">
        <v>13.375117162854046</v>
      </c>
    </row>
    <row r="40" spans="2:46">
      <c r="B40" t="s">
        <v>47</v>
      </c>
      <c r="C40" s="10">
        <f t="shared" si="0"/>
        <v>43.705347961899307</v>
      </c>
      <c r="D40" s="10">
        <f t="shared" si="1"/>
        <v>20.876909256745847</v>
      </c>
      <c r="E40" s="10">
        <f t="shared" si="2"/>
        <v>22.828438705153459</v>
      </c>
      <c r="F40" s="10">
        <f t="shared" si="3"/>
        <v>3.5325560043530793</v>
      </c>
      <c r="G40" s="10"/>
      <c r="H40" s="10">
        <f t="shared" si="4"/>
        <v>5.4390981554582263</v>
      </c>
      <c r="I40" s="10"/>
      <c r="J40" s="10">
        <f t="shared" si="5"/>
        <v>3.5233757749438288</v>
      </c>
      <c r="K40" s="10"/>
      <c r="L40" s="10">
        <f t="shared" si="6"/>
        <v>3.880870737408407</v>
      </c>
      <c r="M40" s="10"/>
      <c r="N40" s="10">
        <f t="shared" si="7"/>
        <v>4.5010085845823067</v>
      </c>
      <c r="O40" s="10"/>
      <c r="P40" s="10">
        <f t="shared" si="8"/>
        <v>7.5881535727395324</v>
      </c>
      <c r="Q40" s="10"/>
      <c r="R40" s="10">
        <f t="shared" si="9"/>
        <v>6.3131581570467112</v>
      </c>
      <c r="S40" s="10"/>
      <c r="T40" s="10">
        <f t="shared" si="10"/>
        <v>5.8971601596161243</v>
      </c>
      <c r="U40" s="10"/>
      <c r="V40" s="10">
        <f t="shared" si="11"/>
        <v>0.49602743060099364</v>
      </c>
      <c r="W40" s="10"/>
      <c r="X40" s="10">
        <f t="shared" si="12"/>
        <v>2.5339393851500986</v>
      </c>
      <c r="Y40" s="10"/>
      <c r="Z40" s="10"/>
      <c r="AA40" s="10">
        <v>15.773736898690563</v>
      </c>
      <c r="AB40" s="10">
        <v>54.877383188371013</v>
      </c>
      <c r="AC40" s="10">
        <v>25.230925908522497</v>
      </c>
      <c r="AD40" s="10">
        <v>58.527129727531886</v>
      </c>
      <c r="AE40" s="10">
        <v>12.451335573385251</v>
      </c>
      <c r="AF40" s="10">
        <v>62.996714154845421</v>
      </c>
      <c r="AG40" s="10">
        <v>62.517563769562592</v>
      </c>
      <c r="AH40" s="10">
        <v>46.005606220863442</v>
      </c>
      <c r="AI40" s="10">
        <v>48.190555401428689</v>
      </c>
      <c r="AJ40" s="10">
        <v>52.287020362771798</v>
      </c>
      <c r="AK40" s="10">
        <v>57.884900403592717</v>
      </c>
      <c r="AL40" s="10">
        <v>44.991588309506525</v>
      </c>
      <c r="AM40" s="10">
        <v>44.760806855117757</v>
      </c>
      <c r="AN40" s="10">
        <v>63.598033543769361</v>
      </c>
      <c r="AO40" s="10">
        <v>61.849522928412767</v>
      </c>
      <c r="AP40" s="10">
        <v>38.035324916440146</v>
      </c>
      <c r="AQ40" s="10">
        <v>11.32577718659396</v>
      </c>
      <c r="AR40" s="10">
        <v>1.4332114379078416</v>
      </c>
      <c r="AS40" s="10">
        <v>24.167650293753169</v>
      </c>
      <c r="AT40" s="10">
        <v>33.138921761560994</v>
      </c>
    </row>
    <row r="41" spans="2:46">
      <c r="B41" t="s">
        <v>43</v>
      </c>
      <c r="C41" s="10">
        <f t="shared" si="0"/>
        <v>22.954321699269066</v>
      </c>
      <c r="D41" s="10">
        <f t="shared" si="1"/>
        <v>8.9026140195409091</v>
      </c>
      <c r="E41" s="10">
        <f t="shared" si="2"/>
        <v>14.051707679728157</v>
      </c>
      <c r="F41" s="10">
        <f t="shared" si="3"/>
        <v>1.5765325119093534</v>
      </c>
      <c r="G41" s="10"/>
      <c r="H41" s="10">
        <f t="shared" si="4"/>
        <v>0.49888337529223892</v>
      </c>
      <c r="I41" s="10"/>
      <c r="J41" s="10">
        <f t="shared" si="5"/>
        <v>3.1340446538274129</v>
      </c>
      <c r="K41" s="10"/>
      <c r="L41" s="10">
        <f t="shared" si="6"/>
        <v>1.95681639481876</v>
      </c>
      <c r="M41" s="10"/>
      <c r="N41" s="10">
        <f t="shared" si="7"/>
        <v>1.7363370836931447</v>
      </c>
      <c r="O41" s="10"/>
      <c r="P41" s="10">
        <f t="shared" si="8"/>
        <v>5.0825546441470584</v>
      </c>
      <c r="Q41" s="10"/>
      <c r="R41" s="10">
        <f t="shared" si="9"/>
        <v>2.2600554093370357</v>
      </c>
      <c r="S41" s="10"/>
      <c r="T41" s="10">
        <f t="shared" si="10"/>
        <v>3.3896406317076231</v>
      </c>
      <c r="U41" s="10"/>
      <c r="V41" s="10">
        <f t="shared" si="11"/>
        <v>0.90282371489650715</v>
      </c>
      <c r="W41" s="10"/>
      <c r="X41" s="10">
        <f t="shared" si="12"/>
        <v>2.4166332796399326</v>
      </c>
      <c r="Y41" s="10"/>
      <c r="Z41" s="10"/>
      <c r="AA41" s="10">
        <v>9.8919545435818748</v>
      </c>
      <c r="AB41" s="10">
        <v>21.63869569460519</v>
      </c>
      <c r="AC41" s="10">
        <v>10.949833287174169</v>
      </c>
      <c r="AD41" s="10">
        <v>2.1298547084626733</v>
      </c>
      <c r="AE41" s="10">
        <v>44.91900275959982</v>
      </c>
      <c r="AF41" s="10">
        <v>35.729491420788371</v>
      </c>
      <c r="AG41" s="10">
        <v>38.215806711691783</v>
      </c>
      <c r="AH41" s="10">
        <v>14.272804211702955</v>
      </c>
      <c r="AI41" s="10">
        <v>10.376769513907121</v>
      </c>
      <c r="AJ41" s="10">
        <v>30.437465199944711</v>
      </c>
      <c r="AK41" s="10">
        <v>47.906110907731545</v>
      </c>
      <c r="AL41" s="10">
        <v>7.2985888343476049</v>
      </c>
      <c r="AM41" s="10">
        <v>12.53505721299295</v>
      </c>
      <c r="AN41" s="10">
        <v>27.652028088550576</v>
      </c>
      <c r="AO41" s="10">
        <v>19.435741164946265</v>
      </c>
      <c r="AP41" s="10">
        <v>29.024566501219695</v>
      </c>
      <c r="AQ41" s="10">
        <v>18.409479132209469</v>
      </c>
      <c r="AR41" s="10">
        <v>5.548151653604279</v>
      </c>
      <c r="AS41" s="10">
        <v>46.358133237123624</v>
      </c>
      <c r="AT41" s="10">
        <v>2.4681654445937795</v>
      </c>
    </row>
    <row r="42" spans="2:46">
      <c r="B42" t="s">
        <v>37</v>
      </c>
      <c r="C42" s="10">
        <f t="shared" si="0"/>
        <v>32.622303506976181</v>
      </c>
      <c r="D42" s="10">
        <f t="shared" si="1"/>
        <v>15.786916176762789</v>
      </c>
      <c r="E42" s="10">
        <f t="shared" si="2"/>
        <v>16.835387330213393</v>
      </c>
      <c r="F42" s="10">
        <f t="shared" si="3"/>
        <v>2.9776491072099862</v>
      </c>
      <c r="G42" s="10"/>
      <c r="H42" s="10">
        <f t="shared" si="4"/>
        <v>4.5675433313541811</v>
      </c>
      <c r="I42" s="10"/>
      <c r="J42" s="10">
        <f t="shared" si="5"/>
        <v>2.5978215043197919</v>
      </c>
      <c r="K42" s="10"/>
      <c r="L42" s="10">
        <f t="shared" si="6"/>
        <v>2.3080276523137133</v>
      </c>
      <c r="M42" s="10"/>
      <c r="N42" s="10">
        <f t="shared" si="7"/>
        <v>3.3358745815651156</v>
      </c>
      <c r="O42" s="10"/>
      <c r="P42" s="10">
        <f t="shared" si="8"/>
        <v>6.6234278452979254</v>
      </c>
      <c r="Q42" s="10"/>
      <c r="R42" s="10">
        <f t="shared" si="9"/>
        <v>3.4678409809209647</v>
      </c>
      <c r="S42" s="10"/>
      <c r="T42" s="10">
        <f t="shared" si="10"/>
        <v>2.5058589044048301</v>
      </c>
      <c r="U42" s="10"/>
      <c r="V42" s="10">
        <f t="shared" si="11"/>
        <v>3.141492270962309</v>
      </c>
      <c r="W42" s="10"/>
      <c r="X42" s="10">
        <f t="shared" si="12"/>
        <v>1.0967673286273647</v>
      </c>
      <c r="Y42" s="10"/>
      <c r="Z42" s="10"/>
      <c r="AA42" s="10">
        <v>10.736105262849726</v>
      </c>
      <c r="AB42" s="10">
        <v>48.816876881349998</v>
      </c>
      <c r="AC42" s="10">
        <v>20.633640494591617</v>
      </c>
      <c r="AD42" s="10">
        <v>49.356676456455403</v>
      </c>
      <c r="AE42" s="10">
        <v>15.764653181782727</v>
      </c>
      <c r="AF42" s="10">
        <v>42.497638177326195</v>
      </c>
      <c r="AG42" s="10">
        <v>41.625060822317366</v>
      </c>
      <c r="AH42" s="10">
        <v>21.434173980700628</v>
      </c>
      <c r="AI42" s="10">
        <v>42.933853851098036</v>
      </c>
      <c r="AJ42" s="10">
        <v>29.729547225255345</v>
      </c>
      <c r="AK42" s="10">
        <v>44.098551435118679</v>
      </c>
      <c r="AL42" s="10">
        <v>55.339317544651408</v>
      </c>
      <c r="AM42" s="10">
        <v>48.140125813729924</v>
      </c>
      <c r="AN42" s="10">
        <v>1.9606434791973939</v>
      </c>
      <c r="AO42" s="10">
        <v>36.261650787113219</v>
      </c>
      <c r="AP42" s="10">
        <v>11.726587476892234</v>
      </c>
      <c r="AQ42" s="10">
        <v>53.358671576721861</v>
      </c>
      <c r="AR42" s="10">
        <v>33.571513596447829</v>
      </c>
      <c r="AS42" s="10">
        <v>0.77445763103661847</v>
      </c>
      <c r="AT42" s="10">
        <v>26.45111117688834</v>
      </c>
    </row>
    <row r="43" spans="2:46">
      <c r="B43" t="s">
        <v>34</v>
      </c>
      <c r="C43" s="10">
        <f t="shared" si="0"/>
        <v>31.602339618022974</v>
      </c>
      <c r="D43" s="10">
        <f t="shared" si="1"/>
        <v>15.789152972392921</v>
      </c>
      <c r="E43" s="10">
        <f t="shared" si="2"/>
        <v>15.813186645630051</v>
      </c>
      <c r="F43" s="10">
        <f t="shared" si="3"/>
        <v>2.0523985225588732</v>
      </c>
      <c r="G43" s="10"/>
      <c r="H43" s="10">
        <f t="shared" si="4"/>
        <v>4.9311765610518634</v>
      </c>
      <c r="I43" s="10"/>
      <c r="J43" s="10">
        <f t="shared" si="5"/>
        <v>4.0223565237002399</v>
      </c>
      <c r="K43" s="10"/>
      <c r="L43" s="10">
        <f t="shared" si="6"/>
        <v>2.257272596092859</v>
      </c>
      <c r="M43" s="10"/>
      <c r="N43" s="10">
        <f t="shared" si="7"/>
        <v>2.5259487689890854</v>
      </c>
      <c r="O43" s="10"/>
      <c r="P43" s="10">
        <f t="shared" si="8"/>
        <v>7.1003757924002588</v>
      </c>
      <c r="Q43" s="10"/>
      <c r="R43" s="10">
        <f t="shared" si="9"/>
        <v>2.5173240124399183</v>
      </c>
      <c r="S43" s="10"/>
      <c r="T43" s="10">
        <f t="shared" si="10"/>
        <v>0.67541146849016309</v>
      </c>
      <c r="U43" s="10"/>
      <c r="V43" s="10">
        <f t="shared" si="11"/>
        <v>2.900912735029987</v>
      </c>
      <c r="W43" s="10"/>
      <c r="X43" s="10">
        <f t="shared" si="12"/>
        <v>2.6191626372697243</v>
      </c>
      <c r="Y43" s="10"/>
      <c r="Z43" s="10"/>
      <c r="AA43" s="10">
        <v>20.225945922450165</v>
      </c>
      <c r="AB43" s="10">
        <v>20.822024528727297</v>
      </c>
      <c r="AC43" s="10">
        <v>5.2793719290575103</v>
      </c>
      <c r="AD43" s="10">
        <v>59.659942539751725</v>
      </c>
      <c r="AE43" s="10">
        <v>27.407706439176653</v>
      </c>
      <c r="AF43" s="10">
        <v>64.002506610498799</v>
      </c>
      <c r="AG43" s="10">
        <v>45.382115273914131</v>
      </c>
      <c r="AH43" s="10">
        <v>14.732932837876463</v>
      </c>
      <c r="AI43" s="10">
        <v>29.366248225827249</v>
      </c>
      <c r="AJ43" s="10">
        <v>26.44090894244307</v>
      </c>
      <c r="AK43" s="10">
        <v>60.026401599953857</v>
      </c>
      <c r="AL43" s="10">
        <v>27.443390810121819</v>
      </c>
      <c r="AM43" s="10">
        <v>18.399033744820454</v>
      </c>
      <c r="AN43" s="10">
        <v>24.587833006049728</v>
      </c>
      <c r="AO43" s="10">
        <v>4.8204701757376389</v>
      </c>
      <c r="AP43" s="10">
        <v>5.3621406828961948</v>
      </c>
      <c r="AQ43" s="10">
        <v>50.759034806585802</v>
      </c>
      <c r="AR43" s="10">
        <v>29.018378092218505</v>
      </c>
      <c r="AS43" s="10">
        <v>48.228975222282358</v>
      </c>
      <c r="AT43" s="10">
        <v>5.1928469038901603</v>
      </c>
    </row>
    <row r="44" spans="2:46">
      <c r="B44" t="s">
        <v>23</v>
      </c>
      <c r="C44" s="10">
        <f t="shared" si="0"/>
        <v>53.500237106205716</v>
      </c>
      <c r="D44" s="10">
        <f t="shared" si="1"/>
        <v>22.85350742732178</v>
      </c>
      <c r="E44" s="10">
        <f t="shared" si="2"/>
        <v>30.646729678883936</v>
      </c>
      <c r="F44" s="10">
        <f t="shared" si="3"/>
        <v>4.0382412081128862</v>
      </c>
      <c r="G44" s="10"/>
      <c r="H44" s="10">
        <f t="shared" si="4"/>
        <v>8.2273350055547887</v>
      </c>
      <c r="I44" s="10"/>
      <c r="J44" s="10">
        <f t="shared" si="5"/>
        <v>2.9892852905238603</v>
      </c>
      <c r="K44" s="10"/>
      <c r="L44" s="10">
        <f t="shared" si="6"/>
        <v>4.4758118502020814</v>
      </c>
      <c r="M44" s="10"/>
      <c r="N44" s="10">
        <f t="shared" si="7"/>
        <v>3.1228340729281636</v>
      </c>
      <c r="O44" s="10"/>
      <c r="P44" s="10">
        <f t="shared" si="8"/>
        <v>10.777987143259137</v>
      </c>
      <c r="Q44" s="10"/>
      <c r="R44" s="10">
        <f t="shared" si="9"/>
        <v>5.4659031488190806</v>
      </c>
      <c r="S44" s="10"/>
      <c r="T44" s="10">
        <f t="shared" si="10"/>
        <v>7.2278479897943209</v>
      </c>
      <c r="U44" s="10"/>
      <c r="V44" s="10">
        <f t="shared" si="11"/>
        <v>2.788735447531375</v>
      </c>
      <c r="W44" s="10"/>
      <c r="X44" s="10">
        <f t="shared" si="12"/>
        <v>4.3862559494800193</v>
      </c>
      <c r="Y44" s="10"/>
      <c r="Z44" s="10"/>
      <c r="AA44" s="10">
        <v>37.871735769505143</v>
      </c>
      <c r="AB44" s="10">
        <v>42.893088392752574</v>
      </c>
      <c r="AC44" s="10">
        <v>66.131881559972754</v>
      </c>
      <c r="AD44" s="10">
        <v>78.042231984445067</v>
      </c>
      <c r="AE44" s="10">
        <v>19.181372863815223</v>
      </c>
      <c r="AF44" s="10">
        <v>48.276882092188067</v>
      </c>
      <c r="AG44" s="10">
        <v>60.323067555870686</v>
      </c>
      <c r="AH44" s="10">
        <v>68.762971598908479</v>
      </c>
      <c r="AI44" s="10">
        <v>11.877335059591623</v>
      </c>
      <c r="AJ44" s="10">
        <v>63.224182998714561</v>
      </c>
      <c r="AK44" s="10">
        <v>83.544335972607897</v>
      </c>
      <c r="AL44" s="10">
        <v>60.588838649958674</v>
      </c>
      <c r="AM44" s="10">
        <v>28.784354116418836</v>
      </c>
      <c r="AN44" s="10">
        <v>69.019967213395233</v>
      </c>
      <c r="AO44" s="10">
        <v>48.828680413835741</v>
      </c>
      <c r="AP44" s="10">
        <v>58.607786369343238</v>
      </c>
      <c r="AQ44" s="10">
        <v>55.666436851610058</v>
      </c>
      <c r="AR44" s="10">
        <v>18.735932448899092</v>
      </c>
      <c r="AS44" s="10">
        <v>13.358778006500366</v>
      </c>
      <c r="AT44" s="10">
        <v>92.957926228875024</v>
      </c>
    </row>
    <row r="45" spans="2:46">
      <c r="B45" t="s">
        <v>27</v>
      </c>
      <c r="C45" s="10">
        <f t="shared" si="0"/>
        <v>11.07612592514549</v>
      </c>
      <c r="D45" s="10">
        <f t="shared" si="1"/>
        <v>5.4412165943383615</v>
      </c>
      <c r="E45" s="10">
        <f t="shared" si="2"/>
        <v>5.6349093308071296</v>
      </c>
      <c r="F45" s="10">
        <f t="shared" si="3"/>
        <v>1.1259422502888097</v>
      </c>
      <c r="G45" s="10"/>
      <c r="H45" s="10">
        <f t="shared" si="4"/>
        <v>1.9329151137160203</v>
      </c>
      <c r="I45" s="10"/>
      <c r="J45" s="10">
        <f t="shared" si="5"/>
        <v>0.43696725691059418</v>
      </c>
      <c r="K45" s="10"/>
      <c r="L45" s="10">
        <f t="shared" si="6"/>
        <v>1.1725158656861776</v>
      </c>
      <c r="M45" s="10"/>
      <c r="N45" s="10">
        <f t="shared" si="7"/>
        <v>0.77287610773676008</v>
      </c>
      <c r="O45" s="10"/>
      <c r="P45" s="10">
        <f t="shared" si="8"/>
        <v>0.40817566714103604</v>
      </c>
      <c r="Q45" s="10"/>
      <c r="R45" s="10">
        <f t="shared" si="9"/>
        <v>1.1751448361376704</v>
      </c>
      <c r="S45" s="10"/>
      <c r="T45" s="10">
        <f t="shared" si="10"/>
        <v>1.6592781687245493</v>
      </c>
      <c r="U45" s="10"/>
      <c r="V45" s="10">
        <f t="shared" si="11"/>
        <v>0.90583032315935597</v>
      </c>
      <c r="W45" s="10"/>
      <c r="X45" s="10">
        <f t="shared" si="12"/>
        <v>1.4864803356445178</v>
      </c>
      <c r="Y45" s="10"/>
      <c r="Z45" s="10"/>
      <c r="AA45" s="10">
        <v>17.258282224488525</v>
      </c>
      <c r="AB45" s="10">
        <v>5.2605627812876676</v>
      </c>
      <c r="AC45" s="10">
        <v>15.90031547900189</v>
      </c>
      <c r="AD45" s="10">
        <v>18.198820616824545</v>
      </c>
      <c r="AE45" s="10">
        <v>5.4503398793979274</v>
      </c>
      <c r="AF45" s="10">
        <v>5.4691412105731274</v>
      </c>
      <c r="AG45" s="10">
        <v>15.583197353491638</v>
      </c>
      <c r="AH45" s="10">
        <v>18.306265718217073</v>
      </c>
      <c r="AI45" s="10">
        <v>3.7024367740099251</v>
      </c>
      <c r="AJ45" s="10">
        <v>14.693856725906596</v>
      </c>
      <c r="AK45" s="10">
        <v>2.0017075620384261</v>
      </c>
      <c r="AL45" s="10">
        <v>5.2001227734298361</v>
      </c>
      <c r="AM45" s="10">
        <v>9.9786939282073028</v>
      </c>
      <c r="AN45" s="10">
        <v>9.5327252232631832</v>
      </c>
      <c r="AO45" s="10">
        <v>15.096736718408316</v>
      </c>
      <c r="AP45" s="10">
        <v>11.726763333202408</v>
      </c>
      <c r="AQ45" s="10">
        <v>19.510772638762255</v>
      </c>
      <c r="AR45" s="10">
        <v>4.1799805869621931</v>
      </c>
      <c r="AS45" s="10">
        <v>15.048127959793792</v>
      </c>
      <c r="AT45" s="10">
        <v>18.351848441370699</v>
      </c>
    </row>
  </sheetData>
  <sortState ref="B10:B46">
    <sortCondition ref="B10"/>
  </sortState>
  <pageMargins left="0.7" right="0.7" top="0.75" bottom="0.75" header="0.3" footer="0.3"/>
  <pageSetup paperSize="9" scale="60" orientation="landscape" horizontalDpi="300" verticalDpi="300" r:id="rId1"/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C6:D42"/>
  <sheetViews>
    <sheetView workbookViewId="0">
      <selection activeCell="F31" sqref="F31"/>
    </sheetView>
  </sheetViews>
  <sheetFormatPr defaultRowHeight="15"/>
  <sheetData>
    <row r="6" spans="3:4">
      <c r="C6" s="4"/>
      <c r="D6" s="4" t="s">
        <v>54</v>
      </c>
    </row>
    <row r="7" spans="3:4">
      <c r="C7" t="s">
        <v>16</v>
      </c>
      <c r="D7" s="10">
        <v>79</v>
      </c>
    </row>
    <row r="8" spans="3:4">
      <c r="C8" t="s">
        <v>49</v>
      </c>
      <c r="D8" s="10">
        <v>31</v>
      </c>
    </row>
    <row r="9" spans="3:4">
      <c r="C9" t="s">
        <v>41</v>
      </c>
      <c r="D9" s="10">
        <v>40</v>
      </c>
    </row>
    <row r="10" spans="3:4">
      <c r="C10" t="s">
        <v>42</v>
      </c>
      <c r="D10" s="10">
        <v>44</v>
      </c>
    </row>
    <row r="11" spans="3:4">
      <c r="C11" t="s">
        <v>26</v>
      </c>
      <c r="D11" s="10">
        <v>30</v>
      </c>
    </row>
    <row r="12" spans="3:4">
      <c r="C12" t="s">
        <v>33</v>
      </c>
      <c r="D12" s="10">
        <v>53</v>
      </c>
    </row>
    <row r="13" spans="3:4">
      <c r="C13" t="s">
        <v>17</v>
      </c>
      <c r="D13" s="10">
        <v>75</v>
      </c>
    </row>
    <row r="14" spans="3:4">
      <c r="C14" t="s">
        <v>19</v>
      </c>
      <c r="D14" s="10">
        <v>95</v>
      </c>
    </row>
    <row r="15" spans="3:4">
      <c r="C15" t="s">
        <v>18</v>
      </c>
      <c r="D15" s="10">
        <v>65</v>
      </c>
    </row>
    <row r="16" spans="3:4">
      <c r="C16" t="s">
        <v>20</v>
      </c>
      <c r="D16" s="10">
        <v>47</v>
      </c>
    </row>
    <row r="17" spans="3:4">
      <c r="C17" t="s">
        <v>32</v>
      </c>
      <c r="D17" s="10">
        <v>56</v>
      </c>
    </row>
    <row r="18" spans="3:4">
      <c r="C18" t="s">
        <v>28</v>
      </c>
      <c r="D18" s="10">
        <v>20</v>
      </c>
    </row>
    <row r="19" spans="3:4">
      <c r="C19" t="s">
        <v>50</v>
      </c>
      <c r="D19" s="10">
        <v>49</v>
      </c>
    </row>
    <row r="20" spans="3:4">
      <c r="C20" t="s">
        <v>30</v>
      </c>
      <c r="D20" s="10">
        <v>67</v>
      </c>
    </row>
    <row r="21" spans="3:4">
      <c r="C21" t="s">
        <v>29</v>
      </c>
      <c r="D21" s="10">
        <v>53</v>
      </c>
    </row>
    <row r="22" spans="3:4">
      <c r="C22" t="s">
        <v>24</v>
      </c>
      <c r="D22" s="10">
        <v>69</v>
      </c>
    </row>
    <row r="23" spans="3:4">
      <c r="C23" t="s">
        <v>46</v>
      </c>
      <c r="D23" s="10">
        <v>58</v>
      </c>
    </row>
    <row r="24" spans="3:4">
      <c r="C24" t="s">
        <v>31</v>
      </c>
      <c r="D24" s="10">
        <v>35</v>
      </c>
    </row>
    <row r="25" spans="3:4">
      <c r="C25" t="s">
        <v>44</v>
      </c>
      <c r="D25" s="10">
        <v>48</v>
      </c>
    </row>
    <row r="26" spans="3:4">
      <c r="C26" t="s">
        <v>40</v>
      </c>
      <c r="D26" s="10">
        <v>10</v>
      </c>
    </row>
    <row r="27" spans="3:4">
      <c r="C27" t="s">
        <v>25</v>
      </c>
      <c r="D27" s="10">
        <v>33</v>
      </c>
    </row>
    <row r="28" spans="3:4">
      <c r="C28" t="s">
        <v>25</v>
      </c>
      <c r="D28" s="10">
        <v>61</v>
      </c>
    </row>
    <row r="29" spans="3:4">
      <c r="C29" t="s">
        <v>38</v>
      </c>
      <c r="D29" s="10">
        <v>48</v>
      </c>
    </row>
    <row r="30" spans="3:4">
      <c r="C30" t="s">
        <v>21</v>
      </c>
      <c r="D30" s="10">
        <v>35</v>
      </c>
    </row>
    <row r="31" spans="3:4">
      <c r="C31" t="s">
        <v>39</v>
      </c>
      <c r="D31" s="10">
        <v>42</v>
      </c>
    </row>
    <row r="32" spans="3:4">
      <c r="C32" t="s">
        <v>35</v>
      </c>
      <c r="D32" s="10">
        <v>55</v>
      </c>
    </row>
    <row r="33" spans="3:4">
      <c r="C33" t="s">
        <v>36</v>
      </c>
      <c r="D33" s="10">
        <v>78</v>
      </c>
    </row>
    <row r="34" spans="3:4">
      <c r="C34" t="s">
        <v>22</v>
      </c>
      <c r="D34" s="10">
        <v>34</v>
      </c>
    </row>
    <row r="35" spans="3:4">
      <c r="C35" t="s">
        <v>48</v>
      </c>
      <c r="D35" s="10">
        <v>44</v>
      </c>
    </row>
    <row r="36" spans="3:4">
      <c r="C36" t="s">
        <v>45</v>
      </c>
      <c r="D36" s="10">
        <v>33</v>
      </c>
    </row>
    <row r="37" spans="3:4">
      <c r="C37" t="s">
        <v>47</v>
      </c>
      <c r="D37" s="10">
        <v>71</v>
      </c>
    </row>
    <row r="38" spans="3:4">
      <c r="C38" t="s">
        <v>43</v>
      </c>
      <c r="D38" s="10">
        <v>48</v>
      </c>
    </row>
    <row r="39" spans="3:4">
      <c r="C39" t="s">
        <v>37</v>
      </c>
      <c r="D39" s="10">
        <v>56</v>
      </c>
    </row>
    <row r="40" spans="3:4">
      <c r="C40" t="s">
        <v>34</v>
      </c>
      <c r="D40" s="10">
        <v>65</v>
      </c>
    </row>
    <row r="41" spans="3:4">
      <c r="C41" t="s">
        <v>23</v>
      </c>
      <c r="D41" s="10">
        <v>99</v>
      </c>
    </row>
    <row r="42" spans="3:4">
      <c r="C42" t="s">
        <v>27</v>
      </c>
      <c r="D42" s="1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Output</vt:lpstr>
      <vt:lpstr>country Sortable</vt:lpstr>
      <vt:lpstr>Data</vt:lpstr>
      <vt:lpstr>guess</vt:lpstr>
      <vt:lpstr>Data!Print_Titles</vt:lpstr>
    </vt:vector>
  </TitlesOfParts>
  <Company>NGP GAP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Edwards</dc:creator>
  <cp:lastModifiedBy>Bob Edwards</cp:lastModifiedBy>
  <cp:lastPrinted>2011-02-07T12:28:42Z</cp:lastPrinted>
  <dcterms:created xsi:type="dcterms:W3CDTF">2011-02-04T08:27:02Z</dcterms:created>
  <dcterms:modified xsi:type="dcterms:W3CDTF">2011-02-07T12:34:38Z</dcterms:modified>
</cp:coreProperties>
</file>