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9e77ffaad5831ea/Data Analytics/01-Excel-Challenge/"/>
    </mc:Choice>
  </mc:AlternateContent>
  <xr:revisionPtr revIDLastSave="358" documentId="11_989E3A0A3E8CA54282BABEA3E2C09D2E15D6CC1A" xr6:coauthVersionLast="45" xr6:coauthVersionMax="45" xr10:uidLastSave="{D1318F81-9058-492B-8C5F-471DA0B44707}"/>
  <bookViews>
    <workbookView xWindow="67080" yWindow="-120" windowWidth="29040" windowHeight="17640" activeTab="2" xr2:uid="{00000000-000D-0000-FFFF-FFFF00000000}"/>
  </bookViews>
  <sheets>
    <sheet name="Data" sheetId="1" r:id="rId1"/>
    <sheet name="Category" sheetId="2" r:id="rId2"/>
    <sheet name="Sub-category" sheetId="3" r:id="rId3"/>
    <sheet name="Date" sheetId="4" r:id="rId4"/>
    <sheet name="Bonu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3" i="5" l="1"/>
  <c r="G13" i="5"/>
  <c r="F13" i="5"/>
  <c r="H12" i="5"/>
  <c r="G12" i="5"/>
  <c r="F12" i="5"/>
  <c r="H11" i="5"/>
  <c r="G11" i="5"/>
  <c r="F11" i="5"/>
  <c r="H10" i="5"/>
  <c r="G10" i="5"/>
  <c r="F10" i="5"/>
  <c r="H9" i="5"/>
  <c r="G9" i="5"/>
  <c r="F9" i="5"/>
  <c r="H8" i="5"/>
  <c r="G8" i="5"/>
  <c r="F8" i="5"/>
  <c r="H7" i="5"/>
  <c r="G7" i="5"/>
  <c r="F7" i="5"/>
  <c r="H6" i="5"/>
  <c r="G6" i="5"/>
  <c r="F6" i="5"/>
  <c r="H5" i="5"/>
  <c r="G5" i="5"/>
  <c r="F5" i="5"/>
  <c r="H4" i="5"/>
  <c r="G4" i="5"/>
  <c r="F4" i="5"/>
  <c r="H3" i="5"/>
  <c r="G3" i="5"/>
  <c r="F3" i="5"/>
  <c r="H2" i="5"/>
  <c r="G2" i="5"/>
  <c r="F2" i="5"/>
  <c r="E16" i="5"/>
  <c r="E15" i="5"/>
  <c r="E13" i="5"/>
  <c r="E12" i="5"/>
  <c r="E11" i="5"/>
  <c r="E10" i="5"/>
  <c r="E9" i="5"/>
  <c r="E8" i="5"/>
  <c r="E7" i="5"/>
  <c r="E6" i="5"/>
  <c r="E5" i="5"/>
  <c r="E4" i="5"/>
  <c r="E3" i="5"/>
  <c r="E2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D13" i="5"/>
  <c r="C13" i="5"/>
  <c r="B13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<sst xmlns="http://schemas.openxmlformats.org/spreadsheetml/2006/main" count="24821" uniqueCount="8402">
  <si>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</si>
  <si>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</si>
  <si>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</si>
  <si>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</si>
  <si>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</si>
  <si>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</si>
  <si>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</si>
  <si>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</si>
  <si>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</si>
  <si>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</si>
  <si>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</si>
  <si>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</si>
  <si>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</si>
  <si>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</si>
  <si>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</si>
  <si>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</si>
  <si>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</si>
  <si>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</si>
  <si>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</si>
  <si>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</si>
  <si>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</si>
  <si>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</si>
  <si>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</si>
  <si>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</si>
  <si>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</si>
  <si>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</si>
  <si>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</si>
  <si>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</si>
  <si>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</si>
  <si>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</si>
  <si>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</si>
  <si>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</si>
  <si>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</si>
  <si>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</si>
  <si>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</si>
  <si>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</si>
  <si>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</si>
  <si>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</si>
  <si>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</si>
  <si>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</si>
  <si>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</si>
  <si>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</si>
  <si>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</si>
  <si>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</si>
  <si>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</si>
  <si>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</si>
  <si>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</si>
  <si>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</si>
  <si>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</si>
  <si>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</si>
  <si>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</si>
  <si>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</si>
  <si>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</si>
  <si>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</si>
  <si>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</si>
  <si>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</si>
  <si>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</si>
  <si>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</si>
  <si>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</si>
  <si>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</si>
  <si>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</si>
  <si>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</si>
  <si>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</si>
  <si>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</si>
  <si>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</si>
  <si>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</si>
  <si>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</si>
  <si>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</si>
  <si>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</si>
  <si>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</si>
  <si>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</si>
  <si>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</si>
  <si>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</si>
  <si>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</si>
  <si>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</si>
  <si>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</si>
  <si>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</si>
  <si>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</si>
  <si>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</si>
  <si>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</si>
  <si>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</si>
  <si>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</si>
  <si>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</si>
  <si>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</si>
  <si>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</si>
  <si>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</si>
  <si>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</si>
  <si>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</si>
  <si>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</si>
  <si>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</si>
  <si>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</si>
  <si>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</si>
  <si>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</si>
  <si>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</si>
  <si>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</si>
  <si>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</si>
  <si>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</si>
  <si>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</si>
  <si>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</si>
  <si>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</si>
  <si>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</si>
  <si>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</si>
  <si>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</si>
  <si>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</si>
  <si>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</si>
  <si>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</si>
  <si>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</si>
  <si>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</si>
  <si>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</si>
  <si>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</si>
  <si>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</si>
  <si>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</si>
  <si>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</si>
  <si>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</si>
  <si>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</si>
  <si>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</si>
  <si>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</si>
  <si>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</si>
  <si>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</si>
  <si>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</si>
  <si>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</si>
  <si>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</si>
  <si>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</si>
  <si>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</si>
  <si>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</si>
  <si>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</si>
  <si>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</si>
  <si>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</si>
  <si>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</si>
  <si>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</si>
  <si>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</si>
  <si>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</si>
  <si>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</si>
  <si>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</si>
  <si>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</si>
  <si>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</si>
  <si>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</si>
  <si>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</si>
  <si>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</si>
  <si>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</si>
  <si>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</si>
  <si>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</si>
  <si>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</si>
  <si>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</si>
  <si>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</si>
  <si>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</si>
  <si>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</si>
  <si>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</si>
  <si>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</si>
  <si>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</si>
  <si>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</si>
  <si>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</si>
  <si>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</si>
  <si>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</si>
  <si>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</si>
  <si>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</si>
  <si>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</si>
  <si>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</si>
  <si>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</si>
  <si>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</si>
  <si>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</si>
  <si>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</si>
  <si>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</si>
  <si>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</si>
  <si>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</si>
  <si>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</si>
  <si>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</si>
  <si>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</si>
  <si>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</si>
  <si>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</si>
  <si>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</si>
  <si>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</si>
  <si>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</si>
  <si>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</si>
  <si>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</si>
  <si>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</si>
  <si>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</si>
  <si>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</si>
  <si>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</si>
  <si>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</si>
  <si>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</si>
  <si>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</si>
  <si>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</si>
  <si>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</si>
  <si>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</si>
  <si>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</si>
  <si>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</si>
  <si>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</si>
  <si>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</si>
  <si>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</si>
  <si>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</si>
  <si>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</si>
  <si>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</si>
  <si>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</si>
  <si>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</si>
  <si>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</si>
  <si>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</si>
  <si>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</si>
  <si>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</si>
  <si>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</si>
  <si>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</si>
  <si>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</si>
  <si>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</si>
  <si>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</si>
  <si>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</si>
  <si>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</si>
  <si>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</si>
  <si>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</si>
  <si>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</si>
  <si>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</si>
  <si>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</si>
  <si>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</si>
  <si>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</si>
  <si>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</si>
  <si>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</si>
  <si>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</si>
  <si>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</si>
  <si>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</si>
  <si>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</si>
  <si>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</si>
  <si>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</si>
  <si>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</si>
  <si>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</si>
  <si>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</si>
  <si>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</si>
  <si>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</si>
  <si>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</si>
  <si>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</si>
  <si>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</si>
  <si>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</si>
  <si>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</si>
  <si>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</si>
  <si>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</si>
  <si>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</si>
  <si>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</si>
  <si>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</si>
  <si>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</si>
  <si>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</si>
  <si>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</si>
  <si>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</si>
  <si>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</si>
  <si>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</si>
  <si>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</si>
  <si>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</si>
  <si>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</si>
  <si>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</si>
  <si>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</si>
  <si>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</si>
  <si>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</si>
  <si>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</si>
  <si>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</si>
  <si>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</si>
  <si>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</si>
  <si>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</si>
  <si>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</si>
  <si>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</si>
  <si>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</si>
  <si>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</si>
  <si>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</si>
  <si>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</si>
  <si>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</si>
  <si>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</si>
  <si>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</si>
  <si>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</si>
  <si>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</si>
  <si>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</si>
  <si>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</si>
  <si>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</si>
  <si>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</si>
  <si>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</si>
  <si>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</si>
  <si>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</si>
  <si>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</si>
  <si>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</si>
  <si>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</si>
  <si>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</si>
  <si>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</si>
  <si>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</si>
  <si>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</si>
  <si>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</si>
  <si>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</si>
  <si>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</si>
  <si>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</si>
  <si>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</si>
  <si>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</si>
  <si>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</si>
  <si>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</si>
  <si>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</si>
  <si>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</si>
  <si>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</si>
  <si>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</si>
  <si>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</si>
  <si>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</si>
  <si>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</si>
  <si>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</si>
  <si>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</si>
  <si>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</si>
  <si>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</si>
  <si>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</si>
  <si>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</si>
  <si>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</si>
  <si>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</si>
  <si>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</si>
  <si>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</si>
  <si>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</si>
  <si>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</si>
  <si>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</si>
  <si>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</si>
  <si>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</si>
  <si>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</si>
  <si>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</si>
  <si>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</si>
  <si>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</si>
  <si>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</si>
  <si>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</si>
  <si>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</si>
  <si>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</si>
  <si>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</si>
  <si>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</si>
  <si>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</si>
  <si>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</si>
  <si>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</si>
  <si>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</si>
  <si>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</si>
  <si>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</si>
  <si>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</si>
  <si>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</si>
  <si>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</si>
  <si>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</si>
  <si>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</si>
  <si>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</si>
  <si>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</si>
  <si>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</si>
  <si>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</si>
  <si>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</si>
  <si>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</si>
  <si>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</si>
  <si>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</si>
  <si>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</si>
  <si>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</si>
  <si>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</si>
  <si>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</si>
  <si>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</si>
  <si>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</si>
  <si>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</si>
  <si>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</si>
  <si>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</si>
  <si>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</si>
  <si>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</si>
  <si>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</si>
  <si>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</si>
  <si>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</si>
  <si>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</si>
  <si>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</si>
  <si>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</si>
  <si>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</si>
  <si>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</si>
  <si>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</si>
  <si>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</si>
  <si>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</si>
  <si>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</si>
  <si>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</si>
  <si>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</si>
  <si>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</si>
  <si>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</si>
  <si>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</si>
  <si>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</si>
  <si>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</si>
  <si>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</si>
  <si>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</si>
  <si>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</si>
  <si>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</si>
  <si>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</si>
  <si>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</si>
  <si>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</si>
  <si>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</si>
  <si>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</si>
  <si>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</si>
  <si>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</si>
  <si>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</si>
  <si>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</si>
  <si>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</si>
  <si>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</si>
  <si>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</si>
  <si>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</si>
  <si>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</si>
  <si>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</si>
  <si>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</si>
  <si>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</si>
  <si>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</si>
  <si>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</si>
  <si>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</si>
  <si>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</si>
  <si>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</si>
  <si>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</si>
  <si>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</si>
  <si>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</si>
  <si>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</si>
  <si>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</si>
  <si>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</si>
  <si>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</si>
  <si>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</si>
  <si>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</si>
  <si>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</si>
  <si>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</si>
  <si>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</si>
  <si>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</si>
  <si>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</si>
  <si>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</si>
  <si>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</si>
  <si>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</si>
  <si>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</si>
  <si>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</si>
  <si>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</si>
  <si>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</si>
  <si>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</si>
  <si>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</si>
  <si>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</si>
  <si>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</si>
  <si>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</si>
  <si>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</si>
  <si>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</si>
  <si>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</si>
  <si>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</si>
  <si>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</si>
  <si>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</si>
  <si>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</si>
  <si>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</si>
  <si>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</si>
  <si>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</si>
  <si>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</si>
  <si>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</si>
  <si>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</si>
  <si>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</si>
  <si>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</si>
  <si>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</si>
  <si>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</si>
  <si>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</si>
  <si>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</si>
  <si>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</si>
  <si>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</si>
  <si>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</si>
  <si>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</si>
  <si>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</si>
  <si>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</si>
  <si>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</si>
  <si>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</si>
  <si>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</si>
  <si>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</si>
  <si>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</si>
  <si>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</si>
  <si>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</si>
  <si>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</si>
  <si>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</si>
  <si>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</si>
  <si>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</si>
  <si>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</si>
  <si>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</si>
  <si>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</si>
  <si>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</si>
  <si>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</si>
  <si>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</si>
  <si>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</si>
  <si>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</si>
  <si>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</si>
  <si>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</si>
  <si>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</si>
  <si>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</si>
  <si>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</si>
  <si>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</si>
  <si>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</si>
  <si>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</si>
  <si>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</si>
  <si>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</si>
  <si>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</si>
  <si>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</si>
  <si>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</si>
  <si>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</si>
  <si>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</si>
  <si>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</si>
  <si>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</si>
  <si>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</si>
  <si>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</si>
  <si>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</si>
  <si>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</si>
  <si>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</si>
  <si>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</si>
  <si>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</si>
  <si>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</si>
  <si>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</si>
  <si>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</si>
  <si>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</si>
  <si>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</si>
  <si>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</si>
  <si>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</si>
  <si>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</si>
  <si>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</si>
  <si>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</si>
  <si>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</si>
  <si>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</si>
  <si>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</si>
  <si>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</si>
  <si>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</si>
  <si>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</si>
  <si>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</si>
  <si>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</si>
  <si>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</si>
  <si>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</si>
  <si>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</si>
  <si>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</si>
  <si>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</si>
  <si>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</si>
  <si>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</si>
  <si>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</si>
  <si>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</si>
  <si>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</si>
  <si>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</si>
  <si>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</si>
  <si>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</si>
  <si>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</si>
  <si>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</si>
  <si>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</si>
  <si>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</si>
  <si>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</si>
  <si>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</si>
  <si>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</si>
  <si>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</si>
  <si>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</si>
  <si>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</si>
  <si>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</si>
  <si>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</si>
  <si>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</si>
  <si>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</si>
  <si>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</si>
  <si>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</si>
  <si>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</si>
  <si>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</si>
  <si>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</si>
  <si>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</si>
  <si>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</si>
  <si>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</si>
  <si>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</si>
  <si>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</si>
  <si>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</si>
  <si>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</si>
  <si>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</si>
  <si>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</si>
  <si>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</si>
  <si>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</si>
  <si>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</si>
  <si>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</si>
  <si>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</si>
  <si>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</si>
  <si>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</si>
  <si>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</si>
  <si>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</si>
  <si>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</si>
  <si>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</si>
  <si>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</si>
  <si>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</si>
  <si>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</si>
  <si>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</si>
  <si>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</si>
  <si>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</si>
  <si>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</si>
  <si>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</si>
  <si>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</si>
  <si>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</si>
  <si>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</si>
  <si>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</si>
  <si>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</si>
  <si>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</si>
  <si>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</si>
  <si>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</si>
  <si>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</si>
  <si>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</si>
  <si>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</si>
  <si>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</si>
  <si>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</si>
  <si>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</si>
  <si>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</si>
  <si>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</si>
  <si>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</si>
  <si>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</si>
  <si>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</si>
  <si>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</si>
  <si>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</si>
  <si>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</si>
  <si>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</si>
  <si>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</si>
  <si>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</si>
  <si>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</si>
  <si>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</si>
  <si>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</si>
  <si>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</si>
  <si>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</si>
  <si>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</si>
  <si>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</si>
  <si>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</si>
  <si>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</si>
  <si>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</si>
  <si>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</si>
  <si>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</si>
  <si>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</si>
  <si>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</si>
  <si>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</si>
  <si>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</si>
  <si>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</si>
  <si>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</si>
  <si>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</si>
  <si>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</si>
  <si>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</si>
  <si>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</si>
  <si>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</si>
  <si>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</si>
  <si>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</si>
  <si>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</si>
  <si>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</si>
  <si>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</si>
  <si>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</si>
  <si>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</si>
  <si>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</si>
  <si>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</si>
  <si>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</si>
  <si>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</si>
  <si>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</si>
  <si>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</si>
  <si>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</si>
  <si>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</si>
  <si>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</si>
  <si>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</si>
  <si>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</si>
  <si>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</si>
  <si>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</si>
  <si>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</si>
  <si>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</si>
  <si>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</si>
  <si>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</si>
  <si>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</si>
  <si>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</si>
  <si>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</si>
  <si>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</si>
  <si>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</si>
  <si>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</si>
  <si>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</si>
  <si>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</si>
  <si>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</si>
  <si>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</si>
  <si>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</si>
  <si>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</si>
  <si>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</si>
  <si>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</si>
  <si>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</si>
  <si>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</si>
  <si>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</si>
  <si>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</si>
  <si>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</si>
  <si>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</si>
  <si>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</si>
  <si>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</si>
  <si>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</si>
  <si>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</si>
  <si>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</si>
  <si>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</si>
  <si>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</si>
  <si>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</si>
  <si>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</si>
  <si>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</si>
  <si>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</si>
  <si>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</si>
  <si>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</si>
  <si>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</si>
  <si>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</si>
  <si>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</si>
  <si>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</si>
  <si>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</si>
  <si>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</si>
  <si>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</si>
  <si>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</si>
  <si>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</si>
  <si>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</si>
  <si>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</si>
  <si>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</si>
  <si>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</si>
  <si>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</si>
  <si>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</si>
  <si>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</si>
  <si>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</si>
  <si>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</si>
  <si>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</si>
  <si>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</si>
  <si>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</si>
  <si>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</si>
  <si>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</si>
  <si>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</si>
  <si>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</si>
  <si>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</si>
  <si>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</si>
  <si>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</si>
  <si>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</si>
  <si>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</si>
  <si>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</si>
  <si>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</si>
  <si>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</si>
  <si>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</si>
  <si>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</si>
  <si>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</si>
  <si>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</si>
  <si>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</si>
  <si>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</si>
  <si>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</si>
  <si>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</si>
  <si>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</si>
  <si>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</si>
  <si>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</si>
  <si>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</si>
  <si>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</si>
  <si>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</si>
  <si>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</si>
  <si>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</si>
  <si>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</si>
  <si>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</si>
  <si>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</si>
  <si>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</si>
  <si>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</si>
  <si>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</si>
  <si>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</si>
  <si>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</si>
  <si>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</si>
  <si>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</si>
  <si>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</si>
  <si>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</si>
  <si>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</si>
  <si>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</si>
  <si>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</si>
  <si>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</si>
  <si>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</si>
  <si>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</si>
  <si>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</si>
  <si>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</si>
  <si>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</si>
  <si>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</si>
  <si>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</si>
  <si>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</si>
  <si>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</si>
  <si>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</si>
  <si>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</si>
  <si>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</si>
  <si>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</si>
  <si>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</si>
  <si>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</si>
  <si>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</si>
  <si>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</si>
  <si>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</si>
  <si>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</si>
  <si>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</si>
  <si>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</si>
  <si>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</si>
  <si>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</si>
  <si>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</si>
  <si>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</si>
  <si>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</si>
  <si>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</si>
  <si>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</si>
  <si>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</si>
  <si>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</si>
  <si>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</si>
  <si>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</si>
  <si>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</si>
  <si>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</si>
  <si>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</si>
  <si>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</si>
  <si>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</si>
  <si>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</si>
  <si>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</si>
  <si>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</si>
  <si>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</si>
  <si>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</si>
  <si>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</si>
  <si>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</si>
  <si>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</si>
  <si>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</si>
  <si>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</si>
  <si>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</si>
  <si>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</si>
  <si>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</si>
  <si>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</si>
  <si>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</si>
  <si>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</si>
  <si>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</si>
  <si>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</si>
  <si>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</si>
  <si>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</si>
  <si>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</si>
  <si>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</si>
  <si>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</si>
  <si>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</si>
  <si>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</si>
  <si>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</si>
  <si>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</si>
  <si>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</si>
  <si>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</si>
  <si>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</si>
  <si>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</si>
  <si>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</si>
  <si>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</si>
  <si>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</si>
  <si>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</si>
  <si>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</si>
  <si>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</si>
  <si>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</si>
  <si>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</si>
  <si>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</si>
  <si>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</si>
  <si>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</si>
  <si>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</si>
  <si>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</si>
  <si>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</si>
  <si>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</si>
  <si>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</si>
  <si>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</si>
  <si>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</si>
  <si>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</si>
  <si>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</si>
  <si>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</si>
  <si>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</si>
  <si>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</si>
  <si>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</si>
  <si>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</si>
  <si>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</si>
  <si>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</si>
  <si>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</si>
  <si>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</si>
  <si>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</si>
  <si>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</si>
  <si>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</si>
  <si>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</si>
  <si>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</si>
  <si>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</si>
  <si>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</si>
  <si>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</si>
  <si>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</si>
  <si>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</si>
  <si>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</si>
  <si>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</si>
  <si>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</si>
  <si>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</si>
  <si>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</si>
  <si>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</si>
  <si>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</si>
  <si>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</si>
  <si>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</si>
  <si>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</si>
  <si>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</si>
  <si>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</si>
  <si>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</si>
  <si>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</si>
  <si>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</si>
  <si>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</si>
  <si>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</si>
  <si>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</si>
  <si>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</si>
  <si>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</si>
  <si>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</si>
  <si>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</si>
  <si>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</si>
  <si>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</si>
  <si>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</si>
  <si>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</si>
  <si>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</si>
  <si>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</si>
  <si>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</si>
  <si>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</si>
  <si>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</si>
  <si>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</si>
  <si>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</si>
  <si>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</si>
  <si>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</si>
  <si>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</si>
  <si>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</si>
  <si>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</si>
  <si>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</si>
  <si>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</si>
  <si>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</si>
  <si>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</si>
  <si>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</si>
  <si>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</si>
  <si>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</si>
  <si>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</si>
  <si>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</si>
  <si>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</si>
  <si>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</si>
  <si>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</si>
  <si>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</si>
  <si>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</si>
  <si>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</si>
  <si>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</si>
  <si>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</si>
  <si>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</si>
  <si>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</si>
  <si>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</si>
  <si>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</si>
  <si>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</si>
  <si>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</si>
  <si>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</si>
  <si>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</si>
  <si>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</si>
  <si>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</si>
  <si>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</si>
  <si>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</si>
  <si>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</si>
  <si>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</si>
  <si>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</si>
  <si>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</si>
  <si>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</si>
  <si>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</si>
  <si>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</si>
  <si>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</si>
  <si>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</si>
  <si>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</si>
  <si>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</si>
  <si>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</si>
  <si>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</si>
  <si>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</si>
  <si>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</si>
  <si>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</si>
  <si>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</si>
  <si>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</si>
  <si>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</si>
  <si>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</si>
  <si>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</si>
  <si>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</si>
  <si>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</si>
  <si>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</si>
  <si>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</si>
  <si>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</si>
  <si>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</si>
  <si>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</si>
  <si>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</si>
  <si>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</si>
  <si>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</si>
  <si>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</si>
  <si>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</si>
  <si>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</si>
  <si>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</si>
  <si>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</si>
  <si>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</si>
  <si>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</si>
  <si>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</si>
  <si>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</si>
  <si>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</si>
  <si>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</si>
  <si>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</si>
  <si>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</si>
  <si>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</si>
  <si>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</si>
  <si>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</si>
  <si>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</si>
  <si>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</si>
  <si>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</si>
  <si>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</si>
  <si>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</si>
  <si>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</si>
  <si>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</si>
  <si>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</si>
  <si>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</si>
  <si>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</si>
  <si>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</si>
  <si>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</si>
  <si>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</si>
  <si>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</si>
  <si>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</si>
  <si>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</si>
  <si>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</si>
  <si>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</si>
  <si>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</si>
  <si>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</si>
  <si>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</si>
  <si>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</si>
  <si>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</si>
  <si>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</si>
  <si>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</si>
  <si>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</si>
  <si>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</si>
  <si>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</si>
  <si>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</si>
  <si>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</si>
  <si>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</si>
  <si>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</si>
  <si>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</si>
  <si>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</si>
  <si>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</si>
  <si>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</si>
  <si>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</si>
  <si>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</si>
  <si>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</si>
  <si>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</si>
  <si>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</si>
  <si>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</si>
  <si>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</si>
  <si>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</si>
  <si>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</si>
  <si>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</si>
  <si>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</si>
  <si>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</si>
  <si>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</si>
  <si>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</si>
  <si>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</si>
  <si>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</si>
  <si>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</si>
  <si>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</si>
  <si>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</si>
  <si>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</si>
  <si>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</si>
  <si>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</si>
  <si>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</si>
  <si>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</si>
  <si>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</si>
  <si>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</si>
  <si>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</si>
  <si>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</si>
  <si>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</si>
  <si>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</si>
  <si>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</si>
  <si>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</si>
  <si>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</si>
  <si>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</si>
  <si>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</si>
  <si>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</si>
  <si>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</si>
  <si>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</si>
  <si>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</si>
  <si>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</si>
  <si>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</si>
  <si>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</si>
  <si>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</si>
  <si>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</si>
  <si>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</si>
  <si>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</si>
  <si>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</si>
  <si>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</si>
  <si>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</si>
  <si>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</si>
  <si>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</si>
  <si>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</si>
  <si>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</si>
  <si>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</si>
  <si>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</si>
  <si>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</si>
  <si>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</si>
  <si>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</si>
  <si>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</si>
  <si>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</si>
  <si>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</si>
  <si>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</si>
  <si>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</si>
  <si>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</si>
  <si>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</si>
  <si>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</si>
  <si>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</si>
  <si>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</si>
  <si>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</si>
  <si>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</si>
  <si>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</si>
  <si>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</si>
  <si>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</si>
  <si>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</si>
  <si>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</si>
  <si>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</si>
  <si>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</si>
  <si>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</si>
  <si>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</si>
  <si>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</si>
  <si>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</si>
  <si>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</si>
  <si>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</si>
  <si>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</si>
  <si>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</si>
  <si>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</si>
  <si>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</si>
  <si>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</si>
  <si>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</si>
  <si>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</si>
  <si>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</si>
  <si>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</si>
  <si>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</si>
  <si>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</si>
  <si>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</si>
  <si>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</si>
  <si>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</si>
  <si>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</si>
  <si>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</si>
  <si>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</si>
  <si>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</si>
  <si>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</si>
  <si>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</si>
  <si>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</si>
  <si>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</si>
  <si>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</si>
  <si>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</si>
  <si>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</si>
  <si>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</si>
  <si>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</si>
  <si>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</si>
  <si>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</si>
  <si>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</si>
  <si>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</si>
  <si>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</si>
  <si>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</si>
  <si>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</si>
  <si>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</si>
  <si>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</si>
  <si>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</si>
  <si>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</si>
  <si>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</si>
  <si>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</si>
  <si>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</si>
  <si>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</si>
  <si>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</si>
  <si>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</si>
  <si>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</si>
  <si>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</si>
  <si>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</si>
  <si>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</si>
  <si>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</si>
  <si>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</si>
  <si>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</si>
  <si>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</si>
  <si>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</si>
  <si>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</si>
  <si>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</si>
  <si>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</si>
  <si>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</si>
  <si>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</si>
  <si>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</si>
  <si>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</si>
  <si>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</si>
  <si>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</si>
  <si>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</si>
  <si>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</si>
  <si>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</si>
  <si>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</si>
  <si>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</si>
  <si>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</si>
  <si>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</si>
  <si>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</si>
  <si>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</si>
  <si>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</si>
  <si>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</si>
  <si>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</si>
  <si>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</si>
  <si>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</si>
  <si>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</si>
  <si>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</si>
  <si>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</si>
  <si>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</si>
  <si>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</si>
  <si>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</si>
  <si>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</si>
  <si>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</si>
  <si>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</si>
  <si>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</si>
  <si>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</si>
  <si>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</si>
  <si>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</si>
  <si>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</si>
  <si>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</si>
  <si>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</si>
  <si>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</si>
  <si>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</si>
  <si>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</si>
  <si>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</si>
  <si>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</si>
  <si>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</si>
  <si>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</si>
  <si>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</si>
  <si>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</si>
  <si>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</si>
  <si>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</si>
  <si>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</si>
  <si>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</si>
  <si>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</si>
  <si>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</si>
  <si>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</si>
  <si>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</si>
  <si>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</si>
  <si>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</si>
  <si>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</si>
  <si>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</si>
  <si>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</si>
  <si>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</si>
  <si>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</si>
  <si>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</si>
  <si>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</si>
  <si>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</si>
  <si>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</si>
  <si>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</si>
  <si>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</si>
  <si>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</si>
  <si>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</si>
  <si>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</si>
  <si>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</si>
  <si>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</si>
  <si>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</si>
  <si>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</si>
  <si>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</si>
  <si>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</si>
  <si>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</si>
  <si>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</si>
  <si>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</si>
  <si>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</si>
  <si>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</si>
  <si>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</si>
  <si>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</si>
  <si>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</si>
  <si>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</si>
  <si>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</si>
  <si>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</si>
  <si>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</si>
  <si>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</si>
  <si>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</si>
  <si>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</si>
  <si>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</si>
  <si>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</si>
  <si>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</si>
  <si>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</si>
  <si>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</si>
  <si>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</si>
  <si>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</si>
  <si>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</si>
  <si>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</si>
  <si>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</si>
  <si>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</si>
  <si>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</si>
  <si>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</si>
  <si>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</si>
  <si>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</si>
  <si>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</si>
  <si>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</si>
  <si>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</si>
  <si>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</si>
  <si>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</si>
  <si>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</si>
  <si>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</si>
  <si>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</si>
  <si>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</si>
  <si>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</si>
  <si>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</si>
  <si>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</si>
  <si>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</si>
  <si>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</si>
  <si>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</si>
  <si>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</si>
  <si>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</si>
  <si>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</si>
  <si>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</si>
  <si>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</si>
  <si>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</si>
  <si>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</si>
  <si>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</si>
  <si>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</si>
  <si>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</si>
  <si>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</si>
  <si>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</si>
  <si>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</si>
  <si>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</si>
  <si>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</si>
  <si>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</si>
  <si>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</si>
  <si>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</si>
  <si>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</si>
  <si>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</si>
  <si>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</si>
  <si>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</si>
  <si>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</si>
  <si>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</si>
  <si>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</si>
  <si>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</si>
  <si>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</si>
  <si>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</si>
  <si>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</si>
  <si>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</si>
  <si>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</si>
  <si>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</si>
  <si>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</si>
  <si>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</si>
  <si>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</si>
  <si>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</si>
  <si>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</si>
  <si>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</si>
  <si>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</si>
  <si>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</si>
  <si>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</si>
  <si>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</si>
  <si>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</si>
  <si>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</si>
  <si>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</si>
  <si>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</si>
  <si>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</si>
  <si>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</si>
  <si>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</si>
  <si>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</si>
  <si>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</si>
  <si>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</si>
  <si>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</si>
  <si>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</si>
  <si>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</si>
  <si>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</si>
  <si>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</si>
  <si>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</si>
  <si>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</si>
  <si>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</si>
  <si>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</si>
  <si>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</si>
  <si>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</si>
  <si>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</si>
  <si>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</si>
  <si>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</si>
  <si>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</si>
  <si>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</si>
  <si>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</si>
  <si>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</si>
  <si>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</si>
  <si>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</si>
  <si>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</si>
  <si>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</si>
  <si>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</si>
  <si>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</si>
  <si>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</si>
  <si>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</si>
  <si>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</si>
  <si>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</si>
  <si>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</si>
  <si>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</si>
  <si>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</si>
  <si>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</si>
  <si>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</si>
  <si>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</si>
  <si>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</si>
  <si>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</si>
  <si>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</si>
  <si>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</si>
  <si>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</si>
  <si>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</si>
  <si>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</si>
  <si>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</si>
  <si>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</si>
  <si>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</si>
  <si>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</si>
  <si>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</si>
  <si>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</si>
  <si>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</si>
  <si>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</si>
  <si>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</si>
  <si>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</si>
  <si>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</si>
  <si>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</si>
  <si>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</si>
  <si>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</si>
  <si>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</si>
  <si>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</si>
  <si>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</si>
  <si>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</si>
  <si>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</si>
  <si>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</si>
  <si>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</si>
  <si>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</si>
  <si>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</si>
  <si>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</si>
  <si>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</si>
  <si>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</si>
  <si>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</si>
  <si>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</si>
  <si>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</si>
  <si>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</si>
  <si>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</si>
  <si>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</si>
  <si>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</si>
  <si>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</si>
  <si>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</si>
  <si>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</si>
  <si>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</si>
  <si>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</si>
  <si>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</si>
  <si>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</si>
  <si>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</si>
  <si>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</si>
  <si>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</si>
  <si>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</si>
  <si>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</si>
  <si>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</si>
  <si>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</si>
  <si>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</si>
  <si>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</si>
  <si>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</si>
  <si>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</si>
  <si>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</si>
  <si>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</si>
  <si>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</si>
  <si>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</si>
  <si>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</si>
  <si>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</si>
  <si>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</si>
  <si>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</si>
  <si>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</si>
  <si>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</si>
  <si>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</si>
  <si>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</si>
  <si>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</si>
  <si>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</si>
  <si>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</si>
  <si>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</si>
  <si>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</si>
  <si>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</si>
  <si>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</si>
  <si>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</si>
  <si>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</si>
  <si>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</si>
  <si>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</si>
  <si>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</si>
  <si>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</si>
  <si>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</si>
  <si>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</si>
  <si>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</si>
  <si>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</si>
  <si>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</si>
  <si>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</si>
  <si>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</si>
  <si>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</si>
  <si>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</si>
  <si>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</si>
  <si>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</si>
  <si>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</si>
  <si>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</si>
  <si>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</si>
  <si>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</si>
  <si>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</si>
  <si>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</si>
  <si>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</si>
  <si>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</si>
  <si>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</si>
  <si>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</si>
  <si>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</si>
  <si>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</si>
  <si>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</si>
  <si>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</si>
  <si>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</si>
  <si>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</si>
  <si>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</si>
  <si>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</si>
  <si>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</si>
  <si>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</si>
  <si>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</si>
  <si>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</si>
  <si>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</si>
  <si>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</si>
  <si>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</si>
  <si>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</si>
  <si>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</si>
  <si>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</si>
  <si>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</si>
  <si>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</si>
  <si>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</si>
  <si>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</si>
  <si>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</si>
  <si>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</si>
  <si>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</si>
  <si>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</si>
  <si>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</si>
  <si>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</si>
  <si>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</si>
  <si>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</si>
  <si>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</si>
  <si>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</si>
  <si>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</si>
  <si>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</si>
  <si>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</si>
  <si>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</si>
  <si>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</si>
  <si>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</si>
  <si>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</si>
  <si>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</si>
  <si>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</si>
  <si>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</si>
  <si>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</si>
  <si>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</si>
  <si>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</si>
  <si>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</si>
  <si>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</si>
  <si>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</si>
  <si>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</si>
  <si>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</si>
  <si>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</si>
  <si>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</si>
  <si>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</si>
  <si>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</si>
  <si>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</si>
  <si>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</si>
  <si>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</si>
  <si>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</si>
  <si>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</si>
  <si>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</si>
  <si>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</si>
  <si>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</si>
  <si>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</si>
  <si>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</si>
  <si>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</si>
  <si>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</si>
  <si>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</si>
  <si>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</si>
  <si>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</si>
  <si>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</si>
  <si>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</si>
  <si>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</si>
  <si>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</si>
  <si>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</si>
  <si>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</si>
  <si>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</si>
  <si>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</si>
  <si>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</si>
  <si>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</si>
  <si>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</si>
  <si>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</si>
  <si>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</si>
  <si>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</si>
  <si>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</si>
  <si>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</si>
  <si>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</si>
  <si>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</si>
  <si>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</si>
  <si>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</si>
  <si>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</si>
  <si>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</si>
  <si>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</si>
  <si>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</si>
  <si>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</si>
  <si>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</si>
  <si>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</si>
  <si>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</si>
  <si>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</si>
  <si>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</si>
  <si>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</si>
  <si>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</si>
  <si>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</si>
  <si>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</si>
  <si>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</si>
  <si>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</si>
  <si>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</si>
  <si>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</si>
  <si>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</si>
  <si>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</si>
  <si>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</si>
  <si>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</si>
  <si>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</si>
  <si>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</si>
  <si>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</si>
  <si>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</si>
  <si>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</si>
  <si>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</si>
  <si>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</si>
  <si>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</si>
  <si>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</si>
  <si>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</si>
  <si>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</si>
  <si>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</si>
  <si>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</si>
  <si>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</si>
  <si>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</si>
  <si>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</si>
  <si>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</si>
  <si>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</si>
  <si>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</si>
  <si>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</si>
  <si>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</si>
  <si>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</si>
  <si>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</si>
  <si>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</si>
  <si>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</si>
  <si>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</si>
  <si>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</si>
  <si>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</si>
  <si>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</si>
  <si>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</si>
  <si>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</si>
  <si>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</si>
  <si>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</si>
  <si>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</si>
  <si>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</si>
  <si>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</si>
  <si>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</si>
  <si>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</si>
  <si>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</si>
  <si>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</si>
  <si>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</si>
  <si>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</si>
  <si>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</si>
  <si>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</si>
  <si>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</si>
  <si>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</si>
  <si>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</si>
  <si>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</si>
  <si>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</si>
  <si>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</si>
  <si>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</si>
  <si>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</si>
  <si>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</si>
  <si>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</si>
  <si>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</si>
  <si>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</si>
  <si>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</si>
  <si>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</si>
  <si>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</si>
  <si>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</si>
  <si>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</si>
  <si>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</si>
  <si>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</si>
  <si>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</si>
  <si>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</si>
  <si>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</si>
  <si>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</si>
  <si>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</si>
  <si>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</si>
  <si>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</si>
  <si>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</si>
  <si>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</si>
  <si>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</si>
  <si>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</si>
  <si>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</si>
  <si>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</si>
  <si>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</si>
  <si>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</si>
  <si>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</si>
  <si>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</si>
  <si>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</si>
  <si>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</si>
  <si>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</si>
  <si>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</si>
  <si>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</si>
  <si>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</si>
  <si>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</si>
  <si>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</si>
  <si>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</si>
  <si>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</si>
  <si>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</si>
  <si>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</si>
  <si>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</si>
  <si>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</si>
  <si>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</si>
  <si>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</si>
  <si>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</si>
  <si>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</si>
  <si>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</si>
  <si>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</si>
  <si>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</si>
  <si>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</si>
  <si>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</si>
  <si>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</si>
  <si>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</si>
  <si>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</si>
  <si>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</si>
  <si>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</si>
  <si>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</si>
  <si>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</si>
  <si>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</si>
  <si>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</si>
  <si>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</si>
  <si>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</si>
  <si>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</si>
  <si>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</si>
  <si>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</si>
  <si>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</si>
  <si>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</si>
  <si>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</si>
  <si>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</si>
  <si>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</si>
  <si>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</si>
  <si>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</si>
  <si>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</si>
  <si>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</si>
  <si>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</si>
  <si>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</si>
  <si>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</si>
  <si>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</si>
  <si>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</si>
  <si>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</si>
  <si>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</si>
  <si>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</si>
  <si>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</si>
  <si>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</si>
  <si>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</si>
  <si>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</si>
  <si>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</si>
  <si>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</si>
  <si>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</si>
  <si>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</si>
  <si>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</si>
  <si>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</si>
  <si>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</si>
  <si>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</si>
  <si>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</si>
  <si>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</si>
  <si>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</si>
  <si>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</si>
  <si>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</si>
  <si>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</si>
  <si>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</si>
  <si>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</si>
  <si>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</si>
  <si>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</si>
  <si>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</si>
  <si>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</si>
  <si>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</si>
  <si>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</si>
  <si>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</si>
  <si>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</si>
  <si>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</si>
  <si>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</si>
  <si>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</si>
  <si>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</si>
  <si>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</si>
  <si>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</si>
  <si>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</si>
  <si>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</si>
  <si>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</si>
  <si>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</si>
  <si>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</si>
  <si>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</si>
  <si>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</si>
  <si>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</si>
  <si>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</si>
  <si>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</si>
  <si>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</si>
  <si>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</si>
  <si>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</si>
  <si>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</si>
  <si>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</si>
  <si>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</si>
  <si>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</si>
  <si>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</si>
  <si>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</si>
  <si>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</si>
  <si>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</si>
  <si>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</si>
  <si>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</si>
  <si>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</si>
  <si>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</si>
  <si>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</si>
  <si>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</si>
  <si>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</si>
  <si>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</si>
  <si>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</si>
  <si>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</si>
  <si>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</si>
  <si>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</si>
  <si>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</si>
  <si>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</si>
  <si>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</si>
  <si>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</si>
  <si>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</si>
  <si>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</si>
  <si>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</si>
  <si>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</si>
  <si>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</si>
  <si>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</si>
  <si>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</si>
  <si>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</si>
  <si>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</si>
  <si>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</si>
  <si>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</si>
  <si>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</si>
  <si>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</si>
  <si>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</si>
  <si>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</si>
  <si>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</si>
  <si>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</si>
  <si>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</si>
  <si>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</si>
  <si>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</si>
  <si>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</si>
  <si>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</si>
  <si>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</si>
  <si>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</si>
  <si>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</si>
  <si>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</si>
  <si>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</si>
  <si>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</si>
  <si>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</si>
  <si>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</si>
  <si>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</si>
  <si>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</si>
  <si>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</si>
  <si>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</si>
  <si>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</si>
  <si>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</si>
  <si>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</si>
  <si>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</si>
  <si>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</si>
  <si>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</si>
  <si>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</si>
  <si>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</si>
  <si>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</si>
  <si>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</si>
  <si>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</si>
  <si>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</si>
  <si>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</si>
  <si>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</si>
  <si>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</si>
  <si>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</si>
  <si>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</si>
  <si>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</si>
  <si>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</si>
  <si>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</si>
  <si>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</si>
  <si>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</si>
  <si>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</si>
  <si>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</si>
  <si>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</si>
  <si>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</si>
  <si>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</si>
  <si>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</si>
  <si>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</si>
  <si>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</si>
  <si>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</si>
  <si>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</si>
  <si>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</si>
  <si>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</si>
  <si>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</si>
  <si>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</si>
  <si>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</si>
  <si>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</si>
  <si>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</si>
  <si>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</si>
  <si>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</si>
  <si>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</si>
  <si>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</si>
  <si>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</si>
  <si>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</si>
  <si>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</si>
  <si>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</si>
  <si>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</si>
  <si>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</si>
  <si>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</si>
  <si>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</si>
  <si>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</si>
  <si>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</si>
  <si>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</si>
  <si>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</si>
  <si>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</si>
  <si>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</si>
  <si>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</si>
  <si>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</si>
  <si>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</si>
  <si>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</si>
  <si>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</si>
  <si>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</si>
  <si>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</si>
  <si>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</si>
  <si>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</si>
  <si>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</si>
  <si>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</si>
  <si>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</si>
  <si>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</si>
  <si>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</si>
  <si>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</si>
  <si>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</si>
  <si>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</si>
  <si>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</si>
  <si>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</si>
  <si>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</si>
  <si>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</si>
  <si>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</si>
  <si>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</si>
  <si>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</si>
  <si>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</si>
  <si>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</si>
  <si>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</si>
  <si>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</si>
  <si>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</si>
  <si>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</si>
  <si>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</si>
  <si>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</si>
  <si>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</si>
  <si>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</si>
  <si>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</si>
  <si>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</si>
  <si>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</si>
  <si>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</si>
  <si>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</si>
  <si>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</si>
  <si>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</si>
  <si>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</si>
  <si>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</si>
  <si>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</si>
  <si>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</si>
  <si>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</si>
  <si>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</si>
  <si>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</si>
  <si>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</si>
  <si>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</si>
  <si>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</si>
  <si>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</si>
  <si>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</si>
  <si>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</si>
  <si>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</si>
  <si>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</si>
  <si>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</si>
  <si>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</si>
  <si>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</si>
  <si>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</si>
  <si>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</si>
  <si>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</si>
  <si>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</si>
  <si>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</si>
  <si>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</si>
  <si>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</si>
  <si>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</si>
  <si>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</si>
  <si>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</si>
  <si>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</si>
  <si>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</si>
  <si>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</si>
  <si>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</si>
  <si>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</si>
  <si>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</si>
  <si>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</si>
  <si>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</si>
  <si>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</si>
  <si>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</si>
  <si>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</si>
  <si>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</si>
  <si>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</si>
  <si>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</si>
  <si>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</si>
  <si>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</si>
  <si>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</si>
  <si>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</si>
  <si>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</si>
  <si>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</si>
  <si>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</si>
  <si>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</si>
  <si>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</si>
  <si>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</si>
  <si>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</si>
  <si>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</si>
  <si>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</si>
  <si>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</si>
  <si>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</si>
  <si>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</si>
  <si>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</si>
  <si>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</si>
  <si>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</si>
  <si>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</si>
  <si>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</si>
  <si>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</si>
  <si>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</si>
  <si>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</si>
  <si>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</si>
  <si>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</si>
  <si>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</si>
  <si>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</si>
  <si>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</si>
  <si>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</si>
  <si>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</si>
  <si>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</si>
  <si>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</si>
  <si>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</si>
  <si>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</si>
  <si>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</si>
  <si>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</si>
  <si>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</si>
  <si>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</si>
  <si>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</si>
  <si>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</si>
  <si>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</si>
  <si>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</si>
  <si>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</si>
  <si>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</si>
  <si>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</si>
  <si>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</si>
  <si>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</si>
  <si>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</si>
  <si>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</si>
  <si>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</si>
  <si>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</si>
  <si>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</si>
  <si>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</si>
  <si>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</si>
  <si>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</si>
  <si>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</si>
  <si>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</si>
  <si>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</si>
  <si>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</si>
  <si>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</si>
  <si>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</si>
  <si>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</si>
  <si>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</si>
  <si>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</si>
  <si>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</si>
  <si>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</si>
  <si>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</si>
  <si>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</si>
  <si>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</si>
  <si>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</si>
  <si>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</si>
  <si>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</si>
  <si>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</si>
  <si>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</si>
  <si>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</si>
  <si>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</si>
  <si>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</si>
  <si>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</si>
  <si>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</si>
  <si>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</si>
  <si>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</si>
  <si>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</si>
  <si>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</si>
  <si>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</si>
  <si>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</si>
  <si>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</si>
  <si>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</si>
  <si>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</si>
  <si>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</si>
  <si>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</si>
  <si>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</si>
  <si>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</si>
  <si>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</si>
  <si>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</si>
  <si>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</si>
  <si>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</si>
  <si>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</si>
  <si>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</si>
  <si>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</si>
  <si>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</si>
  <si>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</si>
  <si>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</si>
  <si>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</si>
  <si>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</si>
  <si>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</si>
  <si>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</si>
  <si>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</si>
  <si>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</si>
  <si>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</si>
  <si>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</si>
  <si>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</si>
  <si>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</si>
  <si>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</si>
  <si>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</si>
  <si>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</si>
  <si>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</si>
  <si>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</si>
  <si>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</si>
  <si>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</si>
  <si>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</si>
  <si>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</si>
  <si>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</si>
  <si>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</si>
  <si>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</si>
  <si>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</si>
  <si>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</si>
  <si>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</si>
  <si>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</si>
  <si>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</si>
  <si>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</si>
  <si>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</si>
  <si>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</si>
  <si>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</si>
  <si>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</si>
  <si>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</si>
  <si>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</si>
  <si>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</si>
  <si>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</si>
  <si>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</si>
  <si>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</si>
  <si>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</si>
  <si>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</si>
  <si>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</si>
  <si>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</si>
  <si>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</si>
  <si>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</si>
  <si>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</si>
  <si>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</si>
  <si>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</si>
  <si>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</si>
  <si>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</si>
  <si>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</si>
  <si>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</si>
  <si>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</si>
  <si>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</si>
  <si>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</si>
  <si>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</si>
  <si>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</si>
  <si>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</si>
  <si>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</si>
  <si>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</si>
  <si>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</si>
  <si>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</si>
  <si>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</si>
  <si>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</si>
  <si>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</si>
  <si>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</si>
  <si>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</si>
  <si>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</si>
  <si>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</si>
  <si>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</si>
  <si>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</si>
  <si>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</si>
  <si>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</si>
  <si>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</si>
  <si>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</si>
  <si>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</si>
  <si>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</si>
  <si>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</si>
  <si>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</si>
  <si>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</si>
  <si>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</si>
  <si>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</si>
  <si>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</si>
  <si>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</si>
  <si>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</si>
  <si>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</si>
  <si>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</si>
  <si>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</si>
  <si>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</si>
  <si>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</si>
  <si>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</si>
  <si>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</si>
  <si>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</si>
  <si>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</si>
  <si>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</si>
  <si>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</si>
  <si>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</si>
  <si>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</si>
  <si>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</si>
  <si>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</si>
  <si>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</si>
  <si>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</si>
  <si>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</si>
  <si>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</si>
  <si>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</si>
  <si>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</si>
  <si>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</si>
  <si>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</si>
  <si>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</si>
  <si>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</si>
  <si>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</si>
  <si>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</si>
  <si>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</si>
  <si>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</si>
  <si>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</si>
  <si>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</si>
  <si>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</si>
  <si>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</si>
  <si>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</si>
  <si>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</si>
  <si>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</si>
  <si>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</si>
  <si>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</si>
  <si>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</si>
  <si>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</si>
  <si>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</si>
  <si>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</si>
  <si>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</si>
  <si>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</si>
  <si>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</si>
  <si>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</si>
  <si>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</si>
  <si>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</si>
  <si>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</si>
  <si>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</si>
  <si>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</si>
  <si>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</si>
  <si>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</si>
  <si>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</si>
  <si>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</si>
  <si>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</si>
  <si>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</si>
  <si>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</si>
  <si>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</si>
  <si>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</si>
  <si>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</si>
  <si>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</si>
  <si>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</si>
  <si>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</si>
  <si>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</si>
  <si>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</si>
  <si>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</si>
  <si>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</si>
  <si>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</si>
  <si>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</si>
  <si>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</si>
  <si>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</si>
  <si>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</si>
  <si>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</si>
  <si>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</si>
  <si>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</si>
  <si>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</si>
  <si>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</si>
  <si>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</si>
  <si>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</si>
  <si>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</si>
  <si>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</si>
  <si>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</si>
  <si>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</si>
  <si>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</si>
  <si>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</si>
  <si>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</si>
  <si>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</si>
  <si>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</si>
  <si>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</si>
  <si>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</si>
  <si>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</si>
  <si>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</si>
  <si>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</si>
  <si>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</si>
  <si>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</si>
  <si>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</si>
  <si>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</si>
  <si>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</si>
  <si>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</si>
  <si>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</si>
  <si>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</si>
  <si>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</si>
  <si>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</si>
  <si>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</si>
  <si>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</si>
  <si>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</si>
  <si>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</si>
  <si>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</si>
  <si>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</si>
  <si>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</si>
  <si>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</si>
  <si>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</si>
  <si>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</si>
  <si>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</si>
  <si>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</si>
  <si>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</si>
  <si>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</si>
  <si>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</si>
  <si>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</si>
  <si>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</si>
  <si>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</si>
  <si>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</si>
  <si>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</si>
  <si>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</si>
  <si>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</si>
  <si>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</si>
  <si>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</si>
  <si>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</si>
  <si>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</si>
  <si>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</si>
  <si>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</si>
  <si>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</si>
  <si>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</si>
  <si>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</si>
  <si>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</si>
  <si>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</si>
  <si>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</si>
  <si>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</si>
  <si>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</si>
  <si>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</si>
  <si>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</si>
  <si>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</si>
  <si>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</si>
  <si>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</si>
  <si>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</si>
  <si>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</si>
  <si>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</si>
  <si>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</si>
  <si>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</si>
  <si>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</si>
  <si>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</si>
  <si>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</si>
  <si>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</si>
  <si>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</si>
  <si>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</si>
  <si>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</si>
  <si>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</si>
  <si>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</si>
  <si>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</si>
  <si>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</si>
  <si>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</si>
  <si>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</si>
  <si>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</si>
  <si>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</si>
  <si>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</si>
  <si>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</si>
  <si>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</si>
  <si>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</si>
  <si>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</si>
  <si>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</si>
  <si>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</si>
  <si>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</si>
  <si>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</si>
  <si>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</si>
  <si>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</si>
  <si>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</si>
  <si>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</si>
  <si>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</si>
  <si>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</si>
  <si>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</si>
  <si>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</si>
  <si>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</si>
  <si>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</si>
  <si>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</si>
  <si>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</si>
  <si>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</si>
  <si>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</si>
  <si>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</si>
  <si>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</si>
  <si>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</si>
  <si>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</si>
  <si>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</si>
  <si>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</si>
  <si>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</si>
  <si>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</si>
  <si>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</si>
  <si>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</si>
  <si>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</si>
  <si>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</si>
  <si>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</si>
  <si>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</si>
  <si>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</si>
  <si>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</si>
  <si>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</si>
  <si>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</si>
  <si>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</si>
  <si>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</si>
  <si>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</si>
  <si>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</si>
  <si>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</si>
  <si>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</si>
  <si>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</si>
  <si>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</si>
  <si>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</si>
  <si>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</si>
  <si>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</si>
  <si>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</si>
  <si>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</si>
  <si>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</si>
  <si>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</si>
  <si>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</si>
  <si>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</si>
  <si>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</si>
  <si>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</si>
  <si>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</si>
  <si>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</si>
  <si>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</si>
  <si>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</si>
  <si>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</si>
  <si>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</si>
  <si>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</si>
  <si>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</si>
  <si>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</si>
  <si>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</si>
  <si>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</si>
  <si>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</si>
  <si>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</si>
  <si>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</si>
  <si>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</si>
  <si>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</si>
  <si>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</si>
  <si>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</si>
  <si>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</si>
  <si>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</si>
  <si>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</si>
  <si>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</si>
  <si>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</si>
  <si>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</si>
  <si>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</si>
  <si>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</si>
  <si>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</si>
  <si>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</si>
  <si>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</si>
  <si>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</si>
  <si>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</si>
  <si>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</si>
  <si>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</si>
  <si>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</si>
  <si>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</si>
  <si>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</si>
  <si>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</si>
  <si>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</si>
  <si>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</si>
  <si>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</si>
  <si>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</si>
  <si>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</si>
  <si>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</si>
  <si>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</si>
  <si>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</si>
  <si>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</si>
  <si>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</si>
  <si>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</si>
  <si>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</si>
  <si>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</si>
  <si>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</si>
  <si>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</si>
  <si>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</si>
  <si>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</si>
  <si>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</si>
  <si>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</si>
  <si>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</si>
  <si>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</si>
  <si>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</si>
  <si>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</si>
  <si>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</si>
  <si>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</si>
  <si>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</si>
  <si>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</si>
  <si>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</si>
  <si>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</si>
  <si>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</si>
  <si>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</si>
  <si>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</si>
  <si>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</si>
  <si>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</si>
  <si>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</si>
  <si>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</si>
  <si>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</si>
  <si>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</si>
  <si>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</si>
  <si>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</si>
  <si>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</si>
  <si>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</si>
  <si>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</si>
  <si>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</si>
  <si>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</si>
  <si>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</si>
  <si>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</si>
  <si>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</si>
  <si>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</si>
  <si>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</si>
  <si>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</si>
  <si>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</si>
  <si>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</si>
  <si>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</si>
  <si>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</si>
  <si>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</si>
  <si>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</si>
  <si>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</si>
  <si>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</si>
  <si>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</si>
  <si>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</si>
  <si>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</si>
  <si>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</si>
  <si>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</si>
  <si>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</si>
  <si>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</si>
  <si>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</si>
  <si>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</si>
  <si>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</si>
  <si>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</si>
  <si>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</si>
  <si>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</si>
  <si>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</si>
  <si>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</si>
  <si>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</si>
  <si>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</si>
  <si>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</si>
  <si>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</si>
  <si>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</si>
  <si>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</si>
  <si>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</si>
  <si>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</si>
  <si>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</si>
  <si>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</si>
  <si>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</si>
  <si>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</si>
  <si>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</si>
  <si>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</si>
  <si>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</si>
  <si>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</si>
  <si>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</si>
  <si>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</si>
  <si>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</si>
  <si>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</si>
  <si>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</si>
  <si>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</si>
  <si>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</si>
  <si>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</si>
  <si>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</si>
  <si>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</si>
  <si>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</si>
  <si>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</si>
  <si>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</si>
  <si>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</si>
  <si>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</si>
  <si>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</si>
  <si>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</si>
  <si>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</si>
  <si>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</si>
  <si>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</si>
  <si>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</si>
  <si>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</si>
  <si>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</si>
  <si>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</si>
  <si>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</si>
  <si>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</si>
  <si>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</si>
  <si>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</si>
  <si>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</si>
  <si>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</si>
  <si>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</si>
  <si>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</si>
  <si>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</si>
  <si>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</si>
  <si>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</si>
  <si>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</si>
  <si>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</si>
  <si>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</si>
  <si>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</si>
  <si>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</si>
  <si>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</si>
  <si>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</si>
  <si>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</si>
  <si>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</si>
  <si>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</si>
  <si>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</si>
  <si>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</si>
  <si>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</si>
  <si>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</si>
  <si>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</si>
  <si>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</si>
  <si>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</si>
  <si>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</si>
  <si>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</si>
  <si>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</si>
  <si>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</si>
  <si>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</si>
  <si>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</si>
  <si>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</si>
  <si>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</si>
  <si>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</si>
  <si>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</si>
  <si>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</si>
  <si>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</si>
  <si>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</si>
  <si>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</si>
  <si>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</si>
  <si>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</si>
  <si>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</si>
  <si>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</si>
  <si>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</si>
  <si>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</si>
  <si>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</si>
  <si>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</si>
  <si>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</si>
  <si>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</si>
  <si>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</si>
  <si>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</si>
  <si>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</si>
  <si>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</si>
  <si>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</si>
  <si>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</si>
  <si>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</si>
  <si>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</si>
  <si>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</si>
  <si>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</si>
  <si>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</si>
  <si>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</si>
  <si>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</si>
  <si>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</si>
  <si>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</si>
  <si>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</si>
  <si>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</si>
  <si>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</si>
  <si>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</si>
  <si>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</si>
  <si>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</si>
  <si>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</si>
  <si>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</si>
  <si>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</si>
  <si>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</si>
  <si>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</si>
  <si>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</si>
  <si>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</si>
  <si>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</si>
  <si>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</si>
  <si>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</si>
  <si>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</si>
  <si>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</si>
  <si>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</si>
  <si>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</si>
  <si>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</si>
  <si>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</si>
  <si>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</si>
  <si>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</si>
  <si>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</si>
  <si>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</si>
  <si>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</si>
  <si>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</si>
  <si>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</si>
  <si>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</si>
  <si>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</si>
  <si>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</si>
  <si>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</si>
  <si>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</si>
  <si>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</si>
  <si>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</si>
  <si>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</si>
  <si>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</si>
  <si>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</si>
  <si>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</si>
  <si>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</si>
  <si>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</si>
  <si>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</si>
  <si>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</si>
  <si>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</si>
  <si>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</si>
  <si>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</si>
  <si>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</si>
  <si>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</si>
  <si>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</si>
  <si>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</si>
  <si>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</si>
  <si>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</si>
  <si>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</si>
  <si>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</si>
  <si>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</si>
  <si>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</si>
  <si>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</si>
  <si>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</si>
  <si>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</si>
  <si>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</si>
  <si>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</si>
  <si>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</si>
  <si>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</si>
  <si>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</si>
  <si>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</si>
  <si>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</si>
  <si>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</si>
  <si>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</si>
  <si>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</si>
  <si>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</si>
  <si>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</si>
  <si>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</si>
  <si>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</si>
  <si>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</si>
  <si>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</si>
  <si>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</si>
  <si>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</si>
  <si>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</si>
  <si>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</si>
  <si>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</si>
  <si>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</si>
  <si>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</si>
  <si>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</si>
  <si>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</si>
  <si>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</si>
  <si>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</si>
  <si>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</si>
  <si>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</si>
  <si>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</si>
  <si>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</si>
  <si>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</si>
  <si>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</si>
  <si>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</si>
  <si>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</si>
  <si>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</si>
  <si>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</si>
  <si>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</si>
  <si>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</si>
  <si>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</si>
  <si>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</si>
  <si>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</si>
  <si>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</si>
  <si>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</si>
  <si>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</si>
  <si>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</si>
  <si>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</si>
  <si>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</si>
  <si>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</si>
  <si>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</si>
  <si>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</si>
  <si>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</si>
  <si>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</si>
  <si>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</si>
  <si>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</si>
  <si>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</si>
  <si>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</si>
  <si>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</si>
  <si>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</si>
  <si>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</si>
  <si>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</si>
  <si>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</si>
  <si>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</si>
  <si>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</si>
  <si>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</si>
  <si>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</si>
  <si>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</si>
  <si>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</si>
  <si>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</si>
  <si>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</si>
  <si>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</si>
  <si>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</si>
  <si>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</si>
  <si>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</si>
  <si>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</si>
  <si>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</si>
  <si>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</si>
  <si>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</si>
  <si>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</si>
  <si>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</si>
  <si>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</si>
  <si>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</si>
  <si>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</si>
  <si>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</si>
  <si>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</si>
  <si>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</si>
  <si>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</si>
  <si>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</si>
  <si>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</si>
  <si>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</si>
  <si>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</si>
  <si>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</si>
  <si>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</si>
  <si>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</si>
  <si>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</si>
  <si>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</si>
  <si>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</si>
  <si>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</si>
  <si>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</si>
  <si>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</si>
  <si>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</si>
  <si>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</si>
  <si>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</si>
  <si>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</si>
  <si>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</si>
  <si>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</si>
  <si>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</si>
  <si>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</si>
  <si>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</si>
  <si>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</si>
  <si>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</si>
  <si>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</si>
  <si>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</si>
  <si>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</si>
  <si>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</si>
  <si>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</si>
  <si>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</si>
  <si>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</si>
  <si>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</si>
  <si>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</si>
  <si>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</si>
  <si>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</si>
  <si>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</si>
  <si>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</si>
  <si>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</si>
  <si>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</si>
  <si>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</si>
  <si>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</si>
  <si>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</si>
  <si>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</si>
  <si>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</si>
  <si>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</si>
  <si>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</si>
  <si>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</si>
  <si>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</si>
  <si>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</si>
  <si>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</si>
  <si>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</si>
  <si>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</si>
  <si>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</si>
  <si>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</si>
  <si>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</si>
  <si>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</si>
  <si>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</si>
  <si>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</si>
  <si>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</si>
  <si>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</si>
  <si>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</si>
  <si>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</si>
  <si>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</si>
  <si>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</si>
  <si>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</si>
  <si>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</si>
  <si>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</si>
  <si>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</si>
  <si>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</si>
  <si>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</si>
  <si>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</si>
  <si>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</si>
  <si>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</si>
  <si>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</si>
  <si>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</si>
  <si>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</si>
  <si>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</si>
  <si>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</si>
  <si>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</si>
  <si>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</si>
  <si>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</si>
  <si>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</si>
  <si>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</si>
  <si>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</si>
  <si>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</si>
  <si>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</si>
  <si>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</si>
  <si>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</si>
  <si>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</si>
  <si>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</si>
  <si>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</si>
  <si>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</si>
  <si>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</si>
  <si>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</si>
  <si>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</si>
  <si>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</si>
  <si>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</si>
  <si>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</si>
  <si>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</si>
  <si>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</si>
  <si>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</si>
  <si>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</si>
  <si>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</si>
  <si>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</si>
  <si>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</si>
  <si>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</si>
  <si>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</si>
  <si>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</si>
  <si>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</si>
  <si>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</si>
  <si>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</si>
  <si>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</si>
  <si>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</si>
  <si>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</si>
  <si>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</si>
  <si>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</si>
  <si>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</si>
  <si>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</si>
  <si>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</si>
  <si>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</si>
  <si>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</si>
  <si>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</si>
  <si>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</si>
  <si>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</si>
  <si>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</si>
  <si>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</si>
  <si>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</si>
  <si>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</si>
  <si>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</si>
  <si>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</si>
  <si>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</si>
  <si>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</si>
  <si>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</si>
  <si>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</si>
  <si>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</si>
  <si>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</si>
  <si>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</si>
  <si>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</si>
  <si>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</si>
  <si>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</si>
  <si>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</si>
  <si>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</si>
  <si>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</si>
  <si>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</si>
  <si>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</si>
  <si>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</si>
  <si>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</si>
  <si>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</si>
  <si>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</si>
  <si>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</si>
  <si>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</si>
  <si>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</si>
  <si>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</si>
  <si>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</si>
  <si>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</si>
  <si>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</si>
  <si>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</si>
  <si>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</si>
  <si>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</si>
  <si>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</si>
  <si>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</si>
  <si>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</si>
  <si>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</si>
  <si>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</si>
  <si>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</si>
  <si>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</si>
  <si>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</si>
  <si>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</si>
  <si>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</si>
  <si>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</si>
  <si>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</si>
  <si>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</si>
  <si>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</si>
  <si>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</si>
  <si>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</si>
  <si>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</si>
  <si>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</si>
  <si>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</si>
  <si>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</si>
  <si>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</si>
  <si>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</si>
  <si>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</si>
  <si>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</si>
  <si>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</si>
  <si>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</si>
  <si>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</si>
  <si>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</si>
  <si>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</si>
  <si>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</si>
  <si>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</si>
  <si>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</si>
  <si>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</si>
  <si>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</si>
  <si>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</si>
  <si>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</si>
  <si>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</si>
  <si>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</si>
  <si>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</si>
  <si>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</si>
  <si>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</si>
  <si>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</si>
  <si>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</si>
  <si>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</si>
  <si>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</si>
  <si>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</si>
  <si>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</si>
  <si>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</si>
  <si>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</si>
  <si>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</si>
  <si>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</si>
  <si>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</si>
  <si>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</si>
  <si>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</si>
  <si>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</si>
  <si>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</si>
  <si>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</si>
  <si>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</si>
  <si>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</si>
  <si>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</si>
  <si>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</si>
  <si>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</si>
  <si>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</si>
  <si>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</si>
  <si>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</si>
  <si>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</si>
  <si>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</si>
  <si>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</si>
  <si>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</si>
  <si>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</si>
  <si>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</si>
  <si>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</si>
  <si>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</si>
  <si>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</si>
  <si>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</si>
  <si>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</si>
  <si>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</si>
  <si>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</si>
  <si>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</si>
  <si>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</si>
  <si>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</si>
  <si>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</si>
  <si>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</si>
  <si>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</si>
  <si>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</si>
  <si>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</si>
  <si>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</si>
  <si>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</si>
  <si>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</si>
  <si>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</si>
  <si>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</si>
  <si>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</si>
  <si>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</si>
  <si>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</si>
  <si>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</si>
  <si>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</si>
  <si>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</si>
  <si>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</si>
  <si>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</si>
  <si>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</si>
  <si>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</si>
  <si>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</si>
  <si>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</si>
  <si>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</si>
  <si>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</si>
  <si>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</si>
  <si>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</si>
  <si>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</si>
  <si>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</si>
  <si>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</si>
  <si>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</si>
  <si>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</si>
  <si>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</si>
  <si>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</si>
  <si>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</si>
  <si>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</si>
  <si>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</si>
  <si>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</si>
  <si>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</si>
  <si>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</si>
  <si>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</si>
  <si>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</si>
  <si>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</si>
  <si>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</si>
  <si>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</si>
  <si>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</si>
  <si>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</si>
  <si>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</si>
  <si>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</si>
  <si>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</si>
  <si>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</si>
  <si>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</si>
  <si>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</si>
  <si>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</si>
  <si>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</si>
  <si>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</si>
  <si>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</si>
  <si>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</si>
  <si>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</si>
  <si>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</si>
  <si>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</si>
  <si>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</si>
  <si>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</si>
  <si>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</si>
  <si>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</si>
  <si>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</si>
  <si>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</si>
  <si>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</si>
  <si>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</si>
  <si>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</si>
  <si>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</si>
  <si>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</si>
  <si>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</si>
  <si>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</si>
  <si>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</si>
  <si>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</si>
  <si>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</si>
  <si>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</si>
  <si>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</si>
  <si>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</si>
  <si>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</si>
  <si>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</si>
  <si>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</si>
  <si>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</si>
  <si>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</si>
  <si>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</si>
  <si>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</si>
  <si>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</si>
  <si>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</si>
  <si>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</si>
  <si>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</si>
  <si>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</si>
  <si>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</si>
  <si>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</si>
  <si>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</si>
  <si>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</si>
  <si>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</si>
  <si>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</si>
  <si>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</si>
  <si>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</si>
  <si>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</si>
  <si>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</si>
  <si>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</si>
  <si>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</si>
  <si>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</si>
  <si>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</si>
  <si>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</si>
  <si>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</si>
  <si>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</si>
  <si>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</si>
  <si>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</si>
  <si>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</si>
  <si>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</si>
  <si>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</si>
  <si>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</si>
  <si>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</si>
  <si>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</si>
  <si>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</si>
  <si>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</si>
  <si>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</si>
  <si>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</si>
  <si>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</si>
  <si>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</si>
  <si>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</si>
  <si>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</si>
  <si>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</si>
  <si>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</si>
  <si>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</si>
  <si>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</si>
  <si>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</si>
  <si>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</si>
  <si>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</si>
  <si>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</si>
  <si>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</si>
  <si>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</si>
  <si>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</si>
  <si>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</si>
  <si>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</si>
  <si>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</si>
  <si>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</si>
  <si>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</si>
  <si>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</si>
  <si>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</si>
  <si>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</si>
  <si>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</si>
  <si>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</si>
  <si>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</si>
  <si>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</si>
  <si>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</si>
  <si>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</si>
  <si>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</si>
  <si>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</si>
  <si>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</si>
  <si>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</si>
  <si>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</si>
  <si>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</si>
  <si>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</si>
  <si>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</si>
  <si>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</si>
  <si>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</si>
  <si>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</si>
  <si>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</si>
  <si>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</si>
  <si>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</si>
  <si>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</si>
  <si>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</si>
  <si>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</si>
  <si>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</si>
  <si>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</si>
  <si>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</si>
  <si>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</si>
  <si>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</si>
  <si>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</si>
  <si>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</si>
  <si>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</si>
  <si>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</si>
  <si>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</si>
  <si>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</si>
  <si>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</si>
  <si>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</si>
  <si>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</si>
  <si>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</si>
  <si>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</si>
  <si>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</si>
  <si>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</si>
  <si>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</si>
  <si>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</si>
  <si>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</si>
  <si>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</si>
  <si>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</si>
  <si>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</si>
  <si>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</si>
  <si>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</si>
  <si>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</si>
  <si>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</si>
  <si>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</si>
  <si>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</si>
  <si>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</si>
  <si>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</si>
  <si>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</si>
  <si>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</si>
  <si>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</si>
  <si>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</si>
  <si>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</si>
  <si>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</si>
  <si>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</si>
  <si>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</si>
  <si>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</si>
  <si>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</si>
  <si>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</si>
  <si>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</si>
  <si>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</si>
  <si>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</si>
  <si>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</si>
  <si>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</si>
  <si>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</si>
  <si>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</si>
  <si>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</si>
  <si>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</si>
  <si>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</si>
  <si>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</si>
  <si>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</si>
  <si>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</si>
  <si>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</si>
  <si>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</si>
  <si>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</si>
  <si>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</si>
  <si>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</si>
  <si>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</si>
  <si>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</si>
  <si>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</si>
  <si>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</si>
  <si>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</si>
  <si>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</si>
  <si>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</si>
  <si>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</si>
  <si>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</si>
  <si>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</si>
  <si>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</si>
  <si>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</si>
  <si>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</si>
  <si>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</si>
  <si>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</si>
  <si>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</si>
  <si>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</si>
  <si>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</si>
  <si>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</si>
  <si>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</si>
  <si>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</si>
  <si>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</si>
  <si>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</si>
  <si>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</si>
  <si>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</si>
  <si>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</si>
  <si>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</si>
  <si>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</si>
  <si>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</si>
  <si>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</si>
  <si>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</si>
  <si>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</si>
  <si>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</si>
  <si>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</si>
  <si>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</si>
  <si>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</si>
  <si>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</si>
  <si>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</si>
  <si>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</si>
  <si>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</si>
  <si>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</si>
  <si>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</si>
  <si>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</si>
  <si>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</si>
  <si>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</si>
  <si>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</si>
  <si>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</si>
  <si>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</si>
  <si>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</si>
  <si>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</si>
  <si>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</si>
  <si>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</si>
  <si>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</si>
  <si>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</si>
  <si>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</si>
  <si>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</si>
  <si>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</si>
  <si>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</si>
  <si>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</si>
  <si>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</si>
  <si>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</si>
  <si>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</si>
  <si>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</si>
  <si>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</si>
  <si>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</si>
  <si>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</si>
  <si>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</si>
  <si>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</si>
  <si>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</si>
  <si>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</si>
  <si>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</si>
  <si>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</si>
  <si>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</si>
  <si>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</si>
  <si>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</si>
  <si>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</si>
  <si>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</si>
  <si>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</si>
  <si>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</si>
  <si>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</si>
  <si>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</si>
  <si>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</si>
  <si>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</si>
  <si>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</si>
  <si>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</si>
  <si>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</si>
  <si>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</si>
  <si>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</si>
  <si>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</si>
  <si>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</si>
  <si>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</si>
  <si>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</si>
  <si>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</si>
  <si>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</si>
  <si>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</si>
  <si>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</si>
  <si>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</si>
  <si>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</si>
  <si>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</si>
  <si>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</si>
  <si>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</si>
  <si>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</si>
  <si>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</si>
  <si>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</si>
  <si>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</si>
  <si>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</si>
  <si>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</si>
  <si>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</si>
  <si>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</si>
  <si>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</si>
  <si>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</si>
  <si>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</si>
  <si>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</si>
  <si>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</si>
  <si>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</si>
  <si>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</si>
  <si>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</si>
  <si>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</si>
  <si>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</si>
  <si>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</si>
  <si>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</si>
  <si>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</si>
  <si>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</si>
  <si>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</si>
  <si>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</si>
  <si>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</si>
  <si>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</si>
  <si>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</si>
  <si>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</si>
  <si>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</si>
  <si>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</si>
  <si>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</si>
  <si>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</si>
  <si>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</si>
  <si>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</si>
  <si>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</si>
  <si>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</si>
  <si>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</si>
  <si>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</si>
  <si>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</si>
  <si>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</si>
  <si>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</si>
  <si>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</si>
  <si>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</si>
  <si>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</si>
  <si>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</si>
  <si>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</si>
  <si>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</si>
  <si>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</si>
  <si>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</si>
  <si>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</si>
  <si>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</si>
  <si>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</si>
  <si>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</si>
  <si>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</si>
  <si>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</si>
  <si>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</si>
  <si>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</si>
  <si>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</si>
  <si>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</si>
  <si>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</si>
  <si>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</si>
  <si>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</si>
  <si>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</si>
  <si>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</si>
  <si>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</si>
  <si>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</si>
  <si>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</si>
  <si>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</si>
  <si>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</si>
  <si>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</si>
  <si>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</si>
  <si>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</si>
  <si>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</si>
  <si>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</si>
  <si>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</si>
  <si>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</si>
  <si>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</si>
  <si>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</si>
  <si>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</si>
  <si>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</si>
  <si>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</si>
  <si>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</si>
  <si>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</si>
  <si>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</si>
  <si>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</si>
  <si>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</si>
  <si>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</si>
  <si>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</si>
  <si>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</si>
  <si>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</si>
  <si>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</si>
  <si>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</si>
  <si>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</si>
  <si>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</si>
  <si>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</si>
  <si>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</si>
  <si>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</si>
  <si>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</si>
  <si>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</si>
  <si>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</si>
  <si>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</si>
  <si>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</si>
  <si>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</si>
  <si>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</si>
  <si>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</si>
  <si>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</si>
  <si>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</si>
  <si>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</si>
  <si>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</si>
  <si>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</si>
  <si>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</si>
  <si>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</si>
  <si>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</si>
  <si>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</si>
  <si>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</si>
  <si>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</si>
  <si>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</si>
  <si>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</si>
  <si>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</si>
  <si>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</si>
  <si>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</si>
  <si>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</si>
  <si>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</si>
  <si>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</si>
  <si>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</si>
  <si>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</si>
  <si>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</si>
  <si>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</si>
  <si>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</si>
  <si>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</si>
  <si>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</si>
  <si>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</si>
  <si>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</si>
  <si>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</si>
  <si>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</si>
  <si>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</si>
  <si>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</si>
  <si>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</si>
  <si>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</si>
  <si>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</si>
  <si>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</si>
  <si>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</si>
  <si>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</si>
  <si>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</si>
  <si>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</si>
  <si>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</si>
  <si>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</si>
  <si>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</si>
  <si>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</si>
  <si>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</si>
  <si>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</si>
  <si>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</si>
  <si>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</si>
  <si>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</si>
  <si>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</si>
  <si>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</si>
  <si>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</si>
  <si>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</si>
  <si>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</si>
  <si>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</si>
  <si>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</si>
  <si>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</si>
  <si>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</si>
  <si>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</si>
  <si>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</si>
  <si>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</si>
  <si>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</si>
  <si>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</si>
  <si>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</si>
  <si>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</si>
  <si>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</si>
  <si>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</si>
  <si>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</si>
  <si>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</si>
  <si>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</si>
  <si>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</si>
  <si>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</si>
  <si>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</si>
  <si>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</si>
  <si>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</si>
  <si>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</si>
  <si>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</si>
  <si>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</si>
  <si>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</si>
  <si>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</si>
  <si>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</si>
  <si>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</si>
  <si>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</si>
  <si>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</si>
  <si>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</si>
  <si>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</si>
  <si>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</si>
  <si>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</si>
  <si>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</si>
  <si>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</si>
  <si>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</si>
  <si>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</si>
  <si>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</si>
  <si>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</si>
  <si>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</si>
  <si>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</si>
  <si>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</si>
  <si>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</si>
  <si>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</si>
  <si>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</si>
  <si>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</si>
  <si>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</si>
  <si>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</si>
  <si>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</si>
  <si>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</si>
  <si>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</si>
  <si>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</si>
  <si>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</si>
  <si>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</si>
  <si>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</si>
  <si>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</si>
  <si>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</si>
  <si>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</si>
  <si>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</si>
  <si>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</si>
  <si>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</si>
  <si>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</si>
  <si>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</si>
  <si>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</si>
  <si>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</si>
  <si>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</si>
  <si>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</si>
  <si>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</si>
  <si>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</si>
  <si>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</si>
  <si>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</si>
  <si>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</si>
  <si>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</si>
  <si>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</si>
  <si>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</si>
  <si>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</si>
  <si>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</si>
  <si>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</si>
  <si>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</si>
  <si>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</si>
  <si>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</si>
  <si>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</si>
  <si>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</si>
  <si>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</si>
  <si>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</si>
  <si>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</si>
  <si>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</si>
  <si>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</si>
  <si>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</si>
  <si>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</si>
  <si>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</si>
  <si>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</si>
  <si>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</si>
  <si>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</si>
  <si>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</si>
  <si>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</si>
  <si>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</si>
  <si>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</si>
  <si>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</si>
  <si>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</si>
  <si>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</si>
  <si>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</si>
  <si>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</si>
  <si>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</si>
  <si>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</si>
  <si>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</si>
  <si>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</si>
  <si>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</si>
  <si>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</si>
  <si>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</si>
  <si>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</si>
  <si>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</si>
  <si>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</si>
  <si>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</si>
  <si>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</si>
  <si>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</si>
  <si>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</si>
  <si>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</si>
  <si>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</si>
  <si>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</si>
  <si>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</si>
  <si>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</si>
  <si>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</si>
  <si>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</si>
  <si>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</si>
  <si>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</si>
  <si>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</si>
  <si>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</si>
  <si>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</si>
  <si>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</si>
  <si>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</si>
  <si>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</si>
  <si>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</si>
  <si>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</si>
  <si>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</si>
  <si>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</si>
  <si>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</si>
  <si>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</si>
  <si>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</si>
  <si>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</si>
  <si>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</si>
  <si>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</si>
  <si>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</si>
  <si>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</si>
  <si>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</si>
  <si>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</si>
  <si>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</si>
  <si>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</si>
  <si>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</si>
  <si>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</si>
  <si>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</si>
  <si>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</si>
  <si>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</si>
  <si>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</si>
  <si>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</si>
  <si>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</si>
  <si>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</si>
  <si>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</si>
  <si>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</si>
  <si>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</si>
  <si>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</si>
  <si>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</si>
  <si>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</si>
  <si>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</si>
  <si>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</si>
  <si>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</si>
  <si>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</si>
  <si>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</si>
  <si>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</si>
  <si>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</si>
  <si>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</si>
  <si>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</si>
  <si>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</si>
  <si>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</si>
  <si>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</si>
  <si>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</si>
  <si>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</si>
  <si>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</si>
  <si>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</si>
  <si>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</si>
  <si>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</si>
  <si>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</si>
  <si>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</si>
  <si>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</si>
  <si>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</si>
  <si>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</si>
  <si>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</si>
  <si>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</si>
  <si>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</si>
  <si>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</si>
  <si>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</si>
  <si>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</si>
  <si>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</si>
  <si>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</si>
  <si>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</si>
  <si>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</si>
  <si>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</si>
  <si>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</si>
  <si>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</si>
  <si>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</si>
  <si>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</si>
  <si>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</si>
  <si>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</si>
  <si>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</si>
  <si>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</si>
  <si>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</si>
  <si>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</si>
  <si>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</si>
  <si>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</si>
  <si>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</si>
  <si>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</si>
  <si>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</si>
  <si>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</si>
  <si>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</si>
  <si>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</si>
  <si>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</si>
  <si>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</si>
  <si>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</si>
  <si>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</si>
  <si>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</si>
  <si>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</si>
  <si>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</si>
  <si>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</si>
  <si>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</si>
  <si>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</si>
  <si>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</si>
  <si>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</si>
  <si>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</si>
  <si>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</si>
  <si>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</si>
  <si>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</si>
  <si>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</si>
  <si>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</si>
  <si>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</si>
  <si>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</si>
  <si>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</si>
  <si>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</si>
  <si>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</si>
  <si>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</si>
  <si>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</si>
  <si>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</si>
  <si>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</si>
  <si>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</si>
  <si>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</si>
  <si>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</si>
  <si>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</si>
  <si>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</si>
  <si>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</si>
  <si>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</si>
  <si>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</si>
  <si>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</si>
  <si>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</si>
  <si>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</si>
  <si>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</si>
  <si>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</si>
  <si>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</si>
  <si>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</si>
  <si>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</si>
  <si>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</si>
  <si>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</si>
  <si>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</si>
  <si>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</si>
  <si>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</si>
  <si>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</si>
  <si>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</si>
  <si>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</si>
  <si>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</si>
  <si>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</si>
  <si>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</si>
  <si>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</si>
  <si>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</si>
  <si>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</si>
  <si>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</si>
  <si>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</si>
  <si>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</si>
  <si>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</si>
  <si>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</si>
  <si>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</si>
  <si>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</si>
  <si>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</si>
  <si>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</si>
  <si>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</si>
  <si>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</si>
  <si>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</si>
  <si>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</si>
  <si>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</si>
  <si>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</si>
  <si>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</si>
  <si>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</si>
  <si>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</si>
  <si>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</si>
  <si>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</si>
  <si>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</si>
  <si>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</si>
  <si>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</si>
  <si>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</si>
  <si>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</si>
  <si>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</si>
  <si>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</si>
  <si>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</si>
  <si>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</si>
  <si>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</si>
  <si>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</si>
  <si>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</si>
  <si>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</si>
  <si>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</si>
  <si>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</si>
  <si>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</si>
  <si>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</si>
  <si>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</si>
  <si>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</si>
  <si>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</si>
  <si>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</si>
  <si>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</si>
  <si>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</si>
  <si>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</si>
  <si>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</si>
  <si>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</si>
  <si>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</si>
  <si>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</si>
  <si>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</si>
  <si>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</si>
  <si>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</si>
  <si>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</si>
  <si>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</si>
  <si>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</si>
  <si>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</si>
  <si>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</si>
  <si>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</si>
  <si>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</si>
  <si>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</si>
  <si>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</si>
  <si>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</si>
  <si>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</si>
  <si>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</si>
  <si>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</si>
  <si>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</si>
  <si>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</si>
  <si>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</si>
  <si>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</si>
  <si>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</si>
  <si>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</si>
  <si>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</si>
  <si>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</si>
  <si>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</si>
  <si>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</si>
  <si>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</si>
  <si>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</si>
  <si>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</si>
  <si>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</si>
  <si>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</si>
  <si>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</si>
  <si>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</si>
  <si>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</si>
  <si>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</si>
  <si>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</si>
  <si>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</si>
  <si>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</si>
  <si>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</si>
  <si>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</si>
  <si>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</si>
  <si>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</si>
  <si>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</si>
  <si>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</si>
  <si>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</si>
  <si>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</si>
  <si>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</si>
  <si>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</si>
  <si>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</si>
  <si>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</si>
  <si>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</si>
  <si>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</si>
  <si>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</si>
  <si>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</si>
  <si>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</si>
  <si>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</si>
  <si>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</si>
  <si>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</si>
  <si>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</si>
  <si>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</si>
  <si>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</si>
  <si>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</si>
  <si>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</si>
  <si>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</si>
  <si>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</si>
  <si>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</si>
  <si>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</si>
  <si>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</si>
  <si>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</si>
  <si>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</si>
  <si>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</si>
  <si>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</si>
  <si>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</si>
  <si>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</si>
  <si>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</si>
  <si>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</si>
  <si>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</si>
  <si>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</si>
  <si>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</si>
  <si>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</si>
  <si>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</si>
  <si>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</si>
  <si>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</si>
  <si>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</si>
  <si>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</si>
  <si>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</si>
  <si>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</si>
  <si>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</si>
  <si>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</si>
  <si>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</si>
  <si>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</si>
  <si>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</si>
  <si>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</si>
  <si>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</si>
  <si>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</si>
  <si>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</si>
  <si>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</si>
  <si>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</si>
  <si>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</si>
  <si>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</si>
  <si>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</si>
  <si>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</si>
  <si>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</si>
  <si>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</si>
  <si>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</si>
  <si>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</si>
  <si>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</si>
  <si>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</si>
  <si>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</si>
  <si>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</si>
  <si>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</si>
  <si>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</si>
  <si>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</si>
  <si>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</si>
  <si>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</si>
  <si>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</si>
  <si>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</si>
  <si>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</si>
  <si>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</si>
  <si>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</si>
  <si>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</si>
  <si>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</si>
  <si>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</si>
  <si>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</si>
  <si>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</si>
  <si>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</si>
  <si>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</si>
  <si>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</si>
  <si>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</si>
  <si>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</si>
  <si>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</si>
  <si>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</si>
  <si>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</si>
  <si>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</si>
  <si>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</si>
  <si>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</si>
  <si>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</si>
  <si>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</si>
  <si>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</si>
  <si>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</si>
  <si>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</si>
  <si>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</si>
  <si>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</si>
  <si>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</si>
  <si>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</si>
  <si>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</si>
  <si>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</si>
  <si>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</si>
  <si>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</si>
  <si>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</si>
  <si>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</si>
  <si>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</si>
  <si>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</si>
  <si>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</si>
  <si>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</si>
  <si>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</si>
  <si>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</si>
  <si>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</si>
  <si>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</si>
  <si>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</si>
  <si>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</si>
  <si>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</si>
  <si>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</si>
  <si>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</si>
  <si>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</si>
  <si>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</si>
  <si>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</si>
  <si>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</si>
  <si>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</si>
  <si>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</si>
  <si>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</si>
  <si>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</si>
  <si>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</si>
  <si>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</si>
  <si>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</si>
  <si>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</si>
  <si>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</si>
  <si>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</si>
  <si>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</si>
  <si>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</si>
  <si>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</si>
  <si>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</si>
  <si>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</si>
  <si>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</si>
  <si>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</si>
  <si>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</si>
  <si>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</si>
  <si>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</si>
  <si>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</si>
  <si>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</si>
  <si>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</si>
  <si>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</si>
  <si>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</si>
  <si>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</si>
  <si>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</si>
  <si>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</si>
  <si>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</si>
  <si>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</si>
  <si>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</si>
  <si>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</si>
  <si>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</si>
  <si>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</si>
  <si>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</si>
  <si>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</si>
  <si>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</si>
  <si>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</si>
  <si>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</si>
  <si>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</si>
  <si>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</si>
  <si>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</si>
  <si>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</si>
  <si>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</si>
  <si>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</si>
  <si>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</si>
  <si>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</si>
  <si>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</si>
  <si>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</si>
  <si>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</si>
  <si>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</si>
  <si>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</si>
  <si>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</si>
  <si>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</si>
  <si>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</si>
  <si>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</si>
  <si>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</si>
  <si>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</si>
  <si>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</si>
  <si>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</si>
  <si>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</si>
  <si>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</si>
  <si>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</si>
  <si>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</si>
  <si>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</si>
  <si>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</si>
  <si>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</si>
  <si>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</si>
  <si>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</si>
  <si>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</si>
  <si>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</si>
  <si>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</si>
  <si>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</si>
  <si>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</si>
  <si>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</si>
  <si>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</si>
  <si>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</si>
  <si>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</si>
  <si>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</si>
  <si>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</si>
  <si>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</si>
  <si>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</si>
  <si>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</si>
  <si>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</si>
  <si>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</si>
  <si>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</si>
  <si>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</si>
  <si>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</si>
  <si>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</si>
  <si>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</si>
  <si>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</si>
  <si>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</si>
  <si>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</si>
  <si>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</si>
  <si>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</si>
  <si>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</si>
  <si>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</si>
  <si>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</si>
  <si>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</si>
  <si>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</si>
  <si>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</si>
  <si>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</si>
  <si>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</si>
  <si>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</si>
  <si>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</si>
  <si>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</si>
  <si>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</si>
  <si>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</si>
  <si>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</si>
  <si>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</si>
  <si>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</si>
  <si>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</si>
  <si>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</si>
  <si>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</si>
  <si>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</si>
  <si>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</si>
  <si>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</si>
  <si>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</si>
  <si>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</si>
  <si>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</si>
  <si>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</si>
  <si>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</si>
  <si>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</si>
  <si>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</si>
  <si>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</si>
  <si>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</si>
  <si>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</si>
  <si>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</si>
  <si>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</si>
  <si>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</si>
  <si>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</si>
  <si>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</si>
  <si>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</si>
  <si>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</si>
  <si>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</si>
  <si>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</si>
  <si>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</si>
  <si>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</si>
  <si>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</si>
  <si>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</si>
  <si>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</si>
  <si>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</si>
  <si>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</si>
  <si>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</si>
  <si>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</si>
  <si>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</si>
  <si>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</si>
  <si>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</si>
  <si>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</si>
  <si>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</si>
  <si>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</si>
  <si>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</si>
  <si>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</si>
  <si>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</si>
  <si>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</si>
  <si>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</si>
  <si>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</si>
  <si>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</si>
  <si>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</si>
  <si>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</si>
  <si>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</si>
  <si>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</si>
  <si>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</si>
  <si>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</si>
  <si>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</si>
  <si>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</si>
  <si>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</si>
  <si>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</si>
  <si>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</si>
  <si>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</si>
  <si>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</si>
  <si>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</si>
  <si>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</si>
  <si>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</si>
  <si>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</si>
  <si>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</si>
  <si>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</si>
  <si>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</si>
  <si>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</si>
  <si>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</si>
  <si>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</si>
  <si>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</si>
  <si>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</si>
  <si>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</si>
  <si>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</si>
  <si>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</si>
  <si>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</si>
  <si>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</si>
  <si>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</si>
  <si>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</si>
  <si>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</si>
  <si>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</si>
  <si>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</si>
  <si>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</si>
  <si>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</si>
  <si>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</si>
  <si>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</si>
  <si>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</si>
  <si>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</si>
  <si>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</si>
  <si>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</si>
  <si>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</si>
  <si>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</si>
  <si>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</si>
  <si>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</si>
  <si>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</si>
  <si>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</si>
  <si>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</si>
  <si>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</si>
  <si>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</si>
  <si>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</si>
  <si>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</si>
  <si>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</si>
  <si>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</si>
  <si>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</si>
  <si>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</si>
  <si>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</si>
  <si>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</si>
  <si>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</si>
  <si>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</si>
  <si>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</si>
  <si>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</si>
  <si>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</si>
  <si>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</si>
  <si>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</si>
  <si>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</si>
  <si>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</si>
  <si>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</si>
  <si>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</si>
  <si>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</si>
  <si>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</si>
  <si>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</si>
  <si>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</si>
  <si>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</si>
  <si>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</si>
  <si>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</si>
  <si>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</si>
  <si>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</si>
  <si>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</si>
  <si>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</si>
  <si>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</si>
  <si>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</si>
  <si>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</si>
  <si>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</si>
  <si>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</si>
  <si>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</si>
  <si>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</si>
  <si>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</si>
  <si>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</si>
  <si>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</si>
  <si>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</si>
  <si>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</si>
  <si>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</si>
  <si>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</si>
  <si>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</si>
  <si>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</si>
  <si>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</si>
  <si>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</si>
  <si>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</si>
  <si>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</si>
  <si>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</si>
  <si>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</si>
  <si>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</si>
  <si>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</si>
  <si>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</si>
  <si>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</si>
  <si>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</si>
  <si>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</si>
  <si>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</si>
  <si>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</si>
  <si>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</si>
  <si>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</si>
  <si>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</si>
  <si>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</si>
  <si>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</si>
  <si>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</si>
  <si>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</si>
  <si>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</si>
  <si>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</si>
  <si>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</si>
  <si>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</si>
  <si>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</si>
  <si>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</si>
  <si>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</si>
  <si>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</si>
  <si>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</si>
  <si>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</si>
  <si>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</si>
  <si>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</si>
  <si>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</si>
  <si>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</si>
  <si>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</si>
  <si>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</si>
  <si>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</si>
  <si>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</si>
  <si>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</si>
  <si>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</si>
  <si>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</si>
  <si>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</si>
  <si>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</si>
  <si>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</si>
  <si>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</si>
  <si>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</si>
  <si>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</si>
  <si>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</si>
  <si>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</si>
  <si>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</si>
  <si>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</si>
  <si>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</si>
  <si>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</si>
  <si>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</si>
  <si>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</si>
  <si>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</si>
  <si>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</si>
  <si>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</si>
  <si>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</si>
  <si>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</si>
  <si>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</si>
  <si>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</si>
  <si>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</si>
  <si>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</si>
  <si>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</si>
  <si>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</si>
  <si>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</si>
  <si>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</si>
  <si>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</si>
  <si>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</si>
  <si>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</si>
  <si>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</si>
  <si>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</si>
  <si>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</si>
  <si>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</si>
  <si>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</si>
  <si>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</si>
  <si>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</si>
  <si>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</si>
  <si>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</si>
  <si>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</si>
  <si>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</si>
  <si>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</si>
  <si>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</si>
  <si>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</si>
  <si>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</si>
  <si>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</si>
  <si>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</si>
  <si>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</si>
  <si>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</si>
  <si>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</si>
  <si>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</si>
  <si>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</si>
  <si>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</si>
  <si>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</si>
  <si>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</si>
  <si>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</si>
  <si>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</si>
  <si>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</si>
  <si>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</si>
  <si>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</si>
  <si>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</si>
  <si>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</si>
  <si>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</si>
  <si>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</si>
  <si>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</si>
  <si>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</si>
  <si>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</si>
  <si>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</si>
  <si>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</si>
  <si>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</si>
  <si>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</si>
  <si>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</si>
  <si>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</si>
  <si>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</si>
  <si>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</si>
  <si>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</si>
  <si>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</si>
  <si>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</si>
  <si>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</si>
  <si>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</si>
  <si>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</si>
  <si>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</si>
  <si>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</si>
  <si>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</si>
  <si>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</si>
  <si>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</si>
  <si>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</si>
  <si>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</si>
  <si>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</si>
  <si>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</si>
  <si>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</si>
  <si>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</si>
  <si>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</si>
  <si>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</si>
  <si>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</si>
  <si>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</si>
  <si>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</si>
  <si>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</si>
  <si>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</si>
  <si>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</si>
  <si>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</si>
  <si>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</si>
  <si>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</si>
  <si>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</si>
  <si>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</si>
  <si>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</si>
  <si>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</si>
  <si>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</si>
  <si>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</si>
  <si>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</si>
  <si>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</si>
  <si>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</si>
  <si>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</si>
  <si>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</si>
  <si>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</si>
  <si>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</si>
  <si>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</si>
  <si>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</si>
  <si>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</si>
  <si>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</si>
  <si>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</si>
  <si>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</si>
  <si>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</si>
  <si>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</si>
  <si>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</si>
  <si>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</si>
  <si>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</si>
  <si>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</si>
  <si>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</si>
  <si>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</si>
  <si>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</si>
  <si>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</si>
  <si>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</si>
  <si>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</si>
  <si>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</si>
  <si>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</si>
  <si>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</si>
  <si>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</si>
  <si>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</si>
  <si>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</si>
  <si>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</si>
  <si>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</si>
  <si>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</si>
  <si>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</si>
  <si>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</si>
  <si>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</si>
  <si>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</si>
  <si>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</si>
  <si>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</si>
  <si>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</si>
  <si>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</si>
  <si>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</si>
  <si>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</si>
  <si>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</si>
  <si>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</si>
  <si>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</si>
  <si>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</si>
  <si>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</si>
  <si>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</si>
  <si>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</si>
  <si>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</si>
  <si>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</si>
  <si>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</si>
  <si>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</si>
  <si>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</si>
  <si>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</si>
  <si>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</si>
  <si>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</si>
  <si>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</si>
  <si>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</si>
  <si>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</si>
  <si>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</si>
  <si>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</si>
  <si>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</si>
  <si>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</si>
  <si>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</si>
  <si>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</si>
  <si>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</si>
  <si>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</si>
  <si>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</si>
  <si>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</si>
  <si>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</si>
  <si>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</si>
  <si>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</si>
  <si>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</si>
  <si>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</si>
  <si>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</si>
  <si>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</si>
  <si>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</si>
  <si>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</si>
  <si>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</si>
  <si>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</si>
  <si>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</si>
  <si>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</si>
  <si>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</si>
  <si>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</si>
  <si>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</si>
  <si>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</si>
  <si>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</si>
  <si>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</si>
  <si>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</si>
  <si>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</si>
  <si>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</si>
  <si>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</si>
  <si>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</si>
  <si>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</si>
  <si>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</si>
  <si>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</si>
  <si>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</si>
  <si>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</si>
  <si>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</si>
  <si>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</si>
  <si>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</si>
  <si>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</si>
  <si>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</si>
  <si>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</si>
  <si>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</si>
  <si>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</si>
  <si>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</si>
  <si>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</si>
  <si>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</si>
  <si>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</si>
  <si>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</si>
  <si>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</si>
  <si>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</si>
  <si>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</si>
  <si>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</si>
  <si>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</si>
  <si>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</si>
  <si>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</si>
  <si>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</si>
  <si>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</si>
  <si>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</si>
  <si>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</si>
  <si>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</si>
  <si>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</si>
  <si>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</si>
  <si>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</si>
  <si>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</si>
  <si>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</si>
  <si>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</si>
  <si>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</si>
  <si>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</si>
  <si>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</si>
  <si>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</si>
  <si>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</si>
  <si>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</si>
  <si>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</si>
  <si>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</si>
  <si>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</si>
  <si>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</si>
  <si>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</si>
  <si>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</si>
  <si>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</si>
  <si>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</si>
  <si>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</si>
  <si>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</si>
  <si>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</si>
  <si>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</si>
  <si>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</si>
  <si>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</si>
  <si>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</si>
  <si>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</si>
  <si>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</si>
  <si>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</si>
  <si>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</si>
  <si>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</si>
  <si>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</si>
  <si>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</si>
  <si>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</si>
  <si>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</si>
  <si>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</si>
  <si>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</si>
  <si>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</si>
  <si>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</si>
  <si>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</si>
  <si>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</si>
  <si>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</si>
  <si>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</si>
  <si>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</si>
  <si>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</si>
  <si>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</si>
  <si>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</si>
  <si>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</si>
  <si>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</si>
  <si>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</si>
  <si>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</si>
  <si>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</si>
  <si>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</si>
  <si>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</si>
  <si>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</si>
  <si>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</si>
  <si>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</si>
  <si>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</si>
  <si>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</si>
  <si>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</si>
  <si>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</si>
  <si>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</si>
  <si>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</si>
  <si>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</si>
  <si>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</si>
  <si>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</si>
  <si>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</si>
  <si>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</si>
  <si>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</si>
  <si>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</si>
  <si>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</si>
  <si>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</si>
  <si>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</si>
  <si>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</si>
  <si>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</si>
  <si>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</si>
  <si>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</si>
  <si>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</si>
  <si>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</si>
  <si>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</si>
  <si>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</si>
  <si>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</si>
  <si>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</si>
  <si>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</si>
  <si>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</si>
  <si>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</si>
  <si>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</si>
  <si>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</si>
  <si>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</si>
  <si>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</si>
  <si>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</si>
  <si>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</si>
  <si>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</si>
  <si>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</si>
  <si>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</si>
  <si>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</si>
  <si>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</si>
  <si>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</si>
  <si>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</si>
  <si>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</si>
  <si>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</si>
  <si>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</si>
  <si>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</si>
  <si>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</si>
  <si>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</si>
  <si>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</si>
  <si>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</si>
  <si>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</si>
  <si>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</si>
  <si>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</si>
  <si>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</si>
  <si>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</si>
  <si>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</si>
  <si>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</si>
  <si>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</si>
  <si>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</si>
  <si>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</si>
  <si>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</si>
  <si>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</si>
  <si>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</si>
  <si>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</si>
  <si>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</si>
  <si>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</si>
  <si>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</si>
  <si>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</si>
  <si>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</si>
  <si>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</si>
  <si>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</si>
  <si>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</si>
  <si>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</si>
  <si>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</si>
  <si>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</si>
  <si>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</si>
  <si>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</si>
  <si>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</si>
  <si>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</si>
  <si>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</si>
  <si>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</si>
  <si>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</si>
  <si>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</si>
  <si>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</si>
  <si>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</si>
  <si>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</si>
  <si>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</si>
  <si>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</si>
  <si>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</si>
  <si>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</si>
  <si>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</si>
  <si>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</si>
  <si>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</si>
  <si>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</si>
  <si>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</si>
  <si>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</si>
  <si>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</si>
  <si>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</si>
  <si>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</si>
  <si>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</si>
  <si>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</si>
  <si>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</si>
  <si>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</si>
  <si>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</si>
  <si>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</si>
  <si>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</si>
  <si>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</si>
  <si>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</si>
  <si>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</si>
  <si>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</si>
  <si>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</si>
  <si>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</si>
  <si>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</si>
  <si>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</si>
  <si>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</si>
  <si>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</si>
  <si>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</si>
  <si>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</si>
  <si>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</si>
  <si>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</si>
  <si>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</si>
  <si>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</si>
  <si>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</si>
  <si>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</si>
  <si>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</si>
  <si>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</si>
  <si>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</si>
  <si>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</si>
  <si>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</si>
  <si>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</si>
  <si>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</si>
  <si>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</si>
  <si>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</si>
  <si>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</si>
  <si>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</si>
  <si>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</si>
  <si>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</si>
  <si>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</si>
  <si>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</si>
  <si>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</si>
  <si>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</si>
  <si>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</si>
  <si>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</si>
  <si>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</si>
  <si>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</si>
  <si>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</si>
  <si>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</si>
  <si>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</si>
  <si>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</si>
  <si>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</si>
  <si>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</si>
  <si>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</si>
  <si>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</si>
  <si>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</si>
  <si>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</si>
  <si>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</si>
  <si>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</si>
  <si>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</si>
  <si>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</si>
  <si>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</si>
  <si>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</si>
  <si>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</si>
  <si>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</si>
  <si>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</si>
  <si>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</si>
  <si>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</si>
  <si>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</si>
  <si>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</si>
  <si>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</si>
  <si>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</si>
  <si>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</si>
  <si>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</si>
  <si>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</si>
  <si>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</si>
  <si>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</si>
  <si>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</si>
  <si>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</si>
  <si>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</si>
  <si>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</si>
  <si>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</si>
  <si>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</si>
  <si>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</si>
  <si>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</si>
  <si>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</si>
  <si>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</si>
  <si>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</si>
  <si>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</si>
  <si>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</si>
  <si>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</si>
  <si>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</si>
  <si>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</si>
  <si>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</si>
  <si>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</si>
  <si>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</si>
  <si>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</si>
  <si>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</si>
  <si>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</si>
  <si>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</si>
  <si>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</si>
  <si>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</si>
  <si>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</si>
  <si>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</si>
  <si>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</si>
  <si>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</si>
  <si>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</si>
  <si>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</si>
  <si>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</si>
  <si>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</si>
  <si>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</si>
  <si>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</si>
  <si>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</si>
  <si>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</si>
  <si>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</si>
  <si>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</si>
  <si>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</si>
  <si>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</si>
  <si>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</si>
  <si>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</si>
  <si>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</si>
  <si>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</si>
  <si>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</si>
  <si>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</si>
  <si>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</si>
  <si>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</si>
  <si>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</si>
  <si>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</si>
  <si>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</si>
  <si>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</si>
  <si>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</si>
  <si>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</si>
  <si>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</si>
  <si>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</si>
  <si>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</si>
  <si>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</si>
  <si>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</si>
  <si>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</si>
  <si>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</si>
  <si>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</si>
  <si>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</si>
  <si>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</si>
  <si>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</si>
  <si>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</si>
  <si>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</si>
  <si>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</si>
  <si>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</si>
  <si>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</si>
  <si>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</si>
  <si>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</si>
  <si>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</si>
  <si>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</si>
  <si>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</si>
  <si>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</si>
  <si>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</si>
  <si>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</si>
  <si>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</si>
  <si>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</si>
  <si>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</si>
  <si>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</si>
  <si>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</si>
  <si>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</si>
  <si>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</si>
  <si>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</si>
  <si>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</si>
  <si>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</si>
  <si>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</si>
  <si>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</si>
  <si>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</si>
  <si>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</si>
  <si>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</si>
  <si>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</si>
  <si>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</si>
  <si>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</si>
  <si>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</si>
  <si>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</si>
  <si>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</si>
  <si>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</si>
  <si>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</si>
  <si>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</si>
  <si>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</si>
  <si>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</si>
  <si>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</si>
  <si>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</si>
  <si>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</si>
  <si>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</si>
  <si>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</si>
  <si>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</si>
  <si>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</si>
  <si>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</si>
  <si>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</si>
  <si>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</si>
  <si>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</si>
  <si>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</si>
  <si>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</si>
  <si>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</si>
  <si>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</si>
  <si>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</si>
  <si>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</si>
  <si>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</si>
  <si>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</si>
  <si>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</si>
  <si>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</si>
  <si>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</si>
  <si>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</si>
  <si>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</si>
  <si>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</si>
  <si>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</si>
  <si>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</si>
  <si>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</si>
  <si>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</si>
  <si>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</si>
  <si>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</si>
  <si>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</si>
  <si>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</si>
  <si>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</si>
  <si>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</si>
  <si>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</si>
  <si>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</si>
  <si>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</si>
  <si>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</si>
  <si>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</si>
  <si>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</si>
  <si>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</si>
  <si>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</si>
  <si>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</si>
  <si>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</si>
  <si>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</si>
  <si>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</si>
  <si>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</si>
  <si>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</si>
  <si>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</si>
  <si>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</si>
  <si>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</si>
  <si>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</si>
  <si>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</si>
  <si>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</si>
  <si>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</si>
  <si>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</si>
  <si>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</si>
  <si>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</si>
  <si>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</si>
  <si>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</si>
  <si>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</si>
  <si>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</si>
  <si>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</si>
  <si>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</si>
  <si>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</si>
  <si>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</si>
  <si>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</si>
  <si>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</si>
  <si>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</si>
  <si>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</si>
  <si>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</si>
  <si>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</si>
  <si>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</si>
  <si>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</si>
  <si>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</si>
  <si>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</si>
  <si>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</si>
  <si>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</si>
  <si>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</si>
  <si>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</si>
  <si>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</si>
  <si>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</si>
  <si>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</si>
  <si>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</si>
  <si>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</si>
  <si>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</si>
  <si>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</si>
  <si>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</si>
  <si>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</si>
  <si>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</si>
  <si>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</si>
  <si>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</si>
  <si>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</si>
  <si>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</si>
  <si>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</si>
  <si>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</si>
  <si>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</si>
  <si>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</si>
  <si>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</si>
  <si>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</si>
  <si>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</si>
  <si>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</si>
  <si>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</si>
  <si>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</si>
  <si>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</si>
  <si>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</si>
  <si>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</si>
  <si>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</si>
  <si>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</si>
  <si>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</si>
  <si>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</si>
  <si>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</si>
  <si>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</si>
  <si>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</si>
  <si>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</si>
  <si>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</si>
  <si>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</si>
  <si>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</si>
  <si>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</si>
  <si>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</si>
  <si>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</si>
  <si>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</si>
  <si>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</si>
  <si>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</si>
  <si>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</si>
  <si>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</si>
  <si>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</si>
  <si>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</si>
  <si>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</si>
  <si>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</si>
  <si>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</si>
  <si>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</si>
  <si>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</si>
  <si>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</si>
  <si>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</si>
  <si>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</si>
  <si>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</si>
  <si>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</si>
  <si>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</si>
  <si>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</si>
  <si>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</si>
  <si>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</si>
  <si>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</si>
  <si>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</si>
  <si>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</si>
  <si>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</si>
  <si>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</si>
  <si>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</si>
  <si>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</si>
  <si>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</si>
  <si>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</si>
  <si>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</si>
  <si>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</si>
  <si>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</si>
  <si>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</si>
  <si>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</si>
  <si>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</si>
  <si>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</si>
  <si>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</si>
  <si>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</si>
  <si>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</si>
  <si>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</si>
  <si>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</si>
  <si>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</si>
  <si>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</si>
  <si>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</si>
  <si>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</si>
  <si>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</si>
  <si>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</si>
  <si>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</si>
  <si>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</si>
  <si>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</si>
  <si>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</si>
  <si>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</si>
  <si>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</si>
  <si>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</si>
  <si>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</si>
  <si>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</si>
  <si>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</si>
  <si>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</si>
  <si>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</si>
  <si>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</si>
  <si>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</si>
  <si>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</si>
  <si>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</si>
  <si>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</si>
  <si>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</si>
  <si>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</si>
  <si>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</si>
  <si>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</si>
  <si>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</si>
  <si>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</si>
  <si>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</si>
  <si>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</si>
  <si>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</si>
  <si>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</si>
  <si>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</si>
  <si>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</si>
  <si>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</si>
  <si>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</si>
  <si>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</si>
  <si>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</si>
  <si>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</si>
  <si>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</si>
  <si>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</si>
  <si>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</si>
  <si>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</si>
  <si>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</si>
  <si>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</si>
  <si>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</si>
  <si>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</si>
  <si>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</si>
  <si>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</si>
  <si>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</si>
  <si>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</si>
  <si>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</si>
  <si>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</si>
  <si>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</si>
  <si>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</si>
  <si>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</si>
  <si>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</si>
  <si>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</si>
  <si>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</si>
  <si>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</si>
  <si>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</si>
  <si>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</si>
  <si>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</si>
  <si>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</si>
  <si>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</si>
  <si>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</si>
  <si>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</si>
  <si>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</si>
  <si>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</si>
  <si>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</si>
  <si>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</si>
  <si>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</si>
  <si>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</si>
  <si>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</si>
  <si>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</si>
  <si>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</si>
  <si>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</si>
  <si>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</si>
  <si>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</si>
  <si>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</si>
  <si>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</si>
  <si>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</si>
  <si>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</si>
  <si>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</si>
  <si>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</si>
  <si>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</si>
  <si>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</si>
  <si>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</si>
  <si>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</si>
  <si>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</si>
  <si>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</si>
  <si>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</si>
  <si>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</si>
  <si>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</si>
  <si>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</si>
  <si>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</si>
  <si>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</si>
  <si>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</si>
  <si>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</si>
  <si>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</si>
  <si>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</si>
  <si>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</si>
  <si>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</si>
  <si>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</si>
  <si>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</si>
  <si>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</si>
  <si>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</si>
  <si>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</si>
  <si>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</si>
  <si>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</si>
  <si>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</si>
  <si>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</si>
  <si>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</si>
  <si>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</si>
  <si>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</si>
  <si>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</si>
  <si>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</si>
  <si>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</si>
  <si>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</si>
  <si>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</si>
  <si>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</si>
  <si>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</si>
  <si>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</si>
  <si>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</si>
  <si>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</si>
  <si>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</si>
  <si>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</si>
  <si>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</si>
  <si>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</si>
  <si>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</si>
  <si>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</si>
  <si>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</si>
  <si>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</si>
  <si>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</si>
  <si>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</si>
  <si>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</si>
  <si>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</si>
  <si>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</si>
  <si>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</si>
  <si>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</si>
  <si>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</si>
  <si>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</si>
  <si>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</si>
  <si>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</si>
  <si>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</si>
  <si>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</si>
  <si>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</si>
  <si>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</si>
  <si>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</si>
  <si>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</si>
  <si>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</si>
  <si>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</si>
  <si>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</si>
  <si>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</si>
  <si>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</si>
  <si>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</si>
  <si>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</si>
  <si>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</si>
  <si>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</si>
  <si>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</si>
  <si>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</si>
  <si>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</si>
  <si>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</si>
  <si>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</si>
  <si>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</si>
  <si>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</si>
  <si>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</si>
  <si>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</si>
  <si>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</si>
  <si>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</si>
  <si>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</si>
  <si>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</si>
  <si>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</si>
  <si>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</si>
  <si>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</si>
  <si>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</si>
  <si>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</si>
  <si>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</si>
  <si>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</si>
  <si>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</si>
  <si>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</si>
  <si>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</si>
  <si>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</si>
  <si>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</si>
  <si>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</si>
  <si>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</si>
  <si>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</si>
  <si>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</si>
  <si>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</si>
  <si>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</si>
  <si>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</si>
  <si>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</si>
  <si>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</si>
  <si>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</si>
  <si>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</si>
  <si>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</si>
  <si>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</si>
  <si>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</si>
  <si>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</si>
  <si>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</si>
  <si>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</si>
  <si>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</si>
  <si>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</si>
  <si>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</si>
  <si>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</si>
  <si>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</si>
  <si>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</si>
  <si>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</si>
  <si>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</si>
  <si>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</si>
  <si>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</si>
  <si>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</si>
  <si>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</si>
  <si>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</si>
  <si>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</si>
  <si>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</si>
  <si>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</si>
  <si>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</si>
  <si>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</si>
  <si>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</si>
  <si>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</si>
  <si>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</si>
  <si>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</si>
  <si>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</si>
  <si>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</si>
  <si>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</si>
  <si>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</si>
  <si>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</si>
  <si>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</si>
  <si>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</si>
  <si>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</si>
  <si>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</si>
  <si>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</si>
  <si>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</si>
  <si>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</si>
  <si>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</si>
  <si>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</si>
  <si>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</si>
  <si>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</si>
  <si>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</si>
  <si>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</si>
  <si>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</si>
  <si>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</si>
  <si>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</si>
  <si>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</si>
  <si>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</si>
  <si>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</si>
  <si>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</si>
  <si>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</si>
  <si>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</si>
  <si>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</si>
  <si>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</si>
  <si>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</si>
  <si>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</si>
  <si>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</si>
  <si>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</si>
  <si>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</si>
  <si>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</si>
  <si>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</si>
  <si>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</si>
  <si>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</si>
  <si>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</si>
  <si>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</si>
  <si>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</si>
  <si>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</si>
  <si>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</si>
  <si>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</si>
  <si>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</si>
  <si>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</si>
  <si>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</si>
  <si>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</si>
  <si>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</si>
  <si>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</si>
  <si>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</si>
  <si>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</si>
  <si>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</si>
  <si>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</si>
  <si>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</si>
  <si>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</si>
  <si>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</si>
  <si>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</si>
  <si>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</si>
  <si>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</si>
  <si>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</si>
  <si>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</si>
  <si>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</si>
  <si>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</si>
  <si>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</si>
  <si>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</si>
  <si>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</si>
  <si>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</si>
  <si>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</si>
  <si>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</si>
  <si>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</si>
  <si>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</si>
  <si>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</si>
  <si>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</si>
  <si>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</si>
  <si>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</si>
  <si>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</si>
  <si>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</si>
  <si>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</si>
  <si>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</si>
  <si>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</si>
  <si>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</si>
  <si>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</si>
  <si>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</si>
  <si>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</si>
  <si>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</si>
  <si>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</si>
  <si>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</si>
  <si>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</si>
  <si>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</si>
  <si>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</si>
  <si>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</si>
  <si>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</si>
  <si>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</si>
  <si>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</si>
  <si>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</si>
  <si>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</si>
  <si>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</si>
  <si>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</si>
  <si>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</si>
  <si>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</si>
  <si>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</si>
  <si>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</si>
  <si>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</si>
  <si>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</si>
  <si>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</si>
  <si>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</si>
  <si>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</si>
  <si>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</si>
  <si>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</si>
  <si>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</si>
  <si>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</si>
  <si>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</si>
  <si>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</si>
  <si>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</si>
  <si>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</si>
  <si>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</si>
  <si>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</si>
  <si>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</si>
  <si>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</si>
  <si>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</si>
  <si>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</si>
  <si>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</si>
  <si>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</si>
  <si>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</si>
  <si>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</si>
  <si>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</si>
  <si>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</si>
  <si>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</si>
  <si>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</si>
  <si>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</si>
  <si>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</si>
  <si>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</si>
  <si>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</si>
  <si>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</si>
  <si>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</si>
  <si>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</si>
  <si>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</si>
  <si>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</si>
  <si>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</si>
  <si>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</si>
  <si>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</si>
  <si>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</si>
  <si>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</si>
  <si>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</si>
  <si>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</si>
  <si>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</si>
  <si>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</si>
  <si>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</si>
  <si>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</si>
  <si>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</si>
  <si>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</si>
  <si>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</si>
  <si>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</si>
  <si>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</si>
  <si>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</si>
  <si>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</si>
  <si>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</si>
  <si>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</si>
  <si>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</si>
  <si>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</si>
  <si>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</si>
  <si>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</si>
  <si>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</si>
  <si>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</si>
  <si>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</si>
  <si>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</si>
  <si>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</si>
  <si>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</si>
  <si>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</si>
  <si>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</si>
  <si>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</si>
  <si>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</si>
  <si>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</si>
  <si>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</si>
  <si>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</si>
  <si>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</si>
  <si>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</si>
  <si>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</si>
  <si>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</si>
  <si>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</si>
  <si>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</si>
  <si>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</si>
  <si>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</si>
  <si>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</si>
  <si>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</si>
  <si>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</si>
  <si>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</si>
  <si>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</si>
  <si>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</si>
  <si>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</si>
  <si>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</si>
  <si>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</si>
  <si>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</si>
  <si>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</si>
  <si>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</si>
  <si>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</si>
  <si>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</si>
  <si>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</si>
  <si>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</si>
  <si>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</si>
  <si>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</si>
  <si>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</si>
  <si>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</si>
  <si>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</si>
  <si>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</si>
  <si>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</si>
  <si>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</si>
  <si>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</si>
  <si>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</si>
  <si>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</si>
  <si>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</si>
  <si>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</si>
  <si>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</si>
  <si>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</si>
  <si>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</si>
  <si>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</si>
  <si>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</si>
  <si>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</si>
  <si>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</si>
  <si>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</si>
  <si>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</si>
  <si>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</si>
  <si>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</si>
  <si>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</si>
  <si>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</si>
  <si>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</si>
  <si>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</si>
  <si>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</si>
  <si>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</si>
  <si>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</si>
  <si>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</si>
  <si>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</si>
  <si>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</si>
  <si>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</si>
  <si>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</si>
  <si>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</si>
  <si>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</si>
  <si>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</si>
  <si>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</si>
  <si>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</si>
  <si>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</si>
  <si>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</si>
  <si>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</si>
  <si>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</si>
  <si>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</si>
  <si>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</si>
  <si>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</si>
  <si>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</si>
  <si>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</si>
  <si>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</si>
  <si>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</si>
  <si>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</si>
  <si>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</si>
  <si>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</si>
  <si>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</si>
  <si>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</si>
  <si>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</si>
  <si>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</si>
  <si>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</si>
  <si>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</si>
  <si>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</si>
  <si>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</si>
  <si>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</si>
  <si>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</si>
  <si>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</si>
  <si>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</si>
  <si>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</si>
  <si>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</si>
  <si>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</si>
  <si>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</si>
  <si>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</si>
  <si>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</si>
  <si>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</si>
  <si>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</si>
  <si>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</si>
  <si>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</si>
  <si>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</si>
  <si>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</si>
  <si>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</si>
  <si>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</si>
  <si>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</si>
  <si>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</si>
  <si>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</si>
  <si>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</si>
  <si>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</si>
  <si>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</si>
  <si>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</si>
  <si>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</si>
  <si>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</si>
  <si>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</si>
  <si>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</si>
  <si>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</si>
  <si>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</si>
  <si>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</si>
  <si>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</si>
  <si>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</si>
  <si>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</si>
  <si>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</si>
  <si>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</si>
  <si>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</si>
  <si>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</si>
  <si>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</si>
  <si>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</si>
  <si>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</si>
  <si>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</si>
  <si>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</si>
  <si>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</si>
  <si>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</si>
  <si>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</si>
  <si>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</si>
  <si>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</si>
  <si>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</si>
  <si>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</si>
  <si>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</si>
  <si>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</si>
  <si>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</si>
  <si>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</si>
  <si>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</si>
  <si>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</si>
  <si>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</si>
  <si>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</si>
  <si>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</si>
  <si>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</si>
  <si>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</si>
  <si>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</si>
  <si>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</si>
  <si>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</si>
  <si>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</si>
  <si>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</si>
  <si>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</si>
  <si>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</si>
  <si>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</si>
  <si>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</si>
  <si>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</si>
  <si>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</si>
  <si>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</si>
  <si>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</si>
  <si>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</si>
  <si>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</si>
  <si>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</si>
  <si>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</si>
  <si>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</si>
  <si>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</si>
  <si>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</si>
  <si>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</si>
  <si>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</si>
  <si>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</si>
  <si>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</si>
  <si>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</si>
  <si>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</si>
  <si>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</si>
  <si>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</si>
  <si>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</si>
  <si>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</si>
  <si>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</si>
  <si>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</si>
  <si>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</si>
  <si>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</si>
  <si>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</si>
  <si>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</si>
  <si>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</si>
  <si>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</si>
  <si>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</si>
  <si>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</si>
  <si>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</si>
  <si>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</si>
  <si>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</si>
  <si>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</si>
  <si>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</si>
  <si>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</si>
  <si>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</si>
  <si>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</si>
  <si>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</si>
  <si>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</si>
  <si>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</si>
  <si>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</si>
  <si>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</si>
  <si>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</si>
  <si>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</si>
  <si>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</si>
  <si>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</si>
  <si>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</si>
  <si>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</si>
  <si>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</si>
  <si>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</si>
  <si>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</si>
  <si>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</si>
  <si>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</si>
  <si>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</si>
  <si>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</si>
  <si>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</si>
  <si>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</si>
  <si>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</si>
  <si>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</si>
  <si>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</si>
  <si>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</si>
  <si>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</si>
  <si>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</si>
  <si>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</si>
  <si>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</si>
  <si>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</si>
  <si>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</si>
  <si>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</si>
  <si>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</si>
  <si>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</si>
  <si>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</si>
  <si>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</si>
  <si>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</si>
  <si>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</si>
  <si>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</si>
  <si>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</si>
  <si>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</si>
  <si>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</si>
  <si>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</si>
  <si>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</si>
  <si>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</si>
  <si>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</si>
  <si>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</si>
  <si>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</si>
  <si>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</si>
  <si>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</si>
  <si>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</si>
  <si>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</si>
  <si>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</si>
  <si>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</si>
  <si>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</si>
  <si>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</si>
  <si>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</si>
  <si>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</si>
  <si>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</si>
  <si>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</si>
  <si>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</si>
  <si>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</si>
  <si>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</si>
  <si>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</si>
  <si>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</si>
  <si>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</si>
  <si>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</si>
  <si>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</si>
  <si>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</si>
  <si>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</si>
  <si>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</si>
  <si>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</si>
  <si>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</si>
  <si>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</si>
  <si>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</si>
  <si>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</si>
  <si>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</si>
  <si>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</si>
  <si>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</si>
  <si>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</si>
  <si>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</si>
  <si>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</si>
  <si>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</si>
  <si>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</si>
  <si>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</si>
  <si>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</si>
  <si>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</si>
  <si>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</si>
  <si>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</si>
  <si>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</si>
  <si>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</si>
  <si>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</si>
  <si>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</si>
  <si>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</si>
  <si>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</si>
  <si>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</si>
  <si>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</si>
  <si>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</si>
  <si>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</si>
  <si>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</si>
  <si>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</si>
  <si>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</si>
  <si>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</si>
  <si>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</si>
  <si>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</si>
  <si>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</si>
  <si>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</si>
  <si>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</si>
  <si>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</si>
  <si>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</si>
  <si>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</si>
  <si>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</si>
  <si>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</si>
  <si>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</si>
  <si>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</si>
  <si>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</si>
  <si>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</si>
  <si>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</si>
  <si>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</si>
  <si>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</si>
  <si>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</si>
  <si>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</si>
  <si>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</si>
  <si>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</si>
  <si>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</si>
  <si>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</si>
  <si>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</si>
  <si>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</si>
  <si>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</si>
  <si>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</si>
  <si>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</si>
  <si>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</si>
  <si>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</si>
  <si>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</si>
  <si>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</si>
  <si>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</si>
  <si>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</si>
  <si>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</si>
  <si>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</si>
  <si>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</si>
  <si>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</si>
  <si>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</si>
  <si>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</si>
  <si>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</si>
  <si>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</si>
  <si>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</si>
  <si>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</si>
  <si>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</si>
  <si>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</si>
  <si>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</si>
  <si>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</si>
  <si>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</si>
  <si>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</si>
  <si>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</si>
  <si>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</si>
  <si>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</si>
  <si>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</si>
  <si>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</si>
  <si>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</si>
  <si>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</si>
  <si>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</si>
  <si>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</si>
  <si>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</si>
  <si>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</si>
  <si>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</si>
  <si>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</si>
  <si>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</si>
  <si>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</si>
  <si>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</si>
  <si>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</si>
  <si>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</si>
  <si>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</si>
  <si>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</si>
  <si>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</si>
  <si>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</si>
  <si>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</si>
  <si>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</si>
  <si>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</si>
  <si>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</si>
  <si>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</si>
  <si>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</si>
  <si>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</si>
  <si>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</si>
  <si>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</si>
  <si>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</si>
  <si>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</si>
  <si>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</si>
  <si>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</si>
  <si>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</si>
  <si>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</si>
  <si>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</si>
  <si>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</si>
  <si>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</si>
  <si>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</si>
  <si>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</si>
  <si>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</si>
  <si>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</si>
  <si>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</si>
  <si>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</si>
  <si>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</si>
  <si>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</si>
  <si>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</si>
  <si>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</si>
  <si>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</si>
  <si>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</si>
  <si>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</si>
  <si>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</si>
  <si>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</si>
  <si>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</si>
  <si>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</si>
  <si>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</si>
  <si>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</si>
  <si>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</si>
  <si>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</si>
  <si>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</si>
  <si>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</si>
  <si>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</si>
  <si>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</si>
  <si>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</si>
  <si>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</si>
  <si>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</si>
  <si>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</si>
  <si>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</si>
  <si>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</si>
  <si>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</si>
  <si>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</si>
  <si>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</si>
  <si>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</si>
  <si>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</si>
  <si>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</si>
  <si>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</si>
  <si>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</si>
  <si>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</si>
  <si>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</si>
  <si>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</si>
  <si>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</si>
  <si>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</si>
  <si>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</si>
  <si>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</si>
  <si>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</si>
  <si>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</si>
  <si>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</si>
  <si>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</si>
  <si>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</si>
  <si>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</si>
  <si>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</si>
  <si>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</si>
  <si>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</si>
  <si>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</si>
  <si>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</si>
  <si>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</si>
  <si>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</si>
  <si>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</si>
  <si>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</si>
  <si>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</si>
  <si>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</si>
  <si>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</si>
  <si>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</si>
  <si>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</si>
  <si>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</si>
  <si>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</si>
  <si>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</si>
  <si>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</si>
  <si>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</si>
  <si>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</si>
  <si>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</si>
  <si>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</si>
  <si>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</si>
  <si>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</si>
  <si>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</si>
  <si>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</si>
  <si>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</si>
  <si>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</si>
  <si>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</si>
  <si>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</si>
  <si>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</si>
  <si>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</si>
  <si>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</si>
  <si>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</si>
  <si>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</si>
  <si>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</si>
  <si>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</si>
  <si>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</si>
  <si>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</si>
  <si>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</si>
  <si>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</si>
  <si>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</si>
  <si>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</si>
  <si>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</si>
  <si>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</si>
  <si>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</si>
  <si>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</si>
  <si>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</si>
  <si>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</si>
  <si>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</si>
  <si>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</si>
  <si>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</si>
  <si>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</si>
  <si>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</si>
  <si>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</si>
  <si>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</si>
  <si>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</si>
  <si>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</si>
  <si>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</si>
  <si>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</si>
  <si>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</si>
  <si>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</si>
  <si>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</si>
  <si>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</si>
  <si>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</si>
  <si>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</si>
  <si>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</si>
  <si>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</si>
  <si>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</si>
  <si>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</si>
  <si>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</si>
  <si>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</si>
  <si>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</si>
  <si>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</si>
  <si>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</si>
  <si>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</si>
  <si>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</si>
  <si>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</si>
  <si>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</si>
  <si>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</si>
  <si>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</si>
  <si>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</si>
  <si>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</si>
  <si>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</si>
  <si>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</si>
  <si>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</si>
  <si>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</si>
  <si>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</si>
  <si>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</si>
  <si>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</si>
  <si>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</si>
  <si>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</si>
  <si>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</si>
  <si>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</si>
  <si>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</si>
  <si>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</si>
  <si>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</si>
  <si>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</si>
  <si>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</si>
  <si>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</si>
  <si>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</si>
  <si>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</si>
  <si>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</si>
  <si>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</si>
  <si>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</si>
  <si>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</si>
  <si>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</si>
  <si>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</si>
  <si>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</si>
  <si>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</si>
  <si>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</si>
  <si>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</si>
  <si>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</si>
  <si>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</si>
  <si>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</si>
  <si>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</si>
  <si>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</si>
  <si>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</si>
  <si>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</si>
  <si>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</si>
  <si>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</si>
  <si>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</si>
  <si>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</si>
  <si>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</si>
  <si>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</si>
  <si>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</si>
  <si>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</si>
  <si>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</si>
  <si>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</si>
  <si>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</si>
  <si>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</si>
  <si>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</si>
  <si>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</si>
  <si>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</si>
  <si>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</si>
  <si>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</si>
  <si>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</si>
  <si>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</si>
  <si>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</si>
  <si>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</si>
  <si>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</si>
  <si>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</si>
  <si>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</si>
  <si>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</si>
  <si>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</si>
  <si>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</si>
  <si>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</si>
  <si>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</si>
  <si>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</si>
  <si>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</si>
  <si>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</si>
  <si>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</si>
  <si>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</si>
  <si>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</si>
  <si>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</si>
  <si>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</si>
  <si>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</si>
  <si>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</si>
  <si>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</si>
  <si>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</si>
  <si>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</si>
  <si>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</si>
  <si>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</si>
  <si>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</si>
  <si>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</si>
  <si>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</si>
  <si>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</si>
  <si>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</si>
  <si>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</si>
  <si>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</si>
  <si>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</si>
  <si>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</si>
  <si>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</si>
  <si>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</si>
  <si>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</si>
  <si>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</si>
  <si>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</si>
  <si>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</si>
  <si>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</si>
  <si>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</si>
  <si>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</si>
  <si>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</si>
  <si>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</si>
  <si>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</si>
  <si>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</si>
  <si>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</si>
  <si>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</si>
  <si>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</si>
  <si>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</si>
  <si>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</si>
  <si>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</si>
  <si>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</si>
  <si>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</si>
  <si>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</si>
  <si>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</si>
  <si>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</si>
  <si>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</si>
  <si>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</si>
  <si>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</si>
  <si>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</si>
  <si>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</si>
  <si>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</si>
  <si>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</si>
  <si>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</si>
  <si>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</si>
  <si>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</si>
  <si>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</si>
  <si>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</si>
  <si>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</si>
  <si>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</si>
  <si>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</si>
  <si>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</si>
  <si>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</si>
  <si>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</si>
  <si>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</si>
  <si>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</si>
  <si>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</si>
  <si>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</si>
  <si>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</si>
  <si>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</si>
  <si>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</si>
  <si>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</si>
  <si>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</si>
  <si>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</si>
  <si>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</si>
  <si>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</si>
  <si>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</si>
  <si>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</si>
  <si>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</si>
  <si>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</si>
  <si>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</si>
  <si>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</si>
  <si>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</si>
  <si>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</si>
  <si>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</si>
  <si>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</si>
  <si>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</si>
  <si>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</si>
  <si>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</si>
  <si>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</si>
  <si>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</si>
  <si>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</si>
  <si>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</si>
  <si>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</si>
  <si>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</si>
  <si>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</si>
  <si>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</si>
  <si>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</si>
  <si>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</si>
  <si>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</si>
  <si>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</si>
  <si>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</si>
  <si>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</si>
  <si>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</si>
  <si>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</si>
  <si>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</si>
  <si>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</si>
  <si>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</si>
  <si>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</si>
  <si>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</si>
  <si>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</si>
  <si>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</si>
  <si>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</si>
  <si>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</si>
  <si>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</si>
  <si>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</si>
  <si>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</si>
  <si>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</si>
  <si>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</si>
  <si>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</si>
  <si>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</si>
  <si>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</si>
  <si>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</si>
  <si>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</si>
  <si>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</si>
  <si>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</si>
  <si>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</si>
  <si>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</si>
  <si>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</si>
  <si>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</si>
  <si>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</si>
  <si>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</si>
  <si>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</si>
  <si>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</si>
  <si>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</si>
  <si>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</si>
  <si>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</si>
  <si>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</si>
  <si>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</si>
  <si>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</si>
  <si>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</si>
  <si>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</si>
  <si>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</si>
  <si>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</si>
  <si>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</si>
  <si>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</si>
  <si>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</si>
  <si>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</si>
  <si>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</si>
  <si>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</si>
  <si>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</si>
  <si>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</si>
  <si>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</si>
  <si>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</si>
  <si>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</si>
  <si>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</si>
  <si>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</si>
  <si>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</si>
  <si>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</si>
  <si>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</si>
  <si>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</si>
  <si>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</si>
  <si>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</si>
  <si>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</si>
  <si>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</si>
  <si>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</si>
  <si>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</si>
  <si>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</si>
  <si>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</si>
  <si>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</si>
  <si>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</si>
  <si>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</si>
  <si>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</si>
  <si>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</si>
  <si>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</si>
  <si>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</si>
  <si>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</si>
  <si>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</si>
  <si>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</si>
  <si>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</si>
  <si>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</si>
  <si>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</si>
  <si>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</si>
  <si>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</si>
  <si>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</si>
  <si>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</si>
  <si>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</si>
  <si>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</si>
  <si>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</si>
  <si>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</si>
  <si>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</si>
  <si>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</si>
  <si>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</si>
  <si>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</si>
  <si>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</si>
  <si>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</si>
  <si>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</si>
  <si>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</si>
  <si>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</si>
  <si>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</si>
  <si>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</si>
  <si>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</si>
  <si>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</si>
  <si>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</si>
  <si>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</si>
  <si>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</si>
  <si>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</si>
  <si>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</si>
  <si>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</si>
  <si>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</si>
  <si>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</si>
  <si>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</si>
  <si>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</si>
  <si>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</si>
  <si>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</si>
  <si>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</si>
  <si>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</si>
  <si>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</si>
  <si>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</si>
  <si>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</si>
  <si>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</si>
  <si>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</si>
  <si>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</si>
  <si>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</si>
  <si>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</si>
  <si>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</si>
  <si>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</si>
  <si>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</si>
  <si>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</si>
  <si>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</si>
  <si>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</si>
  <si>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</si>
  <si>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</si>
  <si>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</si>
  <si>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</si>
  <si>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</si>
  <si>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</si>
  <si>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</si>
  <si>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</si>
  <si>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</si>
  <si>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</si>
  <si>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</si>
  <si>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</si>
  <si>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</si>
  <si>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</si>
  <si>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</si>
  <si>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</si>
  <si>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</si>
  <si>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</si>
  <si>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</si>
  <si>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</si>
  <si>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</si>
  <si>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</si>
  <si>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</si>
  <si>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</si>
  <si>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</si>
  <si>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</si>
  <si>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</si>
  <si>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</si>
  <si>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</si>
  <si>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</si>
  <si>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</si>
  <si>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</si>
  <si>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</si>
  <si>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</si>
  <si>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</si>
  <si>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</si>
  <si>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</si>
  <si>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</si>
  <si>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</si>
  <si>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</si>
  <si>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</si>
  <si>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</si>
  <si>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</si>
  <si>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</si>
  <si>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</si>
  <si>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</si>
  <si>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</si>
  <si>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</si>
  <si>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</si>
  <si>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</si>
  <si>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</si>
  <si>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</si>
  <si>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</si>
  <si>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</si>
  <si>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</si>
  <si>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</si>
  <si>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</si>
  <si>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</si>
  <si>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</si>
  <si>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</si>
  <si>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</si>
  <si>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</si>
  <si>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</si>
  <si>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</si>
  <si>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</si>
  <si>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</si>
  <si>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</si>
  <si>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</si>
  <si>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</si>
  <si>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</si>
  <si>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</si>
  <si>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</si>
  <si>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</si>
  <si>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</si>
  <si>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</si>
  <si>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</si>
  <si>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</si>
  <si>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</si>
  <si>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</si>
  <si>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</si>
  <si>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</si>
  <si>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</si>
  <si>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</si>
  <si>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</si>
  <si>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</si>
  <si>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</si>
  <si>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</si>
  <si>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</si>
  <si>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</si>
  <si>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</si>
  <si>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</si>
  <si>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</si>
  <si>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</si>
  <si>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</si>
  <si>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</si>
  <si>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</si>
  <si>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</si>
  <si>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</si>
  <si>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</si>
  <si>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</si>
  <si>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</si>
  <si>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</si>
  <si>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</si>
  <si>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</si>
  <si>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</si>
  <si>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</si>
  <si>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</si>
  <si>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</si>
  <si>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</si>
  <si>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</si>
  <si>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</si>
  <si>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</si>
  <si>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</si>
  <si>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</si>
  <si>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</si>
  <si>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</si>
  <si>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</si>
  <si>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</si>
  <si>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</si>
  <si>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</si>
  <si>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</si>
  <si>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</si>
  <si>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</si>
  <si>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</si>
  <si>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</si>
  <si>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</si>
  <si>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</si>
  <si>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</si>
  <si>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</si>
  <si>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</si>
  <si>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</si>
  <si>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</si>
  <si>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</si>
  <si>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</si>
  <si>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</si>
  <si>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</si>
  <si>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</si>
  <si>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</si>
  <si>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</si>
  <si>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</si>
  <si>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</si>
  <si>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</si>
  <si>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</si>
  <si>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</si>
  <si>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</si>
  <si>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</si>
  <si>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</si>
  <si>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</si>
  <si>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</si>
  <si>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</si>
  <si>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</si>
  <si>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</si>
  <si>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</si>
  <si>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</si>
  <si>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</si>
  <si>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</si>
  <si>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</si>
  <si>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</si>
  <si>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</si>
  <si>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</si>
  <si>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</si>
  <si>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</si>
  <si>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</si>
  <si>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</si>
  <si>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</si>
  <si>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</si>
  <si>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</si>
  <si>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</si>
  <si>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</si>
  <si>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</si>
  <si>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</si>
  <si>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</si>
  <si>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</si>
  <si>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</si>
  <si>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</si>
  <si>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</si>
  <si>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</si>
  <si>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</si>
  <si>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</si>
  <si>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</si>
  <si>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</si>
  <si>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</si>
  <si>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</si>
  <si>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</si>
  <si>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</si>
  <si>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</si>
  <si>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</si>
  <si>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</si>
  <si>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</si>
  <si>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</si>
  <si>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</si>
  <si>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</si>
  <si>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</si>
  <si>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</si>
  <si>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</si>
  <si>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</si>
  <si>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</si>
  <si>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</si>
  <si>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</si>
  <si>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</si>
  <si>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</si>
  <si>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</si>
  <si>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</si>
  <si>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</si>
  <si>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</si>
  <si>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</si>
  <si>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</si>
  <si>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</si>
  <si>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</si>
  <si>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</si>
  <si>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</si>
  <si>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</si>
  <si>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</si>
  <si>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</si>
  <si>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</si>
  <si>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</si>
  <si>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</si>
  <si>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</si>
  <si>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</si>
  <si>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</si>
  <si>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</si>
  <si>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</si>
  <si>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</si>
  <si>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</si>
  <si>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</si>
  <si>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</si>
  <si>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</si>
  <si>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</si>
  <si>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</si>
  <si>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</si>
  <si>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</si>
  <si>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</si>
  <si>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</si>
  <si>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</si>
  <si>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</si>
  <si>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</si>
  <si>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</si>
  <si>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</si>
  <si>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</si>
  <si>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</si>
  <si>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</si>
  <si>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</si>
  <si>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</si>
  <si>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</si>
  <si>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</si>
  <si>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</si>
  <si>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</si>
  <si>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</si>
  <si>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</si>
  <si>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</si>
  <si>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</si>
  <si>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</si>
  <si>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</si>
  <si>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</si>
  <si>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</si>
  <si>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</si>
  <si>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</si>
  <si>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</si>
  <si>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</si>
  <si>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</si>
  <si>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</si>
  <si>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</si>
  <si>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</si>
  <si>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</si>
  <si>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</si>
  <si>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</si>
  <si>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</si>
  <si>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</si>
  <si>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</si>
  <si>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</si>
  <si>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</si>
  <si>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</si>
  <si>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</si>
  <si>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</si>
  <si>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</si>
  <si>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</si>
  <si>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</si>
  <si>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</si>
  <si>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</si>
  <si>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</si>
  <si>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</si>
  <si>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</si>
  <si>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</si>
  <si>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</si>
  <si>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</si>
  <si>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</si>
  <si>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</si>
  <si>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</si>
  <si>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</si>
  <si>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</si>
  <si>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</si>
  <si>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</si>
  <si>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</si>
  <si>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</si>
  <si>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</si>
  <si>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</si>
  <si>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</si>
  <si>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</si>
  <si>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</si>
  <si>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</si>
  <si>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</si>
  <si>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</si>
  <si>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</si>
  <si>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</si>
  <si>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</si>
  <si>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</si>
  <si>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</si>
  <si>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</si>
  <si>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</si>
  <si>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</si>
  <si>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</si>
  <si>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</si>
  <si>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</si>
  <si>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</si>
  <si>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</si>
  <si>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</si>
  <si>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</si>
  <si>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</si>
  <si>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</si>
  <si>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</si>
  <si>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</si>
  <si>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</si>
  <si>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</si>
  <si>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</si>
  <si>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</si>
  <si>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</si>
  <si>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</si>
  <si>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</si>
  <si>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</si>
  <si>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</si>
  <si>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</si>
  <si>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</si>
  <si>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</si>
  <si>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</si>
  <si>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</si>
  <si>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</si>
  <si>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</si>
  <si>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</si>
  <si>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</si>
  <si>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</si>
  <si>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</si>
  <si>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</si>
  <si>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</si>
  <si>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</si>
  <si>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</si>
  <si>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</si>
  <si>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</si>
  <si>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</si>
  <si>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</si>
  <si>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</si>
  <si>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</si>
  <si>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</si>
  <si>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</si>
  <si>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</si>
  <si>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</si>
  <si>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</si>
  <si>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</si>
  <si>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</si>
  <si>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</si>
  <si>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</si>
  <si>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</si>
  <si>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</si>
  <si>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</si>
  <si>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</si>
  <si>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</si>
  <si>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</si>
  <si>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</si>
  <si>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</si>
  <si>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</si>
  <si>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</si>
  <si>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</si>
  <si>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</si>
  <si>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</si>
  <si>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</si>
  <si>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</si>
  <si>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</si>
  <si>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</si>
  <si>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</si>
  <si>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</si>
  <si>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</si>
  <si>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</si>
  <si>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</si>
  <si>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</si>
  <si>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</si>
  <si>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</si>
  <si>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</si>
  <si>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</si>
  <si>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</si>
  <si>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</si>
  <si>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</si>
  <si>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</si>
  <si>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</si>
  <si>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</si>
  <si>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</si>
  <si>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</si>
  <si>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</si>
  <si>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</si>
  <si>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</si>
  <si>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</si>
  <si>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</si>
  <si>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</si>
  <si>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</si>
  <si>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</si>
  <si>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</si>
  <si>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</si>
  <si>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</si>
  <si>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</si>
  <si>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</si>
  <si>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</si>
  <si>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</si>
  <si>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</si>
  <si>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</si>
  <si>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</si>
  <si>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</si>
  <si>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</si>
  <si>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</si>
  <si>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</si>
  <si>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</si>
  <si>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</si>
  <si>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</si>
  <si>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</si>
  <si>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</si>
  <si>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</si>
  <si>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</si>
  <si>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</si>
  <si>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</si>
  <si>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</si>
  <si>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</si>
  <si>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</si>
  <si>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</si>
  <si>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</si>
  <si>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</si>
  <si>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</si>
  <si>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</si>
  <si>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</si>
  <si>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</si>
  <si>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</si>
  <si>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</si>
  <si>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</si>
  <si>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</si>
  <si>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</si>
  <si>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</si>
  <si>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</si>
  <si>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</si>
  <si>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</si>
  <si>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</si>
  <si>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</si>
  <si>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</si>
  <si>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</si>
  <si>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</si>
  <si>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</si>
  <si>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</si>
  <si>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</si>
  <si>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</si>
  <si>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</si>
  <si>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</si>
  <si>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</si>
  <si>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</si>
  <si>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</si>
  <si>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</si>
  <si>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</si>
  <si>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</si>
  <si>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</si>
  <si>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</si>
  <si>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</si>
  <si>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</si>
  <si>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</si>
  <si>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</si>
  <si>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</si>
  <si>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</si>
  <si>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</si>
  <si>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</si>
  <si>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</si>
  <si>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</si>
  <si>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</si>
  <si>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</si>
  <si>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</si>
  <si>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</si>
  <si>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</si>
  <si>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</si>
  <si>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</si>
  <si>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</si>
  <si>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</si>
  <si>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</si>
  <si>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</si>
  <si>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</si>
  <si>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</si>
  <si>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</si>
  <si>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</si>
  <si>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</si>
  <si>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</si>
  <si>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</si>
  <si>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</si>
  <si>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</si>
  <si>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</si>
  <si>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</si>
  <si>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</si>
  <si>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</si>
  <si>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</si>
  <si>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</si>
  <si>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</si>
  <si>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</si>
  <si>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</si>
  <si>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</si>
  <si>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</si>
  <si>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</si>
  <si>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</si>
  <si>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</si>
  <si>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</si>
  <si>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</si>
  <si>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</si>
  <si>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</si>
  <si>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</si>
  <si>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</si>
  <si>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</si>
  <si>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</si>
  <si>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</si>
  <si>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</si>
  <si>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</si>
  <si>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</si>
  <si>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</si>
  <si>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</si>
  <si>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</si>
  <si>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</si>
  <si>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</si>
  <si>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</si>
  <si>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</si>
  <si>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</si>
  <si>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</si>
  <si>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</si>
  <si>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</si>
  <si>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</si>
  <si>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</si>
  <si>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</si>
  <si>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</si>
  <si>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</si>
  <si>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</si>
  <si>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</si>
  <si>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</si>
  <si>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</si>
  <si>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</si>
  <si>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</si>
  <si>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</si>
  <si>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</si>
  <si>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</si>
  <si>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</si>
  <si>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</si>
  <si>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</si>
  <si>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</si>
  <si>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</si>
  <si>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</si>
  <si>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</si>
  <si>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</si>
  <si>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</si>
  <si>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</si>
  <si>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</si>
  <si>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</si>
  <si>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</si>
  <si>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</si>
  <si>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</si>
  <si>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</si>
  <si>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</si>
  <si>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</si>
  <si>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</si>
  <si>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</si>
  <si>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</si>
  <si>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</si>
  <si>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</si>
  <si>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</si>
  <si>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</si>
  <si>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</si>
  <si>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</si>
  <si>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</si>
  <si>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</si>
  <si>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</si>
  <si>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</si>
  <si>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</si>
  <si>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</si>
  <si>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</si>
  <si>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</si>
  <si>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</si>
  <si>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</si>
  <si>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</si>
  <si>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</si>
  <si>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</si>
  <si>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</si>
  <si>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</si>
  <si>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</si>
  <si>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</si>
  <si>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</si>
  <si>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</si>
  <si>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</si>
  <si>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</si>
  <si>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</si>
  <si>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</si>
  <si>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</si>
  <si>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</si>
  <si>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</si>
  <si>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</si>
  <si>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</si>
  <si>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</si>
  <si>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</si>
  <si>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</si>
  <si>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</si>
  <si>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</si>
  <si>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</si>
  <si>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</si>
  <si>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</si>
  <si>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</si>
  <si>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</si>
  <si>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</si>
  <si>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</si>
  <si>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</si>
  <si>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</si>
  <si>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</si>
  <si>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</si>
  <si>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</si>
  <si>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</si>
  <si>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</si>
  <si>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</si>
  <si>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</si>
  <si>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</si>
  <si>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</si>
  <si>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</si>
  <si>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</si>
  <si>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</si>
  <si>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</si>
  <si>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</si>
  <si>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</si>
  <si>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</si>
  <si>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</si>
  <si>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</si>
  <si>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</si>
  <si>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</si>
  <si>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</si>
  <si>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</si>
  <si>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</si>
  <si>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</si>
  <si>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</si>
  <si>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</si>
  <si>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</si>
  <si>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</si>
  <si>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</si>
  <si>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</si>
  <si>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</si>
  <si>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</si>
  <si>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</si>
  <si>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</si>
  <si>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</si>
  <si>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</si>
  <si>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</si>
  <si>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</si>
  <si>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</si>
  <si>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</si>
  <si>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</si>
  <si>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</si>
  <si>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</si>
  <si>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</si>
  <si>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</si>
  <si>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</si>
  <si>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</si>
  <si>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</si>
  <si>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</si>
  <si>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</si>
  <si>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</si>
  <si>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</si>
  <si>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</si>
  <si>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</si>
  <si>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</si>
  <si>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</si>
  <si>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</si>
  <si>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</si>
  <si>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</si>
  <si>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</si>
  <si>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</si>
  <si>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</si>
  <si>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</si>
  <si>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</si>
  <si>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</si>
  <si>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</si>
  <si>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</si>
  <si>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</si>
  <si>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</si>
  <si>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</si>
  <si>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</si>
  <si>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</si>
  <si>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</si>
  <si>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</si>
  <si>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</si>
  <si>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</si>
  <si>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</si>
  <si>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</si>
  <si>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</si>
  <si>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</si>
  <si>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</si>
  <si>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</si>
  <si>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</si>
  <si>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</si>
  <si>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</si>
  <si>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</si>
  <si>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</si>
  <si>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</si>
  <si>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</si>
  <si>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</si>
  <si>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</si>
  <si>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</si>
  <si>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</si>
  <si>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</si>
  <si>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</si>
  <si>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</si>
  <si>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</si>
  <si>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</si>
  <si>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</si>
  <si>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</si>
  <si>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</si>
  <si>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</si>
  <si>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</si>
  <si>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</si>
  <si>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</si>
  <si>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</si>
  <si>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</si>
  <si>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</si>
  <si>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</si>
  <si>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</si>
  <si>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</si>
  <si>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</si>
  <si>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</si>
  <si>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</si>
  <si>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</si>
  <si>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</si>
  <si>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</si>
  <si>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</si>
  <si>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</si>
  <si>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</si>
  <si>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</si>
  <si>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</si>
  <si>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</si>
  <si>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</si>
  <si>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</si>
  <si>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</si>
  <si>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</si>
  <si>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</si>
  <si>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</si>
  <si>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</si>
  <si>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</si>
  <si>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</si>
  <si>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</si>
  <si>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</si>
  <si>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</si>
  <si>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</si>
  <si>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</si>
  <si>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</si>
  <si>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</si>
  <si>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</si>
  <si>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</si>
  <si>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</si>
  <si>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</si>
  <si>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</si>
  <si>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</si>
  <si>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</si>
  <si>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</si>
  <si>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</si>
  <si>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</si>
  <si>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</si>
  <si>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</si>
  <si>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</si>
  <si>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</si>
  <si>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</si>
  <si>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</si>
  <si>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</si>
  <si>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</si>
  <si>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</si>
  <si>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</si>
  <si>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</si>
  <si>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</si>
  <si>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</si>
  <si>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</si>
  <si>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</si>
  <si>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</si>
  <si>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</si>
  <si>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</si>
  <si>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</si>
  <si>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</si>
  <si>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</si>
  <si>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</si>
  <si>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</si>
  <si>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</si>
  <si>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</si>
  <si>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</si>
  <si>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</si>
  <si>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</si>
  <si>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</si>
  <si>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</si>
  <si>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</si>
  <si>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</si>
  <si>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</si>
  <si>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</si>
  <si>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</si>
  <si>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</si>
  <si>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</si>
  <si>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</si>
  <si>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</si>
  <si>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</si>
  <si>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</si>
  <si>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</si>
  <si>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</si>
  <si>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</si>
  <si>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</si>
  <si>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</si>
  <si>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</si>
  <si>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</si>
  <si>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</si>
  <si>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</si>
  <si>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</si>
  <si>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</si>
  <si>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</si>
  <si>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</si>
  <si>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</si>
  <si>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</si>
  <si>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</si>
  <si>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</si>
  <si>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</si>
  <si>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</si>
  <si>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</si>
  <si>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</si>
  <si>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</si>
  <si>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</si>
  <si>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</si>
  <si>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</si>
  <si>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</si>
  <si>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</si>
  <si>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</si>
  <si>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</si>
  <si>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</si>
  <si>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</si>
  <si>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</si>
  <si>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</si>
  <si>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</si>
  <si>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</si>
  <si>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</si>
  <si>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</si>
  <si>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</si>
  <si>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</si>
  <si>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</si>
  <si>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</si>
  <si>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</si>
  <si>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</si>
  <si>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</si>
  <si>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</si>
  <si>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</si>
  <si>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</si>
  <si>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</si>
  <si>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</si>
  <si>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</si>
  <si>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</si>
  <si>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</si>
  <si>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</si>
  <si>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</si>
  <si>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</si>
  <si>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</si>
  <si>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</si>
  <si>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</si>
  <si>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</si>
  <si>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</si>
  <si>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</si>
  <si>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</si>
  <si>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</si>
  <si>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</si>
  <si>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</si>
  <si>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</si>
  <si>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</si>
  <si>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</si>
  <si>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</si>
  <si>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</si>
  <si>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</si>
  <si>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</si>
  <si>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</si>
  <si>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</si>
  <si>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</si>
  <si>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</si>
  <si>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</si>
  <si>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</si>
  <si>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</si>
  <si>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</si>
  <si>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</si>
  <si>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</si>
  <si>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</si>
  <si>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</si>
  <si>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</si>
  <si>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</si>
  <si>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</si>
  <si>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</si>
  <si>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</si>
  <si>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</si>
  <si>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</si>
  <si>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</si>
  <si>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</si>
  <si>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</si>
  <si>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</si>
  <si>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</si>
  <si>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</si>
  <si>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</si>
  <si>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</si>
  <si>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</si>
  <si>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</si>
  <si>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</si>
  <si>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</si>
  <si>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</si>
  <si>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</si>
  <si>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</si>
  <si>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</si>
  <si>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</si>
  <si>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</si>
  <si>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</si>
  <si>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</si>
  <si>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</si>
  <si>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</si>
  <si>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</si>
  <si>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</si>
  <si>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</si>
  <si>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</si>
  <si>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</si>
  <si>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</si>
  <si>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</si>
  <si>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</si>
  <si>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</si>
  <si>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</si>
  <si>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</si>
  <si>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</si>
  <si>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</si>
  <si>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</si>
  <si>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</si>
  <si>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</si>
  <si>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</si>
  <si>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</si>
  <si>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</si>
  <si>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</si>
  <si>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</si>
  <si>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</si>
  <si>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</si>
  <si>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</si>
  <si>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</si>
  <si>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</si>
  <si>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</si>
  <si>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</si>
  <si>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</si>
  <si>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</si>
  <si>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</si>
  <si>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</si>
  <si>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</si>
  <si>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</si>
  <si>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</si>
  <si>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</si>
  <si>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</si>
  <si>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</si>
  <si>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</si>
  <si>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</si>
  <si>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</si>
  <si>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</si>
  <si>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</si>
  <si>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</si>
  <si>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</si>
  <si>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</si>
  <si>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</si>
  <si>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</si>
  <si>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</si>
  <si>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</si>
  <si>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</si>
  <si>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</si>
  <si>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</si>
  <si>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</si>
  <si>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</si>
  <si>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</si>
  <si>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</si>
  <si>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</si>
  <si>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</si>
  <si>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</si>
  <si>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</si>
  <si>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</si>
  <si>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</si>
  <si>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</si>
  <si>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</si>
  <si>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</si>
  <si>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</si>
  <si>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</si>
  <si>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</si>
  <si>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</si>
  <si>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</si>
  <si>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</si>
  <si>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</si>
  <si>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</si>
  <si>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</si>
  <si>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</si>
  <si>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</si>
  <si>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</si>
  <si>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</si>
  <si>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</si>
  <si>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</si>
  <si>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</si>
  <si>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</si>
  <si>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</si>
  <si>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</si>
  <si>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</si>
  <si>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</si>
  <si>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</si>
  <si>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</si>
  <si>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</si>
  <si>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</si>
  <si>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</si>
  <si>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</si>
  <si>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</si>
  <si>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</si>
  <si>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</si>
  <si>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</si>
  <si>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</si>
  <si>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</si>
  <si>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</si>
  <si>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</si>
  <si>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</si>
  <si>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</si>
  <si>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</si>
  <si>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</si>
  <si>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</si>
  <si>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</si>
  <si>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</si>
  <si>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</si>
  <si>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</si>
  <si>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</si>
  <si>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</si>
  <si>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</si>
  <si>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</si>
  <si>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</si>
  <si>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</si>
  <si>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</si>
  <si>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</si>
  <si>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</si>
  <si>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</si>
  <si>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</si>
  <si>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</si>
  <si>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</si>
  <si>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</si>
  <si>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</si>
  <si>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</si>
  <si>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</si>
  <si>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</si>
  <si>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</si>
  <si>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</si>
  <si>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</si>
  <si>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</si>
  <si>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</si>
  <si>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</si>
  <si>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</si>
  <si>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</si>
  <si>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</si>
  <si>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</si>
  <si>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</si>
  <si>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</si>
  <si>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</si>
  <si>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</si>
  <si>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</si>
  <si>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</si>
  <si>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</si>
  <si>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</si>
  <si>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</si>
  <si>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</si>
  <si>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</si>
  <si>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</si>
  <si>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</si>
  <si>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</si>
  <si>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</si>
  <si>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</si>
  <si>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</si>
  <si>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</si>
  <si>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</si>
  <si>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</si>
  <si>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</si>
  <si>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</si>
  <si>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</si>
  <si>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</si>
  <si>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</si>
  <si>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</si>
  <si>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</si>
  <si>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</si>
  <si>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</si>
  <si>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</si>
  <si>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</si>
  <si>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</si>
  <si>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</si>
  <si>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</si>
  <si>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</si>
  <si>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</si>
  <si>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</si>
  <si>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</si>
  <si>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</si>
  <si>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</si>
  <si>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</si>
  <si>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</si>
  <si>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</si>
  <si>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</si>
  <si>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</si>
  <si>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</si>
  <si>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</si>
  <si>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</si>
  <si>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</si>
  <si>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</si>
  <si>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</si>
  <si>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</si>
  <si>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</si>
  <si>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</si>
  <si>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</si>
  <si>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</si>
  <si>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</si>
  <si>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</si>
  <si>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</si>
  <si>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</si>
  <si>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</si>
  <si>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</si>
  <si>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</si>
  <si>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</si>
  <si>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</si>
  <si>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</si>
  <si>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</si>
  <si>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</si>
  <si>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</si>
  <si>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</si>
  <si>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</si>
  <si>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</si>
  <si>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</si>
  <si>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</si>
  <si>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</si>
  <si>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</si>
  <si>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</si>
  <si>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</si>
  <si>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</si>
  <si>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</si>
  <si>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</si>
  <si>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</si>
  <si>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</si>
  <si>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</si>
  <si>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</si>
  <si>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</si>
  <si>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</si>
  <si>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</si>
  <si>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</si>
  <si>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</si>
  <si>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</si>
  <si>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</si>
  <si>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</si>
  <si>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</si>
  <si>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</si>
  <si>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</si>
  <si>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</si>
  <si>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</si>
  <si>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</si>
  <si>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</si>
  <si>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</si>
  <si>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</si>
  <si>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</si>
  <si>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</si>
  <si>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</si>
  <si>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</si>
  <si>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</si>
  <si>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</si>
  <si>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</si>
  <si>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</si>
  <si>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</si>
  <si>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</si>
  <si>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</si>
  <si>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</si>
  <si>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</si>
  <si>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</si>
  <si>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</si>
  <si>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</si>
  <si>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</si>
  <si>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</si>
  <si>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</si>
  <si>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</si>
  <si>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</si>
  <si>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</si>
  <si>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</si>
  <si>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</si>
  <si>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</si>
  <si>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</si>
  <si>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</si>
  <si>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</si>
  <si>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</si>
  <si>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</si>
  <si>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</si>
  <si>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</si>
  <si>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</si>
  <si>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</si>
  <si>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</si>
  <si>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</si>
  <si>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</si>
  <si>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</si>
  <si>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</si>
  <si>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</si>
  <si>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</si>
  <si>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</si>
  <si>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</si>
  <si>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</si>
  <si>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</si>
  <si>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</si>
  <si>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</si>
  <si>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</si>
  <si>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</si>
  <si>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</si>
  <si>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</si>
  <si>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</si>
  <si>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</si>
  <si>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</si>
  <si>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</si>
  <si>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</si>
  <si>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</si>
  <si>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</si>
  <si>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</si>
  <si>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</si>
  <si>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</si>
  <si>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</si>
  <si>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</si>
  <si>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</si>
  <si>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</si>
  <si>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</si>
  <si>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</si>
  <si>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</si>
  <si>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</si>
  <si>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</si>
  <si>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</si>
  <si>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</si>
  <si>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</si>
  <si>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</si>
  <si>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</si>
  <si>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</si>
  <si>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</si>
  <si>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</si>
  <si>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</si>
  <si>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</si>
  <si>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</si>
  <si>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</si>
  <si>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</si>
  <si>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</si>
  <si>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</si>
  <si>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</si>
  <si>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</si>
  <si>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</si>
  <si>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</si>
  <si>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</si>
  <si>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</si>
  <si>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</si>
  <si>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</si>
  <si>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</si>
  <si>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</si>
  <si>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</si>
  <si>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</si>
  <si>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</si>
  <si>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</si>
  <si>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</si>
  <si>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</si>
  <si>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</si>
  <si>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</si>
  <si>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</si>
  <si>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</si>
  <si>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</si>
  <si>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</si>
  <si>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</si>
  <si>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</si>
  <si>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</si>
  <si>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</si>
  <si>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</si>
  <si>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</si>
  <si>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</si>
  <si>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</si>
  <si>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</si>
  <si>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</si>
  <si>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</si>
  <si>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</si>
  <si>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</si>
  <si>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</si>
  <si>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</si>
  <si>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</si>
  <si>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</si>
  <si>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</si>
  <si>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</si>
  <si>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</si>
  <si>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</si>
  <si>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</si>
  <si>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</si>
  <si>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</si>
  <si>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</si>
  <si>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</si>
  <si>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</si>
  <si>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</si>
  <si>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</si>
  <si>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</si>
  <si>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</si>
  <si>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</si>
  <si>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</si>
  <si>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</si>
  <si>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</si>
  <si>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</si>
  <si>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</si>
  <si>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</si>
  <si>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</si>
  <si>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</si>
  <si>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</si>
  <si>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</si>
  <si>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</si>
  <si>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</si>
  <si>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</si>
  <si>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</si>
  <si>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</si>
  <si>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</si>
  <si>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</si>
  <si>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</si>
  <si>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</si>
  <si>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</si>
  <si>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</si>
  <si>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</si>
  <si>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</si>
  <si>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</si>
  <si>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</si>
  <si>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</si>
  <si>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</si>
  <si>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</si>
  <si>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</si>
  <si>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</si>
  <si>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</si>
  <si>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</si>
  <si>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</si>
  <si>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</si>
  <si>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</si>
  <si>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</si>
  <si>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</si>
  <si>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</si>
  <si>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</si>
  <si>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</si>
  <si>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</si>
  <si>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</si>
  <si>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</si>
  <si>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</si>
  <si>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</si>
  <si>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</si>
  <si>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</si>
  <si>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</si>
  <si>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</si>
  <si>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</si>
  <si>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</si>
  <si>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</si>
  <si>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</si>
  <si>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</si>
  <si>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</si>
  <si>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</si>
  <si>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</si>
  <si>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</si>
  <si>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</si>
  <si>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</si>
  <si>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</si>
  <si>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</si>
  <si>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</si>
  <si>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</si>
  <si>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</si>
  <si>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</si>
  <si>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</si>
  <si>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</si>
  <si>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</si>
  <si>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</si>
  <si>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</si>
  <si>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</si>
  <si>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</si>
  <si>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</si>
  <si>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</si>
  <si>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</si>
  <si>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</si>
  <si>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</si>
  <si>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</si>
  <si>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</si>
  <si>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</si>
  <si>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</si>
  <si>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</si>
  <si>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</si>
  <si>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</si>
  <si>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</si>
  <si>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</si>
  <si>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</si>
  <si>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</si>
  <si>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</si>
  <si>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</si>
  <si>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</si>
  <si>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</si>
  <si>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</si>
  <si>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</si>
  <si>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</si>
  <si>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</si>
  <si>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</si>
  <si>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</si>
  <si>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</si>
  <si>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</si>
  <si>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</si>
  <si>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</si>
  <si>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</si>
  <si>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</si>
  <si>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</si>
  <si>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</si>
  <si>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</si>
  <si>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</si>
  <si>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</si>
  <si>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</si>
  <si>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</si>
  <si>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</si>
  <si>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</si>
  <si>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</si>
  <si>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</si>
  <si>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</si>
  <si>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</si>
  <si>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</si>
  <si>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</si>
  <si>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</si>
  <si>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</si>
  <si>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</si>
  <si>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</si>
  <si>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</si>
  <si>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</si>
  <si>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</si>
  <si>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</si>
  <si>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</si>
  <si>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</si>
  <si>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</si>
  <si>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</si>
  <si>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</si>
  <si>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</si>
  <si>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</si>
  <si>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</si>
  <si>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</si>
  <si>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</si>
  <si>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</si>
  <si>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</si>
  <si>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</si>
  <si>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</si>
  <si>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</si>
  <si>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</si>
  <si>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</si>
  <si>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</si>
  <si>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</si>
  <si>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</si>
  <si>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</si>
  <si>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</si>
  <si>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</si>
  <si>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</si>
  <si>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</si>
  <si>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</si>
  <si>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</si>
  <si>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</si>
  <si>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</si>
  <si>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</si>
  <si>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</si>
  <si>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</si>
  <si>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</si>
  <si>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</si>
  <si>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</si>
  <si>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</si>
  <si>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</si>
  <si>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</si>
  <si>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</si>
  <si>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</si>
  <si>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</si>
  <si>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</si>
  <si>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</si>
  <si>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</si>
  <si>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</si>
  <si>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</si>
  <si>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</si>
  <si>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</si>
  <si>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</si>
  <si>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</si>
  <si>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</si>
  <si>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</si>
  <si>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</si>
  <si>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</si>
  <si>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</si>
  <si>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</si>
  <si>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</si>
  <si>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</si>
  <si>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</si>
  <si>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</si>
  <si>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</si>
  <si>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</si>
  <si>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</si>
  <si>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</si>
  <si>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</si>
  <si>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</si>
  <si>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</si>
  <si>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</si>
  <si>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</si>
  <si>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</si>
  <si>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</si>
  <si>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</si>
  <si>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</si>
  <si>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</si>
  <si>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</si>
  <si>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</si>
  <si>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</si>
  <si>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</si>
  <si>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</si>
  <si>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</si>
  <si>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</si>
  <si>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</si>
  <si>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</si>
  <si>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</si>
  <si>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</si>
  <si>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</si>
  <si>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</si>
  <si>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</si>
  <si>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</si>
  <si>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</si>
  <si>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</si>
  <si>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</si>
  <si>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</si>
  <si>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</si>
  <si>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</si>
  <si>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</si>
  <si>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</si>
  <si>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</si>
  <si>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</si>
  <si>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</si>
  <si>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</si>
  <si>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</si>
  <si>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</si>
  <si>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</si>
  <si>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</si>
  <si>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</si>
  <si>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</si>
  <si>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</si>
  <si>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</si>
  <si>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</si>
  <si>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</si>
  <si>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</si>
  <si>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</si>
  <si>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</si>
  <si>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</si>
  <si>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</si>
  <si>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</si>
  <si>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</si>
  <si>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</si>
  <si>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</si>
  <si>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</si>
  <si>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</si>
  <si>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</si>
  <si>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</si>
  <si>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</si>
  <si>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</si>
  <si>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</si>
  <si>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</si>
  <si>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</si>
  <si>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</si>
  <si>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</si>
  <si>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</si>
  <si>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</si>
  <si>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</si>
  <si>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</si>
  <si>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</si>
  <si>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</si>
  <si>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</si>
  <si>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</si>
  <si>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</si>
  <si>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</si>
  <si>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</si>
  <si>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</si>
  <si>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</si>
  <si>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</si>
  <si>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</si>
  <si>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</si>
  <si>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</si>
  <si>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</si>
  <si>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</si>
  <si>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</si>
  <si>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</si>
  <si>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</si>
  <si>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</si>
  <si>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</si>
  <si>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</si>
  <si>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</si>
  <si>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</si>
  <si>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</si>
  <si>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</si>
  <si>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</si>
  <si>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</si>
  <si>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</si>
  <si>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</si>
  <si>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</si>
  <si>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</si>
  <si>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</si>
  <si>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</si>
  <si>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</si>
  <si>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</si>
  <si>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</si>
  <si>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</si>
  <si>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</si>
  <si>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</si>
  <si>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</si>
  <si>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</si>
  <si>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</si>
  <si>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</si>
  <si>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</si>
  <si>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</si>
  <si>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</si>
  <si>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</si>
  <si>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</si>
  <si>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</si>
  <si>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</si>
  <si>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</si>
  <si>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</si>
  <si>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</si>
  <si>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</si>
  <si>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</si>
  <si>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</si>
  <si>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</si>
  <si>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</si>
  <si>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</si>
  <si>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</si>
  <si>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</si>
  <si>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</si>
  <si>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</si>
  <si>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</si>
  <si>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</si>
  <si>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</si>
  <si>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</si>
  <si>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</si>
  <si>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</si>
  <si>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</si>
  <si>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</si>
  <si>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</si>
  <si>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</si>
  <si>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</si>
  <si>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</si>
  <si>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</si>
  <si>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</si>
  <si>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</si>
  <si>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</si>
  <si>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</si>
  <si>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</si>
  <si>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</si>
  <si>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</si>
  <si>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</si>
  <si>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</si>
  <si>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</si>
  <si>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</si>
  <si>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</si>
  <si>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</si>
  <si>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</si>
  <si>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</si>
  <si>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</si>
  <si>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</si>
  <si>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</si>
  <si>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</si>
  <si>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</si>
  <si>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</si>
  <si>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</si>
  <si>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</si>
  <si>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</si>
  <si>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</si>
  <si>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</si>
  <si>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</si>
  <si>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</si>
  <si>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</si>
  <si>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</si>
  <si>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</si>
  <si>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</si>
  <si>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</si>
  <si>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</si>
  <si>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</si>
  <si>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</si>
  <si>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</si>
  <si>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</si>
  <si>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</si>
  <si>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</si>
  <si>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</si>
  <si>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</si>
  <si>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</si>
  <si>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</si>
  <si>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</si>
  <si>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</si>
  <si>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</si>
  <si>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</si>
  <si>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</si>
  <si>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</si>
  <si>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</si>
  <si>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</si>
  <si>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</si>
  <si>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</si>
  <si>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</si>
  <si>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</si>
  <si>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</si>
  <si>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</si>
  <si>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</si>
  <si>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</si>
  <si>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</si>
  <si>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</si>
  <si>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</si>
  <si>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</si>
  <si>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</si>
  <si>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</si>
  <si>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</si>
  <si>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</si>
  <si>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</si>
  <si>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</si>
  <si>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</si>
  <si>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</si>
  <si>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</si>
  <si>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</si>
  <si>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</si>
  <si>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</si>
  <si>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</si>
  <si>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</si>
  <si>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</si>
  <si>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</si>
  <si>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</si>
  <si>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</si>
  <si>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</si>
  <si>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</si>
  <si>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</si>
  <si>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</si>
  <si>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</si>
  <si>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</si>
  <si>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</si>
  <si>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</si>
  <si>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</si>
  <si>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</si>
  <si>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</si>
  <si>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</si>
  <si>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</si>
  <si>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</si>
  <si>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</si>
  <si>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</si>
  <si>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</si>
  <si>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</si>
  <si>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</si>
  <si>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</si>
  <si>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</si>
  <si>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</si>
  <si>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</si>
  <si>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</si>
  <si>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</si>
  <si>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</si>
  <si>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</si>
  <si>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</si>
  <si>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</si>
  <si>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</si>
  <si>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</si>
  <si>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</si>
  <si>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</si>
  <si>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</si>
  <si>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</si>
  <si>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</si>
  <si>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</si>
  <si>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</si>
  <si>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</si>
  <si>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</si>
  <si>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</si>
  <si>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</si>
  <si>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</si>
  <si>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</si>
  <si>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</si>
  <si>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</si>
  <si>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</si>
  <si>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</si>
  <si>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</si>
  <si>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</si>
  <si>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</si>
  <si>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</si>
  <si>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</si>
  <si>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</si>
  <si>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</si>
  <si>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</si>
  <si>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</si>
  <si>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</si>
  <si>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</si>
  <si>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</si>
  <si>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</si>
  <si>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</si>
  <si>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</si>
  <si>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</si>
  <si>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</si>
  <si>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</si>
  <si>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</si>
  <si>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</si>
  <si>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</si>
  <si>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</si>
  <si>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</si>
  <si>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</si>
  <si>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</si>
  <si>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</si>
  <si>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</si>
  <si>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</si>
  <si>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</si>
  <si>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</si>
  <si>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</si>
  <si>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</si>
  <si>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</si>
  <si>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</si>
  <si>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</si>
  <si>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</si>
  <si>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</si>
  <si>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</si>
  <si>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</si>
  <si>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</si>
  <si>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</si>
  <si>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</si>
  <si>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</si>
  <si>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</si>
  <si>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</si>
  <si>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</si>
  <si>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</si>
  <si>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</si>
  <si>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</si>
  <si>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</si>
  <si>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</si>
  <si>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</si>
  <si>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</si>
  <si>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</si>
  <si>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</si>
  <si>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</si>
  <si>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</si>
  <si>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</si>
  <si>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</si>
  <si>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</si>
  <si>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</si>
  <si>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</si>
  <si>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</si>
  <si>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</si>
  <si>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</si>
  <si>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</si>
  <si>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</si>
  <si>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</si>
  <si>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</si>
  <si>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</si>
  <si>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</si>
  <si>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</si>
  <si>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</si>
  <si>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</si>
  <si>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</si>
  <si>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</si>
  <si>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</si>
  <si>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</si>
  <si>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</si>
  <si>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</si>
  <si>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</si>
  <si>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</si>
  <si>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</si>
  <si>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</si>
  <si>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</si>
  <si>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</si>
  <si>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</si>
  <si>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</si>
  <si>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</si>
  <si>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</si>
  <si>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</si>
  <si>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</si>
  <si>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</si>
  <si>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</si>
  <si>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</si>
  <si>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</si>
  <si>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</si>
  <si>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</si>
  <si>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</si>
  <si>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</si>
  <si>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</si>
  <si>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</si>
  <si>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</si>
  <si>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</si>
  <si>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</si>
  <si>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</si>
  <si>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</si>
  <si>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</si>
  <si>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</si>
  <si>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</si>
  <si>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</si>
  <si>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</si>
  <si>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</si>
  <si>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</si>
  <si>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</si>
  <si>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</si>
  <si>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</si>
  <si>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</si>
  <si>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</si>
  <si>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</si>
  <si>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</si>
  <si>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</si>
  <si>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</si>
  <si>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</si>
  <si>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</si>
  <si>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</si>
  <si>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</si>
  <si>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</si>
  <si>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</si>
  <si>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</si>
  <si>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</si>
  <si>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</si>
  <si>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</si>
  <si>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</si>
  <si>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</si>
  <si>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</si>
  <si>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</si>
  <si>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</si>
  <si>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</si>
  <si>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</si>
  <si>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</si>
  <si>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</si>
  <si>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</si>
  <si>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</si>
  <si>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</si>
  <si>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</si>
  <si>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</si>
  <si>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</si>
  <si>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</si>
  <si>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</si>
  <si>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</si>
  <si>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</si>
  <si>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</si>
  <si>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</si>
  <si>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</si>
  <si>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</si>
  <si>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</si>
  <si>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</si>
  <si>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</si>
  <si>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</si>
  <si>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</si>
  <si>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</si>
  <si>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</si>
  <si>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</si>
  <si>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</si>
  <si>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</si>
  <si>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</si>
  <si>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</si>
  <si>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</si>
  <si>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</si>
  <si>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</si>
  <si>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</si>
  <si>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</si>
  <si>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</si>
  <si>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</si>
  <si>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</si>
  <si>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</si>
  <si>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</si>
  <si>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</si>
  <si>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</si>
  <si>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</si>
  <si>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</si>
  <si>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</si>
  <si>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</si>
  <si>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</si>
  <si>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</si>
  <si>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</si>
  <si>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</si>
  <si>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</si>
  <si>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</si>
  <si>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</si>
  <si>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</si>
  <si>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</si>
  <si>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</si>
  <si>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</si>
  <si>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</si>
  <si>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</si>
  <si>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</si>
  <si>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</si>
  <si>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</si>
  <si>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</si>
  <si>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</si>
  <si>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</si>
  <si>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</si>
  <si>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</si>
  <si>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</si>
  <si>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</si>
  <si>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</si>
  <si>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</si>
  <si>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</si>
  <si>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</si>
  <si>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</si>
  <si>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</si>
  <si>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</si>
  <si>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</si>
  <si>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</si>
  <si>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</si>
  <si>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</si>
  <si>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</si>
  <si>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</si>
  <si>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</si>
  <si>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</si>
  <si>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</si>
  <si>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</si>
  <si>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</si>
  <si>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</si>
  <si>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</si>
  <si>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</si>
  <si>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</si>
  <si>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</si>
  <si>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</si>
  <si>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</si>
  <si>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</si>
  <si>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</si>
  <si>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</si>
  <si>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</si>
  <si>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</si>
  <si>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</si>
  <si>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</si>
  <si>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</si>
  <si>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</si>
  <si>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</si>
  <si>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</si>
  <si>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</si>
  <si>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</si>
  <si>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</si>
  <si>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</si>
  <si>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</si>
  <si>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</si>
  <si>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</si>
  <si>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</si>
  <si>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</si>
  <si>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</si>
  <si>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</si>
  <si>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</si>
  <si>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</si>
  <si>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</si>
  <si>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</si>
  <si>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</si>
  <si>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</si>
  <si>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</si>
  <si>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</si>
  <si>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</si>
  <si>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</si>
  <si>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</si>
  <si>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</si>
  <si>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</si>
  <si>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</si>
  <si>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</si>
  <si>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</si>
  <si>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</si>
  <si>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</si>
  <si>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</si>
  <si>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</si>
  <si>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</si>
  <si>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</si>
  <si>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</si>
  <si>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</si>
  <si>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</si>
  <si>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</si>
  <si>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</si>
  <si>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</si>
  <si>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</si>
  <si>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</si>
  <si>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</si>
  <si>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</si>
  <si>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</si>
  <si>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</si>
  <si>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</si>
  <si>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</si>
  <si>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</si>
  <si>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</si>
  <si>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</si>
  <si>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</si>
  <si>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</si>
  <si>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</si>
  <si>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</si>
  <si>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</si>
  <si>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</si>
  <si>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</si>
  <si>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</si>
  <si>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</si>
  <si>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</si>
  <si>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</si>
  <si>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</si>
  <si>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</si>
  <si>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</si>
  <si>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</si>
  <si>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</si>
  <si>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</si>
  <si>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</si>
  <si>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</si>
  <si>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</si>
  <si>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</si>
  <si>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</si>
  <si>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</si>
  <si>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</si>
  <si>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</si>
  <si>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</si>
  <si>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</si>
  <si>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</si>
  <si>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</si>
  <si>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</si>
  <si>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</si>
  <si>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</si>
  <si>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</si>
  <si>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</si>
  <si>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</si>
  <si>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</si>
  <si>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</si>
  <si>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</si>
  <si>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</si>
  <si>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</si>
  <si>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</si>
  <si>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</si>
  <si>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</si>
  <si>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</si>
  <si>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</si>
  <si>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</si>
  <si>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</si>
  <si>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</si>
  <si>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</si>
  <si>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</si>
  <si>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</si>
  <si>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</si>
  <si>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</si>
  <si>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</si>
  <si>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</si>
  <si>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</si>
  <si>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</si>
  <si>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</si>
  <si>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</si>
  <si>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</si>
  <si>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</si>
  <si>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</si>
  <si>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</si>
  <si>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</si>
  <si>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</si>
  <si>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</si>
  <si>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</si>
  <si>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</si>
  <si>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</si>
  <si>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</si>
  <si>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</si>
  <si>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</si>
  <si>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</si>
  <si>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</si>
  <si>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</si>
  <si>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</si>
  <si>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</si>
  <si>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</si>
  <si>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</si>
  <si>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</si>
  <si>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</si>
  <si>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</si>
  <si>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</si>
  <si>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</si>
  <si>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</si>
  <si>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</si>
  <si>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</si>
  <si>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</si>
  <si>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</si>
  <si>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</si>
  <si>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</si>
  <si>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</si>
  <si>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</si>
  <si>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</si>
  <si>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</si>
  <si>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</si>
  <si>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</si>
  <si>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</si>
  <si>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</si>
  <si>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</si>
  <si>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</si>
  <si>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</si>
  <si>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</si>
  <si>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</si>
  <si>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</si>
  <si>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</si>
  <si>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</si>
  <si>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</si>
  <si>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</si>
  <si>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</si>
  <si>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</si>
  <si>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</si>
  <si>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</si>
  <si>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</si>
  <si>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</si>
  <si>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</si>
  <si>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</si>
  <si>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</si>
  <si>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</si>
  <si>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</si>
  <si>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</si>
  <si>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</si>
  <si>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</si>
  <si>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</si>
  <si>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</si>
  <si>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</si>
  <si>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</si>
  <si>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</si>
  <si>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</si>
  <si>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</si>
  <si>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</si>
  <si>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</si>
  <si>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</si>
  <si>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</si>
  <si>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</si>
  <si>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</si>
  <si>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</si>
  <si>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(All)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</si>
  <si>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</si>
  <si>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</si>
  <si>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</si>
  <si>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</si>
  <si>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</si>
  <si>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</si>
  <si>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</si>
  <si>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</si>
  <si>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</si>
  <si>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</si>
  <si>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</si>
  <si>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</si>
  <si>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</si>
  <si>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</si>
  <si>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</si>
  <si>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</si>
  <si>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</si>
  <si>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</si>
  <si>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</si>
  <si>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</si>
  <si>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Live Projects</t>
  </si>
  <si>
    <t>Column Labels</t>
  </si>
  <si>
    <t>Number of Kickstarter Projects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</si>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</sst>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theme="0"/>
      </font>
      <fill>
        <patternFill>
          <bgColor rgb="FF0070C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B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[StarterBook.xlsx]Category!Number of Kickstarter Projects by Category</c:name>
    <c:fmtId val="3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B-4A1D-838B-15C71C955A4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7B-4A1D-838B-15C71C955A4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7B-4A1D-838B-15C71C955A4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7B-4A1D-838B-15C71C955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1213023"/>
        <c:axId val="1599540527"/>
      </c:barChart>
      <c:catAx>
        <c:axId val="193121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540527"/>
        <c:crosses val="autoZero"/>
        <c:auto val="1"/>
        <c:lblAlgn val="ctr"/>
        <c:lblOffset val="100"/>
        <c:noMultiLvlLbl val="0"/>
      </c:catAx>
      <c:valAx>
        <c:axId val="1599540527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21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[StarterBook.xlsx]Sub-category!Number of Kickstarter projects by Subcategory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C-42D1-A75E-8815D8D0B10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E8-4EF6-9763-6DFC3F112674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E8-4EF6-9763-6DFC3F112674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E8-4EF6-9763-6DFC3F112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3543327"/>
        <c:axId val="1599538863"/>
      </c:barChart>
      <c:catAx>
        <c:axId val="178354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538863"/>
        <c:crosses val="autoZero"/>
        <c:auto val="0"/>
        <c:lblAlgn val="ctr"/>
        <c:lblOffset val="100"/>
        <c:tickLblSkip val="1"/>
        <c:noMultiLvlLbl val="0"/>
      </c:catAx>
      <c:valAx>
        <c:axId val="159953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5433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[StarterBook.xlsx]Date!PivotTable4</c:name>
    <c:fmtId val="3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82-4310-91A0-DD9CAC1FFEB6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82-4310-91A0-DD9CAC1FFEB6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82-4310-91A0-DD9CAC1FF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3092335"/>
        <c:axId val="788332031"/>
      </c:lineChart>
      <c:catAx>
        <c:axId val="69309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332031"/>
        <c:crosses val="autoZero"/>
        <c:auto val="1"/>
        <c:lblAlgn val="ctr"/>
        <c:lblOffset val="100"/>
        <c:noMultiLvlLbl val="0"/>
      </c:catAx>
      <c:valAx>
        <c:axId val="78833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09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A-4D28-B83C-6C715C8EDEF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A-4D28-B83C-6C715C8EDEF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A-4D28-B83C-6C715C8ED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5898063"/>
        <c:axId val="695188351"/>
      </c:lineChart>
      <c:catAx>
        <c:axId val="455898063"/>
        <c:scaling>
          <c:orientation val="minMax"/>
        </c:scaling>
        <c:delete val="0"/>
        <c:axPos val="b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188351"/>
        <c:crosses val="autoZero"/>
        <c:auto val="1"/>
        <c:lblAlgn val="ctr"/>
        <c:lblOffset val="100"/>
        <c:noMultiLvlLbl val="0"/>
      </c:catAx>
      <c:valAx>
        <c:axId val="69518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89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488949</xdr:colOff>
      <xdr:row>4</xdr:row>
      <xdr:rowOff>9525</xdr:rowOff>
    </xdr:from>
    <xdr:to>
      <xdr:col>18</xdr:col>
      <xdr:colOff>209550</xdr:colOff>
      <xdr:row>26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0A7109-E5AB-4D35-9945-2B02FB028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247651</xdr:colOff>
      <xdr:row>4</xdr:row>
      <xdr:rowOff>19050</xdr:rowOff>
    </xdr:from>
    <xdr:to>
      <xdr:col>18</xdr:col>
      <xdr:colOff>628650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518D5-B899-4E7F-8E95-072C6AD3F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568325</xdr:colOff>
      <xdr:row>3</xdr:row>
      <xdr:rowOff>122236</xdr:rowOff>
    </xdr:from>
    <xdr:to>
      <xdr:col>16</xdr:col>
      <xdr:colOff>85725</xdr:colOff>
      <xdr:row>26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B8F782-0933-4BA0-ACDE-C139F49E0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1220785</xdr:colOff>
      <xdr:row>18</xdr:row>
      <xdr:rowOff>7936</xdr:rowOff>
    </xdr:from>
    <xdr:to>
      <xdr:col>10</xdr:col>
      <xdr:colOff>609599</xdr:colOff>
      <xdr:row>47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42ABF8-2957-4D69-8D5C-98A6EF765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Wirth" refreshedDate="43744.355634837964" createdVersion="6" refreshedVersion="6" minRefreshableVersion="3" recordCount="4114" xr:uid="{76673B23-FD17-4516-85B1-730D726CCA8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Wirth" refreshedDate="43744.43456736111" createdVersion="6" refreshedVersion="6" minRefreshableVersion="3" recordCount="4114" xr:uid="{3034DAD7-EB3F-4DFA-A620-6E90D34C528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398F93-DD67-41D3-8F2F-5DE9EAE3F16A}" name="Number of Kickstarter Projects by 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Number of Kickstarter Projects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B086D-976E-4B29-B912-35904D026143}" name="Number of Kickstarter projects by Sub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910829-63D5-4082-BBDB-7E49DCB1B3FE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70" zoomScaleNormal="70" workbookViewId="0">
      <pane ySplit="1" topLeftCell="A2" activePane="bottomLeft" state="frozen"/>
      <selection activeCell="C1" sqref="C1"/>
      <selection pane="bottomLeft" activeCell="Q15" sqref="Q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08984375" style="7" customWidth="1"/>
    <col min="16" max="16" width="25.08984375" customWidth="1"/>
    <col min="17" max="17" width="18.7265625" customWidth="1"/>
    <col min="18" max="18" width="19.81640625" customWidth="1"/>
    <col min="19" max="19" width="34.453125" customWidth="1"/>
    <col min="20" max="20" width="26.81640625" style="12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8363</v>
      </c>
      <c r="T1" s="13" t="s">
        <v>8364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IF(L2&gt;0,E2/L2,0)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8">
        <f t="shared" ref="P3:P66" si="1">IF(L3&gt;0,E3/L3,0)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(E67/D67)*100</f>
        <v>107.52857142857141</v>
      </c>
      <c r="P67" s="8">
        <f t="shared" ref="P67:P130" si="7">IF(L67&gt;0,E67/L67,0)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(E131/D131)*100</f>
        <v>0</v>
      </c>
      <c r="P131" s="8">
        <f t="shared" ref="P131:P194" si="13">IF(L131&gt;0,E131/L131,0)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(E195/D195)*100</f>
        <v>0</v>
      </c>
      <c r="P195" s="8">
        <f t="shared" ref="P195:P258" si="19">IF(L195&gt;0,E195/L195,0)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(E259/D259)*100</f>
        <v>106.72648571428572</v>
      </c>
      <c r="P259" s="8">
        <f t="shared" ref="P259:P322" si="25">IF(L259&gt;0,E259/L259,0)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(E323/D323)*100</f>
        <v>102.66285714285715</v>
      </c>
      <c r="P323" s="8">
        <f t="shared" ref="P323:P386" si="31">IF(L323&gt;0,E323/L323,0)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(E387/D387)*100</f>
        <v>105.982</v>
      </c>
      <c r="P387" s="8">
        <f t="shared" ref="P387:P450" si="37">IF(L387&gt;0,E387/L387,0)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(E451/D451)*100</f>
        <v>2.25</v>
      </c>
      <c r="P451" s="8">
        <f t="shared" ref="P451:P514" si="43">IF(L451&gt;0,E451/L451,0)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(E515/D515)*100</f>
        <v>13.923999999999999</v>
      </c>
      <c r="P515" s="8">
        <f t="shared" ref="P515:P578" si="49">IF(L515&gt;0,E515/L515,0)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(E579/D579)*100</f>
        <v>0.2</v>
      </c>
      <c r="P579" s="8">
        <f t="shared" ref="P579:P642" si="55">IF(L579&gt;0,E579/L579,0)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(E643/D643)*100</f>
        <v>119.16249999999999</v>
      </c>
      <c r="P643" s="8">
        <f t="shared" ref="P643:P706" si="61">IF(L643&gt;0,E643/L643,0)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(E707/D707)*100</f>
        <v>0.97699999999999987</v>
      </c>
      <c r="P707" s="8">
        <f t="shared" ref="P707:P770" si="67">IF(L707&gt;0,E707/L707,0)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(E771/D771)*100</f>
        <v>41.4</v>
      </c>
      <c r="P771" s="8">
        <f t="shared" ref="P771:P834" si="73">IF(L771&gt;0,E771/L771,0)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(E835/D835)*100</f>
        <v>101.66666666666666</v>
      </c>
      <c r="P835" s="8">
        <f t="shared" ref="P835:P898" si="79">IF(L835&gt;0,E835/L835,0)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(E899/D899)*100</f>
        <v>0</v>
      </c>
      <c r="P899" s="8">
        <f t="shared" ref="P899:P962" si="85">IF(L899&gt;0,E899/L899,0)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(E963/D963)*100</f>
        <v>42.188421052631583</v>
      </c>
      <c r="P963" s="8">
        <f t="shared" ref="P963:P1026" si="91">IF(L963&gt;0,E963/L963,0)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(E1027/D1027)*100</f>
        <v>109.92831428571431</v>
      </c>
      <c r="P1027" s="8">
        <f t="shared" ref="P1027:P1090" si="97">IF(L1027&gt;0,E1027/L1027,0)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(E1091/D1091)*100</f>
        <v>7.8266666666666662</v>
      </c>
      <c r="P1091" s="8">
        <f t="shared" ref="P1091:P1154" si="103">IF(L1091&gt;0,E1091/L1091,0)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(E1155/D1155)*100</f>
        <v>0.625</v>
      </c>
      <c r="P1155" s="8">
        <f t="shared" ref="P1155:P1218" si="109">IF(L1155&gt;0,E1155/L1155,0)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(E1219/D1219)*100</f>
        <v>102.60000000000001</v>
      </c>
      <c r="P1219" s="8">
        <f t="shared" ref="P1219:P1282" si="115">IF(L1219&gt;0,E1219/L1219,0)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(E1283/D1283)*100</f>
        <v>110.71428571428572</v>
      </c>
      <c r="P1283" s="8">
        <f t="shared" ref="P1283:P1346" si="121">IF(L1283&gt;0,E1283/L1283,0)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(E1347/D1347)*100</f>
        <v>125</v>
      </c>
      <c r="P1347" s="8">
        <f t="shared" ref="P1347:P1410" si="127">IF(L1347&gt;0,E1347/L1347,0)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(E1411/D1411)*100</f>
        <v>0</v>
      </c>
      <c r="P1411" s="8">
        <f t="shared" ref="P1411:P1474" si="133">IF(L1411&gt;0,E1411/L1411,0)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(E1475/D1475)*100</f>
        <v>120.51600000000001</v>
      </c>
      <c r="P1475" s="8">
        <f t="shared" ref="P1475:P1538" si="139">IF(L1475&gt;0,E1475/L1475,0)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(E1539/D1539)*100</f>
        <v>179.9</v>
      </c>
      <c r="P1539" s="8">
        <f t="shared" ref="P1539:P1602" si="145">IF(L1539&gt;0,E1539/L1539,0)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(E1603/D1603)*100</f>
        <v>108.2492</v>
      </c>
      <c r="P1603" s="8">
        <f t="shared" ref="P1603:P1666" si="151">IF(L1603&gt;0,E1603/L1603,0)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(E1667/D1667)*100</f>
        <v>119.45714285714286</v>
      </c>
      <c r="P1667" s="8">
        <f t="shared" ref="P1667:P1730" si="157">IF(L1667&gt;0,E1667/L1667,0)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(E1731/D1731)*100</f>
        <v>0</v>
      </c>
      <c r="P1731" s="8">
        <f t="shared" ref="P1731:P1794" si="163">IF(L1731&gt;0,E1731/L1731,0)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(E1795/D1795)*100</f>
        <v>1.3333333333333335</v>
      </c>
      <c r="P1795" s="8">
        <f t="shared" ref="P1795:P1858" si="169">IF(L1795&gt;0,E1795/L1795,0)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(E1859/D1859)*100</f>
        <v>100</v>
      </c>
      <c r="P1859" s="8">
        <f t="shared" ref="P1859:P1922" si="175">IF(L1859&gt;0,E1859/L1859,0)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(E1923/D1923)*100</f>
        <v>136.80000000000001</v>
      </c>
      <c r="P1923" s="8">
        <f t="shared" ref="P1923:P1986" si="181">IF(L1923&gt;0,E1923/L1923,0)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(E1987/D1987)*100</f>
        <v>3.1875</v>
      </c>
      <c r="P1987" s="8">
        <f t="shared" ref="P1987:P2050" si="187">IF(L1987&gt;0,E1987/L1987,0)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(E2051/D2051)*100</f>
        <v>120.19070000000001</v>
      </c>
      <c r="P2051" s="8">
        <f t="shared" ref="P2051:P2114" si="193">IF(L2051&gt;0,E2051/L2051,0)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(E2115/D2115)*100</f>
        <v>104.85714285714285</v>
      </c>
      <c r="P2115" s="8">
        <f t="shared" ref="P2115:P2178" si="199">IF(L2115&gt;0,E2115/L2115,0)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(E2179/D2179)*100</f>
        <v>100.12</v>
      </c>
      <c r="P2179" s="8">
        <f t="shared" ref="P2179:P2242" si="205">IF(L2179&gt;0,E2179/L2179,0)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(E2243/D2243)*100</f>
        <v>806.4</v>
      </c>
      <c r="P2243" s="8">
        <f t="shared" ref="P2243:P2306" si="211">IF(L2243&gt;0,E2243/L2243,0)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(E2307/D2307)*100</f>
        <v>101.22777777777779</v>
      </c>
      <c r="P2307" s="8">
        <f t="shared" ref="P2307:P2370" si="217">IF(L2307&gt;0,E2307/L2307,0)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(E2371/D2371)*100</f>
        <v>0</v>
      </c>
      <c r="P2371" s="8">
        <f t="shared" ref="P2371:P2434" si="223">IF(L2371&gt;0,E2371/L2371,0)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(E2435/D2435)*100</f>
        <v>0</v>
      </c>
      <c r="P2435" s="8">
        <f t="shared" ref="P2435:P2498" si="229">IF(L2435&gt;0,E2435/L2435,0)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(E2499/D2499)*100</f>
        <v>112.7715</v>
      </c>
      <c r="P2499" s="8">
        <f t="shared" ref="P2499:P2562" si="235">IF(L2499&gt;0,E2499/L2499,0)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(E2563/D2563)*100</f>
        <v>0</v>
      </c>
      <c r="P2563" s="8">
        <f t="shared" ref="P2563:P2626" si="241">IF(L2563&gt;0,E2563/L2563,0)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(E2627/D2627)*100</f>
        <v>956</v>
      </c>
      <c r="P2627" s="8">
        <f t="shared" ref="P2627:P2690" si="247">IF(L2627&gt;0,E2627/L2627,0)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(E2691/D2691)*100</f>
        <v>2.8571428571428571E-3</v>
      </c>
      <c r="P2691" s="8">
        <f t="shared" ref="P2691:P2754" si="253">IF(L2691&gt;0,E2691/L2691,0)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(E2755/D2755)*100</f>
        <v>19</v>
      </c>
      <c r="P2755" s="8">
        <f t="shared" ref="P2755:P2818" si="259">IF(L2755&gt;0,E2755/L2755,0)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(E2819/D2819)*100</f>
        <v>130</v>
      </c>
      <c r="P2819" s="8">
        <f t="shared" ref="P2819:P2882" si="265">IF(L2819&gt;0,E2819/L2819,0)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(E2883/D2883)*100</f>
        <v>0</v>
      </c>
      <c r="P2883" s="8">
        <f t="shared" ref="P2883:P2946" si="271">IF(L2883&gt;0,E2883/L2883,0)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(E2947/D2947)*100</f>
        <v>0</v>
      </c>
      <c r="P2947" s="8">
        <f t="shared" ref="P2947:P3010" si="277">IF(L2947&gt;0,E2947/L2947,0)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(E3011/D3011)*100</f>
        <v>119.756</v>
      </c>
      <c r="P3011" s="8">
        <f t="shared" ref="P3011:P3074" si="283">IF(L3011&gt;0,E3011/L3011,0)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(E3075/D3075)*100</f>
        <v>2.3035714285714284E-2</v>
      </c>
      <c r="P3075" s="8">
        <f t="shared" ref="P3075:P3138" si="289">IF(L3075&gt;0,E3075/L3075,0)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(E3139/D3139)*100</f>
        <v>3.3333333333333335</v>
      </c>
      <c r="P3139" s="8">
        <f t="shared" ref="P3139:P3202" si="295">IF(L3139&gt;0,E3139/L3139,0)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(E3203/D3203)*100</f>
        <v>1.25</v>
      </c>
      <c r="P3203" s="8">
        <f t="shared" ref="P3203:P3266" si="301">IF(L3203&gt;0,E3203/L3203,0)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(E3267/D3267)*100</f>
        <v>164</v>
      </c>
      <c r="P3267" s="8">
        <f t="shared" ref="P3267:P3330" si="307">IF(L3267&gt;0,E3267/L3267,0)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(E3331/D3331)*100</f>
        <v>116.8</v>
      </c>
      <c r="P3331" s="8">
        <f t="shared" ref="P3331:P3394" si="313">IF(L3331&gt;0,E3331/L3331,0)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(E3395/D3395)*100</f>
        <v>105.80000000000001</v>
      </c>
      <c r="P3395" s="8">
        <f t="shared" ref="P3395:P3458" si="319">IF(L3395&gt;0,E3395/L3395,0)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(E3459/D3459)*100</f>
        <v>140.19999999999999</v>
      </c>
      <c r="P3459" s="8">
        <f t="shared" ref="P3459:P3522" si="325">IF(L3459&gt;0,E3459/L3459,0)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(E3523/D3523)*100</f>
        <v>169.42857142857144</v>
      </c>
      <c r="P3523" s="8">
        <f t="shared" ref="P3523:P3586" si="331">IF(L3523&gt;0,E3523/L3523,0)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(E3587/D3587)*100</f>
        <v>119.11764705882352</v>
      </c>
      <c r="P3587" s="8">
        <f t="shared" ref="P3587:P3650" si="337">IF(L3587&gt;0,E3587/L3587,0)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(E3651/D3651)*100</f>
        <v>104</v>
      </c>
      <c r="P3651" s="8">
        <f t="shared" ref="P3651:P3714" si="343">IF(L3651&gt;0,E3651/L3651,0)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(E3715/D3715)*100</f>
        <v>101.49999999999999</v>
      </c>
      <c r="P3715" s="8">
        <f t="shared" ref="P3715:P3778" si="349">IF(L3715&gt;0,E3715/L3715,0)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(E3779/D3779)*100</f>
        <v>143.19999999999999</v>
      </c>
      <c r="P3779" s="8">
        <f t="shared" ref="P3779:P3842" si="355">IF(L3779&gt;0,E3779/L3779,0)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(E3843/D3843)*100</f>
        <v>8.7200000000000006</v>
      </c>
      <c r="P3843" s="8">
        <f t="shared" ref="P3843:P3906" si="361">IF(L3843&gt;0,E3843/L3843,0)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(E3907/D3907)*100</f>
        <v>11.533333333333333</v>
      </c>
      <c r="P3907" s="8">
        <f t="shared" ref="P3907:P3970" si="367">IF(L3907&gt;0,E3907/L3907,0)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(E3971/D3971)*100</f>
        <v>7.4690265486725664</v>
      </c>
      <c r="P3971" s="8">
        <f t="shared" ref="P3971:P4034" si="373">IF(L3971&gt;0,E3971/L3971,0)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(E4035/D4035)*100</f>
        <v>25.698702928870294</v>
      </c>
      <c r="P4035" s="8">
        <f t="shared" ref="P4035:P4098" si="379">IF(L4035&gt;0,E4035/L4035,0)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(E4099/D4099)*100</f>
        <v>0</v>
      </c>
      <c r="P4099" s="8">
        <f t="shared" ref="P4099:P4115" si="385">IF(L4099&gt;0,E4099/L4099,0)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11" operator="containsText" text="successful">
      <formula>NOT(ISERROR(SEARCH("successful",F1)))</formula>
    </cfRule>
    <cfRule type="containsText" dxfId="2" priority="13" operator="containsText" text="failed">
      <formula>NOT(ISERROR(SEARCH("failed",F1)))</formula>
    </cfRule>
    <cfRule type="containsText" dxfId="1" priority="14" operator="containsText" text="canceled">
      <formula>NOT(ISERROR(SEARCH("canceled",F1)))</formula>
    </cfRule>
    <cfRule type="containsText" dxfId="0" priority="15" operator="containsText" text="live">
      <formula>NOT(ISERROR(SEARCH("live",F1)))</formula>
    </cfRule>
  </conditionalFormatting>
  <conditionalFormatting sqref="O1:O1048576">
    <cfRule type="colorScale" priority="10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conditionalFormatting sqref="P1">
    <cfRule type="colorScale" priority="9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conditionalFormatting sqref="R1">
    <cfRule type="colorScale" priority="3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72F4C-370A-42FF-B87B-3488FDE20593}">
  <dimension ref="A1:F14"/>
  <sheetViews>
    <sheetView workbookViewId="0">
      <selection activeCell="T35" sqref="T35"/>
    </sheetView>
  </sheetViews>
  <sheetFormatPr defaultRowHeight="14.5" x14ac:dyDescent="0.35"/>
  <cols>
    <col min="1" max="1" width="27.269531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</cols>
  <sheetData>
    <row r="1" spans="1:6" x14ac:dyDescent="0.35">
      <c r="A1" s="9" t="s">
        <v>8223</v>
      </c>
      <c r="B1" t="s">
        <v>8377</v>
      </c>
    </row>
    <row r="3" spans="1:6" x14ac:dyDescent="0.35">
      <c r="A3" s="9" t="s">
        <v>8400</v>
      </c>
      <c r="B3" s="9" t="s">
        <v>8399</v>
      </c>
    </row>
    <row r="4" spans="1:6" x14ac:dyDescent="0.3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89B7B-649B-4FB2-B65A-4144BD576D42}">
  <dimension ref="A1:F47"/>
  <sheetViews>
    <sheetView tabSelected="1" workbookViewId="0">
      <selection activeCell="U26" sqref="U26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26953125" bestFit="1" customWidth="1"/>
    <col min="27" max="27" width="4.17968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</cols>
  <sheetData>
    <row r="1" spans="1:6" x14ac:dyDescent="0.35">
      <c r="A1" s="9" t="s">
        <v>8223</v>
      </c>
      <c r="B1" t="s">
        <v>8377</v>
      </c>
    </row>
    <row r="2" spans="1:6" x14ac:dyDescent="0.35">
      <c r="A2" s="9" t="s">
        <v>8308</v>
      </c>
      <c r="B2" t="s">
        <v>8377</v>
      </c>
    </row>
    <row r="4" spans="1:6" x14ac:dyDescent="0.35">
      <c r="A4" s="9" t="s">
        <v>8362</v>
      </c>
      <c r="B4" s="9" t="s">
        <v>8399</v>
      </c>
    </row>
    <row r="5" spans="1:6" x14ac:dyDescent="0.3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30F27-F8BF-42E5-B90B-42EAB7302288}">
  <dimension ref="A1:E18"/>
  <sheetViews>
    <sheetView workbookViewId="0">
      <selection activeCell="B12" sqref="B12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9" t="s">
        <v>8308</v>
      </c>
      <c r="B1" t="s">
        <v>8377</v>
      </c>
    </row>
    <row r="2" spans="1:5" x14ac:dyDescent="0.35">
      <c r="A2" s="9" t="s">
        <v>8378</v>
      </c>
      <c r="B2" t="s">
        <v>8377</v>
      </c>
    </row>
    <row r="4" spans="1:5" x14ac:dyDescent="0.35">
      <c r="A4" s="9" t="s">
        <v>8362</v>
      </c>
      <c r="B4" s="9" t="s">
        <v>8399</v>
      </c>
    </row>
    <row r="5" spans="1:5" x14ac:dyDescent="0.3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4" t="s">
        <v>8367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5">
      <c r="A7" s="14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s="14" t="s">
        <v>8371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s="14" t="s">
        <v>8372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5">
      <c r="A10" s="14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5">
      <c r="A11" s="14" t="s">
        <v>8376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5">
      <c r="A12" s="14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5">
      <c r="A13" s="14" t="s">
        <v>8366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5">
      <c r="A14" s="14" t="s">
        <v>8365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5">
      <c r="A15" s="14" t="s">
        <v>8373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5">
      <c r="A16" s="14" t="s">
        <v>8374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5">
      <c r="A17" s="14" t="s">
        <v>8370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5">
      <c r="A18" s="14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52D7E-3B05-445C-8C4B-0AC0B417D122}">
  <dimension ref="A1:H16"/>
  <sheetViews>
    <sheetView workbookViewId="0">
      <selection activeCell="N37" sqref="N37"/>
    </sheetView>
  </sheetViews>
  <sheetFormatPr defaultRowHeight="14.5" x14ac:dyDescent="0.35"/>
  <cols>
    <col min="1" max="1" width="27.81640625" customWidth="1"/>
    <col min="2" max="2" width="18.453125" customWidth="1"/>
    <col min="3" max="3" width="15.08984375" customWidth="1"/>
    <col min="4" max="4" width="17.26953125" customWidth="1"/>
    <col min="5" max="5" width="12.90625" customWidth="1"/>
    <col min="6" max="6" width="20.36328125" style="5" customWidth="1"/>
    <col min="7" max="7" width="16.453125" style="5" customWidth="1"/>
    <col min="8" max="8" width="19" style="5" customWidth="1"/>
  </cols>
  <sheetData>
    <row r="1" spans="1:8" x14ac:dyDescent="0.3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s="5" t="s">
        <v>8384</v>
      </c>
      <c r="G1" s="5" t="s">
        <v>8385</v>
      </c>
      <c r="H1" s="5" t="s">
        <v>8386</v>
      </c>
    </row>
    <row r="2" spans="1:8" x14ac:dyDescent="0.35">
      <c r="A2" t="s">
        <v>8387</v>
      </c>
      <c r="B2">
        <f>COUNTIFS(Data!$F:$F,"=successful",Data!$D:$D,"&lt;1000")</f>
        <v>322</v>
      </c>
      <c r="C2">
        <f>COUNTIFS(Data!$F:$F,"=failed",Data!$D:$D,"&lt;1000")</f>
        <v>113</v>
      </c>
      <c r="D2">
        <f>COUNTIFS(Data!$F:$F,"=canceled",Data!$D:$D,"&lt;1000")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35">
      <c r="A3" t="s">
        <v>8388</v>
      </c>
      <c r="B3">
        <f>COUNTIFS(Data!$F:$F,"=successful",Data!$D:$D,"&gt;=1000",Data!$D:$D,"&lt;5000")</f>
        <v>932</v>
      </c>
      <c r="C3">
        <f>COUNTIFS(Data!$F:$F,"=failed",Data!$D:$D,"&gt;=1000",Data!$D:$D,"&lt;5000")</f>
        <v>420</v>
      </c>
      <c r="D3">
        <f>COUNTIFS(Data!$F:$F,"=canceled",Data!$D:$D,"&gt;=1000",Data!$D:$D,"&lt;5000")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35">
      <c r="A4" t="s">
        <v>8389</v>
      </c>
      <c r="B4">
        <f>COUNTIFS(Data!$F:$F,"=successful",Data!$D:$D,"&gt;=5000",Data!$D:$D,"&lt;10000")</f>
        <v>381</v>
      </c>
      <c r="C4">
        <f>COUNTIFS(Data!$F:$F,"=failed",Data!$D:$D,"&gt;=5000",Data!$D:$D,"&lt;10000")</f>
        <v>283</v>
      </c>
      <c r="D4">
        <f>COUNTIFS(Data!$F:$F,"=canceled",Data!$D:$D,"&gt;=5000",Data!$D:$D,"&lt;10000")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35">
      <c r="A5" t="s">
        <v>8390</v>
      </c>
      <c r="B5">
        <f>COUNTIFS(Data!$F:$F,"=successful",Data!$D:$D,"&gt;=10000",Data!$D:$D,"&lt;15000")</f>
        <v>168</v>
      </c>
      <c r="C5">
        <f>COUNTIFS(Data!$F:$F,"=failed",Data!$D:$D,"&gt;=10000",Data!$D:$D,"&lt;15000")</f>
        <v>144</v>
      </c>
      <c r="D5">
        <f>COUNTIFS(Data!$F:$F,"=canceled",Data!$D:$D,"&gt;=10000",Data!$D:$D,"&lt;15000")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35">
      <c r="A6" t="s">
        <v>8391</v>
      </c>
      <c r="B6">
        <f>COUNTIFS(Data!$F:$F,"=successful",Data!$D:$D,"&gt;=15000",Data!$D:$D,"&lt;20000")</f>
        <v>94</v>
      </c>
      <c r="C6">
        <f>COUNTIFS(Data!$F:$F,"=failed",Data!$D:$D,"&gt;=15000",Data!$D:$D,"&lt;20000")</f>
        <v>90</v>
      </c>
      <c r="D6">
        <f>COUNTIFS(Data!$F:$F,"=canceled",Data!$D:$D,"&gt;=15000",Data!$D:$D,"&lt;20000")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35">
      <c r="A7" t="s">
        <v>8392</v>
      </c>
      <c r="B7">
        <f>COUNTIFS(Data!$F:$F,"=successful",Data!$D:$D,"&gt;=20000",Data!$D:$D,"&lt;25000")</f>
        <v>62</v>
      </c>
      <c r="C7">
        <f>COUNTIFS(Data!$F:$F,"=failed",Data!$D:$D,"&gt;=20000",Data!$D:$D,"&lt;25000")</f>
        <v>72</v>
      </c>
      <c r="D7">
        <f>COUNTIFS(Data!$F:$F,"=canceled",Data!$D:$D,"&gt;=20000",Data!$D:$D,"&lt;25000")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35">
      <c r="A8" t="s">
        <v>8393</v>
      </c>
      <c r="B8">
        <f>COUNTIFS(Data!$F:$F,"=successful",Data!$D:$D,"&gt;=25000",Data!$D:$D,"&lt;30000")</f>
        <v>55</v>
      </c>
      <c r="C8">
        <f>COUNTIFS(Data!$F:$F,"=failed",Data!$D:$D,"&gt;=25000",Data!$D:$D,"&lt;30000")</f>
        <v>64</v>
      </c>
      <c r="D8">
        <f>COUNTIFS(Data!$F:$F,"=canceled",Data!$D:$D,"&gt;=25000",Data!$D:$D,"&lt;30000")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35">
      <c r="A9" t="s">
        <v>8394</v>
      </c>
      <c r="B9">
        <f>COUNTIFS(Data!$F:$F,"=successful",Data!$D:$D,"&gt;=30000",Data!$D:$D,"&lt;35000")</f>
        <v>32</v>
      </c>
      <c r="C9">
        <f>COUNTIFS(Data!$F:$F,"=failed",Data!$D:$D,"&gt;=30000",Data!$D:$D,"&lt;35000")</f>
        <v>37</v>
      </c>
      <c r="D9">
        <f>COUNTIFS(Data!$F:$F,"=canceled",Data!$D:$D,"&gt;=30000",Data!$D:$D,"&lt;35000")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35">
      <c r="A10" t="s">
        <v>8395</v>
      </c>
      <c r="B10">
        <f>COUNTIFS(Data!$F:$F,"=successful",Data!$D:$D,"&gt;=35000",Data!$D:$D,"&lt;40000")</f>
        <v>26</v>
      </c>
      <c r="C10">
        <f>COUNTIFS(Data!$F:$F,"=failed",Data!$D:$D,"&gt;=35000",Data!$D:$D,"&lt;40000")</f>
        <v>22</v>
      </c>
      <c r="D10">
        <f>COUNTIFS(Data!$F:$F,"=canceled",Data!$D:$D,"&gt;=35000",Data!$D:$D,"&lt;40000")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35">
      <c r="A11" t="s">
        <v>8396</v>
      </c>
      <c r="B11">
        <f>COUNTIFS(Data!$F:$F,"=successful",Data!$D:$D,"&gt;=40000",Data!$D:$D,"&lt;45000")</f>
        <v>21</v>
      </c>
      <c r="C11">
        <f>COUNTIFS(Data!$F:$F,"=failed",Data!$D:$D,"&gt;=40000",Data!$D:$D,"&lt;45000")</f>
        <v>16</v>
      </c>
      <c r="D11">
        <f>COUNTIFS(Data!$F:$F,"=canceled",Data!$D:$D,"&gt;=40000",Data!$D:$D,"&lt;45000")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35">
      <c r="A12" t="s">
        <v>8397</v>
      </c>
      <c r="B12">
        <f>COUNTIFS(Data!$F:$F,"=successful",Data!$D:$D,"&gt;=45000",Data!$D:$D,"&lt;50000")</f>
        <v>6</v>
      </c>
      <c r="C12">
        <f>COUNTIFS(Data!$F:$F,"=failed",Data!$D:$D,"&gt;=45000",Data!$D:$D,"&lt;50000")</f>
        <v>11</v>
      </c>
      <c r="D12">
        <f>COUNTIFS(Data!$F:$F,"=canceled",Data!$D:$D,"&gt;=45000",Data!$D:$D,"&lt;50000")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35">
      <c r="A13" t="s">
        <v>8401</v>
      </c>
      <c r="B13">
        <f>COUNTIFS(Data!$F:$F,"=successful",Data!$D:$D,"&gt;=50000")</f>
        <v>86</v>
      </c>
      <c r="C13">
        <f>COUNTIFS(Data!$F:$F,"=failed",Data!$D:$D,"&gt;=50000")</f>
        <v>258</v>
      </c>
      <c r="D13">
        <f>COUNTIFS(Data!$F:$F,"=canceled",Data!$D:$D,"&gt;=50000")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  <row r="15" spans="1:8" x14ac:dyDescent="0.35">
      <c r="D15" t="s">
        <v>8398</v>
      </c>
      <c r="E15">
        <f>COUNTIF(Data!F:F,"live")</f>
        <v>50</v>
      </c>
    </row>
    <row r="16" spans="1:8" x14ac:dyDescent="0.35">
      <c r="E16">
        <f>SUM(E2:E15)</f>
        <v>4114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Sub-category</vt:lpstr>
      <vt:lpstr>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Philip Wirth</cp:lastModifiedBy>
  <dcterms:created xsi:type="dcterms:W3CDTF">2017-04-20T15:17:24Z</dcterms:created>
  <dcterms:modified xsi:type="dcterms:W3CDTF">2019-10-11T20:57:12Z</dcterms:modified>
</cp:coreProperties>
</file>