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dome\"/>
    </mc:Choice>
  </mc:AlternateContent>
  <xr:revisionPtr revIDLastSave="0" documentId="8_{379FB3BE-4D7A-4F1E-81A8-B14CBD34D418}" xr6:coauthVersionLast="47" xr6:coauthVersionMax="47" xr10:uidLastSave="{00000000-0000-0000-0000-000000000000}"/>
  <bookViews>
    <workbookView xWindow="-27750" yWindow="-15" windowWidth="27870" windowHeight="1491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Z_27597050_0B14_4385_9C95_11E827A31FE3_.wvu.PrintArea" localSheetId="1" hidden="1">Feuil2!$L$2:$W$18</definedName>
    <definedName name="_xlnm.Print_Area" localSheetId="1">Feuil2!$L$2:$W$18</definedName>
  </definedNames>
  <calcPr calcId="181029" refMode="R1C1"/>
  <customWorkbookViews>
    <customWorkbookView name="Administrateur - Affichage personnalisé" guid="{27597050-0B14-4385-9C95-11E827A31FE3}" mergeInterval="0" personalView="1" maximized="1" windowWidth="1920" windowHeight="8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" i="1" l="1"/>
  <c r="C21" i="1" l="1"/>
  <c r="B1" i="2" l="1"/>
  <c r="B4" i="2" l="1"/>
  <c r="B5" i="2" s="1"/>
  <c r="B6" i="2" s="1"/>
  <c r="C6" i="2" s="1"/>
  <c r="C3" i="2"/>
  <c r="C4" i="2" l="1"/>
  <c r="C5" i="2"/>
  <c r="B7" i="2"/>
  <c r="C7" i="2" l="1"/>
  <c r="B8" i="2"/>
  <c r="Q21" i="1"/>
  <c r="J13" i="1"/>
  <c r="C8" i="2" l="1"/>
  <c r="B9" i="2"/>
  <c r="J14" i="1"/>
  <c r="P20" i="1" s="1"/>
  <c r="H29" i="1"/>
  <c r="H28" i="1"/>
  <c r="F21" i="1"/>
  <c r="E21" i="1"/>
  <c r="D21" i="1"/>
  <c r="B21" i="1"/>
  <c r="Q23" i="1"/>
  <c r="Q22" i="1"/>
  <c r="B10" i="2" l="1"/>
  <c r="C9" i="2"/>
  <c r="J15" i="1"/>
  <c r="J8" i="1"/>
  <c r="J9" i="1" s="1"/>
  <c r="B11" i="1"/>
  <c r="E20" i="1" s="1"/>
  <c r="C10" i="2" l="1"/>
  <c r="B11" i="2"/>
  <c r="P18" i="1"/>
  <c r="B10" i="1"/>
  <c r="F20" i="1" s="1"/>
  <c r="D11" i="1"/>
  <c r="F11" i="1" s="1"/>
  <c r="B5" i="1"/>
  <c r="B12" i="2" l="1"/>
  <c r="C11" i="2"/>
  <c r="D10" i="1"/>
  <c r="F10" i="1" s="1"/>
  <c r="B9" i="1"/>
  <c r="B8" i="1"/>
  <c r="C20" i="1" s="1"/>
  <c r="C12" i="2" l="1"/>
  <c r="B13" i="2"/>
  <c r="B7" i="1"/>
  <c r="D8" i="1"/>
  <c r="F8" i="1" s="1"/>
  <c r="B20" i="1" l="1"/>
  <c r="D7" i="1"/>
  <c r="C13" i="2"/>
  <c r="B14" i="2"/>
  <c r="Q20" i="1"/>
  <c r="B41" i="1"/>
  <c r="P19" i="1"/>
  <c r="B15" i="2" l="1"/>
  <c r="C14" i="2"/>
  <c r="Q19" i="1"/>
  <c r="D9" i="1"/>
  <c r="F9" i="1" s="1"/>
  <c r="D20" i="1"/>
  <c r="B40" i="1"/>
  <c r="B37" i="1" s="1"/>
  <c r="B42" i="1"/>
  <c r="F7" i="1"/>
  <c r="B16" i="2" l="1"/>
  <c r="C15" i="2"/>
  <c r="G26" i="1"/>
  <c r="G27" i="1"/>
  <c r="G22" i="1"/>
  <c r="G25" i="1"/>
  <c r="G24" i="1"/>
  <c r="G23" i="1"/>
  <c r="F12" i="1"/>
  <c r="H31" i="1" s="1"/>
  <c r="Q18" i="1"/>
  <c r="Q24" i="1" s="1"/>
  <c r="B17" i="2" l="1"/>
  <c r="C16" i="2"/>
  <c r="H30" i="1"/>
  <c r="D37" i="1"/>
  <c r="F37" i="1" s="1"/>
  <c r="B36" i="1"/>
  <c r="D36" i="1" s="1"/>
  <c r="F36" i="1" s="1"/>
  <c r="C17" i="2" l="1"/>
  <c r="B18" i="2"/>
  <c r="D38" i="1"/>
  <c r="F38" i="1"/>
  <c r="B19" i="2" l="1"/>
  <c r="C18" i="2"/>
  <c r="B20" i="2" l="1"/>
  <c r="C19" i="2"/>
  <c r="B21" i="2" l="1"/>
  <c r="C20" i="2"/>
  <c r="B22" i="2" l="1"/>
  <c r="C21" i="2"/>
  <c r="B23" i="2" l="1"/>
  <c r="C22" i="2"/>
  <c r="B24" i="2" l="1"/>
  <c r="C23" i="2"/>
  <c r="C24" i="2" l="1"/>
  <c r="B25" i="2"/>
  <c r="C25" i="2" l="1"/>
  <c r="B26" i="2"/>
  <c r="C26" i="2" l="1"/>
  <c r="B27" i="2"/>
  <c r="B28" i="2" l="1"/>
  <c r="C27" i="2"/>
  <c r="C28" i="2" l="1"/>
  <c r="B29" i="2"/>
  <c r="C29" i="2" l="1"/>
  <c r="B30" i="2"/>
  <c r="B31" i="2" l="1"/>
  <c r="C30" i="2"/>
  <c r="B32" i="2" l="1"/>
  <c r="C31" i="2"/>
  <c r="C32" i="2" l="1"/>
  <c r="B33" i="2"/>
  <c r="C33" i="2" l="1"/>
  <c r="B34" i="2"/>
  <c r="C34" i="2" l="1"/>
  <c r="B35" i="2"/>
  <c r="B36" i="2" l="1"/>
  <c r="C35" i="2"/>
  <c r="C36" i="2" l="1"/>
  <c r="B37" i="2"/>
  <c r="B38" i="2" l="1"/>
  <c r="C37" i="2"/>
  <c r="C38" i="2" l="1"/>
  <c r="B39" i="2"/>
  <c r="B40" i="2" l="1"/>
  <c r="C39" i="2"/>
  <c r="C40" i="2" l="1"/>
  <c r="B41" i="2"/>
  <c r="B42" i="2" l="1"/>
  <c r="C41" i="2"/>
  <c r="C42" i="2" l="1"/>
  <c r="B43" i="2"/>
  <c r="B44" i="2" l="1"/>
  <c r="C43" i="2"/>
  <c r="B45" i="2" l="1"/>
  <c r="C44" i="2"/>
  <c r="B46" i="2" l="1"/>
  <c r="C45" i="2"/>
  <c r="B47" i="2" l="1"/>
  <c r="C46" i="2"/>
  <c r="B48" i="2" l="1"/>
  <c r="C47" i="2"/>
  <c r="C48" i="2" l="1"/>
  <c r="B49" i="2"/>
  <c r="C49" i="2" l="1"/>
  <c r="B50" i="2"/>
  <c r="C50" i="2" l="1"/>
  <c r="B51" i="2"/>
  <c r="B52" i="2" l="1"/>
  <c r="C51" i="2"/>
  <c r="B53" i="2" l="1"/>
  <c r="C52" i="2"/>
  <c r="B54" i="2" l="1"/>
  <c r="C53" i="2"/>
  <c r="B55" i="2" l="1"/>
  <c r="C54" i="2"/>
  <c r="B56" i="2" l="1"/>
  <c r="C55" i="2"/>
  <c r="C56" i="2" l="1"/>
  <c r="B57" i="2"/>
  <c r="C57" i="2" l="1"/>
  <c r="B58" i="2"/>
  <c r="C58" i="2" l="1"/>
  <c r="B59" i="2"/>
  <c r="B60" i="2" l="1"/>
  <c r="C59" i="2"/>
  <c r="B61" i="2" l="1"/>
  <c r="C60" i="2"/>
  <c r="C61" i="2" l="1"/>
  <c r="B62" i="2"/>
  <c r="B63" i="2" l="1"/>
  <c r="C62" i="2"/>
  <c r="B64" i="2" l="1"/>
  <c r="C63" i="2"/>
  <c r="B65" i="2" l="1"/>
  <c r="C64" i="2"/>
  <c r="C65" i="2" l="1"/>
  <c r="B66" i="2"/>
  <c r="B67" i="2" l="1"/>
  <c r="C66" i="2"/>
  <c r="B68" i="2" l="1"/>
  <c r="C67" i="2"/>
  <c r="B69" i="2" l="1"/>
  <c r="C68" i="2"/>
  <c r="B70" i="2" l="1"/>
  <c r="C69" i="2"/>
  <c r="B71" i="2" l="1"/>
  <c r="C70" i="2"/>
  <c r="B72" i="2" l="1"/>
  <c r="C71" i="2"/>
  <c r="B73" i="2" l="1"/>
  <c r="C72" i="2"/>
  <c r="C73" i="2" l="1"/>
  <c r="B74" i="2"/>
  <c r="B75" i="2" l="1"/>
  <c r="C74" i="2"/>
  <c r="B76" i="2" l="1"/>
  <c r="C75" i="2"/>
  <c r="C76" i="2" l="1"/>
  <c r="B77" i="2"/>
  <c r="C77" i="2" l="1"/>
  <c r="B78" i="2"/>
  <c r="C78" i="2" l="1"/>
  <c r="B79" i="2"/>
  <c r="B80" i="2" l="1"/>
  <c r="C79" i="2"/>
  <c r="B81" i="2" l="1"/>
  <c r="C80" i="2"/>
  <c r="C81" i="2" l="1"/>
  <c r="B82" i="2"/>
  <c r="C82" i="2" l="1"/>
  <c r="B83" i="2"/>
  <c r="C83" i="2" l="1"/>
  <c r="B84" i="2"/>
  <c r="B85" i="2" l="1"/>
  <c r="C84" i="2"/>
  <c r="C85" i="2" l="1"/>
  <c r="B86" i="2"/>
  <c r="C86" i="2" l="1"/>
  <c r="B87" i="2"/>
  <c r="B88" i="2" l="1"/>
  <c r="C87" i="2"/>
  <c r="C88" i="2" l="1"/>
  <c r="B89" i="2"/>
  <c r="C89" i="2" l="1"/>
  <c r="B90" i="2"/>
  <c r="C90" i="2" l="1"/>
  <c r="B91" i="2"/>
  <c r="C91" i="2" l="1"/>
  <c r="B92" i="2"/>
  <c r="C92" i="2" l="1"/>
  <c r="B93" i="2"/>
  <c r="C93" i="2" l="1"/>
  <c r="B94" i="2"/>
  <c r="B95" i="2" l="1"/>
  <c r="C94" i="2"/>
  <c r="C95" i="2" l="1"/>
  <c r="B96" i="2"/>
  <c r="C96" i="2" l="1"/>
  <c r="B97" i="2"/>
  <c r="C97" i="2" l="1"/>
  <c r="B98" i="2"/>
  <c r="C98" i="2" l="1"/>
  <c r="E98" i="2" s="1"/>
  <c r="F98" i="2" s="1"/>
  <c r="G98" i="2" s="1"/>
  <c r="H98" i="2" s="1"/>
  <c r="J98" i="2" s="1"/>
  <c r="B99" i="2"/>
  <c r="D94" i="2"/>
  <c r="D16" i="2"/>
  <c r="D48" i="2"/>
  <c r="D87" i="2"/>
  <c r="D5" i="2"/>
  <c r="D8" i="2"/>
  <c r="D98" i="2"/>
  <c r="D58" i="2"/>
  <c r="D3" i="2"/>
  <c r="D28" i="2"/>
  <c r="D82" i="2"/>
  <c r="D81" i="2"/>
  <c r="D86" i="2"/>
  <c r="D89" i="2"/>
  <c r="D22" i="2"/>
  <c r="D33" i="2"/>
  <c r="D64" i="2"/>
  <c r="D26" i="2"/>
  <c r="D83" i="2"/>
  <c r="D37" i="2"/>
  <c r="D50" i="2"/>
  <c r="D9" i="2"/>
  <c r="D72" i="2"/>
  <c r="D70" i="2"/>
  <c r="D21" i="2"/>
  <c r="D34" i="2"/>
  <c r="D73" i="2"/>
  <c r="D91" i="2"/>
  <c r="D75" i="2"/>
  <c r="D54" i="2"/>
  <c r="D10" i="2"/>
  <c r="D25" i="2"/>
  <c r="D62" i="2"/>
  <c r="D88" i="2"/>
  <c r="D90" i="2"/>
  <c r="D18" i="2"/>
  <c r="D36" i="2"/>
  <c r="D20" i="2"/>
  <c r="D69" i="2"/>
  <c r="D74" i="2"/>
  <c r="D60" i="2"/>
  <c r="D95" i="2"/>
  <c r="D59" i="2"/>
  <c r="D6" i="2"/>
  <c r="D41" i="2"/>
  <c r="D96" i="2"/>
  <c r="D51" i="2"/>
  <c r="D80" i="2"/>
  <c r="D24" i="2"/>
  <c r="D65" i="2"/>
  <c r="D38" i="2"/>
  <c r="D76" i="2"/>
  <c r="D12" i="2"/>
  <c r="D44" i="2"/>
  <c r="D7" i="2"/>
  <c r="D78" i="2"/>
  <c r="D45" i="2"/>
  <c r="D11" i="2"/>
  <c r="D47" i="2"/>
  <c r="D55" i="2"/>
  <c r="D61" i="2"/>
  <c r="D32" i="2"/>
  <c r="D66" i="2"/>
  <c r="D17" i="2"/>
  <c r="D97" i="2"/>
  <c r="D40" i="2"/>
  <c r="D63" i="2"/>
  <c r="D57" i="2"/>
  <c r="D27" i="2"/>
  <c r="D13" i="2"/>
  <c r="D49" i="2"/>
  <c r="D68" i="2"/>
  <c r="D71" i="2"/>
  <c r="D84" i="2"/>
  <c r="D79" i="2"/>
  <c r="D15" i="2"/>
  <c r="D92" i="2"/>
  <c r="D93" i="2"/>
  <c r="D42" i="2"/>
  <c r="D14" i="2"/>
  <c r="D85" i="2"/>
  <c r="D19" i="2"/>
  <c r="D31" i="2"/>
  <c r="D35" i="2"/>
  <c r="D29" i="2"/>
  <c r="D30" i="2"/>
  <c r="D52" i="2"/>
  <c r="D56" i="2"/>
  <c r="D53" i="2"/>
  <c r="D46" i="2"/>
  <c r="D43" i="2"/>
  <c r="D4" i="2"/>
  <c r="D67" i="2"/>
  <c r="D23" i="2"/>
  <c r="D39" i="2"/>
  <c r="D77" i="2"/>
  <c r="E97" i="2"/>
  <c r="F97" i="2" s="1"/>
  <c r="G97" i="2" s="1"/>
  <c r="E19" i="2"/>
  <c r="F19" i="2" s="1"/>
  <c r="G19" i="2" s="1"/>
  <c r="E49" i="2"/>
  <c r="F49" i="2" s="1"/>
  <c r="G49" i="2" s="1"/>
  <c r="E12" i="2"/>
  <c r="F12" i="2" s="1"/>
  <c r="G12" i="2" s="1"/>
  <c r="E56" i="2"/>
  <c r="F56" i="2" s="1"/>
  <c r="G56" i="2" s="1"/>
  <c r="E30" i="2"/>
  <c r="F30" i="2" s="1"/>
  <c r="G30" i="2" s="1"/>
  <c r="H30" i="2" s="1"/>
  <c r="J30" i="2" s="1"/>
  <c r="E38" i="2"/>
  <c r="F38" i="2" s="1"/>
  <c r="G38" i="2" s="1"/>
  <c r="E80" i="2"/>
  <c r="F80" i="2" s="1"/>
  <c r="G80" i="2" s="1"/>
  <c r="E11" i="2"/>
  <c r="F11" i="2" s="1"/>
  <c r="G11" i="2" s="1"/>
  <c r="H11" i="2" s="1"/>
  <c r="J11" i="2" s="1"/>
  <c r="E31" i="2"/>
  <c r="F31" i="2" s="1"/>
  <c r="G31" i="2" s="1"/>
  <c r="E47" i="2"/>
  <c r="F47" i="2" s="1"/>
  <c r="G47" i="2" s="1"/>
  <c r="I47" i="2" s="1"/>
  <c r="E43" i="2"/>
  <c r="F43" i="2" s="1"/>
  <c r="G43" i="2" s="1"/>
  <c r="E48" i="2"/>
  <c r="F48" i="2" s="1"/>
  <c r="G48" i="2" s="1"/>
  <c r="E29" i="2"/>
  <c r="F29" i="2" s="1"/>
  <c r="G29" i="2" s="1"/>
  <c r="H29" i="2" s="1"/>
  <c r="J29" i="2" s="1"/>
  <c r="E62" i="2"/>
  <c r="F62" i="2" s="1"/>
  <c r="G62" i="2" s="1"/>
  <c r="H62" i="2" s="1"/>
  <c r="J62" i="2" s="1"/>
  <c r="E60" i="2"/>
  <c r="F60" i="2" s="1"/>
  <c r="G60" i="2" s="1"/>
  <c r="E39" i="2"/>
  <c r="F39" i="2" s="1"/>
  <c r="G39" i="2" s="1"/>
  <c r="E75" i="2"/>
  <c r="F75" i="2" s="1"/>
  <c r="G75" i="2" s="1"/>
  <c r="I75" i="2" s="1"/>
  <c r="E27" i="2"/>
  <c r="F27" i="2" s="1"/>
  <c r="G27" i="2" s="1"/>
  <c r="I27" i="2" s="1"/>
  <c r="E33" i="2"/>
  <c r="F33" i="2" s="1"/>
  <c r="G33" i="2" s="1"/>
  <c r="E82" i="2"/>
  <c r="F82" i="2" s="1"/>
  <c r="G82" i="2" s="1"/>
  <c r="I82" i="2" s="1"/>
  <c r="E85" i="2"/>
  <c r="F85" i="2" s="1"/>
  <c r="G85" i="2" s="1"/>
  <c r="E76" i="2"/>
  <c r="F76" i="2" s="1"/>
  <c r="G76" i="2" s="1"/>
  <c r="H76" i="2" s="1"/>
  <c r="J76" i="2" s="1"/>
  <c r="E9" i="2"/>
  <c r="F9" i="2" s="1"/>
  <c r="G9" i="2" s="1"/>
  <c r="E6" i="2"/>
  <c r="F6" i="2" s="1"/>
  <c r="G6" i="2" s="1"/>
  <c r="E58" i="2"/>
  <c r="F58" i="2" s="1"/>
  <c r="G58" i="2" s="1"/>
  <c r="E91" i="2"/>
  <c r="F91" i="2" s="1"/>
  <c r="G91" i="2" s="1"/>
  <c r="E14" i="2"/>
  <c r="F14" i="2" s="1"/>
  <c r="G14" i="2" s="1"/>
  <c r="I14" i="2" s="1"/>
  <c r="E34" i="2"/>
  <c r="F34" i="2" s="1"/>
  <c r="G34" i="2" s="1"/>
  <c r="E69" i="2"/>
  <c r="F69" i="2" s="1"/>
  <c r="G69" i="2" s="1"/>
  <c r="E51" i="2"/>
  <c r="F51" i="2" s="1"/>
  <c r="G51" i="2" s="1"/>
  <c r="I51" i="2" s="1"/>
  <c r="E92" i="2"/>
  <c r="F92" i="2" s="1"/>
  <c r="G92" i="2" s="1"/>
  <c r="H92" i="2" s="1"/>
  <c r="J92" i="2" s="1"/>
  <c r="E16" i="2"/>
  <c r="F16" i="2" s="1"/>
  <c r="G16" i="2" s="1"/>
  <c r="E32" i="2"/>
  <c r="F32" i="2" s="1"/>
  <c r="G32" i="2" s="1"/>
  <c r="E57" i="2"/>
  <c r="F57" i="2" s="1"/>
  <c r="G57" i="2" s="1"/>
  <c r="E66" i="2"/>
  <c r="F66" i="2" s="1"/>
  <c r="G66" i="2" s="1"/>
  <c r="E61" i="2"/>
  <c r="F61" i="2" s="1"/>
  <c r="G61" i="2" s="1"/>
  <c r="E17" i="2"/>
  <c r="F17" i="2" s="1"/>
  <c r="G17" i="2" s="1"/>
  <c r="I17" i="2" s="1"/>
  <c r="E68" i="2"/>
  <c r="F68" i="2" s="1"/>
  <c r="G68" i="2" s="1"/>
  <c r="E55" i="2"/>
  <c r="F55" i="2" s="1"/>
  <c r="G55" i="2" s="1"/>
  <c r="E79" i="2"/>
  <c r="F79" i="2" s="1"/>
  <c r="G79" i="2" s="1"/>
  <c r="E4" i="2"/>
  <c r="F4" i="2" s="1"/>
  <c r="G4" i="2" s="1"/>
  <c r="E35" i="2"/>
  <c r="F35" i="2" s="1"/>
  <c r="G35" i="2" s="1"/>
  <c r="E93" i="2"/>
  <c r="F93" i="2" s="1"/>
  <c r="G93" i="2" s="1"/>
  <c r="E36" i="2"/>
  <c r="F36" i="2" s="1"/>
  <c r="G36" i="2" s="1"/>
  <c r="E54" i="2"/>
  <c r="F54" i="2" s="1"/>
  <c r="G54" i="2" s="1"/>
  <c r="E74" i="2"/>
  <c r="F74" i="2" s="1"/>
  <c r="G74" i="2" s="1"/>
  <c r="E5" i="2"/>
  <c r="F5" i="2" s="1"/>
  <c r="G5" i="2" s="1"/>
  <c r="E53" i="2"/>
  <c r="F53" i="2" s="1"/>
  <c r="G53" i="2" s="1"/>
  <c r="H53" i="2" s="1"/>
  <c r="J53" i="2" s="1"/>
  <c r="E3" i="2"/>
  <c r="F3" i="2" s="1"/>
  <c r="G3" i="2" s="1"/>
  <c r="E15" i="2"/>
  <c r="F15" i="2" s="1"/>
  <c r="G15" i="2" s="1"/>
  <c r="E7" i="2"/>
  <c r="F7" i="2" s="1"/>
  <c r="G7" i="2" s="1"/>
  <c r="E63" i="2"/>
  <c r="F63" i="2" s="1"/>
  <c r="G63" i="2" s="1"/>
  <c r="E95" i="2"/>
  <c r="F95" i="2" s="1"/>
  <c r="G95" i="2" s="1"/>
  <c r="E24" i="2"/>
  <c r="F24" i="2" s="1"/>
  <c r="G24" i="2" s="1"/>
  <c r="E21" i="2"/>
  <c r="F21" i="2" s="1"/>
  <c r="G21" i="2" s="1"/>
  <c r="E13" i="2"/>
  <c r="F13" i="2" s="1"/>
  <c r="G13" i="2" s="1"/>
  <c r="H13" i="2" s="1"/>
  <c r="J13" i="2" s="1"/>
  <c r="E90" i="2"/>
  <c r="F90" i="2" s="1"/>
  <c r="G90" i="2" s="1"/>
  <c r="I90" i="2" s="1"/>
  <c r="E67" i="2"/>
  <c r="F67" i="2" s="1"/>
  <c r="G67" i="2" s="1"/>
  <c r="E26" i="2"/>
  <c r="F26" i="2" s="1"/>
  <c r="G26" i="2" s="1"/>
  <c r="E37" i="2"/>
  <c r="F37" i="2" s="1"/>
  <c r="G37" i="2" s="1"/>
  <c r="I37" i="2" s="1"/>
  <c r="E77" i="2"/>
  <c r="F77" i="2" s="1"/>
  <c r="G77" i="2" s="1"/>
  <c r="E73" i="2"/>
  <c r="F73" i="2" s="1"/>
  <c r="G73" i="2" s="1"/>
  <c r="E40" i="2"/>
  <c r="F40" i="2" s="1"/>
  <c r="G40" i="2" s="1"/>
  <c r="I40" i="2" s="1"/>
  <c r="E25" i="2"/>
  <c r="F25" i="2" s="1"/>
  <c r="G25" i="2" s="1"/>
  <c r="E65" i="2"/>
  <c r="F65" i="2" s="1"/>
  <c r="G65" i="2" s="1"/>
  <c r="E87" i="2"/>
  <c r="F87" i="2" s="1"/>
  <c r="G87" i="2" s="1"/>
  <c r="E81" i="2"/>
  <c r="F81" i="2" s="1"/>
  <c r="G81" i="2" s="1"/>
  <c r="E10" i="2"/>
  <c r="F10" i="2" s="1"/>
  <c r="G10" i="2" s="1"/>
  <c r="E50" i="2"/>
  <c r="F50" i="2" s="1"/>
  <c r="G50" i="2" s="1"/>
  <c r="I50" i="2" s="1"/>
  <c r="E41" i="2"/>
  <c r="F41" i="2" s="1"/>
  <c r="G41" i="2" s="1"/>
  <c r="E84" i="2"/>
  <c r="F84" i="2" s="1"/>
  <c r="G84" i="2" s="1"/>
  <c r="E22" i="2"/>
  <c r="F22" i="2" s="1"/>
  <c r="G22" i="2" s="1"/>
  <c r="E18" i="2"/>
  <c r="F18" i="2" s="1"/>
  <c r="G18" i="2" s="1"/>
  <c r="E20" i="2"/>
  <c r="F20" i="2" s="1"/>
  <c r="G20" i="2" s="1"/>
  <c r="E72" i="2"/>
  <c r="F72" i="2" s="1"/>
  <c r="G72" i="2" s="1"/>
  <c r="I72" i="2" s="1"/>
  <c r="E46" i="2"/>
  <c r="F46" i="2" s="1"/>
  <c r="G46" i="2" s="1"/>
  <c r="H46" i="2" s="1"/>
  <c r="J46" i="2" s="1"/>
  <c r="E78" i="2"/>
  <c r="F78" i="2" s="1"/>
  <c r="G78" i="2" s="1"/>
  <c r="E96" i="2"/>
  <c r="F96" i="2" s="1"/>
  <c r="G96" i="2" s="1"/>
  <c r="E44" i="2"/>
  <c r="F44" i="2" s="1"/>
  <c r="G44" i="2" s="1"/>
  <c r="I44" i="2" s="1"/>
  <c r="E64" i="2"/>
  <c r="F64" i="2" s="1"/>
  <c r="G64" i="2" s="1"/>
  <c r="E28" i="2"/>
  <c r="F28" i="2" s="1"/>
  <c r="G28" i="2" s="1"/>
  <c r="H28" i="2" s="1"/>
  <c r="J28" i="2" s="1"/>
  <c r="E83" i="2"/>
  <c r="F83" i="2" s="1"/>
  <c r="G83" i="2" s="1"/>
  <c r="E45" i="2"/>
  <c r="F45" i="2" s="1"/>
  <c r="G45" i="2" s="1"/>
  <c r="E86" i="2"/>
  <c r="F86" i="2" s="1"/>
  <c r="G86" i="2" s="1"/>
  <c r="E8" i="2"/>
  <c r="F8" i="2" s="1"/>
  <c r="G8" i="2" s="1"/>
  <c r="E94" i="2"/>
  <c r="F94" i="2" s="1"/>
  <c r="G94" i="2" s="1"/>
  <c r="E71" i="2"/>
  <c r="F71" i="2" s="1"/>
  <c r="G71" i="2" s="1"/>
  <c r="I71" i="2" s="1"/>
  <c r="E88" i="2"/>
  <c r="F88" i="2" s="1"/>
  <c r="G88" i="2" s="1"/>
  <c r="E52" i="2"/>
  <c r="F52" i="2" s="1"/>
  <c r="G52" i="2" s="1"/>
  <c r="E70" i="2"/>
  <c r="F70" i="2" s="1"/>
  <c r="G70" i="2" s="1"/>
  <c r="E23" i="2"/>
  <c r="F23" i="2" s="1"/>
  <c r="G23" i="2" s="1"/>
  <c r="E42" i="2"/>
  <c r="F42" i="2" s="1"/>
  <c r="G42" i="2" s="1"/>
  <c r="E89" i="2"/>
  <c r="F89" i="2" s="1"/>
  <c r="G89" i="2" s="1"/>
  <c r="E59" i="2"/>
  <c r="F59" i="2" s="1"/>
  <c r="G59" i="2" s="1"/>
  <c r="A3" i="2"/>
  <c r="A4" i="2" s="1"/>
  <c r="C99" i="2" l="1"/>
  <c r="B100" i="2"/>
  <c r="I77" i="2"/>
  <c r="H77" i="2"/>
  <c r="J77" i="2" s="1"/>
  <c r="A5" i="2"/>
  <c r="H40" i="2"/>
  <c r="J40" i="2" s="1"/>
  <c r="H90" i="2"/>
  <c r="J90" i="2" s="1"/>
  <c r="H44" i="2"/>
  <c r="J44" i="2" s="1"/>
  <c r="H97" i="2"/>
  <c r="J97" i="2" s="1"/>
  <c r="I97" i="2"/>
  <c r="H37" i="2"/>
  <c r="J37" i="2" s="1"/>
  <c r="I62" i="2"/>
  <c r="I98" i="2"/>
  <c r="H17" i="2"/>
  <c r="J17" i="2" s="1"/>
  <c r="I18" i="2"/>
  <c r="H18" i="2"/>
  <c r="J18" i="2" s="1"/>
  <c r="I21" i="2"/>
  <c r="H21" i="2"/>
  <c r="J21" i="2" s="1"/>
  <c r="I35" i="2"/>
  <c r="H35" i="2"/>
  <c r="J35" i="2" s="1"/>
  <c r="I60" i="2"/>
  <c r="H60" i="2"/>
  <c r="J60" i="2" s="1"/>
  <c r="I79" i="2"/>
  <c r="H79" i="2"/>
  <c r="J79" i="2" s="1"/>
  <c r="H65" i="2"/>
  <c r="J65" i="2" s="1"/>
  <c r="I65" i="2"/>
  <c r="I69" i="2"/>
  <c r="H69" i="2"/>
  <c r="J69" i="2" s="1"/>
  <c r="I92" i="2"/>
  <c r="I29" i="2"/>
  <c r="I13" i="2"/>
  <c r="H50" i="2"/>
  <c r="J50" i="2" s="1"/>
  <c r="H72" i="2"/>
  <c r="J72" i="2" s="1"/>
  <c r="H71" i="2"/>
  <c r="J71" i="2" s="1"/>
  <c r="H51" i="2"/>
  <c r="J51" i="2" s="1"/>
  <c r="H14" i="2"/>
  <c r="J14" i="2" s="1"/>
  <c r="I11" i="2"/>
  <c r="I46" i="2"/>
  <c r="I76" i="2"/>
  <c r="I53" i="2"/>
  <c r="H20" i="2"/>
  <c r="J20" i="2" s="1"/>
  <c r="I20" i="2"/>
  <c r="H22" i="2"/>
  <c r="J22" i="2" s="1"/>
  <c r="I22" i="2"/>
  <c r="H66" i="2"/>
  <c r="J66" i="2" s="1"/>
  <c r="I66" i="2"/>
  <c r="I73" i="2"/>
  <c r="H73" i="2"/>
  <c r="J73" i="2" s="1"/>
  <c r="H23" i="2"/>
  <c r="J23" i="2" s="1"/>
  <c r="I23" i="2"/>
  <c r="I83" i="2"/>
  <c r="H83" i="2"/>
  <c r="J83" i="2" s="1"/>
  <c r="I25" i="2"/>
  <c r="H25" i="2"/>
  <c r="J25" i="2" s="1"/>
  <c r="H81" i="2"/>
  <c r="J81" i="2" s="1"/>
  <c r="I81" i="2"/>
  <c r="I68" i="2"/>
  <c r="H68" i="2"/>
  <c r="J68" i="2" s="1"/>
  <c r="H27" i="2"/>
  <c r="J27" i="2" s="1"/>
  <c r="I6" i="2"/>
  <c r="H6" i="2"/>
  <c r="J6" i="2" s="1"/>
  <c r="I70" i="2"/>
  <c r="H70" i="2"/>
  <c r="J70" i="2" s="1"/>
  <c r="I59" i="2"/>
  <c r="H59" i="2"/>
  <c r="J59" i="2" s="1"/>
  <c r="H52" i="2"/>
  <c r="J52" i="2" s="1"/>
  <c r="I52" i="2"/>
  <c r="I8" i="2"/>
  <c r="H8" i="2"/>
  <c r="J8" i="2" s="1"/>
  <c r="I24" i="2"/>
  <c r="H24" i="2"/>
  <c r="J24" i="2" s="1"/>
  <c r="H57" i="2"/>
  <c r="J57" i="2" s="1"/>
  <c r="I57" i="2"/>
  <c r="I31" i="2"/>
  <c r="H31" i="2"/>
  <c r="J31" i="2" s="1"/>
  <c r="I89" i="2"/>
  <c r="H89" i="2"/>
  <c r="J89" i="2" s="1"/>
  <c r="I10" i="2"/>
  <c r="H10" i="2"/>
  <c r="J10" i="2" s="1"/>
  <c r="I87" i="2"/>
  <c r="H87" i="2"/>
  <c r="J87" i="2" s="1"/>
  <c r="H95" i="2"/>
  <c r="J95" i="2" s="1"/>
  <c r="I95" i="2"/>
  <c r="I42" i="2"/>
  <c r="H42" i="2"/>
  <c r="J42" i="2" s="1"/>
  <c r="H88" i="2"/>
  <c r="J88" i="2" s="1"/>
  <c r="I88" i="2"/>
  <c r="I86" i="2"/>
  <c r="H86" i="2"/>
  <c r="J86" i="2" s="1"/>
  <c r="H91" i="2"/>
  <c r="J91" i="2" s="1"/>
  <c r="I91" i="2"/>
  <c r="H9" i="2"/>
  <c r="J9" i="2" s="1"/>
  <c r="I9" i="2"/>
  <c r="I85" i="2"/>
  <c r="H85" i="2"/>
  <c r="J85" i="2" s="1"/>
  <c r="I48" i="2"/>
  <c r="H48" i="2"/>
  <c r="J48" i="2" s="1"/>
  <c r="I38" i="2"/>
  <c r="H38" i="2"/>
  <c r="J38" i="2" s="1"/>
  <c r="H12" i="2"/>
  <c r="J12" i="2" s="1"/>
  <c r="I12" i="2"/>
  <c r="I28" i="2"/>
  <c r="H45" i="2"/>
  <c r="J45" i="2" s="1"/>
  <c r="I45" i="2"/>
  <c r="H3" i="2"/>
  <c r="J3" i="2" s="1"/>
  <c r="I3" i="2"/>
  <c r="I49" i="2"/>
  <c r="H49" i="2"/>
  <c r="J49" i="2" s="1"/>
  <c r="I96" i="2"/>
  <c r="H96" i="2"/>
  <c r="J96" i="2" s="1"/>
  <c r="I55" i="2"/>
  <c r="H55" i="2"/>
  <c r="J55" i="2" s="1"/>
  <c r="H34" i="2"/>
  <c r="J34" i="2" s="1"/>
  <c r="I34" i="2"/>
  <c r="H39" i="2"/>
  <c r="J39" i="2" s="1"/>
  <c r="I39" i="2"/>
  <c r="H82" i="2"/>
  <c r="J82" i="2" s="1"/>
  <c r="I94" i="2"/>
  <c r="H94" i="2"/>
  <c r="J94" i="2" s="1"/>
  <c r="H84" i="2"/>
  <c r="J84" i="2" s="1"/>
  <c r="I84" i="2"/>
  <c r="H67" i="2"/>
  <c r="J67" i="2" s="1"/>
  <c r="I67" i="2"/>
  <c r="I4" i="2"/>
  <c r="H4" i="2"/>
  <c r="J4" i="2" s="1"/>
  <c r="H78" i="2"/>
  <c r="J78" i="2" s="1"/>
  <c r="I78" i="2"/>
  <c r="I5" i="2"/>
  <c r="H5" i="2"/>
  <c r="J5" i="2" s="1"/>
  <c r="H7" i="2"/>
  <c r="J7" i="2" s="1"/>
  <c r="I7" i="2"/>
  <c r="I26" i="2"/>
  <c r="H26" i="2"/>
  <c r="J26" i="2" s="1"/>
  <c r="H93" i="2"/>
  <c r="J93" i="2" s="1"/>
  <c r="I93" i="2"/>
  <c r="H74" i="2"/>
  <c r="J74" i="2" s="1"/>
  <c r="I74" i="2"/>
  <c r="I56" i="2"/>
  <c r="H56" i="2"/>
  <c r="J56" i="2" s="1"/>
  <c r="M1" i="2"/>
  <c r="H64" i="2"/>
  <c r="J64" i="2" s="1"/>
  <c r="I64" i="2"/>
  <c r="I41" i="2"/>
  <c r="H41" i="2"/>
  <c r="J41" i="2" s="1"/>
  <c r="H54" i="2"/>
  <c r="J54" i="2" s="1"/>
  <c r="I54" i="2"/>
  <c r="H43" i="2"/>
  <c r="J43" i="2" s="1"/>
  <c r="I43" i="2"/>
  <c r="I80" i="2"/>
  <c r="H80" i="2"/>
  <c r="J80" i="2" s="1"/>
  <c r="I36" i="2"/>
  <c r="H36" i="2"/>
  <c r="J36" i="2" s="1"/>
  <c r="H32" i="2"/>
  <c r="J32" i="2" s="1"/>
  <c r="I32" i="2"/>
  <c r="H75" i="2"/>
  <c r="J75" i="2" s="1"/>
  <c r="H61" i="2"/>
  <c r="J61" i="2" s="1"/>
  <c r="I61" i="2"/>
  <c r="I33" i="2"/>
  <c r="H33" i="2"/>
  <c r="J33" i="2" s="1"/>
  <c r="I63" i="2"/>
  <c r="H63" i="2"/>
  <c r="J63" i="2" s="1"/>
  <c r="H58" i="2"/>
  <c r="J58" i="2" s="1"/>
  <c r="I58" i="2"/>
  <c r="H47" i="2"/>
  <c r="J47" i="2" s="1"/>
  <c r="H19" i="2"/>
  <c r="J19" i="2" s="1"/>
  <c r="I19" i="2"/>
  <c r="I16" i="2"/>
  <c r="H16" i="2"/>
  <c r="J16" i="2" s="1"/>
  <c r="I30" i="2"/>
  <c r="H15" i="2"/>
  <c r="J15" i="2" s="1"/>
  <c r="I15" i="2"/>
  <c r="B101" i="2" l="1"/>
  <c r="C101" i="2" s="1"/>
  <c r="C100" i="2"/>
  <c r="D99" i="2"/>
  <c r="E99" i="2"/>
  <c r="F99" i="2" s="1"/>
  <c r="G99" i="2" s="1"/>
  <c r="A6" i="2"/>
  <c r="D100" i="2" l="1"/>
  <c r="E100" i="2"/>
  <c r="F100" i="2" s="1"/>
  <c r="G100" i="2" s="1"/>
  <c r="E101" i="2"/>
  <c r="F101" i="2" s="1"/>
  <c r="G101" i="2" s="1"/>
  <c r="D101" i="2"/>
  <c r="H99" i="2"/>
  <c r="J99" i="2" s="1"/>
  <c r="I99" i="2"/>
  <c r="A7" i="2"/>
  <c r="I101" i="2" l="1"/>
  <c r="H101" i="2"/>
  <c r="J101" i="2" s="1"/>
  <c r="H100" i="2"/>
  <c r="J100" i="2" s="1"/>
  <c r="I100" i="2"/>
  <c r="A8" i="2"/>
  <c r="A9" i="2" l="1"/>
  <c r="A10" i="2" l="1"/>
  <c r="A11" i="2" l="1"/>
  <c r="A12" i="2" l="1"/>
  <c r="A13" i="2" l="1"/>
  <c r="A14" i="2" l="1"/>
  <c r="A15" i="2" l="1"/>
  <c r="A16" i="2" l="1"/>
  <c r="A17" i="2" l="1"/>
  <c r="A18" i="2" l="1"/>
  <c r="A19" i="2" l="1"/>
  <c r="A20" i="2" l="1"/>
  <c r="A21" i="2" l="1"/>
  <c r="A22" i="2" l="1"/>
  <c r="A23" i="2" l="1"/>
  <c r="A24" i="2" l="1"/>
  <c r="A25" i="2" l="1"/>
  <c r="A26" i="2" l="1"/>
  <c r="A27" i="2" l="1"/>
  <c r="A28" i="2" l="1"/>
  <c r="K29" i="2" s="1"/>
  <c r="L28" i="2" l="1"/>
  <c r="L27" i="2"/>
  <c r="M28" i="2"/>
  <c r="N27" i="2"/>
  <c r="M29" i="2"/>
  <c r="N29" i="2"/>
  <c r="N28" i="2"/>
  <c r="M27" i="2"/>
  <c r="A29" i="2"/>
  <c r="K30" i="2" s="1"/>
  <c r="L29" i="2" l="1"/>
  <c r="A30" i="2"/>
  <c r="K31" i="2" s="1"/>
  <c r="A31" i="2" l="1"/>
  <c r="K32" i="2" s="1"/>
  <c r="L30" i="2"/>
  <c r="M30" i="2"/>
  <c r="N30" i="2"/>
  <c r="M31" i="2" l="1"/>
  <c r="N31" i="2"/>
  <c r="L31" i="2"/>
  <c r="A32" i="2"/>
  <c r="K33" i="2" s="1"/>
  <c r="L32" i="2" l="1"/>
  <c r="N32" i="2"/>
  <c r="M32" i="2"/>
  <c r="A33" i="2"/>
  <c r="K34" i="2" s="1"/>
  <c r="A34" i="2" l="1"/>
  <c r="K35" i="2" s="1"/>
  <c r="N33" i="2"/>
  <c r="L33" i="2"/>
  <c r="M33" i="2"/>
  <c r="A35" i="2" l="1"/>
  <c r="K36" i="2" s="1"/>
  <c r="N34" i="2"/>
  <c r="M34" i="2"/>
  <c r="L34" i="2"/>
  <c r="A36" i="2" l="1"/>
  <c r="K37" i="2" s="1"/>
  <c r="N35" i="2"/>
  <c r="M35" i="2"/>
  <c r="L35" i="2"/>
  <c r="M36" i="2" l="1"/>
  <c r="L36" i="2"/>
  <c r="N36" i="2"/>
  <c r="A37" i="2"/>
  <c r="K38" i="2" s="1"/>
  <c r="L37" i="2" l="1"/>
  <c r="N37" i="2"/>
  <c r="M37" i="2"/>
  <c r="A38" i="2"/>
  <c r="K39" i="2" s="1"/>
  <c r="M38" i="2" l="1"/>
  <c r="N38" i="2"/>
  <c r="L38" i="2"/>
  <c r="A39" i="2"/>
  <c r="K40" i="2" s="1"/>
  <c r="A40" i="2" l="1"/>
  <c r="K41" i="2" s="1"/>
  <c r="L39" i="2"/>
  <c r="N39" i="2"/>
  <c r="M39" i="2"/>
  <c r="A41" i="2" l="1"/>
  <c r="K42" i="2" s="1"/>
  <c r="L40" i="2"/>
  <c r="M40" i="2"/>
  <c r="N40" i="2"/>
  <c r="N41" i="2" l="1"/>
  <c r="L41" i="2"/>
  <c r="M41" i="2"/>
  <c r="A42" i="2"/>
  <c r="K43" i="2" s="1"/>
  <c r="A43" i="2" l="1"/>
  <c r="K44" i="2" s="1"/>
  <c r="L42" i="2"/>
  <c r="N42" i="2"/>
  <c r="M42" i="2"/>
  <c r="A44" i="2" l="1"/>
  <c r="K45" i="2" s="1"/>
  <c r="M43" i="2"/>
  <c r="L43" i="2"/>
  <c r="N43" i="2"/>
  <c r="A45" i="2" l="1"/>
  <c r="K46" i="2" s="1"/>
  <c r="M44" i="2"/>
  <c r="N44" i="2"/>
  <c r="L44" i="2"/>
  <c r="M45" i="2" l="1"/>
  <c r="L45" i="2"/>
  <c r="N45" i="2"/>
  <c r="A46" i="2"/>
  <c r="K47" i="2" s="1"/>
  <c r="M46" i="2" l="1"/>
  <c r="L46" i="2"/>
  <c r="N46" i="2"/>
  <c r="A47" i="2"/>
  <c r="K48" i="2" s="1"/>
  <c r="L47" i="2" l="1"/>
  <c r="M47" i="2"/>
  <c r="N47" i="2"/>
  <c r="A48" i="2"/>
  <c r="K49" i="2" s="1"/>
  <c r="A49" i="2" l="1"/>
  <c r="K50" i="2" s="1"/>
  <c r="L48" i="2"/>
  <c r="N48" i="2"/>
  <c r="M48" i="2"/>
  <c r="M49" i="2" l="1"/>
  <c r="N49" i="2"/>
  <c r="L49" i="2"/>
  <c r="A50" i="2"/>
  <c r="K51" i="2" s="1"/>
  <c r="N50" i="2" l="1"/>
  <c r="L50" i="2"/>
  <c r="M50" i="2"/>
  <c r="A51" i="2"/>
  <c r="K52" i="2" s="1"/>
  <c r="A52" i="2" l="1"/>
  <c r="K53" i="2" s="1"/>
  <c r="N51" i="2"/>
  <c r="L51" i="2"/>
  <c r="M51" i="2"/>
  <c r="L52" i="2" l="1"/>
  <c r="N52" i="2"/>
  <c r="M52" i="2"/>
  <c r="A53" i="2"/>
  <c r="K54" i="2" s="1"/>
  <c r="A54" i="2" l="1"/>
  <c r="K55" i="2" s="1"/>
  <c r="M53" i="2"/>
  <c r="N53" i="2"/>
  <c r="L53" i="2"/>
  <c r="A55" i="2" l="1"/>
  <c r="K56" i="2" s="1"/>
  <c r="N54" i="2"/>
  <c r="L54" i="2"/>
  <c r="M54" i="2"/>
  <c r="A56" i="2" l="1"/>
  <c r="K57" i="2" s="1"/>
  <c r="N55" i="2"/>
  <c r="L55" i="2"/>
  <c r="M55" i="2"/>
  <c r="A57" i="2" l="1"/>
  <c r="K58" i="2" s="1"/>
  <c r="L56" i="2"/>
  <c r="M56" i="2"/>
  <c r="N56" i="2"/>
  <c r="M57" i="2" l="1"/>
  <c r="N57" i="2"/>
  <c r="L57" i="2"/>
  <c r="A58" i="2"/>
  <c r="K59" i="2" s="1"/>
  <c r="L58" i="2" l="1"/>
  <c r="N58" i="2"/>
  <c r="M58" i="2"/>
  <c r="A59" i="2"/>
  <c r="K60" i="2" s="1"/>
  <c r="A60" i="2" l="1"/>
  <c r="K61" i="2" s="1"/>
  <c r="M59" i="2"/>
  <c r="L59" i="2"/>
  <c r="N59" i="2"/>
  <c r="N60" i="2" l="1"/>
  <c r="M60" i="2"/>
  <c r="L60" i="2"/>
  <c r="A61" i="2"/>
  <c r="K62" i="2" s="1"/>
  <c r="L61" i="2" l="1"/>
  <c r="M61" i="2"/>
  <c r="N61" i="2"/>
  <c r="A62" i="2"/>
  <c r="K63" i="2" s="1"/>
  <c r="A63" i="2" l="1"/>
  <c r="K64" i="2" s="1"/>
  <c r="M62" i="2"/>
  <c r="L62" i="2"/>
  <c r="N62" i="2"/>
  <c r="M63" i="2" l="1"/>
  <c r="N63" i="2"/>
  <c r="L63" i="2"/>
  <c r="A64" i="2"/>
  <c r="K65" i="2" s="1"/>
  <c r="A65" i="2" l="1"/>
  <c r="K66" i="2" s="1"/>
  <c r="M64" i="2"/>
  <c r="L64" i="2"/>
  <c r="N64" i="2"/>
  <c r="A66" i="2" l="1"/>
  <c r="K67" i="2" s="1"/>
  <c r="L65" i="2"/>
  <c r="M65" i="2"/>
  <c r="N65" i="2"/>
  <c r="L66" i="2" l="1"/>
  <c r="N66" i="2"/>
  <c r="M66" i="2"/>
  <c r="A67" i="2"/>
  <c r="K68" i="2" s="1"/>
  <c r="N67" i="2" l="1"/>
  <c r="M67" i="2"/>
  <c r="L67" i="2"/>
  <c r="A68" i="2"/>
  <c r="K69" i="2" s="1"/>
  <c r="L68" i="2" l="1"/>
  <c r="N68" i="2"/>
  <c r="M68" i="2"/>
  <c r="A69" i="2"/>
  <c r="K70" i="2" s="1"/>
  <c r="A70" i="2" l="1"/>
  <c r="K71" i="2" s="1"/>
  <c r="N69" i="2"/>
  <c r="M69" i="2"/>
  <c r="L69" i="2"/>
  <c r="N70" i="2" l="1"/>
  <c r="M70" i="2"/>
  <c r="L70" i="2"/>
  <c r="A71" i="2"/>
  <c r="K72" i="2" s="1"/>
  <c r="L71" i="2" l="1"/>
  <c r="M71" i="2"/>
  <c r="N71" i="2"/>
  <c r="A72" i="2"/>
  <c r="K73" i="2" s="1"/>
  <c r="M72" i="2" l="1"/>
  <c r="N72" i="2"/>
  <c r="L72" i="2"/>
  <c r="A73" i="2"/>
  <c r="K74" i="2" s="1"/>
  <c r="A74" i="2" l="1"/>
  <c r="K75" i="2" s="1"/>
  <c r="N73" i="2"/>
  <c r="M73" i="2"/>
  <c r="L73" i="2"/>
  <c r="M74" i="2" l="1"/>
  <c r="N74" i="2"/>
  <c r="L74" i="2"/>
  <c r="A75" i="2"/>
  <c r="K76" i="2" s="1"/>
  <c r="L75" i="2" l="1"/>
  <c r="M75" i="2"/>
  <c r="N75" i="2"/>
  <c r="A76" i="2"/>
  <c r="K77" i="2" s="1"/>
  <c r="N76" i="2" l="1"/>
  <c r="M76" i="2"/>
  <c r="L76" i="2"/>
  <c r="A77" i="2"/>
  <c r="K78" i="2" s="1"/>
  <c r="M77" i="2" l="1"/>
  <c r="N77" i="2"/>
  <c r="L77" i="2"/>
  <c r="A78" i="2"/>
  <c r="K79" i="2" s="1"/>
  <c r="M78" i="2" l="1"/>
  <c r="N78" i="2"/>
  <c r="L78" i="2"/>
  <c r="A79" i="2"/>
  <c r="K80" i="2" s="1"/>
  <c r="N79" i="2" l="1"/>
  <c r="L79" i="2"/>
  <c r="M79" i="2"/>
  <c r="A80" i="2"/>
  <c r="K81" i="2" s="1"/>
  <c r="A81" i="2" l="1"/>
  <c r="K82" i="2" s="1"/>
  <c r="N80" i="2"/>
  <c r="L80" i="2"/>
  <c r="M80" i="2"/>
  <c r="A82" i="2" l="1"/>
  <c r="K83" i="2" s="1"/>
  <c r="M81" i="2"/>
  <c r="L81" i="2"/>
  <c r="N81" i="2"/>
  <c r="A83" i="2" l="1"/>
  <c r="K84" i="2" s="1"/>
  <c r="L82" i="2"/>
  <c r="M82" i="2"/>
  <c r="N82" i="2"/>
  <c r="L83" i="2" l="1"/>
  <c r="M83" i="2"/>
  <c r="N83" i="2"/>
  <c r="A84" i="2"/>
  <c r="K85" i="2" s="1"/>
  <c r="A85" i="2" l="1"/>
  <c r="K86" i="2" s="1"/>
  <c r="M84" i="2"/>
  <c r="L84" i="2"/>
  <c r="N84" i="2"/>
  <c r="A86" i="2" l="1"/>
  <c r="K87" i="2" s="1"/>
  <c r="N85" i="2"/>
  <c r="L85" i="2"/>
  <c r="M85" i="2"/>
  <c r="A87" i="2" l="1"/>
  <c r="K88" i="2" s="1"/>
  <c r="N86" i="2"/>
  <c r="M86" i="2"/>
  <c r="L86" i="2"/>
  <c r="M87" i="2" l="1"/>
  <c r="L87" i="2"/>
  <c r="N87" i="2"/>
  <c r="A88" i="2"/>
  <c r="K89" i="2" s="1"/>
  <c r="A89" i="2" l="1"/>
  <c r="K90" i="2" s="1"/>
  <c r="N88" i="2"/>
  <c r="L88" i="2"/>
  <c r="M88" i="2"/>
  <c r="N89" i="2" l="1"/>
  <c r="M89" i="2"/>
  <c r="L89" i="2"/>
  <c r="A90" i="2"/>
  <c r="K91" i="2" s="1"/>
  <c r="M90" i="2" l="1"/>
  <c r="N90" i="2"/>
  <c r="L90" i="2"/>
  <c r="A91" i="2"/>
  <c r="K92" i="2" s="1"/>
  <c r="N91" i="2" l="1"/>
  <c r="M91" i="2"/>
  <c r="L91" i="2"/>
  <c r="A92" i="2"/>
  <c r="K93" i="2" s="1"/>
  <c r="A93" i="2" l="1"/>
  <c r="K94" i="2" s="1"/>
  <c r="L92" i="2"/>
  <c r="M92" i="2"/>
  <c r="N92" i="2"/>
  <c r="A94" i="2" l="1"/>
  <c r="K95" i="2" s="1"/>
  <c r="M93" i="2"/>
  <c r="L93" i="2"/>
  <c r="N93" i="2"/>
  <c r="A95" i="2" l="1"/>
  <c r="K96" i="2" s="1"/>
  <c r="L94" i="2"/>
  <c r="M94" i="2"/>
  <c r="N94" i="2"/>
  <c r="A96" i="2" l="1"/>
  <c r="K97" i="2" s="1"/>
  <c r="M95" i="2"/>
  <c r="L95" i="2"/>
  <c r="N95" i="2"/>
  <c r="L96" i="2" l="1"/>
  <c r="N96" i="2"/>
  <c r="M96" i="2"/>
  <c r="A97" i="2"/>
  <c r="K98" i="2" s="1"/>
  <c r="L97" i="2" l="1"/>
  <c r="N97" i="2"/>
  <c r="M97" i="2"/>
  <c r="A98" i="2"/>
  <c r="K99" i="2" s="1"/>
  <c r="A99" i="2" l="1"/>
  <c r="K100" i="2" s="1"/>
  <c r="M98" i="2"/>
  <c r="N98" i="2"/>
  <c r="L98" i="2"/>
  <c r="A100" i="2" l="1"/>
  <c r="K101" i="2" s="1"/>
  <c r="M99" i="2"/>
  <c r="L99" i="2"/>
  <c r="N99" i="2"/>
  <c r="N100" i="2" l="1"/>
  <c r="L100" i="2"/>
  <c r="M100" i="2"/>
  <c r="A101" i="2"/>
  <c r="M101" i="2" l="1"/>
  <c r="N101" i="2"/>
  <c r="L101" i="2"/>
</calcChain>
</file>

<file path=xl/sharedStrings.xml><?xml version="1.0" encoding="utf-8"?>
<sst xmlns="http://schemas.openxmlformats.org/spreadsheetml/2006/main" count="102" uniqueCount="100">
  <si>
    <t>Rayon en m</t>
  </si>
  <si>
    <t>Long A</t>
  </si>
  <si>
    <t>long totale des A</t>
  </si>
  <si>
    <t xml:space="preserve">Long B </t>
  </si>
  <si>
    <t>long totale des B</t>
  </si>
  <si>
    <t xml:space="preserve">Long C </t>
  </si>
  <si>
    <t>long totale des C</t>
  </si>
  <si>
    <t>Long TOTAL en m</t>
  </si>
  <si>
    <t xml:space="preserve">Long tasseau brut en m </t>
  </si>
  <si>
    <t>ref jambe de force + Nb</t>
  </si>
  <si>
    <t xml:space="preserve">Chute </t>
  </si>
  <si>
    <t xml:space="preserve">Nb de tasseaux </t>
  </si>
  <si>
    <t>Long en m</t>
  </si>
  <si>
    <t>en m</t>
  </si>
  <si>
    <t>obtimisés</t>
  </si>
  <si>
    <t>Décompteur tasseau</t>
  </si>
  <si>
    <t>optimisation 1</t>
  </si>
  <si>
    <t>optimisation 2</t>
  </si>
  <si>
    <t>optimisation 3</t>
  </si>
  <si>
    <t>optimisation 4</t>
  </si>
  <si>
    <t>optimisation 5</t>
  </si>
  <si>
    <t>Long total des tasseaux en m</t>
  </si>
  <si>
    <t xml:space="preserve">Nombre total des tasseaux </t>
  </si>
  <si>
    <t>Chute totale en m</t>
  </si>
  <si>
    <t>Chute en %</t>
  </si>
  <si>
    <t xml:space="preserve">Optimisation de la coupe du bois </t>
  </si>
  <si>
    <t>DôME GEODESIQUE FREQUENCE 3 ==&gt; 3/4</t>
  </si>
  <si>
    <t>C==&gt; X 90</t>
  </si>
  <si>
    <t>long totale en m</t>
  </si>
  <si>
    <t>CALCUL DU PRIX DE LA STRUCTURE DU DÔME</t>
  </si>
  <si>
    <t>Référence du matériel</t>
  </si>
  <si>
    <t>Prix unitaire</t>
  </si>
  <si>
    <t>Quantité</t>
  </si>
  <si>
    <t>Prix total</t>
  </si>
  <si>
    <t xml:space="preserve">Total matériel </t>
  </si>
  <si>
    <t>A en m</t>
  </si>
  <si>
    <t>B en m</t>
  </si>
  <si>
    <t>C en m</t>
  </si>
  <si>
    <t>NB de triangles</t>
  </si>
  <si>
    <t>total aire</t>
  </si>
  <si>
    <t>coef étirement du carré</t>
  </si>
  <si>
    <t xml:space="preserve">Aire </t>
  </si>
  <si>
    <t>Triangle BCC</t>
  </si>
  <si>
    <t>Triangle BAA</t>
  </si>
  <si>
    <t>SURFACE DU DOME</t>
  </si>
  <si>
    <t>Nb carré paix total</t>
  </si>
  <si>
    <t>Hauteur du dôme en m</t>
  </si>
  <si>
    <t>SURFACE DU DôME</t>
  </si>
  <si>
    <t>mot de passe : dome</t>
  </si>
  <si>
    <t xml:space="preserve"> </t>
  </si>
  <si>
    <t>ATTENTION plan incomplet !!!! Dome 3V 5/9</t>
  </si>
  <si>
    <t>B =0,40355 ==&gt; ᾳ =  11,64°</t>
  </si>
  <si>
    <t>C=0,41241 ==&gt;  ᾳ = 11,9°</t>
  </si>
  <si>
    <t>Long A1</t>
  </si>
  <si>
    <t>Long A2</t>
  </si>
  <si>
    <t>A2=0,4123 ==&gt; oblique</t>
  </si>
  <si>
    <t>Assemblage pour la base du dôme</t>
  </si>
  <si>
    <t>A2==&gt; X 10</t>
  </si>
  <si>
    <t>A1==&gt; X 10</t>
  </si>
  <si>
    <t>Long du rouleau  en m</t>
  </si>
  <si>
    <t>Nb de rouleaux</t>
  </si>
  <si>
    <t>Chute acier (feuillard)</t>
  </si>
  <si>
    <t>Angles des connecteurs</t>
  </si>
  <si>
    <t>A ==&gt; X 30</t>
  </si>
  <si>
    <t>optimisation 6</t>
  </si>
  <si>
    <t>Prix au mL du demi chevron 60 mm x 40 mm  (205 entretoises)</t>
  </si>
  <si>
    <t xml:space="preserve">Prix ml, Feuillard perforé 30 x 1,5 mm. SIMPSON : FP30/1,5/10 Nouveaux docks </t>
  </si>
  <si>
    <t>Nb de barres</t>
  </si>
  <si>
    <t>Long totale tube rond φ10</t>
  </si>
  <si>
    <t>Chute  tube (rond acier)</t>
  </si>
  <si>
    <t>Long feuillard connecteur en mm</t>
  </si>
  <si>
    <t xml:space="preserve">Calcul tubes  76 connecteurs </t>
  </si>
  <si>
    <t>Long du connecteur en mm</t>
  </si>
  <si>
    <t>Long de la barre en m</t>
  </si>
  <si>
    <t>Prix unitaire vis rocket 5 x30</t>
  </si>
  <si>
    <r>
      <t xml:space="preserve">Prix au ml du tube sérrurier </t>
    </r>
    <r>
      <rPr>
        <b/>
        <sz val="14"/>
        <color rgb="FF7030A0"/>
        <rFont val="Calibri"/>
        <family val="2"/>
      </rPr>
      <t>φ100mm épaisseur 3mm 7,47 kg/m</t>
    </r>
  </si>
  <si>
    <r>
      <t xml:space="preserve">A = 0,34862 ==&gt;  </t>
    </r>
    <r>
      <rPr>
        <sz val="14"/>
        <color theme="1"/>
        <rFont val="Calibri"/>
        <family val="2"/>
      </rPr>
      <t>ᾳ =</t>
    </r>
    <r>
      <rPr>
        <sz val="14"/>
        <color theme="1"/>
        <rFont val="Calibri"/>
        <family val="2"/>
        <scheme val="minor"/>
      </rPr>
      <t xml:space="preserve"> 10,04°</t>
    </r>
  </si>
  <si>
    <t>Nb carré paix 12cm</t>
  </si>
  <si>
    <t>Rayon en métre</t>
  </si>
  <si>
    <t xml:space="preserve">Nb de fuseaux  </t>
  </si>
  <si>
    <t>recouvrement en m</t>
  </si>
  <si>
    <t>Ordonnées</t>
  </si>
  <si>
    <t>alpha</t>
  </si>
  <si>
    <t>alpha radians</t>
  </si>
  <si>
    <t>x</t>
  </si>
  <si>
    <t>y</t>
  </si>
  <si>
    <t>L</t>
  </si>
  <si>
    <t>L/2</t>
  </si>
  <si>
    <t>-L/2</t>
  </si>
  <si>
    <t>Abscisse1</t>
  </si>
  <si>
    <t>Abscisse 2</t>
  </si>
  <si>
    <t>limite</t>
  </si>
  <si>
    <t>ordonnées gr</t>
  </si>
  <si>
    <t>abscisse 2 gr</t>
  </si>
  <si>
    <t>abscisse 1 gr</t>
  </si>
  <si>
    <t>long fuseau</t>
  </si>
  <si>
    <t>B ==&gt; X 70</t>
  </si>
  <si>
    <t xml:space="preserve"> Calcul : 420 connecteurs </t>
  </si>
  <si>
    <t>Rayon connecteur</t>
  </si>
  <si>
    <t>A1=0,3328 ==&gt;  ᾳ = 9,6°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</si>
</sst>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0.00000"/>
    <numFmt numFmtId="166" formatCode="#,##0.0000\ &quot;€&quot;"/>
    <numFmt numFmtId="167" formatCode="0.000"/>
  </numFmts>
  <fonts count="2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4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8"/>
      <color rgb="FF00610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22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7030A0"/>
      <name val="Calibri"/>
      <family val="2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7" fillId="16" borderId="8" applyNumberFormat="0" applyAlignment="0" applyProtection="0"/>
  </cellStyleXfs>
  <cellXfs count="130">
    <xf numFmtId="0" fontId="0" fillId="0" borderId="0" xfId="0"/>
    <xf numFmtId="0" fontId="0" fillId="10" borderId="0" xfId="0" applyFill="1"/>
    <xf numFmtId="1" fontId="25" fillId="0" borderId="0" xfId="0" applyNumberFormat="1" applyFont="1" applyAlignment="1">
      <alignment horizontal="center"/>
    </xf>
    <xf numFmtId="167" fontId="25" fillId="0" borderId="0" xfId="0" applyNumberFormat="1" applyFont="1" applyAlignment="1">
      <alignment horizontal="center"/>
    </xf>
    <xf numFmtId="167" fontId="0" fillId="0" borderId="0" xfId="0" applyNumberFormat="1"/>
    <xf numFmtId="167" fontId="25" fillId="11" borderId="0" xfId="0" applyNumberFormat="1" applyFont="1" applyFill="1" applyAlignment="1">
      <alignment horizontal="center"/>
    </xf>
    <xf numFmtId="167" fontId="25" fillId="12" borderId="0" xfId="0" applyNumberFormat="1" applyFont="1" applyFill="1" applyAlignment="1">
      <alignment horizontal="center"/>
    </xf>
    <xf numFmtId="2" fontId="25" fillId="0" borderId="0" xfId="0" applyNumberFormat="1" applyFont="1" applyAlignment="1">
      <alignment horizontal="center"/>
    </xf>
    <xf numFmtId="0" fontId="24" fillId="15" borderId="0" xfId="0" applyFont="1" applyFill="1" applyAlignment="1">
      <alignment horizontal="center"/>
    </xf>
    <xf numFmtId="0" fontId="24" fillId="15" borderId="0" xfId="0" quotePrefix="1" applyFont="1" applyFill="1" applyAlignment="1">
      <alignment horizontal="center"/>
    </xf>
    <xf numFmtId="0" fontId="26" fillId="2" borderId="0" xfId="1" applyFont="1"/>
    <xf numFmtId="0" fontId="21" fillId="0" borderId="0" xfId="0" applyFont="1"/>
    <xf numFmtId="0" fontId="0" fillId="19" borderId="0" xfId="0" applyFill="1"/>
    <xf numFmtId="0" fontId="27" fillId="16" borderId="8" xfId="3"/>
    <xf numFmtId="167" fontId="0" fillId="0" borderId="10" xfId="0" applyNumberFormat="1" applyBorder="1"/>
    <xf numFmtId="167" fontId="0" fillId="19" borderId="9" xfId="0" applyNumberFormat="1" applyFill="1" applyBorder="1"/>
    <xf numFmtId="167" fontId="0" fillId="14" borderId="9" xfId="0" applyNumberFormat="1" applyFill="1" applyBorder="1"/>
    <xf numFmtId="167" fontId="0" fillId="14" borderId="11" xfId="0" applyNumberFormat="1" applyFill="1" applyBorder="1"/>
    <xf numFmtId="167" fontId="0" fillId="17" borderId="9" xfId="0" applyNumberFormat="1" applyFill="1" applyBorder="1"/>
    <xf numFmtId="167" fontId="0" fillId="18" borderId="9" xfId="0" applyNumberFormat="1" applyFill="1" applyBorder="1"/>
    <xf numFmtId="167" fontId="0" fillId="17" borderId="11" xfId="0" applyNumberFormat="1" applyFill="1" applyBorder="1"/>
    <xf numFmtId="167" fontId="0" fillId="18" borderId="11" xfId="0" applyNumberFormat="1" applyFill="1" applyBorder="1"/>
    <xf numFmtId="167" fontId="0" fillId="19" borderId="11" xfId="0" applyNumberFormat="1" applyFill="1" applyBorder="1"/>
    <xf numFmtId="167" fontId="25" fillId="14" borderId="9" xfId="0" applyNumberFormat="1" applyFont="1" applyFill="1" applyBorder="1" applyAlignment="1">
      <alignment horizontal="center"/>
    </xf>
    <xf numFmtId="0" fontId="0" fillId="14" borderId="9" xfId="0" applyFill="1" applyBorder="1"/>
    <xf numFmtId="167" fontId="25" fillId="6" borderId="9" xfId="0" applyNumberFormat="1" applyFont="1" applyFill="1" applyBorder="1" applyAlignment="1">
      <alignment horizontal="center"/>
    </xf>
    <xf numFmtId="0" fontId="0" fillId="0" borderId="9" xfId="0" applyBorder="1"/>
    <xf numFmtId="0" fontId="19" fillId="10" borderId="0" xfId="0" applyFont="1" applyFill="1"/>
    <xf numFmtId="0" fontId="4" fillId="5" borderId="1" xfId="0" applyFont="1" applyFill="1" applyBorder="1" applyAlignment="1" applyProtection="1">
      <alignment horizontal="center"/>
      <protection locked="0"/>
    </xf>
    <xf numFmtId="0" fontId="4" fillId="5" borderId="1" xfId="1" applyNumberFormat="1" applyFont="1" applyFill="1" applyBorder="1" applyAlignment="1" applyProtection="1">
      <alignment horizontal="right"/>
      <protection locked="0"/>
    </xf>
    <xf numFmtId="0" fontId="4" fillId="5" borderId="2" xfId="0" applyFont="1" applyFill="1" applyBorder="1" applyAlignment="1" applyProtection="1">
      <alignment horizontal="center"/>
      <protection locked="0"/>
    </xf>
    <xf numFmtId="164" fontId="4" fillId="5" borderId="1" xfId="0" applyNumberFormat="1" applyFont="1" applyFill="1" applyBorder="1" applyAlignment="1" applyProtection="1">
      <alignment horizontal="center"/>
      <protection locked="0"/>
    </xf>
    <xf numFmtId="166" fontId="4" fillId="5" borderId="1" xfId="0" applyNumberFormat="1" applyFont="1" applyFill="1" applyBorder="1" applyAlignment="1" applyProtection="1">
      <alignment horizontal="center"/>
      <protection locked="0"/>
    </xf>
    <xf numFmtId="0" fontId="20" fillId="6" borderId="0" xfId="0" applyFont="1" applyFill="1"/>
    <xf numFmtId="0" fontId="3" fillId="4" borderId="1" xfId="0" applyFont="1" applyFill="1" applyBorder="1"/>
    <xf numFmtId="0" fontId="1" fillId="10" borderId="0" xfId="1" applyFill="1" applyBorder="1" applyProtection="1"/>
    <xf numFmtId="0" fontId="3" fillId="4" borderId="1" xfId="1" applyFont="1" applyFill="1" applyBorder="1" applyAlignment="1" applyProtection="1"/>
    <xf numFmtId="0" fontId="8" fillId="2" borderId="1" xfId="1" applyFont="1" applyBorder="1" applyProtection="1"/>
    <xf numFmtId="0" fontId="9" fillId="4" borderId="1" xfId="0" applyFont="1" applyFill="1" applyBorder="1" applyAlignment="1">
      <alignment horizontal="left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6" fillId="7" borderId="1" xfId="1" applyFont="1" applyFill="1" applyBorder="1" applyAlignment="1" applyProtection="1">
      <alignment horizontal="center"/>
    </xf>
    <xf numFmtId="0" fontId="9" fillId="4" borderId="1" xfId="1" applyFont="1" applyFill="1" applyBorder="1" applyAlignment="1" applyProtection="1">
      <alignment horizontal="left"/>
    </xf>
    <xf numFmtId="0" fontId="8" fillId="2" borderId="1" xfId="1" applyFont="1" applyBorder="1" applyAlignment="1" applyProtection="1">
      <alignment horizontal="right"/>
    </xf>
    <xf numFmtId="0" fontId="5" fillId="9" borderId="1" xfId="0" applyFont="1" applyFill="1" applyBorder="1"/>
    <xf numFmtId="165" fontId="5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" fontId="8" fillId="2" borderId="1" xfId="1" applyNumberFormat="1" applyFont="1" applyBorder="1" applyAlignment="1" applyProtection="1">
      <alignment horizontal="right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10" fontId="8" fillId="2" borderId="1" xfId="1" applyNumberFormat="1" applyFont="1" applyBorder="1" applyAlignment="1" applyProtection="1">
      <alignment horizontal="right"/>
    </xf>
    <xf numFmtId="0" fontId="5" fillId="6" borderId="1" xfId="0" applyFont="1" applyFill="1" applyBorder="1" applyAlignment="1">
      <alignment horizontal="center"/>
    </xf>
    <xf numFmtId="0" fontId="8" fillId="2" borderId="5" xfId="1" applyFont="1" applyBorder="1" applyProtection="1"/>
    <xf numFmtId="0" fontId="8" fillId="2" borderId="1" xfId="1" applyNumberFormat="1" applyFont="1" applyBorder="1" applyAlignment="1" applyProtection="1">
      <alignment horizontal="right"/>
    </xf>
    <xf numFmtId="0" fontId="14" fillId="6" borderId="0" xfId="0" applyFont="1" applyFill="1"/>
    <xf numFmtId="0" fontId="14" fillId="10" borderId="0" xfId="0" applyFont="1" applyFill="1"/>
    <xf numFmtId="0" fontId="0" fillId="3" borderId="0" xfId="0" applyFill="1"/>
    <xf numFmtId="0" fontId="9" fillId="3" borderId="6" xfId="0" applyFont="1" applyFill="1" applyBorder="1"/>
    <xf numFmtId="0" fontId="12" fillId="3" borderId="7" xfId="0" applyFont="1" applyFill="1" applyBorder="1"/>
    <xf numFmtId="0" fontId="12" fillId="3" borderId="4" xfId="0" applyFont="1" applyFill="1" applyBorder="1"/>
    <xf numFmtId="0" fontId="9" fillId="3" borderId="0" xfId="0" applyFont="1" applyFill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4" xfId="0" applyFont="1" applyFill="1" applyBorder="1"/>
    <xf numFmtId="0" fontId="3" fillId="4" borderId="1" xfId="0" applyFont="1" applyFill="1" applyBorder="1" applyAlignment="1">
      <alignment horizontal="center"/>
    </xf>
    <xf numFmtId="0" fontId="6" fillId="2" borderId="1" xfId="1" applyFont="1" applyBorder="1" applyProtection="1"/>
    <xf numFmtId="164" fontId="8" fillId="2" borderId="1" xfId="1" applyNumberFormat="1" applyFont="1" applyBorder="1" applyProtection="1"/>
    <xf numFmtId="0" fontId="5" fillId="7" borderId="3" xfId="0" applyFont="1" applyFill="1" applyBorder="1" applyAlignment="1">
      <alignment horizontal="center"/>
    </xf>
    <xf numFmtId="0" fontId="11" fillId="4" borderId="1" xfId="1" applyFont="1" applyFill="1" applyBorder="1" applyAlignment="1" applyProtection="1">
      <alignment horizontal="center"/>
    </xf>
    <xf numFmtId="0" fontId="5" fillId="7" borderId="4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8" fillId="2" borderId="4" xfId="1" applyFont="1" applyBorder="1" applyAlignment="1" applyProtection="1">
      <alignment horizontal="center"/>
    </xf>
    <xf numFmtId="0" fontId="8" fillId="2" borderId="1" xfId="1" applyFont="1" applyBorder="1" applyAlignment="1" applyProtection="1">
      <alignment horizontal="center"/>
    </xf>
    <xf numFmtId="0" fontId="10" fillId="4" borderId="1" xfId="0" applyFont="1" applyFill="1" applyBorder="1" applyAlignment="1">
      <alignment horizontal="center"/>
    </xf>
    <xf numFmtId="0" fontId="1" fillId="4" borderId="1" xfId="1" applyFill="1" applyBorder="1" applyAlignment="1" applyProtection="1">
      <alignment horizontal="center"/>
    </xf>
    <xf numFmtId="0" fontId="8" fillId="10" borderId="0" xfId="1" applyFont="1" applyFill="1" applyBorder="1" applyAlignment="1" applyProtection="1">
      <alignment horizontal="center"/>
    </xf>
    <xf numFmtId="0" fontId="4" fillId="10" borderId="0" xfId="0" applyFont="1" applyFill="1" applyAlignment="1">
      <alignment horizontal="center"/>
    </xf>
    <xf numFmtId="0" fontId="22" fillId="10" borderId="0" xfId="2" applyFill="1" applyProtection="1"/>
    <xf numFmtId="0" fontId="9" fillId="4" borderId="1" xfId="1" applyFont="1" applyFill="1" applyBorder="1" applyProtection="1"/>
    <xf numFmtId="0" fontId="8" fillId="4" borderId="1" xfId="1" applyFont="1" applyFill="1" applyBorder="1" applyProtection="1"/>
    <xf numFmtId="0" fontId="21" fillId="10" borderId="0" xfId="0" applyFont="1" applyFill="1"/>
    <xf numFmtId="0" fontId="9" fillId="4" borderId="6" xfId="0" applyFont="1" applyFill="1" applyBorder="1"/>
    <xf numFmtId="0" fontId="9" fillId="4" borderId="7" xfId="0" applyFont="1" applyFill="1" applyBorder="1"/>
    <xf numFmtId="0" fontId="9" fillId="4" borderId="4" xfId="0" applyFont="1" applyFill="1" applyBorder="1"/>
    <xf numFmtId="0" fontId="16" fillId="4" borderId="0" xfId="0" applyFont="1" applyFill="1"/>
    <xf numFmtId="0" fontId="16" fillId="4" borderId="1" xfId="0" applyFont="1" applyFill="1" applyBorder="1"/>
    <xf numFmtId="0" fontId="16" fillId="4" borderId="4" xfId="0" applyFont="1" applyFill="1" applyBorder="1"/>
    <xf numFmtId="0" fontId="11" fillId="2" borderId="1" xfId="1" applyFont="1" applyBorder="1" applyProtection="1"/>
    <xf numFmtId="0" fontId="13" fillId="10" borderId="0" xfId="0" applyFont="1" applyFill="1"/>
    <xf numFmtId="0" fontId="0" fillId="4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8" borderId="1" xfId="0" applyFill="1" applyBorder="1"/>
    <xf numFmtId="0" fontId="28" fillId="20" borderId="0" xfId="1" applyNumberFormat="1" applyFont="1" applyFill="1"/>
    <xf numFmtId="0" fontId="26" fillId="13" borderId="0" xfId="1" applyFont="1" applyFill="1" applyProtection="1">
      <protection locked="0"/>
    </xf>
    <xf numFmtId="0" fontId="4" fillId="21" borderId="4" xfId="0" applyFont="1" applyFill="1" applyBorder="1" applyAlignment="1" applyProtection="1">
      <alignment horizontal="center"/>
      <protection locked="0"/>
    </xf>
    <xf numFmtId="0" fontId="4" fillId="21" borderId="1" xfId="0" applyFont="1" applyFill="1" applyBorder="1" applyAlignment="1" applyProtection="1">
      <alignment horizontal="center"/>
      <protection locked="0"/>
    </xf>
    <xf numFmtId="0" fontId="11" fillId="21" borderId="1" xfId="1" applyFont="1" applyFill="1" applyBorder="1" applyAlignment="1" applyProtection="1">
      <alignment horizontal="center"/>
    </xf>
    <xf numFmtId="0" fontId="4" fillId="21" borderId="1" xfId="1" applyFont="1" applyFill="1" applyBorder="1" applyAlignment="1" applyProtection="1">
      <alignment horizontal="center"/>
      <protection locked="0"/>
    </xf>
    <xf numFmtId="0" fontId="4" fillId="8" borderId="4" xfId="0" applyFont="1" applyFill="1" applyBorder="1" applyAlignment="1" applyProtection="1">
      <alignment horizontal="center"/>
      <protection locked="0"/>
    </xf>
    <xf numFmtId="0" fontId="4" fillId="8" borderId="1" xfId="0" applyFont="1" applyFill="1" applyBorder="1" applyAlignment="1" applyProtection="1">
      <alignment horizontal="center"/>
      <protection locked="0"/>
    </xf>
    <xf numFmtId="0" fontId="11" fillId="8" borderId="1" xfId="1" applyFont="1" applyFill="1" applyBorder="1" applyAlignment="1" applyProtection="1">
      <alignment horizontal="center"/>
    </xf>
    <xf numFmtId="0" fontId="4" fillId="8" borderId="1" xfId="1" applyFont="1" applyFill="1" applyBorder="1" applyAlignment="1" applyProtection="1">
      <alignment horizontal="center"/>
      <protection locked="0"/>
    </xf>
    <xf numFmtId="0" fontId="4" fillId="22" borderId="1" xfId="0" applyFont="1" applyFill="1" applyBorder="1" applyAlignment="1" applyProtection="1">
      <alignment horizontal="center"/>
      <protection locked="0"/>
    </xf>
    <xf numFmtId="0" fontId="11" fillId="22" borderId="1" xfId="1" applyFont="1" applyFill="1" applyBorder="1" applyAlignment="1" applyProtection="1">
      <alignment horizontal="center"/>
    </xf>
    <xf numFmtId="0" fontId="4" fillId="22" borderId="1" xfId="1" applyFont="1" applyFill="1" applyBorder="1" applyAlignment="1" applyProtection="1">
      <alignment horizontal="center"/>
      <protection locked="0"/>
    </xf>
    <xf numFmtId="0" fontId="5" fillId="22" borderId="1" xfId="0" applyFont="1" applyFill="1" applyBorder="1"/>
    <xf numFmtId="0" fontId="5" fillId="22" borderId="1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4" fillId="15" borderId="4" xfId="0" applyFont="1" applyFill="1" applyBorder="1" applyAlignment="1" applyProtection="1">
      <alignment horizontal="center"/>
      <protection locked="0"/>
    </xf>
    <xf numFmtId="0" fontId="4" fillId="15" borderId="1" xfId="0" applyFont="1" applyFill="1" applyBorder="1" applyAlignment="1" applyProtection="1">
      <alignment horizontal="center"/>
      <protection locked="0"/>
    </xf>
    <xf numFmtId="0" fontId="11" fillId="15" borderId="1" xfId="1" applyFont="1" applyFill="1" applyBorder="1" applyAlignment="1" applyProtection="1">
      <alignment horizontal="center"/>
    </xf>
    <xf numFmtId="0" fontId="4" fillId="15" borderId="1" xfId="1" applyFont="1" applyFill="1" applyBorder="1" applyAlignment="1" applyProtection="1">
      <alignment horizontal="center"/>
      <protection locked="0"/>
    </xf>
    <xf numFmtId="10" fontId="4" fillId="5" borderId="1" xfId="0" applyNumberFormat="1" applyFont="1" applyFill="1" applyBorder="1" applyAlignment="1" applyProtection="1">
      <alignment horizontal="center"/>
      <protection locked="0"/>
    </xf>
    <xf numFmtId="0" fontId="9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9" fillId="4" borderId="6" xfId="1" applyFont="1" applyFill="1" applyBorder="1" applyAlignment="1" applyProtection="1">
      <alignment horizontal="left"/>
    </xf>
    <xf numFmtId="0" fontId="9" fillId="4" borderId="4" xfId="1" applyFont="1" applyFill="1" applyBorder="1" applyAlignment="1" applyProtection="1">
      <alignment horizontal="left"/>
    </xf>
    <xf numFmtId="0" fontId="2" fillId="3" borderId="0" xfId="0" applyFont="1" applyFill="1" applyAlignment="1">
      <alignment horizontal="center"/>
    </xf>
    <xf numFmtId="0" fontId="9" fillId="3" borderId="6" xfId="1" applyFont="1" applyFill="1" applyBorder="1" applyAlignment="1" applyProtection="1">
      <alignment horizontal="center"/>
    </xf>
    <xf numFmtId="0" fontId="9" fillId="3" borderId="7" xfId="1" applyFont="1" applyFill="1" applyBorder="1" applyAlignment="1" applyProtection="1">
      <alignment horizontal="center"/>
    </xf>
    <xf numFmtId="0" fontId="9" fillId="3" borderId="4" xfId="1" applyFont="1" applyFill="1" applyBorder="1" applyAlignment="1" applyProtection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4" borderId="1" xfId="1" applyFont="1" applyFill="1" applyBorder="1" applyAlignment="1" applyProtection="1">
      <alignment horizontal="left"/>
    </xf>
  </cellXfs>
  <cellStyles count="4">
    <cellStyle name="Calcul" xfId="3" builtinId="22"/>
    <cellStyle name="Lien hypertexte" xfId="2" builtinId="8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62112522346592"/>
          <c:y val="8.1334772572208933E-2"/>
          <c:w val="0.77278628286595263"/>
          <c:h val="0.89719889180519097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Feuil2!$A$3:$A$101</c:f>
              <c:numCache>
                <c:formatCode>0.000</c:formatCode>
                <c:ptCount val="99"/>
                <c:pt idx="0">
                  <c:v>6.2831853071795862</c:v>
                </c:pt>
                <c:pt idx="1">
                  <c:v>6.2190711713920397</c:v>
                </c:pt>
                <c:pt idx="2">
                  <c:v>6.1549570356044931</c:v>
                </c:pt>
                <c:pt idx="3">
                  <c:v>6.0908428998169466</c:v>
                </c:pt>
                <c:pt idx="4">
                  <c:v>6.0267287640294001</c:v>
                </c:pt>
                <c:pt idx="5">
                  <c:v>5.9626146282418535</c:v>
                </c:pt>
                <c:pt idx="6">
                  <c:v>5.898500492454307</c:v>
                </c:pt>
                <c:pt idx="7">
                  <c:v>5.8343863566667604</c:v>
                </c:pt>
                <c:pt idx="8">
                  <c:v>5.7702722208792139</c:v>
                </c:pt>
                <c:pt idx="9">
                  <c:v>5.7061580850916673</c:v>
                </c:pt>
                <c:pt idx="10">
                  <c:v>5.6420439493041208</c:v>
                </c:pt>
                <c:pt idx="11">
                  <c:v>5.5779298135165742</c:v>
                </c:pt>
                <c:pt idx="12">
                  <c:v>5.5138156777290277</c:v>
                </c:pt>
                <c:pt idx="13">
                  <c:v>5.4497015419414812</c:v>
                </c:pt>
                <c:pt idx="14">
                  <c:v>5.3855874061539346</c:v>
                </c:pt>
                <c:pt idx="15">
                  <c:v>5.3214732703663881</c:v>
                </c:pt>
                <c:pt idx="16">
                  <c:v>5.2573591345788415</c:v>
                </c:pt>
                <c:pt idx="17">
                  <c:v>5.193244998791295</c:v>
                </c:pt>
                <c:pt idx="18">
                  <c:v>5.1291308630037484</c:v>
                </c:pt>
                <c:pt idx="19">
                  <c:v>5.0650167272162019</c:v>
                </c:pt>
                <c:pt idx="20">
                  <c:v>5.0009025914286553</c:v>
                </c:pt>
                <c:pt idx="21">
                  <c:v>4.9367884556411088</c:v>
                </c:pt>
                <c:pt idx="22">
                  <c:v>4.8726743198535623</c:v>
                </c:pt>
                <c:pt idx="23">
                  <c:v>4.8085601840660157</c:v>
                </c:pt>
                <c:pt idx="24">
                  <c:v>4.7444460482784692</c:v>
                </c:pt>
                <c:pt idx="25">
                  <c:v>4.6803319124909226</c:v>
                </c:pt>
                <c:pt idx="26">
                  <c:v>4.6162177767033761</c:v>
                </c:pt>
                <c:pt idx="27">
                  <c:v>4.5521036409158295</c:v>
                </c:pt>
                <c:pt idx="28">
                  <c:v>4.487989505128283</c:v>
                </c:pt>
                <c:pt idx="29">
                  <c:v>4.4238753693407364</c:v>
                </c:pt>
                <c:pt idx="30">
                  <c:v>4.3597612335531899</c:v>
                </c:pt>
                <c:pt idx="31">
                  <c:v>4.2956470977656434</c:v>
                </c:pt>
                <c:pt idx="32">
                  <c:v>4.2315329619780968</c:v>
                </c:pt>
                <c:pt idx="33">
                  <c:v>4.1674188261905503</c:v>
                </c:pt>
                <c:pt idx="34">
                  <c:v>4.1033046904030037</c:v>
                </c:pt>
                <c:pt idx="35">
                  <c:v>4.0391905546154572</c:v>
                </c:pt>
                <c:pt idx="36">
                  <c:v>3.9750764188279102</c:v>
                </c:pt>
                <c:pt idx="37">
                  <c:v>3.9109622830403632</c:v>
                </c:pt>
                <c:pt idx="38">
                  <c:v>3.8468481472528162</c:v>
                </c:pt>
                <c:pt idx="39">
                  <c:v>3.7827340114652692</c:v>
                </c:pt>
                <c:pt idx="40">
                  <c:v>3.7186198756777222</c:v>
                </c:pt>
                <c:pt idx="41">
                  <c:v>3.6545057398901752</c:v>
                </c:pt>
                <c:pt idx="42">
                  <c:v>3.5903916041026283</c:v>
                </c:pt>
                <c:pt idx="43">
                  <c:v>3.5262774683150813</c:v>
                </c:pt>
                <c:pt idx="44">
                  <c:v>3.4621633325275343</c:v>
                </c:pt>
                <c:pt idx="45">
                  <c:v>3.3980491967399873</c:v>
                </c:pt>
                <c:pt idx="46">
                  <c:v>3.3339350609524403</c:v>
                </c:pt>
                <c:pt idx="47">
                  <c:v>3.2698209251648933</c:v>
                </c:pt>
                <c:pt idx="48">
                  <c:v>3.2057067893773463</c:v>
                </c:pt>
                <c:pt idx="49">
                  <c:v>3.1415926535897993</c:v>
                </c:pt>
                <c:pt idx="50">
                  <c:v>3.0774785178022523</c:v>
                </c:pt>
                <c:pt idx="51">
                  <c:v>3.0133643820147054</c:v>
                </c:pt>
                <c:pt idx="52">
                  <c:v>2.9492502462271584</c:v>
                </c:pt>
                <c:pt idx="53">
                  <c:v>2.8851361104396114</c:v>
                </c:pt>
                <c:pt idx="54">
                  <c:v>2.8210219746520644</c:v>
                </c:pt>
                <c:pt idx="55">
                  <c:v>2.7569078388645174</c:v>
                </c:pt>
                <c:pt idx="56">
                  <c:v>2.6927937030769704</c:v>
                </c:pt>
                <c:pt idx="57">
                  <c:v>2.6286795672894234</c:v>
                </c:pt>
                <c:pt idx="58">
                  <c:v>2.5645654315018764</c:v>
                </c:pt>
                <c:pt idx="59">
                  <c:v>2.5004512957143294</c:v>
                </c:pt>
                <c:pt idx="60">
                  <c:v>2.4363371599267825</c:v>
                </c:pt>
                <c:pt idx="61">
                  <c:v>2.3722230241392355</c:v>
                </c:pt>
                <c:pt idx="62">
                  <c:v>2.3081088883516885</c:v>
                </c:pt>
                <c:pt idx="63">
                  <c:v>2.2439947525641415</c:v>
                </c:pt>
                <c:pt idx="64">
                  <c:v>2.1798806167765945</c:v>
                </c:pt>
                <c:pt idx="65">
                  <c:v>2.1157664809890475</c:v>
                </c:pt>
                <c:pt idx="66">
                  <c:v>2.0516523452015005</c:v>
                </c:pt>
                <c:pt idx="67">
                  <c:v>1.9875382094139538</c:v>
                </c:pt>
                <c:pt idx="68">
                  <c:v>1.923424073626407</c:v>
                </c:pt>
                <c:pt idx="69">
                  <c:v>1.8593099378388602</c:v>
                </c:pt>
                <c:pt idx="70">
                  <c:v>1.7951958020513135</c:v>
                </c:pt>
                <c:pt idx="71">
                  <c:v>1.7310816662637667</c:v>
                </c:pt>
                <c:pt idx="72">
                  <c:v>1.6669675304762199</c:v>
                </c:pt>
                <c:pt idx="73">
                  <c:v>1.6028533946886732</c:v>
                </c:pt>
                <c:pt idx="74">
                  <c:v>1.5387392589011264</c:v>
                </c:pt>
                <c:pt idx="75">
                  <c:v>1.4746251231135796</c:v>
                </c:pt>
                <c:pt idx="76">
                  <c:v>1.4105109873260329</c:v>
                </c:pt>
                <c:pt idx="77">
                  <c:v>1.3463968515384861</c:v>
                </c:pt>
                <c:pt idx="78">
                  <c:v>1.2822827157509393</c:v>
                </c:pt>
                <c:pt idx="79">
                  <c:v>1.2181685799633926</c:v>
                </c:pt>
                <c:pt idx="80">
                  <c:v>1.1540544441758458</c:v>
                </c:pt>
                <c:pt idx="81">
                  <c:v>1.089940308388299</c:v>
                </c:pt>
                <c:pt idx="82">
                  <c:v>1.0258261726007523</c:v>
                </c:pt>
                <c:pt idx="83">
                  <c:v>0.9617120368132055</c:v>
                </c:pt>
                <c:pt idx="84">
                  <c:v>0.89759790102565873</c:v>
                </c:pt>
                <c:pt idx="85">
                  <c:v>0.83348376523811196</c:v>
                </c:pt>
                <c:pt idx="86">
                  <c:v>0.7693696294505652</c:v>
                </c:pt>
                <c:pt idx="87">
                  <c:v>0.70525549366301843</c:v>
                </c:pt>
                <c:pt idx="88">
                  <c:v>0.64114135787547166</c:v>
                </c:pt>
                <c:pt idx="89">
                  <c:v>0.5770272220879249</c:v>
                </c:pt>
                <c:pt idx="90">
                  <c:v>0.51291308630037813</c:v>
                </c:pt>
                <c:pt idx="91">
                  <c:v>0.44879895051283136</c:v>
                </c:pt>
                <c:pt idx="92">
                  <c:v>0.3846848147252846</c:v>
                </c:pt>
                <c:pt idx="93">
                  <c:v>0.32057067893773783</c:v>
                </c:pt>
                <c:pt idx="94">
                  <c:v>0.25645654315019106</c:v>
                </c:pt>
                <c:pt idx="95">
                  <c:v>0.19234240736264427</c:v>
                </c:pt>
                <c:pt idx="96">
                  <c:v>0.12822827157509747</c:v>
                </c:pt>
                <c:pt idx="97">
                  <c:v>6.411413578755068E-2</c:v>
                </c:pt>
                <c:pt idx="98">
                  <c:v>3.8857805861880479E-15</c:v>
                </c:pt>
              </c:numCache>
            </c:numRef>
          </c:xVal>
          <c:yVal>
            <c:numRef>
              <c:f>Feuil2!$I$3:$I$101</c:f>
              <c:numCache>
                <c:formatCode>0.000</c:formatCode>
                <c:ptCount val="99"/>
                <c:pt idx="0">
                  <c:v>4.8111467318722582E-17</c:v>
                </c:pt>
                <c:pt idx="1">
                  <c:v>2.517325015876877E-2</c:v>
                </c:pt>
                <c:pt idx="2">
                  <c:v>5.0320633101322447E-2</c:v>
                </c:pt>
                <c:pt idx="3">
                  <c:v>7.5416308191758596E-2</c:v>
                </c:pt>
                <c:pt idx="4">
                  <c:v>0.1004344879274892</c:v>
                </c:pt>
                <c:pt idx="5">
                  <c:v>0.12534946443764131</c:v>
                </c:pt>
                <c:pt idx="6">
                  <c:v>0.15013563589963216</c:v>
                </c:pt>
                <c:pt idx="7">
                  <c:v>0.17476753284677374</c:v>
                </c:pt>
                <c:pt idx="8">
                  <c:v>0.19921984433987047</c:v>
                </c:pt>
                <c:pt idx="9">
                  <c:v>0.22346744397592058</c:v>
                </c:pt>
                <c:pt idx="10">
                  <c:v>0.24748541570719368</c:v>
                </c:pt>
                <c:pt idx="11">
                  <c:v>0.27124907944415411</c:v>
                </c:pt>
                <c:pt idx="12">
                  <c:v>0.29473401641592095</c:v>
                </c:pt>
                <c:pt idx="13">
                  <c:v>0.31791609426220641</c:v>
                </c:pt>
                <c:pt idx="14">
                  <c:v>0.34077149183094679</c:v>
                </c:pt>
                <c:pt idx="15">
                  <c:v>0.36327672365614705</c:v>
                </c:pt>
                <c:pt idx="16">
                  <c:v>0.38540866409078373</c:v>
                </c:pt>
                <c:pt idx="17">
                  <c:v>0.40714457106997176</c:v>
                </c:pt>
                <c:pt idx="18">
                  <c:v>0.42846210947997254</c:v>
                </c:pt>
                <c:pt idx="19">
                  <c:v>0.44933937410903341</c:v>
                </c:pt>
                <c:pt idx="20">
                  <c:v>0.46975491215647375</c:v>
                </c:pt>
                <c:pt idx="21">
                  <c:v>0.48968774527688758</c:v>
                </c:pt>
                <c:pt idx="22">
                  <c:v>0.50911739113681143</c:v>
                </c:pt>
                <c:pt idx="23">
                  <c:v>0.528023884461707</c:v>
                </c:pt>
                <c:pt idx="24">
                  <c:v>0.54638779755163003</c:v>
                </c:pt>
                <c:pt idx="25">
                  <c:v>0.56419026024450525</c:v>
                </c:pt>
                <c:pt idx="26">
                  <c:v>0.58141297930649383</c:v>
                </c:pt>
                <c:pt idx="27">
                  <c:v>0.59803825722952764</c:v>
                </c:pt>
                <c:pt idx="28">
                  <c:v>0.61404901041669446</c:v>
                </c:pt>
                <c:pt idx="29">
                  <c:v>0.62942878673678992</c:v>
                </c:pt>
                <c:pt idx="30">
                  <c:v>0.64416178242999311</c:v>
                </c:pt>
                <c:pt idx="31">
                  <c:v>0.65823285834729939</c:v>
                </c:pt>
                <c:pt idx="32">
                  <c:v>0.67162755550701791</c:v>
                </c:pt>
                <c:pt idx="33">
                  <c:v>0.68433210995235438</c:v>
                </c:pt>
                <c:pt idx="34">
                  <c:v>0.69633346689480546</c:v>
                </c:pt>
                <c:pt idx="35">
                  <c:v>0.70761929412883795</c:v>
                </c:pt>
                <c:pt idx="36">
                  <c:v>0.71817799470406207</c:v>
                </c:pt>
                <c:pt idx="37">
                  <c:v>0.7279987188418835</c:v>
                </c:pt>
                <c:pt idx="38">
                  <c:v>0.73707137508438303</c:v>
                </c:pt>
                <c:pt idx="39">
                  <c:v>0.74538664066397231</c:v>
                </c:pt>
                <c:pt idx="40">
                  <c:v>0.75293597108316801</c:v>
                </c:pt>
                <c:pt idx="41">
                  <c:v>0.75971160889463984</c:v>
                </c:pt>
                <c:pt idx="42">
                  <c:v>0.76570659167251298</c:v>
                </c:pt>
                <c:pt idx="43">
                  <c:v>0.77091475916673025</c:v>
                </c:pt>
                <c:pt idx="44">
                  <c:v>0.7753307596331267</c:v>
                </c:pt>
                <c:pt idx="45">
                  <c:v>0.77895005533270734</c:v>
                </c:pt>
                <c:pt idx="46">
                  <c:v>0.78176892719448143</c:v>
                </c:pt>
                <c:pt idx="47">
                  <c:v>0.78378447863705936</c:v>
                </c:pt>
                <c:pt idx="48">
                  <c:v>0.78499463854508522</c:v>
                </c:pt>
                <c:pt idx="49">
                  <c:v>0.78539816339744828</c:v>
                </c:pt>
                <c:pt idx="50">
                  <c:v>0.78499463854508522</c:v>
                </c:pt>
                <c:pt idx="51">
                  <c:v>0.78378447863705936</c:v>
                </c:pt>
                <c:pt idx="52">
                  <c:v>0.78176892719448154</c:v>
                </c:pt>
                <c:pt idx="53">
                  <c:v>0.77895005533270734</c:v>
                </c:pt>
                <c:pt idx="54">
                  <c:v>0.77533075963312681</c:v>
                </c:pt>
                <c:pt idx="55">
                  <c:v>0.77091475916673036</c:v>
                </c:pt>
                <c:pt idx="56">
                  <c:v>0.76570659167251309</c:v>
                </c:pt>
                <c:pt idx="57">
                  <c:v>0.75971160889464007</c:v>
                </c:pt>
                <c:pt idx="58">
                  <c:v>0.75293597108316823</c:v>
                </c:pt>
                <c:pt idx="59">
                  <c:v>0.74538664066397264</c:v>
                </c:pt>
                <c:pt idx="60">
                  <c:v>0.73707137508438325</c:v>
                </c:pt>
                <c:pt idx="61">
                  <c:v>0.72799871884188383</c:v>
                </c:pt>
                <c:pt idx="62">
                  <c:v>0.71817799470406252</c:v>
                </c:pt>
                <c:pt idx="63">
                  <c:v>0.70761929412883839</c:v>
                </c:pt>
                <c:pt idx="64">
                  <c:v>0.69633346689480591</c:v>
                </c:pt>
                <c:pt idx="65">
                  <c:v>0.68433210995235483</c:v>
                </c:pt>
                <c:pt idx="66">
                  <c:v>0.67162755550701847</c:v>
                </c:pt>
                <c:pt idx="67">
                  <c:v>0.65823285834729983</c:v>
                </c:pt>
                <c:pt idx="68">
                  <c:v>0.64416178242999367</c:v>
                </c:pt>
                <c:pt idx="69">
                  <c:v>0.62942878673679037</c:v>
                </c:pt>
                <c:pt idx="70">
                  <c:v>0.61404901041669502</c:v>
                </c:pt>
                <c:pt idx="71">
                  <c:v>0.59803825722952819</c:v>
                </c:pt>
                <c:pt idx="72">
                  <c:v>0.58141297930649449</c:v>
                </c:pt>
                <c:pt idx="73">
                  <c:v>0.56419026024450591</c:v>
                </c:pt>
                <c:pt idx="74">
                  <c:v>0.5463877975516308</c:v>
                </c:pt>
                <c:pt idx="75">
                  <c:v>0.52802388446170767</c:v>
                </c:pt>
                <c:pt idx="76">
                  <c:v>0.5091173911368122</c:v>
                </c:pt>
                <c:pt idx="77">
                  <c:v>0.4896877452768883</c:v>
                </c:pt>
                <c:pt idx="78">
                  <c:v>0.46975491215647452</c:v>
                </c:pt>
                <c:pt idx="79">
                  <c:v>0.44933937410903418</c:v>
                </c:pt>
                <c:pt idx="80">
                  <c:v>0.42846210947997326</c:v>
                </c:pt>
                <c:pt idx="81">
                  <c:v>0.4071445710699727</c:v>
                </c:pt>
                <c:pt idx="82">
                  <c:v>0.38540866409078467</c:v>
                </c:pt>
                <c:pt idx="83">
                  <c:v>0.36327672365614783</c:v>
                </c:pt>
                <c:pt idx="84">
                  <c:v>0.34077149183094763</c:v>
                </c:pt>
                <c:pt idx="85">
                  <c:v>0.31791609426220735</c:v>
                </c:pt>
                <c:pt idx="86">
                  <c:v>0.29473401641592178</c:v>
                </c:pt>
                <c:pt idx="87">
                  <c:v>0.27124907944415494</c:v>
                </c:pt>
                <c:pt idx="88">
                  <c:v>0.24748541570719462</c:v>
                </c:pt>
                <c:pt idx="89">
                  <c:v>0.22346744397592158</c:v>
                </c:pt>
                <c:pt idx="90">
                  <c:v>0.1992198443398715</c:v>
                </c:pt>
                <c:pt idx="91">
                  <c:v>0.1747675328467746</c:v>
                </c:pt>
                <c:pt idx="92">
                  <c:v>0.15013563589963319</c:v>
                </c:pt>
                <c:pt idx="93">
                  <c:v>0.12534946443764214</c:v>
                </c:pt>
                <c:pt idx="94">
                  <c:v>0.10043448792749025</c:v>
                </c:pt>
                <c:pt idx="95">
                  <c:v>7.5416308191759651E-2</c:v>
                </c:pt>
                <c:pt idx="96">
                  <c:v>5.0320633101323321E-2</c:v>
                </c:pt>
                <c:pt idx="97">
                  <c:v>2.5173250158769641E-2</c:v>
                </c:pt>
                <c:pt idx="98">
                  <c:v>1.0944720167213121E-15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E-4848-A20A-F70196B7C3D4}"/>
            </c:ext>
          </c:extLst>
        </c:ser>
        <c:ser>
          <c:idx val="1"/>
          <c:order val="1"/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Feuil2!$A$3:$A$101</c:f>
              <c:numCache>
                <c:formatCode>0.000</c:formatCode>
                <c:ptCount val="99"/>
                <c:pt idx="0">
                  <c:v>6.2831853071795862</c:v>
                </c:pt>
                <c:pt idx="1">
                  <c:v>6.2190711713920397</c:v>
                </c:pt>
                <c:pt idx="2">
                  <c:v>6.1549570356044931</c:v>
                </c:pt>
                <c:pt idx="3">
                  <c:v>6.0908428998169466</c:v>
                </c:pt>
                <c:pt idx="4">
                  <c:v>6.0267287640294001</c:v>
                </c:pt>
                <c:pt idx="5">
                  <c:v>5.9626146282418535</c:v>
                </c:pt>
                <c:pt idx="6">
                  <c:v>5.898500492454307</c:v>
                </c:pt>
                <c:pt idx="7">
                  <c:v>5.8343863566667604</c:v>
                </c:pt>
                <c:pt idx="8">
                  <c:v>5.7702722208792139</c:v>
                </c:pt>
                <c:pt idx="9">
                  <c:v>5.7061580850916673</c:v>
                </c:pt>
                <c:pt idx="10">
                  <c:v>5.6420439493041208</c:v>
                </c:pt>
                <c:pt idx="11">
                  <c:v>5.5779298135165742</c:v>
                </c:pt>
                <c:pt idx="12">
                  <c:v>5.5138156777290277</c:v>
                </c:pt>
                <c:pt idx="13">
                  <c:v>5.4497015419414812</c:v>
                </c:pt>
                <c:pt idx="14">
                  <c:v>5.3855874061539346</c:v>
                </c:pt>
                <c:pt idx="15">
                  <c:v>5.3214732703663881</c:v>
                </c:pt>
                <c:pt idx="16">
                  <c:v>5.2573591345788415</c:v>
                </c:pt>
                <c:pt idx="17">
                  <c:v>5.193244998791295</c:v>
                </c:pt>
                <c:pt idx="18">
                  <c:v>5.1291308630037484</c:v>
                </c:pt>
                <c:pt idx="19">
                  <c:v>5.0650167272162019</c:v>
                </c:pt>
                <c:pt idx="20">
                  <c:v>5.0009025914286553</c:v>
                </c:pt>
                <c:pt idx="21">
                  <c:v>4.9367884556411088</c:v>
                </c:pt>
                <c:pt idx="22">
                  <c:v>4.8726743198535623</c:v>
                </c:pt>
                <c:pt idx="23">
                  <c:v>4.8085601840660157</c:v>
                </c:pt>
                <c:pt idx="24">
                  <c:v>4.7444460482784692</c:v>
                </c:pt>
                <c:pt idx="25">
                  <c:v>4.6803319124909226</c:v>
                </c:pt>
                <c:pt idx="26">
                  <c:v>4.6162177767033761</c:v>
                </c:pt>
                <c:pt idx="27">
                  <c:v>4.5521036409158295</c:v>
                </c:pt>
                <c:pt idx="28">
                  <c:v>4.487989505128283</c:v>
                </c:pt>
                <c:pt idx="29">
                  <c:v>4.4238753693407364</c:v>
                </c:pt>
                <c:pt idx="30">
                  <c:v>4.3597612335531899</c:v>
                </c:pt>
                <c:pt idx="31">
                  <c:v>4.2956470977656434</c:v>
                </c:pt>
                <c:pt idx="32">
                  <c:v>4.2315329619780968</c:v>
                </c:pt>
                <c:pt idx="33">
                  <c:v>4.1674188261905503</c:v>
                </c:pt>
                <c:pt idx="34">
                  <c:v>4.1033046904030037</c:v>
                </c:pt>
                <c:pt idx="35">
                  <c:v>4.0391905546154572</c:v>
                </c:pt>
                <c:pt idx="36">
                  <c:v>3.9750764188279102</c:v>
                </c:pt>
                <c:pt idx="37">
                  <c:v>3.9109622830403632</c:v>
                </c:pt>
                <c:pt idx="38">
                  <c:v>3.8468481472528162</c:v>
                </c:pt>
                <c:pt idx="39">
                  <c:v>3.7827340114652692</c:v>
                </c:pt>
                <c:pt idx="40">
                  <c:v>3.7186198756777222</c:v>
                </c:pt>
                <c:pt idx="41">
                  <c:v>3.6545057398901752</c:v>
                </c:pt>
                <c:pt idx="42">
                  <c:v>3.5903916041026283</c:v>
                </c:pt>
                <c:pt idx="43">
                  <c:v>3.5262774683150813</c:v>
                </c:pt>
                <c:pt idx="44">
                  <c:v>3.4621633325275343</c:v>
                </c:pt>
                <c:pt idx="45">
                  <c:v>3.3980491967399873</c:v>
                </c:pt>
                <c:pt idx="46">
                  <c:v>3.3339350609524403</c:v>
                </c:pt>
                <c:pt idx="47">
                  <c:v>3.2698209251648933</c:v>
                </c:pt>
                <c:pt idx="48">
                  <c:v>3.2057067893773463</c:v>
                </c:pt>
                <c:pt idx="49">
                  <c:v>3.1415926535897993</c:v>
                </c:pt>
                <c:pt idx="50">
                  <c:v>3.0774785178022523</c:v>
                </c:pt>
                <c:pt idx="51">
                  <c:v>3.0133643820147054</c:v>
                </c:pt>
                <c:pt idx="52">
                  <c:v>2.9492502462271584</c:v>
                </c:pt>
                <c:pt idx="53">
                  <c:v>2.8851361104396114</c:v>
                </c:pt>
                <c:pt idx="54">
                  <c:v>2.8210219746520644</c:v>
                </c:pt>
                <c:pt idx="55">
                  <c:v>2.7569078388645174</c:v>
                </c:pt>
                <c:pt idx="56">
                  <c:v>2.6927937030769704</c:v>
                </c:pt>
                <c:pt idx="57">
                  <c:v>2.6286795672894234</c:v>
                </c:pt>
                <c:pt idx="58">
                  <c:v>2.5645654315018764</c:v>
                </c:pt>
                <c:pt idx="59">
                  <c:v>2.5004512957143294</c:v>
                </c:pt>
                <c:pt idx="60">
                  <c:v>2.4363371599267825</c:v>
                </c:pt>
                <c:pt idx="61">
                  <c:v>2.3722230241392355</c:v>
                </c:pt>
                <c:pt idx="62">
                  <c:v>2.3081088883516885</c:v>
                </c:pt>
                <c:pt idx="63">
                  <c:v>2.2439947525641415</c:v>
                </c:pt>
                <c:pt idx="64">
                  <c:v>2.1798806167765945</c:v>
                </c:pt>
                <c:pt idx="65">
                  <c:v>2.1157664809890475</c:v>
                </c:pt>
                <c:pt idx="66">
                  <c:v>2.0516523452015005</c:v>
                </c:pt>
                <c:pt idx="67">
                  <c:v>1.9875382094139538</c:v>
                </c:pt>
                <c:pt idx="68">
                  <c:v>1.923424073626407</c:v>
                </c:pt>
                <c:pt idx="69">
                  <c:v>1.8593099378388602</c:v>
                </c:pt>
                <c:pt idx="70">
                  <c:v>1.7951958020513135</c:v>
                </c:pt>
                <c:pt idx="71">
                  <c:v>1.7310816662637667</c:v>
                </c:pt>
                <c:pt idx="72">
                  <c:v>1.6669675304762199</c:v>
                </c:pt>
                <c:pt idx="73">
                  <c:v>1.6028533946886732</c:v>
                </c:pt>
                <c:pt idx="74">
                  <c:v>1.5387392589011264</c:v>
                </c:pt>
                <c:pt idx="75">
                  <c:v>1.4746251231135796</c:v>
                </c:pt>
                <c:pt idx="76">
                  <c:v>1.4105109873260329</c:v>
                </c:pt>
                <c:pt idx="77">
                  <c:v>1.3463968515384861</c:v>
                </c:pt>
                <c:pt idx="78">
                  <c:v>1.2822827157509393</c:v>
                </c:pt>
                <c:pt idx="79">
                  <c:v>1.2181685799633926</c:v>
                </c:pt>
                <c:pt idx="80">
                  <c:v>1.1540544441758458</c:v>
                </c:pt>
                <c:pt idx="81">
                  <c:v>1.089940308388299</c:v>
                </c:pt>
                <c:pt idx="82">
                  <c:v>1.0258261726007523</c:v>
                </c:pt>
                <c:pt idx="83">
                  <c:v>0.9617120368132055</c:v>
                </c:pt>
                <c:pt idx="84">
                  <c:v>0.89759790102565873</c:v>
                </c:pt>
                <c:pt idx="85">
                  <c:v>0.83348376523811196</c:v>
                </c:pt>
                <c:pt idx="86">
                  <c:v>0.7693696294505652</c:v>
                </c:pt>
                <c:pt idx="87">
                  <c:v>0.70525549366301843</c:v>
                </c:pt>
                <c:pt idx="88">
                  <c:v>0.64114135787547166</c:v>
                </c:pt>
                <c:pt idx="89">
                  <c:v>0.5770272220879249</c:v>
                </c:pt>
                <c:pt idx="90">
                  <c:v>0.51291308630037813</c:v>
                </c:pt>
                <c:pt idx="91">
                  <c:v>0.44879895051283136</c:v>
                </c:pt>
                <c:pt idx="92">
                  <c:v>0.3846848147252846</c:v>
                </c:pt>
                <c:pt idx="93">
                  <c:v>0.32057067893773783</c:v>
                </c:pt>
                <c:pt idx="94">
                  <c:v>0.25645654315019106</c:v>
                </c:pt>
                <c:pt idx="95">
                  <c:v>0.19234240736264427</c:v>
                </c:pt>
                <c:pt idx="96">
                  <c:v>0.12822827157509747</c:v>
                </c:pt>
                <c:pt idx="97">
                  <c:v>6.411413578755068E-2</c:v>
                </c:pt>
                <c:pt idx="98">
                  <c:v>3.8857805861880479E-15</c:v>
                </c:pt>
              </c:numCache>
            </c:numRef>
          </c:xVal>
          <c:yVal>
            <c:numRef>
              <c:f>Feuil2!$J$3:$J$101</c:f>
              <c:numCache>
                <c:formatCode>0.000</c:formatCode>
                <c:ptCount val="99"/>
                <c:pt idx="0">
                  <c:v>-4.8111467318722582E-17</c:v>
                </c:pt>
                <c:pt idx="1">
                  <c:v>-2.517325015876877E-2</c:v>
                </c:pt>
                <c:pt idx="2">
                  <c:v>-5.0320633101322447E-2</c:v>
                </c:pt>
                <c:pt idx="3">
                  <c:v>-7.5416308191758596E-2</c:v>
                </c:pt>
                <c:pt idx="4">
                  <c:v>-0.1004344879274892</c:v>
                </c:pt>
                <c:pt idx="5">
                  <c:v>-0.12534946443764131</c:v>
                </c:pt>
                <c:pt idx="6">
                  <c:v>-0.15013563589963216</c:v>
                </c:pt>
                <c:pt idx="7">
                  <c:v>-0.17476753284677374</c:v>
                </c:pt>
                <c:pt idx="8">
                  <c:v>-0.19921984433987047</c:v>
                </c:pt>
                <c:pt idx="9">
                  <c:v>-0.22346744397592058</c:v>
                </c:pt>
                <c:pt idx="10">
                  <c:v>-0.24748541570719368</c:v>
                </c:pt>
                <c:pt idx="11">
                  <c:v>-0.27124907944415411</c:v>
                </c:pt>
                <c:pt idx="12">
                  <c:v>-0.29473401641592095</c:v>
                </c:pt>
                <c:pt idx="13">
                  <c:v>-0.31791609426220641</c:v>
                </c:pt>
                <c:pt idx="14">
                  <c:v>-0.34077149183094679</c:v>
                </c:pt>
                <c:pt idx="15">
                  <c:v>-0.36327672365614705</c:v>
                </c:pt>
                <c:pt idx="16">
                  <c:v>-0.38540866409078373</c:v>
                </c:pt>
                <c:pt idx="17">
                  <c:v>-0.40714457106997176</c:v>
                </c:pt>
                <c:pt idx="18">
                  <c:v>-0.42846210947997254</c:v>
                </c:pt>
                <c:pt idx="19">
                  <c:v>-0.44933937410903341</c:v>
                </c:pt>
                <c:pt idx="20">
                  <c:v>-0.46975491215647375</c:v>
                </c:pt>
                <c:pt idx="21">
                  <c:v>-0.48968774527688758</c:v>
                </c:pt>
                <c:pt idx="22">
                  <c:v>-0.50911739113681143</c:v>
                </c:pt>
                <c:pt idx="23">
                  <c:v>-0.528023884461707</c:v>
                </c:pt>
                <c:pt idx="24">
                  <c:v>-0.54638779755163003</c:v>
                </c:pt>
                <c:pt idx="25">
                  <c:v>-0.56419026024450525</c:v>
                </c:pt>
                <c:pt idx="26">
                  <c:v>-0.58141297930649383</c:v>
                </c:pt>
                <c:pt idx="27">
                  <c:v>-0.59803825722952764</c:v>
                </c:pt>
                <c:pt idx="28">
                  <c:v>-0.61404901041669446</c:v>
                </c:pt>
                <c:pt idx="29">
                  <c:v>-0.62942878673678992</c:v>
                </c:pt>
                <c:pt idx="30">
                  <c:v>-0.64416178242999311</c:v>
                </c:pt>
                <c:pt idx="31">
                  <c:v>-0.65823285834729939</c:v>
                </c:pt>
                <c:pt idx="32">
                  <c:v>-0.67162755550701791</c:v>
                </c:pt>
                <c:pt idx="33">
                  <c:v>-0.68433210995235438</c:v>
                </c:pt>
                <c:pt idx="34">
                  <c:v>-0.69633346689480546</c:v>
                </c:pt>
                <c:pt idx="35">
                  <c:v>-0.70761929412883795</c:v>
                </c:pt>
                <c:pt idx="36">
                  <c:v>-0.71817799470406207</c:v>
                </c:pt>
                <c:pt idx="37">
                  <c:v>-0.7279987188418835</c:v>
                </c:pt>
                <c:pt idx="38">
                  <c:v>-0.73707137508438303</c:v>
                </c:pt>
                <c:pt idx="39">
                  <c:v>-0.74538664066397231</c:v>
                </c:pt>
                <c:pt idx="40">
                  <c:v>-0.75293597108316801</c:v>
                </c:pt>
                <c:pt idx="41">
                  <c:v>-0.75971160889463984</c:v>
                </c:pt>
                <c:pt idx="42">
                  <c:v>-0.76570659167251298</c:v>
                </c:pt>
                <c:pt idx="43">
                  <c:v>-0.77091475916673025</c:v>
                </c:pt>
                <c:pt idx="44">
                  <c:v>-0.7753307596331267</c:v>
                </c:pt>
                <c:pt idx="45">
                  <c:v>-0.77895005533270734</c:v>
                </c:pt>
                <c:pt idx="46">
                  <c:v>-0.78176892719448143</c:v>
                </c:pt>
                <c:pt idx="47">
                  <c:v>-0.78378447863705936</c:v>
                </c:pt>
                <c:pt idx="48">
                  <c:v>-0.78499463854508522</c:v>
                </c:pt>
                <c:pt idx="49">
                  <c:v>-0.78539816339744828</c:v>
                </c:pt>
                <c:pt idx="50">
                  <c:v>-0.78499463854508522</c:v>
                </c:pt>
                <c:pt idx="51">
                  <c:v>-0.78378447863705936</c:v>
                </c:pt>
                <c:pt idx="52">
                  <c:v>-0.78176892719448154</c:v>
                </c:pt>
                <c:pt idx="53">
                  <c:v>-0.77895005533270734</c:v>
                </c:pt>
                <c:pt idx="54">
                  <c:v>-0.77533075963312681</c:v>
                </c:pt>
                <c:pt idx="55">
                  <c:v>-0.77091475916673036</c:v>
                </c:pt>
                <c:pt idx="56">
                  <c:v>-0.76570659167251309</c:v>
                </c:pt>
                <c:pt idx="57">
                  <c:v>-0.75971160889464007</c:v>
                </c:pt>
                <c:pt idx="58">
                  <c:v>-0.75293597108316823</c:v>
                </c:pt>
                <c:pt idx="59">
                  <c:v>-0.74538664066397264</c:v>
                </c:pt>
                <c:pt idx="60">
                  <c:v>-0.73707137508438325</c:v>
                </c:pt>
                <c:pt idx="61">
                  <c:v>-0.72799871884188383</c:v>
                </c:pt>
                <c:pt idx="62">
                  <c:v>-0.71817799470406252</c:v>
                </c:pt>
                <c:pt idx="63">
                  <c:v>-0.70761929412883839</c:v>
                </c:pt>
                <c:pt idx="64">
                  <c:v>-0.69633346689480591</c:v>
                </c:pt>
                <c:pt idx="65">
                  <c:v>-0.68433210995235483</c:v>
                </c:pt>
                <c:pt idx="66">
                  <c:v>-0.67162755550701847</c:v>
                </c:pt>
                <c:pt idx="67">
                  <c:v>-0.65823285834729983</c:v>
                </c:pt>
                <c:pt idx="68">
                  <c:v>-0.64416178242999367</c:v>
                </c:pt>
                <c:pt idx="69">
                  <c:v>-0.62942878673679037</c:v>
                </c:pt>
                <c:pt idx="70">
                  <c:v>-0.61404901041669502</c:v>
                </c:pt>
                <c:pt idx="71">
                  <c:v>-0.59803825722952819</c:v>
                </c:pt>
                <c:pt idx="72">
                  <c:v>-0.58141297930649449</c:v>
                </c:pt>
                <c:pt idx="73">
                  <c:v>-0.56419026024450591</c:v>
                </c:pt>
                <c:pt idx="74">
                  <c:v>-0.5463877975516308</c:v>
                </c:pt>
                <c:pt idx="75">
                  <c:v>-0.52802388446170767</c:v>
                </c:pt>
                <c:pt idx="76">
                  <c:v>-0.5091173911368122</c:v>
                </c:pt>
                <c:pt idx="77">
                  <c:v>-0.4896877452768883</c:v>
                </c:pt>
                <c:pt idx="78">
                  <c:v>-0.46975491215647452</c:v>
                </c:pt>
                <c:pt idx="79">
                  <c:v>-0.44933937410903418</c:v>
                </c:pt>
                <c:pt idx="80">
                  <c:v>-0.42846210947997326</c:v>
                </c:pt>
                <c:pt idx="81">
                  <c:v>-0.4071445710699727</c:v>
                </c:pt>
                <c:pt idx="82">
                  <c:v>-0.38540866409078467</c:v>
                </c:pt>
                <c:pt idx="83">
                  <c:v>-0.36327672365614783</c:v>
                </c:pt>
                <c:pt idx="84">
                  <c:v>-0.34077149183094763</c:v>
                </c:pt>
                <c:pt idx="85">
                  <c:v>-0.31791609426220735</c:v>
                </c:pt>
                <c:pt idx="86">
                  <c:v>-0.29473401641592178</c:v>
                </c:pt>
                <c:pt idx="87">
                  <c:v>-0.27124907944415494</c:v>
                </c:pt>
                <c:pt idx="88">
                  <c:v>-0.24748541570719462</c:v>
                </c:pt>
                <c:pt idx="89">
                  <c:v>-0.22346744397592158</c:v>
                </c:pt>
                <c:pt idx="90">
                  <c:v>-0.1992198443398715</c:v>
                </c:pt>
                <c:pt idx="91">
                  <c:v>-0.1747675328467746</c:v>
                </c:pt>
                <c:pt idx="92">
                  <c:v>-0.15013563589963319</c:v>
                </c:pt>
                <c:pt idx="93">
                  <c:v>-0.12534946443764214</c:v>
                </c:pt>
                <c:pt idx="94">
                  <c:v>-0.10043448792749025</c:v>
                </c:pt>
                <c:pt idx="95">
                  <c:v>-7.5416308191759651E-2</c:v>
                </c:pt>
                <c:pt idx="96">
                  <c:v>-5.0320633101323321E-2</c:v>
                </c:pt>
                <c:pt idx="97">
                  <c:v>-2.5173250158769641E-2</c:v>
                </c:pt>
                <c:pt idx="98">
                  <c:v>-1.0944720167213121E-15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2E-4848-A20A-F70196B7C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20928"/>
        <c:axId val="111221504"/>
      </c:scatterChart>
      <c:valAx>
        <c:axId val="111220928"/>
        <c:scaling>
          <c:orientation val="minMax"/>
        </c:scaling>
        <c:delete val="0"/>
        <c:axPos val="t"/>
        <c:majorGridlines>
          <c:spPr>
            <a:ln w="2540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00B050"/>
              </a:solidFill>
            </a:ln>
          </c:spPr>
        </c:minorGridlines>
        <c:numFmt formatCode="0.000" sourceLinked="1"/>
        <c:majorTickMark val="out"/>
        <c:minorTickMark val="none"/>
        <c:tickLblPos val="nextTo"/>
        <c:spPr>
          <a:ln>
            <a:solidFill>
              <a:srgbClr val="00B0F0"/>
            </a:solidFill>
          </a:ln>
        </c:spPr>
        <c:crossAx val="111221504"/>
        <c:crosses val="max"/>
        <c:crossBetween val="midCat"/>
        <c:majorUnit val="0.48000000000000004"/>
        <c:minorUnit val="0.12000000000000001"/>
      </c:valAx>
      <c:valAx>
        <c:axId val="111221504"/>
        <c:scaling>
          <c:orientation val="minMax"/>
        </c:scaling>
        <c:delete val="0"/>
        <c:axPos val="l"/>
        <c:majorGridlines>
          <c:spPr>
            <a:ln w="25400">
              <a:solidFill>
                <a:srgbClr val="FF0000"/>
              </a:solidFill>
            </a:ln>
          </c:spPr>
        </c:majorGridlines>
        <c:minorGridlines/>
        <c:numFmt formatCode="0.000" sourceLinked="1"/>
        <c:majorTickMark val="out"/>
        <c:minorTickMark val="out"/>
        <c:tickLblPos val="nextTo"/>
        <c:spPr>
          <a:ln>
            <a:solidFill>
              <a:srgbClr val="FF0000"/>
            </a:solidFill>
          </a:ln>
        </c:spPr>
        <c:crossAx val="111220928"/>
        <c:crosses val="autoZero"/>
        <c:crossBetween val="midCat"/>
        <c:majorUnit val="0.48000000000000004"/>
        <c:minorUnit val="0.12000000000000001"/>
      </c:valAx>
      <c:spPr>
        <a:ln w="34925" cmpd="sng"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overlay val="0"/>
    </c:legend>
    <c:plotVisOnly val="1"/>
    <c:dispBlanksAs val="gap"/>
    <c:showDLblsOverMax val="0"/>
  </c:chart>
  <c:spPr>
    <a:ln>
      <a:solidFill>
        <a:srgbClr val="FF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Fuseau</a:t>
            </a:r>
            <a:r>
              <a:rPr lang="fr-FR" baseline="0"/>
              <a:t> dôme géodésique 3/4 </a:t>
            </a:r>
            <a:endParaRPr lang="fr-FR"/>
          </a:p>
        </c:rich>
      </c:tx>
      <c:layout>
        <c:manualLayout>
          <c:xMode val="edge"/>
          <c:yMode val="edge"/>
          <c:x val="8.680419947506561E-2"/>
          <c:y val="0.81245988951824966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676825464720447E-2"/>
          <c:y val="9.3072320348797408E-2"/>
          <c:w val="0.79101076115485569"/>
          <c:h val="0.8664826564239726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Feuil2!$L$27:$L$101</c:f>
              <c:numCache>
                <c:formatCode>0.000</c:formatCode>
                <c:ptCount val="75"/>
                <c:pt idx="0">
                  <c:v>4.7444460482784692</c:v>
                </c:pt>
                <c:pt idx="1">
                  <c:v>4.6803319124909226</c:v>
                </c:pt>
                <c:pt idx="2">
                  <c:v>4.6162177767033761</c:v>
                </c:pt>
                <c:pt idx="3">
                  <c:v>4.5521036409158295</c:v>
                </c:pt>
                <c:pt idx="4">
                  <c:v>4.487989505128283</c:v>
                </c:pt>
                <c:pt idx="5">
                  <c:v>4.4238753693407364</c:v>
                </c:pt>
                <c:pt idx="6">
                  <c:v>4.3597612335531899</c:v>
                </c:pt>
                <c:pt idx="7">
                  <c:v>4.2956470977656434</c:v>
                </c:pt>
                <c:pt idx="8">
                  <c:v>4.2315329619780968</c:v>
                </c:pt>
                <c:pt idx="9">
                  <c:v>4.1674188261905503</c:v>
                </c:pt>
                <c:pt idx="10">
                  <c:v>4.1033046904030037</c:v>
                </c:pt>
                <c:pt idx="11">
                  <c:v>4.0391905546154572</c:v>
                </c:pt>
                <c:pt idx="12">
                  <c:v>3.9750764188279102</c:v>
                </c:pt>
                <c:pt idx="13">
                  <c:v>3.9109622830403632</c:v>
                </c:pt>
                <c:pt idx="14">
                  <c:v>3.8468481472528162</c:v>
                </c:pt>
                <c:pt idx="15">
                  <c:v>3.7827340114652692</c:v>
                </c:pt>
                <c:pt idx="16">
                  <c:v>3.7186198756777222</c:v>
                </c:pt>
                <c:pt idx="17">
                  <c:v>3.6545057398901752</c:v>
                </c:pt>
                <c:pt idx="18">
                  <c:v>3.5903916041026283</c:v>
                </c:pt>
                <c:pt idx="19">
                  <c:v>3.5262774683150813</c:v>
                </c:pt>
                <c:pt idx="20">
                  <c:v>3.4621633325275343</c:v>
                </c:pt>
                <c:pt idx="21">
                  <c:v>3.3980491967399873</c:v>
                </c:pt>
                <c:pt idx="22">
                  <c:v>3.3339350609524403</c:v>
                </c:pt>
                <c:pt idx="23">
                  <c:v>3.2698209251648933</c:v>
                </c:pt>
                <c:pt idx="24">
                  <c:v>3.2057067893773463</c:v>
                </c:pt>
                <c:pt idx="25">
                  <c:v>3.1415926535897993</c:v>
                </c:pt>
                <c:pt idx="26">
                  <c:v>3.0774785178022523</c:v>
                </c:pt>
                <c:pt idx="27">
                  <c:v>3.0133643820147054</c:v>
                </c:pt>
                <c:pt idx="28">
                  <c:v>2.9492502462271584</c:v>
                </c:pt>
                <c:pt idx="29">
                  <c:v>2.8851361104396114</c:v>
                </c:pt>
                <c:pt idx="30">
                  <c:v>2.8210219746520644</c:v>
                </c:pt>
                <c:pt idx="31">
                  <c:v>2.7569078388645174</c:v>
                </c:pt>
                <c:pt idx="32">
                  <c:v>2.6927937030769704</c:v>
                </c:pt>
                <c:pt idx="33">
                  <c:v>2.6286795672894234</c:v>
                </c:pt>
                <c:pt idx="34">
                  <c:v>2.5645654315018764</c:v>
                </c:pt>
                <c:pt idx="35">
                  <c:v>2.5004512957143294</c:v>
                </c:pt>
                <c:pt idx="36">
                  <c:v>2.4363371599267825</c:v>
                </c:pt>
                <c:pt idx="37">
                  <c:v>2.3722230241392355</c:v>
                </c:pt>
                <c:pt idx="38">
                  <c:v>2.3081088883516885</c:v>
                </c:pt>
                <c:pt idx="39">
                  <c:v>2.2439947525641415</c:v>
                </c:pt>
                <c:pt idx="40">
                  <c:v>2.1798806167765945</c:v>
                </c:pt>
                <c:pt idx="41">
                  <c:v>2.1157664809890475</c:v>
                </c:pt>
                <c:pt idx="42">
                  <c:v>2.0516523452015005</c:v>
                </c:pt>
                <c:pt idx="43">
                  <c:v>1.9875382094139538</c:v>
                </c:pt>
                <c:pt idx="44">
                  <c:v>1.923424073626407</c:v>
                </c:pt>
                <c:pt idx="45">
                  <c:v>1.8593099378388602</c:v>
                </c:pt>
                <c:pt idx="46">
                  <c:v>1.7951958020513135</c:v>
                </c:pt>
                <c:pt idx="47">
                  <c:v>1.7310816662637667</c:v>
                </c:pt>
                <c:pt idx="48">
                  <c:v>1.6669675304762199</c:v>
                </c:pt>
                <c:pt idx="49">
                  <c:v>1.6028533946886732</c:v>
                </c:pt>
                <c:pt idx="50">
                  <c:v>1.5387392589011264</c:v>
                </c:pt>
                <c:pt idx="51">
                  <c:v>1.4746251231135796</c:v>
                </c:pt>
                <c:pt idx="52">
                  <c:v>1.4105109873260329</c:v>
                </c:pt>
                <c:pt idx="53">
                  <c:v>1.3463968515384861</c:v>
                </c:pt>
                <c:pt idx="54">
                  <c:v>1.2822827157509393</c:v>
                </c:pt>
                <c:pt idx="55">
                  <c:v>1.2181685799633926</c:v>
                </c:pt>
                <c:pt idx="56">
                  <c:v>1.1540544441758458</c:v>
                </c:pt>
                <c:pt idx="57">
                  <c:v>1.089940308388299</c:v>
                </c:pt>
                <c:pt idx="58">
                  <c:v>1.0258261726007523</c:v>
                </c:pt>
                <c:pt idx="59">
                  <c:v>0.9617120368132055</c:v>
                </c:pt>
                <c:pt idx="60">
                  <c:v>0.89759790102565873</c:v>
                </c:pt>
                <c:pt idx="61">
                  <c:v>0.83348376523811196</c:v>
                </c:pt>
                <c:pt idx="62">
                  <c:v>0.7693696294505652</c:v>
                </c:pt>
                <c:pt idx="63">
                  <c:v>0.70525549366301843</c:v>
                </c:pt>
                <c:pt idx="64">
                  <c:v>0.64114135787547166</c:v>
                </c:pt>
                <c:pt idx="65">
                  <c:v>0.5770272220879249</c:v>
                </c:pt>
                <c:pt idx="66">
                  <c:v>0.51291308630037813</c:v>
                </c:pt>
                <c:pt idx="67">
                  <c:v>0.44879895051283136</c:v>
                </c:pt>
                <c:pt idx="68">
                  <c:v>0.3846848147252846</c:v>
                </c:pt>
                <c:pt idx="69">
                  <c:v>0.32057067893773783</c:v>
                </c:pt>
                <c:pt idx="70">
                  <c:v>0.25645654315019106</c:v>
                </c:pt>
                <c:pt idx="71">
                  <c:v>0.19234240736264427</c:v>
                </c:pt>
                <c:pt idx="72">
                  <c:v>0.12822827157509747</c:v>
                </c:pt>
                <c:pt idx="73">
                  <c:v>6.411413578755068E-2</c:v>
                </c:pt>
                <c:pt idx="74">
                  <c:v>3.8857805861880479E-15</c:v>
                </c:pt>
              </c:numCache>
            </c:numRef>
          </c:xVal>
          <c:yVal>
            <c:numRef>
              <c:f>Feuil2!$M$27:$M$101</c:f>
              <c:numCache>
                <c:formatCode>0.000</c:formatCode>
                <c:ptCount val="75"/>
                <c:pt idx="0">
                  <c:v>0.54638779755163003</c:v>
                </c:pt>
                <c:pt idx="1">
                  <c:v>0.56419026024450525</c:v>
                </c:pt>
                <c:pt idx="2">
                  <c:v>0.58141297930649383</c:v>
                </c:pt>
                <c:pt idx="3">
                  <c:v>0.59803825722952764</c:v>
                </c:pt>
                <c:pt idx="4">
                  <c:v>0.61404901041669446</c:v>
                </c:pt>
                <c:pt idx="5">
                  <c:v>0.62942878673678992</c:v>
                </c:pt>
                <c:pt idx="6">
                  <c:v>0.64416178242999311</c:v>
                </c:pt>
                <c:pt idx="7">
                  <c:v>0.65823285834729939</c:v>
                </c:pt>
                <c:pt idx="8">
                  <c:v>0.67162755550701791</c:v>
                </c:pt>
                <c:pt idx="9">
                  <c:v>0.68433210995235438</c:v>
                </c:pt>
                <c:pt idx="10">
                  <c:v>0.69633346689480546</c:v>
                </c:pt>
                <c:pt idx="11">
                  <c:v>0.70761929412883795</c:v>
                </c:pt>
                <c:pt idx="12">
                  <c:v>0.71817799470406207</c:v>
                </c:pt>
                <c:pt idx="13">
                  <c:v>0.7279987188418835</c:v>
                </c:pt>
                <c:pt idx="14">
                  <c:v>0.73707137508438303</c:v>
                </c:pt>
                <c:pt idx="15">
                  <c:v>0.74538664066397231</c:v>
                </c:pt>
                <c:pt idx="16">
                  <c:v>0.75293597108316801</c:v>
                </c:pt>
                <c:pt idx="17">
                  <c:v>0.75971160889463984</c:v>
                </c:pt>
                <c:pt idx="18">
                  <c:v>0.76570659167251298</c:v>
                </c:pt>
                <c:pt idx="19">
                  <c:v>0.77091475916673025</c:v>
                </c:pt>
                <c:pt idx="20">
                  <c:v>0.7753307596331267</c:v>
                </c:pt>
                <c:pt idx="21">
                  <c:v>0.77895005533270734</c:v>
                </c:pt>
                <c:pt idx="22">
                  <c:v>0.78176892719448143</c:v>
                </c:pt>
                <c:pt idx="23">
                  <c:v>0.78378447863705936</c:v>
                </c:pt>
                <c:pt idx="24">
                  <c:v>0.78499463854508522</c:v>
                </c:pt>
                <c:pt idx="25">
                  <c:v>0.78539816339744828</c:v>
                </c:pt>
                <c:pt idx="26">
                  <c:v>0.78499463854508522</c:v>
                </c:pt>
                <c:pt idx="27">
                  <c:v>0.78378447863705936</c:v>
                </c:pt>
                <c:pt idx="28">
                  <c:v>0.78176892719448154</c:v>
                </c:pt>
                <c:pt idx="29">
                  <c:v>0.77895005533270734</c:v>
                </c:pt>
                <c:pt idx="30">
                  <c:v>0.77533075963312681</c:v>
                </c:pt>
                <c:pt idx="31">
                  <c:v>0.77091475916673036</c:v>
                </c:pt>
                <c:pt idx="32">
                  <c:v>0.76570659167251309</c:v>
                </c:pt>
                <c:pt idx="33">
                  <c:v>0.75971160889464007</c:v>
                </c:pt>
                <c:pt idx="34">
                  <c:v>0.75293597108316823</c:v>
                </c:pt>
                <c:pt idx="35">
                  <c:v>0.74538664066397264</c:v>
                </c:pt>
                <c:pt idx="36">
                  <c:v>0.73707137508438325</c:v>
                </c:pt>
                <c:pt idx="37">
                  <c:v>0.72799871884188383</c:v>
                </c:pt>
                <c:pt idx="38">
                  <c:v>0.71817799470406252</c:v>
                </c:pt>
                <c:pt idx="39">
                  <c:v>0.70761929412883839</c:v>
                </c:pt>
                <c:pt idx="40">
                  <c:v>0.69633346689480591</c:v>
                </c:pt>
                <c:pt idx="41">
                  <c:v>0.68433210995235483</c:v>
                </c:pt>
                <c:pt idx="42">
                  <c:v>0.67162755550701847</c:v>
                </c:pt>
                <c:pt idx="43">
                  <c:v>0.65823285834729983</c:v>
                </c:pt>
                <c:pt idx="44">
                  <c:v>0.64416178242999367</c:v>
                </c:pt>
                <c:pt idx="45">
                  <c:v>0.62942878673679037</c:v>
                </c:pt>
                <c:pt idx="46">
                  <c:v>0.61404901041669502</c:v>
                </c:pt>
                <c:pt idx="47">
                  <c:v>0.59803825722952819</c:v>
                </c:pt>
                <c:pt idx="48">
                  <c:v>0.58141297930649449</c:v>
                </c:pt>
                <c:pt idx="49">
                  <c:v>0.56419026024450591</c:v>
                </c:pt>
                <c:pt idx="50">
                  <c:v>0.5463877975516308</c:v>
                </c:pt>
                <c:pt idx="51">
                  <c:v>0.52802388446170767</c:v>
                </c:pt>
                <c:pt idx="52">
                  <c:v>0.5091173911368122</c:v>
                </c:pt>
                <c:pt idx="53">
                  <c:v>0.4896877452768883</c:v>
                </c:pt>
                <c:pt idx="54">
                  <c:v>0.46975491215647452</c:v>
                </c:pt>
                <c:pt idx="55">
                  <c:v>0.44933937410903418</c:v>
                </c:pt>
                <c:pt idx="56">
                  <c:v>0.42846210947997326</c:v>
                </c:pt>
                <c:pt idx="57">
                  <c:v>0.4071445710699727</c:v>
                </c:pt>
                <c:pt idx="58">
                  <c:v>0.38540866409078467</c:v>
                </c:pt>
                <c:pt idx="59">
                  <c:v>0.36327672365614783</c:v>
                </c:pt>
                <c:pt idx="60">
                  <c:v>0.34077149183094763</c:v>
                </c:pt>
                <c:pt idx="61">
                  <c:v>0.31791609426220735</c:v>
                </c:pt>
                <c:pt idx="62">
                  <c:v>0.29473401641592178</c:v>
                </c:pt>
                <c:pt idx="63">
                  <c:v>0.27124907944415494</c:v>
                </c:pt>
                <c:pt idx="64">
                  <c:v>0.24748541570719462</c:v>
                </c:pt>
                <c:pt idx="65">
                  <c:v>0.22346744397592158</c:v>
                </c:pt>
                <c:pt idx="66">
                  <c:v>0.1992198443398715</c:v>
                </c:pt>
                <c:pt idx="67">
                  <c:v>0.1747675328467746</c:v>
                </c:pt>
                <c:pt idx="68">
                  <c:v>0.15013563589963319</c:v>
                </c:pt>
                <c:pt idx="69">
                  <c:v>0.12534946443764214</c:v>
                </c:pt>
                <c:pt idx="70">
                  <c:v>0.10043448792749025</c:v>
                </c:pt>
                <c:pt idx="71">
                  <c:v>7.5416308191759651E-2</c:v>
                </c:pt>
                <c:pt idx="72">
                  <c:v>5.0320633101323321E-2</c:v>
                </c:pt>
                <c:pt idx="73">
                  <c:v>2.5173250158769641E-2</c:v>
                </c:pt>
                <c:pt idx="74">
                  <c:v>1.0944720167213121E-15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D8-47B6-913E-6260A8DE998A}"/>
            </c:ext>
          </c:extLst>
        </c:ser>
        <c:ser>
          <c:idx val="1"/>
          <c:order val="1"/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Feuil2!$L$27:$L$101</c:f>
              <c:numCache>
                <c:formatCode>0.000</c:formatCode>
                <c:ptCount val="75"/>
                <c:pt idx="0">
                  <c:v>4.7444460482784692</c:v>
                </c:pt>
                <c:pt idx="1">
                  <c:v>4.6803319124909226</c:v>
                </c:pt>
                <c:pt idx="2">
                  <c:v>4.6162177767033761</c:v>
                </c:pt>
                <c:pt idx="3">
                  <c:v>4.5521036409158295</c:v>
                </c:pt>
                <c:pt idx="4">
                  <c:v>4.487989505128283</c:v>
                </c:pt>
                <c:pt idx="5">
                  <c:v>4.4238753693407364</c:v>
                </c:pt>
                <c:pt idx="6">
                  <c:v>4.3597612335531899</c:v>
                </c:pt>
                <c:pt idx="7">
                  <c:v>4.2956470977656434</c:v>
                </c:pt>
                <c:pt idx="8">
                  <c:v>4.2315329619780968</c:v>
                </c:pt>
                <c:pt idx="9">
                  <c:v>4.1674188261905503</c:v>
                </c:pt>
                <c:pt idx="10">
                  <c:v>4.1033046904030037</c:v>
                </c:pt>
                <c:pt idx="11">
                  <c:v>4.0391905546154572</c:v>
                </c:pt>
                <c:pt idx="12">
                  <c:v>3.9750764188279102</c:v>
                </c:pt>
                <c:pt idx="13">
                  <c:v>3.9109622830403632</c:v>
                </c:pt>
                <c:pt idx="14">
                  <c:v>3.8468481472528162</c:v>
                </c:pt>
                <c:pt idx="15">
                  <c:v>3.7827340114652692</c:v>
                </c:pt>
                <c:pt idx="16">
                  <c:v>3.7186198756777222</c:v>
                </c:pt>
                <c:pt idx="17">
                  <c:v>3.6545057398901752</c:v>
                </c:pt>
                <c:pt idx="18">
                  <c:v>3.5903916041026283</c:v>
                </c:pt>
                <c:pt idx="19">
                  <c:v>3.5262774683150813</c:v>
                </c:pt>
                <c:pt idx="20">
                  <c:v>3.4621633325275343</c:v>
                </c:pt>
                <c:pt idx="21">
                  <c:v>3.3980491967399873</c:v>
                </c:pt>
                <c:pt idx="22">
                  <c:v>3.3339350609524403</c:v>
                </c:pt>
                <c:pt idx="23">
                  <c:v>3.2698209251648933</c:v>
                </c:pt>
                <c:pt idx="24">
                  <c:v>3.2057067893773463</c:v>
                </c:pt>
                <c:pt idx="25">
                  <c:v>3.1415926535897993</c:v>
                </c:pt>
                <c:pt idx="26">
                  <c:v>3.0774785178022523</c:v>
                </c:pt>
                <c:pt idx="27">
                  <c:v>3.0133643820147054</c:v>
                </c:pt>
                <c:pt idx="28">
                  <c:v>2.9492502462271584</c:v>
                </c:pt>
                <c:pt idx="29">
                  <c:v>2.8851361104396114</c:v>
                </c:pt>
                <c:pt idx="30">
                  <c:v>2.8210219746520644</c:v>
                </c:pt>
                <c:pt idx="31">
                  <c:v>2.7569078388645174</c:v>
                </c:pt>
                <c:pt idx="32">
                  <c:v>2.6927937030769704</c:v>
                </c:pt>
                <c:pt idx="33">
                  <c:v>2.6286795672894234</c:v>
                </c:pt>
                <c:pt idx="34">
                  <c:v>2.5645654315018764</c:v>
                </c:pt>
                <c:pt idx="35">
                  <c:v>2.5004512957143294</c:v>
                </c:pt>
                <c:pt idx="36">
                  <c:v>2.4363371599267825</c:v>
                </c:pt>
                <c:pt idx="37">
                  <c:v>2.3722230241392355</c:v>
                </c:pt>
                <c:pt idx="38">
                  <c:v>2.3081088883516885</c:v>
                </c:pt>
                <c:pt idx="39">
                  <c:v>2.2439947525641415</c:v>
                </c:pt>
                <c:pt idx="40">
                  <c:v>2.1798806167765945</c:v>
                </c:pt>
                <c:pt idx="41">
                  <c:v>2.1157664809890475</c:v>
                </c:pt>
                <c:pt idx="42">
                  <c:v>2.0516523452015005</c:v>
                </c:pt>
                <c:pt idx="43">
                  <c:v>1.9875382094139538</c:v>
                </c:pt>
                <c:pt idx="44">
                  <c:v>1.923424073626407</c:v>
                </c:pt>
                <c:pt idx="45">
                  <c:v>1.8593099378388602</c:v>
                </c:pt>
                <c:pt idx="46">
                  <c:v>1.7951958020513135</c:v>
                </c:pt>
                <c:pt idx="47">
                  <c:v>1.7310816662637667</c:v>
                </c:pt>
                <c:pt idx="48">
                  <c:v>1.6669675304762199</c:v>
                </c:pt>
                <c:pt idx="49">
                  <c:v>1.6028533946886732</c:v>
                </c:pt>
                <c:pt idx="50">
                  <c:v>1.5387392589011264</c:v>
                </c:pt>
                <c:pt idx="51">
                  <c:v>1.4746251231135796</c:v>
                </c:pt>
                <c:pt idx="52">
                  <c:v>1.4105109873260329</c:v>
                </c:pt>
                <c:pt idx="53">
                  <c:v>1.3463968515384861</c:v>
                </c:pt>
                <c:pt idx="54">
                  <c:v>1.2822827157509393</c:v>
                </c:pt>
                <c:pt idx="55">
                  <c:v>1.2181685799633926</c:v>
                </c:pt>
                <c:pt idx="56">
                  <c:v>1.1540544441758458</c:v>
                </c:pt>
                <c:pt idx="57">
                  <c:v>1.089940308388299</c:v>
                </c:pt>
                <c:pt idx="58">
                  <c:v>1.0258261726007523</c:v>
                </c:pt>
                <c:pt idx="59">
                  <c:v>0.9617120368132055</c:v>
                </c:pt>
                <c:pt idx="60">
                  <c:v>0.89759790102565873</c:v>
                </c:pt>
                <c:pt idx="61">
                  <c:v>0.83348376523811196</c:v>
                </c:pt>
                <c:pt idx="62">
                  <c:v>0.7693696294505652</c:v>
                </c:pt>
                <c:pt idx="63">
                  <c:v>0.70525549366301843</c:v>
                </c:pt>
                <c:pt idx="64">
                  <c:v>0.64114135787547166</c:v>
                </c:pt>
                <c:pt idx="65">
                  <c:v>0.5770272220879249</c:v>
                </c:pt>
                <c:pt idx="66">
                  <c:v>0.51291308630037813</c:v>
                </c:pt>
                <c:pt idx="67">
                  <c:v>0.44879895051283136</c:v>
                </c:pt>
                <c:pt idx="68">
                  <c:v>0.3846848147252846</c:v>
                </c:pt>
                <c:pt idx="69">
                  <c:v>0.32057067893773783</c:v>
                </c:pt>
                <c:pt idx="70">
                  <c:v>0.25645654315019106</c:v>
                </c:pt>
                <c:pt idx="71">
                  <c:v>0.19234240736264427</c:v>
                </c:pt>
                <c:pt idx="72">
                  <c:v>0.12822827157509747</c:v>
                </c:pt>
                <c:pt idx="73">
                  <c:v>6.411413578755068E-2</c:v>
                </c:pt>
                <c:pt idx="74">
                  <c:v>3.8857805861880479E-15</c:v>
                </c:pt>
              </c:numCache>
            </c:numRef>
          </c:xVal>
          <c:yVal>
            <c:numRef>
              <c:f>Feuil2!$N$27:$N$101</c:f>
              <c:numCache>
                <c:formatCode>0.000</c:formatCode>
                <c:ptCount val="75"/>
                <c:pt idx="0">
                  <c:v>-0.54638779755163003</c:v>
                </c:pt>
                <c:pt idx="1">
                  <c:v>-0.56419026024450525</c:v>
                </c:pt>
                <c:pt idx="2">
                  <c:v>-0.58141297930649383</c:v>
                </c:pt>
                <c:pt idx="3">
                  <c:v>-0.59803825722952764</c:v>
                </c:pt>
                <c:pt idx="4">
                  <c:v>-0.61404901041669446</c:v>
                </c:pt>
                <c:pt idx="5">
                  <c:v>-0.62942878673678992</c:v>
                </c:pt>
                <c:pt idx="6">
                  <c:v>-0.64416178242999311</c:v>
                </c:pt>
                <c:pt idx="7">
                  <c:v>-0.65823285834729939</c:v>
                </c:pt>
                <c:pt idx="8">
                  <c:v>-0.67162755550701791</c:v>
                </c:pt>
                <c:pt idx="9">
                  <c:v>-0.68433210995235438</c:v>
                </c:pt>
                <c:pt idx="10">
                  <c:v>-0.69633346689480546</c:v>
                </c:pt>
                <c:pt idx="11">
                  <c:v>-0.70761929412883795</c:v>
                </c:pt>
                <c:pt idx="12">
                  <c:v>-0.71817799470406207</c:v>
                </c:pt>
                <c:pt idx="13">
                  <c:v>-0.7279987188418835</c:v>
                </c:pt>
                <c:pt idx="14">
                  <c:v>-0.73707137508438303</c:v>
                </c:pt>
                <c:pt idx="15">
                  <c:v>-0.74538664066397231</c:v>
                </c:pt>
                <c:pt idx="16">
                  <c:v>-0.75293597108316801</c:v>
                </c:pt>
                <c:pt idx="17">
                  <c:v>-0.75971160889463984</c:v>
                </c:pt>
                <c:pt idx="18">
                  <c:v>-0.76570659167251298</c:v>
                </c:pt>
                <c:pt idx="19">
                  <c:v>-0.77091475916673025</c:v>
                </c:pt>
                <c:pt idx="20">
                  <c:v>-0.7753307596331267</c:v>
                </c:pt>
                <c:pt idx="21">
                  <c:v>-0.77895005533270734</c:v>
                </c:pt>
                <c:pt idx="22">
                  <c:v>-0.78176892719448143</c:v>
                </c:pt>
                <c:pt idx="23">
                  <c:v>-0.78378447863705936</c:v>
                </c:pt>
                <c:pt idx="24">
                  <c:v>-0.78499463854508522</c:v>
                </c:pt>
                <c:pt idx="25">
                  <c:v>-0.78539816339744828</c:v>
                </c:pt>
                <c:pt idx="26">
                  <c:v>-0.78499463854508522</c:v>
                </c:pt>
                <c:pt idx="27">
                  <c:v>-0.78378447863705936</c:v>
                </c:pt>
                <c:pt idx="28">
                  <c:v>-0.78176892719448154</c:v>
                </c:pt>
                <c:pt idx="29">
                  <c:v>-0.77895005533270734</c:v>
                </c:pt>
                <c:pt idx="30">
                  <c:v>-0.77533075963312681</c:v>
                </c:pt>
                <c:pt idx="31">
                  <c:v>-0.77091475916673036</c:v>
                </c:pt>
                <c:pt idx="32">
                  <c:v>-0.76570659167251309</c:v>
                </c:pt>
                <c:pt idx="33">
                  <c:v>-0.75971160889464007</c:v>
                </c:pt>
                <c:pt idx="34">
                  <c:v>-0.75293597108316823</c:v>
                </c:pt>
                <c:pt idx="35">
                  <c:v>-0.74538664066397264</c:v>
                </c:pt>
                <c:pt idx="36">
                  <c:v>-0.73707137508438325</c:v>
                </c:pt>
                <c:pt idx="37">
                  <c:v>-0.72799871884188383</c:v>
                </c:pt>
                <c:pt idx="38">
                  <c:v>-0.71817799470406252</c:v>
                </c:pt>
                <c:pt idx="39">
                  <c:v>-0.70761929412883839</c:v>
                </c:pt>
                <c:pt idx="40">
                  <c:v>-0.69633346689480591</c:v>
                </c:pt>
                <c:pt idx="41">
                  <c:v>-0.68433210995235483</c:v>
                </c:pt>
                <c:pt idx="42">
                  <c:v>-0.67162755550701847</c:v>
                </c:pt>
                <c:pt idx="43">
                  <c:v>-0.65823285834729983</c:v>
                </c:pt>
                <c:pt idx="44">
                  <c:v>-0.64416178242999367</c:v>
                </c:pt>
                <c:pt idx="45">
                  <c:v>-0.62942878673679037</c:v>
                </c:pt>
                <c:pt idx="46">
                  <c:v>-0.61404901041669502</c:v>
                </c:pt>
                <c:pt idx="47">
                  <c:v>-0.59803825722952819</c:v>
                </c:pt>
                <c:pt idx="48">
                  <c:v>-0.58141297930649449</c:v>
                </c:pt>
                <c:pt idx="49">
                  <c:v>-0.56419026024450591</c:v>
                </c:pt>
                <c:pt idx="50">
                  <c:v>-0.5463877975516308</c:v>
                </c:pt>
                <c:pt idx="51">
                  <c:v>-0.52802388446170767</c:v>
                </c:pt>
                <c:pt idx="52">
                  <c:v>-0.5091173911368122</c:v>
                </c:pt>
                <c:pt idx="53">
                  <c:v>-0.4896877452768883</c:v>
                </c:pt>
                <c:pt idx="54">
                  <c:v>-0.46975491215647452</c:v>
                </c:pt>
                <c:pt idx="55">
                  <c:v>-0.44933937410903418</c:v>
                </c:pt>
                <c:pt idx="56">
                  <c:v>-0.42846210947997326</c:v>
                </c:pt>
                <c:pt idx="57">
                  <c:v>-0.4071445710699727</c:v>
                </c:pt>
                <c:pt idx="58">
                  <c:v>-0.38540866409078467</c:v>
                </c:pt>
                <c:pt idx="59">
                  <c:v>-0.36327672365614783</c:v>
                </c:pt>
                <c:pt idx="60">
                  <c:v>-0.34077149183094763</c:v>
                </c:pt>
                <c:pt idx="61">
                  <c:v>-0.31791609426220735</c:v>
                </c:pt>
                <c:pt idx="62">
                  <c:v>-0.29473401641592178</c:v>
                </c:pt>
                <c:pt idx="63">
                  <c:v>-0.27124907944415494</c:v>
                </c:pt>
                <c:pt idx="64">
                  <c:v>-0.24748541570719462</c:v>
                </c:pt>
                <c:pt idx="65">
                  <c:v>-0.22346744397592158</c:v>
                </c:pt>
                <c:pt idx="66">
                  <c:v>-0.1992198443398715</c:v>
                </c:pt>
                <c:pt idx="67">
                  <c:v>-0.1747675328467746</c:v>
                </c:pt>
                <c:pt idx="68">
                  <c:v>-0.15013563589963319</c:v>
                </c:pt>
                <c:pt idx="69">
                  <c:v>-0.12534946443764214</c:v>
                </c:pt>
                <c:pt idx="70">
                  <c:v>-0.10043448792749025</c:v>
                </c:pt>
                <c:pt idx="71">
                  <c:v>-7.5416308191759651E-2</c:v>
                </c:pt>
                <c:pt idx="72">
                  <c:v>-5.0320633101323321E-2</c:v>
                </c:pt>
                <c:pt idx="73">
                  <c:v>-2.5173250158769641E-2</c:v>
                </c:pt>
                <c:pt idx="74">
                  <c:v>-1.0944720167213121E-15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D8-47B6-913E-6260A8DE9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72320"/>
        <c:axId val="77472896"/>
      </c:scatterChart>
      <c:valAx>
        <c:axId val="77472320"/>
        <c:scaling>
          <c:orientation val="minMax"/>
        </c:scaling>
        <c:delete val="0"/>
        <c:axPos val="t"/>
        <c:majorGridlines>
          <c:spPr>
            <a:ln w="1905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00B050"/>
              </a:solidFill>
            </a:ln>
          </c:spPr>
        </c:minorGridlines>
        <c:numFmt formatCode="0.000" sourceLinked="1"/>
        <c:majorTickMark val="out"/>
        <c:minorTickMark val="none"/>
        <c:tickLblPos val="nextTo"/>
        <c:crossAx val="77472896"/>
        <c:crosses val="max"/>
        <c:crossBetween val="midCat"/>
        <c:majorUnit val="0.48000000000000004"/>
        <c:minorUnit val="0.12000000000000001"/>
      </c:valAx>
      <c:valAx>
        <c:axId val="77472896"/>
        <c:scaling>
          <c:orientation val="minMax"/>
        </c:scaling>
        <c:delete val="0"/>
        <c:axPos val="l"/>
        <c:majorGridlines>
          <c:spPr>
            <a:ln w="19050">
              <a:solidFill>
                <a:srgbClr val="FF0000"/>
              </a:solidFill>
            </a:ln>
          </c:spPr>
        </c:majorGridlines>
        <c:minorGridlines>
          <c:spPr>
            <a:ln>
              <a:solidFill>
                <a:srgbClr val="00B050"/>
              </a:solidFill>
            </a:ln>
          </c:spPr>
        </c:minorGridlines>
        <c:numFmt formatCode="0.000" sourceLinked="1"/>
        <c:majorTickMark val="out"/>
        <c:minorTickMark val="none"/>
        <c:tickLblPos val="nextTo"/>
        <c:crossAx val="77472320"/>
        <c:crosses val="autoZero"/>
        <c:crossBetween val="midCat"/>
        <c:majorUnit val="0.48000000000000004"/>
        <c:minorUnit val="0.1200000000000000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2073843</xdr:colOff>
      <xdr:row>1</xdr:row>
      <xdr:rowOff>10568</xdr:rowOff>
    </xdr:from>
    <xdr:to>
      <xdr:col>16</xdr:col>
      <xdr:colOff>1057275</xdr:colOff>
      <xdr:row>15</xdr:row>
      <xdr:rowOff>33494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38143" y="201068"/>
          <a:ext cx="4012632" cy="4013901"/>
        </a:xfrm>
        <a:prstGeom prst="rect">
          <a:avLst/>
        </a:prstGeom>
      </xdr:spPr>
    </xdr:pic>
    <xdr:clientData/>
  </xdr:twoCellAnchor>
  <xdr:twoCellAnchor editAs="oneCell">
    <xdr:from>
      <xdr:col>14</xdr:col>
      <xdr:colOff>723305</xdr:colOff>
      <xdr:row>33</xdr:row>
      <xdr:rowOff>30839</xdr:rowOff>
    </xdr:from>
    <xdr:to>
      <xdr:col>17</xdr:col>
      <xdr:colOff>49184</xdr:colOff>
      <xdr:row>41</xdr:row>
      <xdr:rowOff>113983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87656" y="8912592"/>
          <a:ext cx="2752405" cy="1740742"/>
        </a:xfrm>
        <a:prstGeom prst="rect">
          <a:avLst/>
        </a:prstGeom>
      </xdr:spPr>
    </xdr:pic>
    <xdr:clientData/>
  </xdr:twoCellAnchor>
  <xdr:twoCellAnchor editAs="oneCell">
    <xdr:from>
      <xdr:col>14</xdr:col>
      <xdr:colOff>766206</xdr:colOff>
      <xdr:row>26</xdr:row>
      <xdr:rowOff>87947</xdr:rowOff>
    </xdr:from>
    <xdr:to>
      <xdr:col>17</xdr:col>
      <xdr:colOff>21859</xdr:colOff>
      <xdr:row>31</xdr:row>
      <xdr:rowOff>24063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2"/>
        <a:stretch/>
      </xdr:blipFill>
      <xdr:spPr>
        <a:xfrm>
          <a:off x="20830557" y="7225512"/>
          <a:ext cx="2682179" cy="1420532"/>
        </a:xfrm>
        <a:prstGeom prst="rect">
          <a:avLst/>
        </a:prstGeom>
      </xdr:spPr>
    </xdr:pic>
    <xdr:clientData/>
  </xdr:twoCellAnchor>
  <xdr:twoCellAnchor editAs="oneCell">
    <xdr:from>
      <xdr:col>10</xdr:col>
      <xdr:colOff>29533</xdr:colOff>
      <xdr:row>0</xdr:row>
      <xdr:rowOff>190499</xdr:rowOff>
    </xdr:from>
    <xdr:to>
      <xdr:col>13</xdr:col>
      <xdr:colOff>2107424</xdr:colOff>
      <xdr:row>15</xdr:row>
      <xdr:rowOff>19049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37" r="8326"/>
        <a:stretch/>
      </xdr:blipFill>
      <xdr:spPr>
        <a:xfrm>
          <a:off x="15400502" y="190499"/>
          <a:ext cx="5852172" cy="4031456"/>
        </a:xfrm>
        <a:prstGeom prst="rect">
          <a:avLst/>
        </a:prstGeom>
      </xdr:spPr>
    </xdr:pic>
    <xdr:clientData/>
  </xdr:twoCellAnchor>
  <xdr:twoCellAnchor editAs="oneCell">
    <xdr:from>
      <xdr:col>6</xdr:col>
      <xdr:colOff>34730</xdr:colOff>
      <xdr:row>2</xdr:row>
      <xdr:rowOff>54954</xdr:rowOff>
    </xdr:from>
    <xdr:to>
      <xdr:col>7</xdr:col>
      <xdr:colOff>6155</xdr:colOff>
      <xdr:row>14</xdr:row>
      <xdr:rowOff>276225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8358482" y="1599102"/>
          <a:ext cx="3726471" cy="1400175"/>
        </a:xfrm>
        <a:prstGeom prst="rect">
          <a:avLst/>
        </a:prstGeom>
      </xdr:spPr>
    </xdr:pic>
    <xdr:clientData/>
  </xdr:twoCellAnchor>
  <xdr:twoCellAnchor editAs="oneCell">
    <xdr:from>
      <xdr:col>7</xdr:col>
      <xdr:colOff>1362074</xdr:colOff>
      <xdr:row>15</xdr:row>
      <xdr:rowOff>9525</xdr:rowOff>
    </xdr:from>
    <xdr:to>
      <xdr:col>10</xdr:col>
      <xdr:colOff>7936</xdr:colOff>
      <xdr:row>23</xdr:row>
      <xdr:rowOff>28575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87249" y="4191000"/>
          <a:ext cx="3095625" cy="24003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23</xdr:row>
      <xdr:rowOff>19051</xdr:rowOff>
    </xdr:from>
    <xdr:to>
      <xdr:col>13</xdr:col>
      <xdr:colOff>2771775</xdr:colOff>
      <xdr:row>41</xdr:row>
      <xdr:rowOff>114395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6300" y="6581776"/>
          <a:ext cx="9629775" cy="45149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42863</xdr:colOff>
      <xdr:row>25</xdr:row>
      <xdr:rowOff>111875</xdr:rowOff>
    </xdr:from>
    <xdr:to>
      <xdr:col>26</xdr:col>
      <xdr:colOff>503237</xdr:colOff>
      <xdr:row>39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388329</xdr:colOff>
      <xdr:row>2</xdr:row>
      <xdr:rowOff>167861</xdr:rowOff>
    </xdr:from>
    <xdr:to>
      <xdr:col>19</xdr:col>
      <xdr:colOff>371476</xdr:colOff>
      <xdr:row>20</xdr:row>
      <xdr:rowOff>180975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254000</xdr:colOff>
      <xdr:row>8</xdr:row>
      <xdr:rowOff>50800</xdr:rowOff>
    </xdr:from>
    <xdr:to>
      <xdr:col>23</xdr:col>
      <xdr:colOff>406400</xdr:colOff>
      <xdr:row>21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389600" y="1587500"/>
          <a:ext cx="2438400" cy="2425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Z51"/>
  <sheetViews>
    <sheetView tabSelected="1" zoomScale="89" zoomScaleNormal="89" workbookViewId="0">
      <selection activeCell="G36" sqref="G36"/>
    </sheetView>
  </sheetViews>
  <sheetFormatPr baseColWidth="10" defaultRowHeight="15" x14ac:dyDescent="0.25"/>
  <cols>
    <col min="1" max="1" width="30.7109375" customWidth="1"/>
    <col min="2" max="2" width="21.140625" customWidth="1"/>
    <col min="3" max="3" width="22.140625" customWidth="1"/>
    <col min="4" max="4" width="21.5703125" customWidth="1"/>
    <col min="5" max="5" width="25.42578125" customWidth="1"/>
    <col min="6" max="6" width="21.28515625" customWidth="1"/>
    <col min="7" max="7" width="21.5703125" customWidth="1"/>
    <col min="8" max="8" width="20.42578125" customWidth="1"/>
    <col min="9" max="9" width="27.85546875" customWidth="1"/>
    <col min="10" max="10" width="18.5703125" customWidth="1"/>
    <col min="12" max="12" width="28.28515625" customWidth="1"/>
    <col min="13" max="13" width="17" customWidth="1"/>
    <col min="14" max="14" width="42" customWidth="1"/>
    <col min="15" max="15" width="20.85546875" customWidth="1"/>
    <col min="16" max="16" width="12.5703125" customWidth="1"/>
    <col min="17" max="17" width="18" customWidth="1"/>
    <col min="19" max="19" width="17.28515625" customWidth="1"/>
  </cols>
  <sheetData>
    <row r="1" spans="1:25" ht="15" customHeight="1" x14ac:dyDescent="0.25">
      <c r="A1" s="122" t="s">
        <v>26</v>
      </c>
      <c r="B1" s="122"/>
      <c r="C1" s="122"/>
      <c r="D1" s="122"/>
      <c r="E1" s="122"/>
      <c r="F1" s="122"/>
      <c r="G1" s="122"/>
      <c r="H1" s="122"/>
      <c r="I1" s="122"/>
      <c r="J1" s="1"/>
      <c r="K1" s="1" t="s">
        <v>48</v>
      </c>
      <c r="L1" s="1"/>
      <c r="M1" s="1"/>
      <c r="N1" s="1"/>
      <c r="O1" s="33" t="s">
        <v>50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 x14ac:dyDescent="0.25">
      <c r="A2" s="122"/>
      <c r="B2" s="122"/>
      <c r="C2" s="122"/>
      <c r="D2" s="122"/>
      <c r="E2" s="122"/>
      <c r="F2" s="122"/>
      <c r="G2" s="122"/>
      <c r="H2" s="122"/>
      <c r="I2" s="1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3.25" x14ac:dyDescent="0.35">
      <c r="A4" s="34" t="s">
        <v>0</v>
      </c>
      <c r="B4" s="28">
        <v>2</v>
      </c>
      <c r="C4" s="1"/>
      <c r="D4" s="34" t="s">
        <v>98</v>
      </c>
      <c r="E4" s="28">
        <v>5.5E-2</v>
      </c>
      <c r="F4" s="1"/>
      <c r="G4" s="1"/>
      <c r="H4" s="126" t="s">
        <v>97</v>
      </c>
      <c r="I4" s="127"/>
      <c r="J4" s="128"/>
      <c r="K4" s="1"/>
      <c r="L4" s="1"/>
      <c r="M4" s="1"/>
      <c r="N4" s="1"/>
      <c r="O4" s="35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3.25" x14ac:dyDescent="0.35">
      <c r="A5" s="36" t="s">
        <v>46</v>
      </c>
      <c r="B5" s="37">
        <f>1.515*B4</f>
        <v>3.03</v>
      </c>
      <c r="C5" s="1"/>
      <c r="D5" s="1"/>
      <c r="E5" s="1"/>
      <c r="F5" s="1"/>
      <c r="G5" s="1"/>
      <c r="H5" s="38" t="s">
        <v>70</v>
      </c>
      <c r="I5" s="38"/>
      <c r="J5" s="28">
        <v>250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3.25" x14ac:dyDescent="0.35">
      <c r="A6" s="1"/>
      <c r="B6" s="1"/>
      <c r="C6" s="1"/>
      <c r="D6" s="1"/>
      <c r="E6" s="1"/>
      <c r="F6" s="1"/>
      <c r="G6" s="1"/>
      <c r="H6" s="38" t="s">
        <v>59</v>
      </c>
      <c r="I6" s="38"/>
      <c r="J6" s="28">
        <v>10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3.25" x14ac:dyDescent="0.35">
      <c r="A7" s="39" t="s">
        <v>76</v>
      </c>
      <c r="B7" s="40">
        <f>0.34862*B4</f>
        <v>0.69723999999999997</v>
      </c>
      <c r="C7" s="41" t="s">
        <v>1</v>
      </c>
      <c r="D7" s="40">
        <f>B7-(2*E4)</f>
        <v>0.58723999999999998</v>
      </c>
      <c r="E7" s="39" t="s">
        <v>2</v>
      </c>
      <c r="F7" s="39">
        <f>D7*30</f>
        <v>17.6172</v>
      </c>
      <c r="G7" s="1"/>
      <c r="H7" s="42" t="s">
        <v>28</v>
      </c>
      <c r="I7" s="42"/>
      <c r="J7" s="43">
        <f>(J5*420)/1000</f>
        <v>105</v>
      </c>
      <c r="K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3.25" x14ac:dyDescent="0.35">
      <c r="A8" s="44" t="s">
        <v>51</v>
      </c>
      <c r="B8" s="45">
        <f>0.40355*B4</f>
        <v>0.80710000000000004</v>
      </c>
      <c r="C8" s="46" t="s">
        <v>3</v>
      </c>
      <c r="D8" s="45">
        <f>B8-(2*E4)</f>
        <v>0.69710000000000005</v>
      </c>
      <c r="E8" s="46" t="s">
        <v>4</v>
      </c>
      <c r="F8" s="44">
        <f>D8*70</f>
        <v>48.797000000000004</v>
      </c>
      <c r="G8" s="1"/>
      <c r="H8" s="42" t="s">
        <v>60</v>
      </c>
      <c r="I8" s="42"/>
      <c r="J8" s="47">
        <f>ROUNDUP((J7/J6),0)</f>
        <v>11</v>
      </c>
      <c r="K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3.25" x14ac:dyDescent="0.35">
      <c r="A9" s="48" t="s">
        <v>52</v>
      </c>
      <c r="B9" s="49">
        <f>0.41241*B4</f>
        <v>0.82482</v>
      </c>
      <c r="C9" s="49" t="s">
        <v>5</v>
      </c>
      <c r="D9" s="49">
        <f>B9-(2*E4)</f>
        <v>0.71482000000000001</v>
      </c>
      <c r="E9" s="49" t="s">
        <v>6</v>
      </c>
      <c r="F9" s="48">
        <f>D9*90</f>
        <v>64.333799999999997</v>
      </c>
      <c r="G9" s="1"/>
      <c r="H9" s="120" t="s">
        <v>61</v>
      </c>
      <c r="I9" s="121"/>
      <c r="J9" s="50">
        <f>1-(J7/(J6*J8))</f>
        <v>4.5454545454545414E-2</v>
      </c>
      <c r="K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3.25" x14ac:dyDescent="0.35">
      <c r="A10" s="107" t="s">
        <v>99</v>
      </c>
      <c r="B10" s="108">
        <f>0.3328*B4</f>
        <v>0.66559999999999997</v>
      </c>
      <c r="C10" s="108" t="s">
        <v>53</v>
      </c>
      <c r="D10" s="108">
        <f>B10-(2*E4)</f>
        <v>0.55559999999999998</v>
      </c>
      <c r="E10" s="108" t="s">
        <v>6</v>
      </c>
      <c r="F10" s="107">
        <f>D10*10</f>
        <v>5.556</v>
      </c>
      <c r="G10" s="1"/>
      <c r="H10" s="123" t="s">
        <v>71</v>
      </c>
      <c r="I10" s="124"/>
      <c r="J10" s="125"/>
      <c r="K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3.25" x14ac:dyDescent="0.35">
      <c r="A11" s="44" t="s">
        <v>55</v>
      </c>
      <c r="B11" s="46">
        <f>0.4123*B4</f>
        <v>0.8246</v>
      </c>
      <c r="C11" s="46" t="s">
        <v>54</v>
      </c>
      <c r="D11" s="46">
        <f>B11-(2*E4)</f>
        <v>0.71460000000000001</v>
      </c>
      <c r="E11" s="46" t="s">
        <v>6</v>
      </c>
      <c r="F11" s="44">
        <f>D11*10</f>
        <v>7.1459999999999999</v>
      </c>
      <c r="G11" s="1"/>
      <c r="H11" s="120" t="s">
        <v>72</v>
      </c>
      <c r="I11" s="121"/>
      <c r="J11" s="29">
        <v>5.8999999999999997E-2</v>
      </c>
      <c r="K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3.25" x14ac:dyDescent="0.35">
      <c r="A12" s="1"/>
      <c r="B12" s="1"/>
      <c r="C12" s="1"/>
      <c r="D12" s="118" t="s">
        <v>7</v>
      </c>
      <c r="E12" s="119"/>
      <c r="F12" s="52">
        <f>SUMPRODUCT(F7:F11)</f>
        <v>143.44999999999999</v>
      </c>
      <c r="G12" s="1"/>
      <c r="H12" s="129" t="s">
        <v>73</v>
      </c>
      <c r="I12" s="129"/>
      <c r="J12" s="29">
        <v>6</v>
      </c>
      <c r="K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25" x14ac:dyDescent="0.35">
      <c r="A13" s="1"/>
      <c r="B13" s="1"/>
      <c r="C13" s="1"/>
      <c r="D13" s="1"/>
      <c r="E13" s="1"/>
      <c r="F13" s="1"/>
      <c r="G13" s="1"/>
      <c r="H13" s="42" t="s">
        <v>68</v>
      </c>
      <c r="I13" s="42"/>
      <c r="J13" s="53">
        <f>J11*76</f>
        <v>4.484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8.5" x14ac:dyDescent="0.45">
      <c r="A14" s="1"/>
      <c r="B14" s="1"/>
      <c r="C14" s="1"/>
      <c r="D14" s="1"/>
      <c r="E14" s="1"/>
      <c r="F14" s="1"/>
      <c r="G14" s="1"/>
      <c r="H14" s="120" t="s">
        <v>67</v>
      </c>
      <c r="I14" s="121"/>
      <c r="J14" s="47">
        <f>ROUNDUP((J13/J12),0)</f>
        <v>1</v>
      </c>
      <c r="K14" s="1"/>
      <c r="L14" s="1"/>
      <c r="M14" s="1"/>
      <c r="N14" s="1"/>
      <c r="P14" s="54"/>
      <c r="Q14" s="55"/>
      <c r="R14" s="1"/>
      <c r="S14" s="1"/>
      <c r="T14" s="1"/>
      <c r="U14" s="1"/>
      <c r="V14" s="1"/>
      <c r="W14" s="1"/>
      <c r="X14" s="1"/>
      <c r="Y14" s="1"/>
    </row>
    <row r="15" spans="1:25" ht="23.25" x14ac:dyDescent="0.35">
      <c r="A15" s="1"/>
      <c r="B15" s="1"/>
      <c r="C15" s="1"/>
      <c r="D15" s="1"/>
      <c r="E15" s="1"/>
      <c r="F15" s="1"/>
      <c r="G15" s="1"/>
      <c r="H15" s="42" t="s">
        <v>69</v>
      </c>
      <c r="I15" s="42"/>
      <c r="J15" s="50">
        <f>1-(J13/(J12*J14))</f>
        <v>0.25266666666666671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3.25" x14ac:dyDescent="0.35">
      <c r="A16" s="115" t="s">
        <v>25</v>
      </c>
      <c r="B16" s="115"/>
      <c r="C16" s="115"/>
      <c r="D16" s="115"/>
      <c r="E16" s="115"/>
      <c r="F16" s="115"/>
      <c r="G16" s="56"/>
      <c r="H16" s="56"/>
      <c r="I16" s="1"/>
      <c r="J16" s="1"/>
      <c r="K16" s="57" t="s">
        <v>29</v>
      </c>
      <c r="L16" s="58"/>
      <c r="M16" s="58"/>
      <c r="N16" s="58"/>
      <c r="O16" s="58"/>
      <c r="P16" s="58"/>
      <c r="Q16" s="59"/>
      <c r="R16" s="1"/>
      <c r="S16" s="1"/>
      <c r="T16" s="1"/>
      <c r="U16" s="1"/>
      <c r="V16" s="1"/>
      <c r="W16" s="1"/>
      <c r="X16" s="1"/>
      <c r="Y16" s="1"/>
    </row>
    <row r="17" spans="1:26" ht="24" thickBot="1" x14ac:dyDescent="0.4">
      <c r="A17" s="115"/>
      <c r="B17" s="115"/>
      <c r="C17" s="115"/>
      <c r="D17" s="115"/>
      <c r="E17" s="115"/>
      <c r="F17" s="115"/>
      <c r="G17" s="60"/>
      <c r="H17" s="56"/>
      <c r="I17" s="1"/>
      <c r="J17" s="1"/>
      <c r="K17" s="61" t="s">
        <v>30</v>
      </c>
      <c r="L17" s="62"/>
      <c r="M17" s="62"/>
      <c r="N17" s="63"/>
      <c r="O17" s="64" t="s">
        <v>31</v>
      </c>
      <c r="P17" s="34" t="s">
        <v>32</v>
      </c>
      <c r="Q17" s="34" t="s">
        <v>33</v>
      </c>
      <c r="R17" s="1"/>
      <c r="S17" s="1"/>
      <c r="T17" s="1"/>
      <c r="U17" s="1"/>
      <c r="V17" s="1"/>
      <c r="W17" s="1"/>
      <c r="X17" s="1"/>
      <c r="Y17" s="1"/>
    </row>
    <row r="18" spans="1:26" ht="24" thickBot="1" x14ac:dyDescent="0.4">
      <c r="A18" s="34" t="s">
        <v>8</v>
      </c>
      <c r="B18" s="30">
        <v>4</v>
      </c>
      <c r="C18" s="56"/>
      <c r="D18" s="56"/>
      <c r="E18" s="56"/>
      <c r="F18" s="56"/>
      <c r="G18" s="56"/>
      <c r="H18" s="56"/>
      <c r="I18" s="1"/>
      <c r="J18" s="1"/>
      <c r="K18" s="61" t="s">
        <v>66</v>
      </c>
      <c r="L18" s="62"/>
      <c r="M18" s="62"/>
      <c r="N18" s="63"/>
      <c r="O18" s="31">
        <v>1</v>
      </c>
      <c r="P18" s="65">
        <f>J6*J8</f>
        <v>110</v>
      </c>
      <c r="Q18" s="66">
        <f t="shared" ref="Q18:Q23" si="0">O18*P18</f>
        <v>110</v>
      </c>
      <c r="R18" s="1"/>
      <c r="S18" s="1"/>
      <c r="T18" s="1"/>
      <c r="U18" s="1"/>
      <c r="V18" s="1"/>
      <c r="W18" s="1"/>
      <c r="X18" s="1"/>
      <c r="Y18" s="1"/>
    </row>
    <row r="19" spans="1:26" ht="23.25" x14ac:dyDescent="0.35">
      <c r="A19" s="34" t="s">
        <v>9</v>
      </c>
      <c r="B19" s="67" t="s">
        <v>63</v>
      </c>
      <c r="C19" s="46" t="s">
        <v>96</v>
      </c>
      <c r="D19" s="49" t="s">
        <v>27</v>
      </c>
      <c r="E19" s="46" t="s">
        <v>57</v>
      </c>
      <c r="F19" s="108" t="s">
        <v>58</v>
      </c>
      <c r="G19" s="68" t="s">
        <v>10</v>
      </c>
      <c r="H19" s="68" t="s">
        <v>11</v>
      </c>
      <c r="I19" s="1"/>
      <c r="J19" s="1"/>
      <c r="K19" s="61" t="s">
        <v>65</v>
      </c>
      <c r="L19" s="62"/>
      <c r="M19" s="62"/>
      <c r="N19" s="63"/>
      <c r="O19" s="31">
        <v>1</v>
      </c>
      <c r="P19" s="65">
        <f>H28</f>
        <v>164</v>
      </c>
      <c r="Q19" s="66">
        <f t="shared" si="0"/>
        <v>164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23.25" x14ac:dyDescent="0.35">
      <c r="A20" s="34" t="s">
        <v>12</v>
      </c>
      <c r="B20" s="69">
        <f>B7-(2*E4)</f>
        <v>0.58723999999999998</v>
      </c>
      <c r="C20" s="46">
        <f>B8-(2*E4)</f>
        <v>0.69710000000000005</v>
      </c>
      <c r="D20" s="70">
        <f>B9-(2*E4)</f>
        <v>0.71482000000000001</v>
      </c>
      <c r="E20" s="109">
        <f>B11-(2*E4)</f>
        <v>0.71460000000000001</v>
      </c>
      <c r="F20" s="108">
        <f>B10-(2*E4)</f>
        <v>0.55559999999999998</v>
      </c>
      <c r="G20" s="68" t="s">
        <v>13</v>
      </c>
      <c r="H20" s="68" t="s">
        <v>14</v>
      </c>
      <c r="I20" s="71"/>
      <c r="J20" s="1"/>
      <c r="K20" s="61" t="s">
        <v>75</v>
      </c>
      <c r="L20" s="62"/>
      <c r="M20" s="62"/>
      <c r="N20" s="63"/>
      <c r="O20" s="32">
        <v>15</v>
      </c>
      <c r="P20" s="65">
        <f>J14*J12</f>
        <v>6</v>
      </c>
      <c r="Q20" s="66">
        <f t="shared" si="0"/>
        <v>90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23.25" x14ac:dyDescent="0.35">
      <c r="A21" s="34" t="s">
        <v>15</v>
      </c>
      <c r="B21" s="72">
        <f>30-((B22*H22)+(B23*H23)+(B24*H24)+(B25*H25)+(B26*H26)+(B27*H27))</f>
        <v>0</v>
      </c>
      <c r="C21" s="73">
        <f>70-((C22*H22)+(C23*H23)+(C24*H24)+(C25*H25)+(C26*H26)+(C27*H27))</f>
        <v>0</v>
      </c>
      <c r="D21" s="73">
        <f>90-((D22*H22)+(D23*H23)+(D24*H24)+(D25*H25)+(D26*H26)+(D27*H27))</f>
        <v>0</v>
      </c>
      <c r="E21" s="73">
        <f>10-((E22*H22)+(E23*H23)+(E24*H24)+(E25*H25)+(E26*H26)+(E27*H27))</f>
        <v>0</v>
      </c>
      <c r="F21" s="73">
        <f>10-((F22*H22)+(F23*H23)+(F24*H24)+(F25*H25)+(F26*H26)+(F27*H27))</f>
        <v>0</v>
      </c>
      <c r="G21" s="74"/>
      <c r="H21" s="75"/>
      <c r="I21" s="71"/>
      <c r="J21" s="1"/>
      <c r="K21" s="61" t="s">
        <v>74</v>
      </c>
      <c r="L21" s="62"/>
      <c r="M21" s="62"/>
      <c r="N21" s="63"/>
      <c r="O21" s="32">
        <v>3.5000000000000003E-2</v>
      </c>
      <c r="P21" s="65">
        <v>2000</v>
      </c>
      <c r="Q21" s="66">
        <f t="shared" ref="Q21" si="1">O21*P21</f>
        <v>70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3.25" x14ac:dyDescent="0.35">
      <c r="A22" s="34" t="s">
        <v>16</v>
      </c>
      <c r="B22" s="110">
        <v>6</v>
      </c>
      <c r="C22" s="111">
        <v>0</v>
      </c>
      <c r="D22" s="111">
        <v>0</v>
      </c>
      <c r="E22" s="111">
        <v>0</v>
      </c>
      <c r="F22" s="111">
        <v>0</v>
      </c>
      <c r="G22" s="112">
        <f>B18-SUMPRODUCT(B20:F20*B22:F22)</f>
        <v>0.47656000000000009</v>
      </c>
      <c r="H22" s="113">
        <v>5</v>
      </c>
      <c r="I22" s="76"/>
      <c r="J22" s="1"/>
      <c r="K22" s="61"/>
      <c r="L22" s="62"/>
      <c r="M22" s="62"/>
      <c r="N22" s="63"/>
      <c r="O22" s="32">
        <v>0</v>
      </c>
      <c r="P22" s="65">
        <v>0</v>
      </c>
      <c r="Q22" s="66">
        <f t="shared" si="0"/>
        <v>0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23.25" x14ac:dyDescent="0.35">
      <c r="A23" s="34" t="s">
        <v>17</v>
      </c>
      <c r="B23" s="96">
        <v>0</v>
      </c>
      <c r="C23" s="97">
        <v>5</v>
      </c>
      <c r="D23" s="97">
        <v>0</v>
      </c>
      <c r="E23" s="97">
        <v>0</v>
      </c>
      <c r="F23" s="97">
        <v>0</v>
      </c>
      <c r="G23" s="98">
        <f>B18-SUMPRODUCT(B20:F20*B23:F23)</f>
        <v>0.51449999999999996</v>
      </c>
      <c r="H23" s="99">
        <v>10</v>
      </c>
      <c r="I23" s="77"/>
      <c r="J23" s="1"/>
      <c r="K23" s="61"/>
      <c r="L23" s="62"/>
      <c r="M23" s="62"/>
      <c r="N23" s="63"/>
      <c r="O23" s="32">
        <v>0</v>
      </c>
      <c r="P23" s="65">
        <v>0</v>
      </c>
      <c r="Q23" s="66">
        <f t="shared" si="0"/>
        <v>0</v>
      </c>
      <c r="R23" s="1"/>
      <c r="S23" s="1"/>
      <c r="T23" s="1"/>
      <c r="U23" s="1"/>
      <c r="V23" s="1"/>
      <c r="W23" s="1"/>
      <c r="X23" s="27"/>
      <c r="Y23" s="1"/>
      <c r="Z23" s="1"/>
    </row>
    <row r="24" spans="1:26" ht="23.25" x14ac:dyDescent="0.35">
      <c r="A24" s="34" t="s">
        <v>18</v>
      </c>
      <c r="B24" s="96">
        <v>0</v>
      </c>
      <c r="C24" s="97">
        <v>5</v>
      </c>
      <c r="D24" s="97">
        <v>0</v>
      </c>
      <c r="E24" s="97">
        <v>0</v>
      </c>
      <c r="F24" s="97">
        <v>0</v>
      </c>
      <c r="G24" s="98">
        <f>B18-SUMPRODUCT(B20:F20*B24:F24)</f>
        <v>0.51449999999999996</v>
      </c>
      <c r="H24" s="99">
        <v>4</v>
      </c>
      <c r="I24" s="77"/>
      <c r="J24" s="1"/>
      <c r="K24" s="1"/>
      <c r="L24" s="78"/>
      <c r="M24" s="1"/>
      <c r="N24" s="1"/>
      <c r="O24" s="79" t="s">
        <v>34</v>
      </c>
      <c r="P24" s="80"/>
      <c r="Q24" s="66">
        <f>SUMPRODUCT(Q18:Q23)</f>
        <v>434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23.25" x14ac:dyDescent="0.35">
      <c r="A25" s="34" t="s">
        <v>19</v>
      </c>
      <c r="B25" s="100">
        <v>0</v>
      </c>
      <c r="C25" s="101">
        <v>0</v>
      </c>
      <c r="D25" s="101">
        <v>5</v>
      </c>
      <c r="E25" s="101">
        <v>0</v>
      </c>
      <c r="F25" s="101">
        <v>0</v>
      </c>
      <c r="G25" s="102">
        <f>B18-SUMPRODUCT(B20:F20*B25:F25)</f>
        <v>0.42589999999999995</v>
      </c>
      <c r="H25" s="103">
        <v>18</v>
      </c>
      <c r="I25" s="7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3.25" x14ac:dyDescent="0.35">
      <c r="A26" s="34" t="s">
        <v>20</v>
      </c>
      <c r="B26" s="101">
        <v>0</v>
      </c>
      <c r="C26" s="101">
        <v>0</v>
      </c>
      <c r="D26" s="101">
        <v>0</v>
      </c>
      <c r="E26" s="101">
        <v>5</v>
      </c>
      <c r="F26" s="101">
        <v>0</v>
      </c>
      <c r="G26" s="102">
        <f>B18-SUMPRODUCT(B20:F20*B26:F26)</f>
        <v>0.42700000000000005</v>
      </c>
      <c r="H26" s="103">
        <v>2</v>
      </c>
      <c r="I26" s="77"/>
      <c r="J26" s="1"/>
      <c r="K26" s="81"/>
      <c r="L26" s="1"/>
      <c r="M26" s="1"/>
      <c r="N26" s="1"/>
      <c r="O26" s="1"/>
      <c r="P26" s="1" t="s">
        <v>56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3.25" x14ac:dyDescent="0.35">
      <c r="A27" s="34" t="s">
        <v>64</v>
      </c>
      <c r="B27" s="104">
        <v>0</v>
      </c>
      <c r="C27" s="104">
        <v>0</v>
      </c>
      <c r="D27" s="104">
        <v>0</v>
      </c>
      <c r="E27" s="104">
        <v>0</v>
      </c>
      <c r="F27" s="104">
        <v>5</v>
      </c>
      <c r="G27" s="105">
        <f>B18-SUMPRODUCT(B20:F20*B27:F27)</f>
        <v>1.222</v>
      </c>
      <c r="H27" s="106">
        <v>2</v>
      </c>
      <c r="I27" s="7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3.25" x14ac:dyDescent="0.35">
      <c r="A28" s="1"/>
      <c r="B28" s="1"/>
      <c r="C28" s="1"/>
      <c r="D28" s="1"/>
      <c r="E28" s="82" t="s">
        <v>21</v>
      </c>
      <c r="F28" s="83"/>
      <c r="G28" s="84"/>
      <c r="H28" s="43">
        <f>SUMPRODUCT(H22:H27)*B18</f>
        <v>164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.25" x14ac:dyDescent="0.35">
      <c r="A29" s="1"/>
      <c r="B29" s="1"/>
      <c r="C29" s="1"/>
      <c r="D29" s="1"/>
      <c r="E29" s="82" t="s">
        <v>22</v>
      </c>
      <c r="F29" s="83"/>
      <c r="G29" s="84"/>
      <c r="H29" s="43">
        <f>SUMPRODUCT(H22:H27)</f>
        <v>41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.25" x14ac:dyDescent="0.35">
      <c r="A30" s="1"/>
      <c r="B30" s="1"/>
      <c r="C30" s="1"/>
      <c r="D30" s="1"/>
      <c r="E30" s="82" t="s">
        <v>23</v>
      </c>
      <c r="F30" s="83"/>
      <c r="G30" s="84"/>
      <c r="H30" s="43">
        <f>SUMPRODUCT(G22:G27*H22:H27)</f>
        <v>20.549999999999997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3.25" x14ac:dyDescent="0.35">
      <c r="A31" s="1"/>
      <c r="B31" s="1"/>
      <c r="C31" s="1"/>
      <c r="D31" s="1"/>
      <c r="E31" s="82" t="s">
        <v>24</v>
      </c>
      <c r="F31" s="83"/>
      <c r="G31" s="84"/>
      <c r="H31" s="50">
        <f>1-(F12/(H29*B18))</f>
        <v>0.12530487804878054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15" t="s">
        <v>47</v>
      </c>
      <c r="B33" s="116"/>
      <c r="C33" s="116"/>
      <c r="D33" s="116"/>
      <c r="E33" s="116"/>
      <c r="F33" s="116"/>
      <c r="G33" s="1"/>
      <c r="H33" s="1"/>
      <c r="I33" s="1"/>
      <c r="J33" s="1"/>
      <c r="K33" s="1"/>
      <c r="L33" s="1"/>
      <c r="M33" s="1"/>
      <c r="N33" s="1"/>
      <c r="O33" s="1"/>
      <c r="P33" s="1" t="s">
        <v>62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16"/>
      <c r="B34" s="116"/>
      <c r="C34" s="116"/>
      <c r="D34" s="116"/>
      <c r="E34" s="116"/>
      <c r="F34" s="11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56"/>
      <c r="B35" s="85" t="s">
        <v>41</v>
      </c>
      <c r="C35" s="86" t="s">
        <v>38</v>
      </c>
      <c r="D35" s="86" t="s">
        <v>39</v>
      </c>
      <c r="E35" s="87" t="s">
        <v>40</v>
      </c>
      <c r="F35" s="86" t="s">
        <v>77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34" t="s">
        <v>42</v>
      </c>
      <c r="B36" s="88">
        <f>(0.5*B41*(SQRT(B42^2-(B41^2/4))))</f>
        <v>0.29029678001834835</v>
      </c>
      <c r="C36" s="51">
        <v>90</v>
      </c>
      <c r="D36" s="88">
        <f>B36*C36</f>
        <v>26.126710201651353</v>
      </c>
      <c r="E36" s="114">
        <v>0</v>
      </c>
      <c r="F36" s="88">
        <f>ROUNDUP((D36/((0.12*(1+E36))*0.12)),0)</f>
        <v>1815</v>
      </c>
      <c r="G36" s="1"/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34" t="s">
        <v>43</v>
      </c>
      <c r="B37" s="88">
        <f>(0.5*B41)*SQRT(B40^2-(B41^2/4))</f>
        <v>0.22945322654933792</v>
      </c>
      <c r="C37" s="51">
        <v>45</v>
      </c>
      <c r="D37" s="88">
        <f>B37*C37</f>
        <v>10.325395194720207</v>
      </c>
      <c r="E37" s="114"/>
      <c r="F37" s="88">
        <f>ROUNDUP((D37/((0.12*(1+E36))*0.12)),0)</f>
        <v>718</v>
      </c>
      <c r="G37" s="1"/>
      <c r="H37" s="1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3.25" x14ac:dyDescent="0.35">
      <c r="A38" s="117" t="s">
        <v>44</v>
      </c>
      <c r="B38" s="117"/>
      <c r="C38" s="117"/>
      <c r="D38" s="37">
        <f>D36+D37</f>
        <v>36.452105396371557</v>
      </c>
      <c r="E38" s="34" t="s">
        <v>45</v>
      </c>
      <c r="F38" s="37">
        <f>ROUNDUP((F36+F37),0)</f>
        <v>2533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90" t="s">
        <v>35</v>
      </c>
      <c r="B40" s="91">
        <f>B7</f>
        <v>0.69723999999999997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90" t="s">
        <v>36</v>
      </c>
      <c r="B41" s="92">
        <f>B8</f>
        <v>0.80710000000000004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7"/>
      <c r="W41" s="27"/>
      <c r="X41" s="1"/>
      <c r="Y41" s="1"/>
      <c r="Z41" s="1"/>
    </row>
    <row r="42" spans="1:26" x14ac:dyDescent="0.25">
      <c r="A42" s="90" t="s">
        <v>37</v>
      </c>
      <c r="B42" s="93">
        <f>B9</f>
        <v>0.82482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sheetProtection selectLockedCells="1"/>
  <customSheetViews>
    <customSheetView guid="{27597050-0B14-4385-9C95-11E827A31FE3}" scale="69">
      <selection activeCell="F8" sqref="F8"/>
      <pageMargins left="0.70866141732283472" right="0.70866141732283472" top="0.74803149606299213" bottom="0.74803149606299213" header="0.31496062992125984" footer="0.31496062992125984"/>
      <pageSetup paperSize="9" scale="33" fitToHeight="0" orientation="landscape" horizontalDpi="4294967293" verticalDpi="0" r:id="rId1"/>
    </customSheetView>
  </customSheetViews>
  <mergeCells count="12">
    <mergeCell ref="H14:I14"/>
    <mergeCell ref="H11:I11"/>
    <mergeCell ref="H9:I9"/>
    <mergeCell ref="A1:I2"/>
    <mergeCell ref="H10:J10"/>
    <mergeCell ref="H4:J4"/>
    <mergeCell ref="H12:I12"/>
    <mergeCell ref="E36:E37"/>
    <mergeCell ref="A33:F34"/>
    <mergeCell ref="A38:C38"/>
    <mergeCell ref="D12:E12"/>
    <mergeCell ref="A16:F17"/>
  </mergeCells>
  <dataValidations count="2">
    <dataValidation type="custom" allowBlank="1" showInputMessage="1" showErrorMessage="1" sqref="C5" xr:uid="{00000000-0002-0000-0000-000000000000}">
      <formula1>""""""</formula1>
    </dataValidation>
    <dataValidation type="custom" allowBlank="1" showInputMessage="1" showErrorMessage="1" error="Non pas ça!" sqref="D7 D9" xr:uid="{00000000-0002-0000-0000-000001000000}">
      <formula1>""""""</formula1>
    </dataValidation>
  </dataValidations>
  <pageMargins left="0.70866141732283472" right="0.70866141732283472" top="0.74803149606299213" bottom="0.74803149606299213" header="0.31496062992125984" footer="0.31496062992125984"/>
  <pageSetup paperSize="9" scale="33" fitToHeight="0" orientation="landscape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O103"/>
  <sheetViews>
    <sheetView zoomScale="118" zoomScaleNormal="118" workbookViewId="0">
      <selection activeCell="E1" sqref="E1"/>
    </sheetView>
  </sheetViews>
  <sheetFormatPr baseColWidth="10" defaultRowHeight="15" x14ac:dyDescent="0.25"/>
  <cols>
    <col min="1" max="1" width="18" customWidth="1"/>
    <col min="2" max="2" width="17.85546875" customWidth="1"/>
    <col min="3" max="3" width="13.5703125" customWidth="1"/>
    <col min="4" max="4" width="15.28515625" customWidth="1"/>
    <col min="5" max="5" width="14.85546875" customWidth="1"/>
    <col min="6" max="6" width="9.85546875" customWidth="1"/>
    <col min="7" max="7" width="22.85546875" customWidth="1"/>
    <col min="11" max="11" width="9.28515625" customWidth="1"/>
    <col min="12" max="12" width="16" customWidth="1"/>
    <col min="13" max="13" width="15.28515625" customWidth="1"/>
    <col min="14" max="14" width="16.140625" customWidth="1"/>
  </cols>
  <sheetData>
    <row r="1" spans="1:15" ht="15.75" x14ac:dyDescent="0.25">
      <c r="A1" s="10" t="s">
        <v>78</v>
      </c>
      <c r="B1" s="94">
        <f>Feuil1!B4*(1-Feuil1!E36)</f>
        <v>2</v>
      </c>
      <c r="C1" s="11"/>
      <c r="D1" s="10" t="s">
        <v>79</v>
      </c>
      <c r="E1" s="95">
        <v>8</v>
      </c>
      <c r="F1" s="11"/>
      <c r="G1" s="10" t="s">
        <v>80</v>
      </c>
      <c r="H1" s="95">
        <v>0</v>
      </c>
      <c r="L1" s="12" t="s">
        <v>95</v>
      </c>
      <c r="M1" s="13">
        <f>A3*0.75</f>
        <v>4.7123889803846897</v>
      </c>
    </row>
    <row r="2" spans="1:15" x14ac:dyDescent="0.25">
      <c r="A2" s="8" t="s">
        <v>81</v>
      </c>
      <c r="B2" s="8" t="s">
        <v>82</v>
      </c>
      <c r="C2" s="8" t="s">
        <v>83</v>
      </c>
      <c r="D2" s="8" t="s">
        <v>84</v>
      </c>
      <c r="E2" s="8" t="s">
        <v>85</v>
      </c>
      <c r="F2" s="8" t="s">
        <v>86</v>
      </c>
      <c r="G2" s="8" t="s">
        <v>87</v>
      </c>
      <c r="H2" s="9" t="s">
        <v>88</v>
      </c>
      <c r="I2" s="8" t="s">
        <v>89</v>
      </c>
      <c r="J2" s="8" t="s">
        <v>90</v>
      </c>
      <c r="K2" s="8" t="s">
        <v>91</v>
      </c>
      <c r="L2" s="8" t="s">
        <v>92</v>
      </c>
      <c r="M2" s="8" t="s">
        <v>94</v>
      </c>
      <c r="N2" s="8" t="s">
        <v>93</v>
      </c>
    </row>
    <row r="3" spans="1:15" x14ac:dyDescent="0.25">
      <c r="A3" s="25">
        <f>(($B$1*2*PI())/2)</f>
        <v>6.2831853071795862</v>
      </c>
      <c r="B3" s="2">
        <v>90</v>
      </c>
      <c r="C3" s="3">
        <f>PI()*B3/180</f>
        <v>1.5707963267948966</v>
      </c>
      <c r="D3" s="3">
        <f t="shared" ref="D3:D34" si="0">$B$1*SIN(C3)</f>
        <v>2</v>
      </c>
      <c r="E3" s="4">
        <f t="shared" ref="E3:E34" si="1">$B$1*COS(C3)</f>
        <v>1.22514845490862E-16</v>
      </c>
      <c r="F3" s="3">
        <f t="shared" ref="F3:F34" si="2">2*PI()*E3/$E$1</f>
        <v>9.6222934637445164E-17</v>
      </c>
      <c r="G3" s="3">
        <f>F3/2</f>
        <v>4.8111467318722582E-17</v>
      </c>
      <c r="H3" s="3">
        <f>G3*-1</f>
        <v>-4.8111467318722582E-17</v>
      </c>
      <c r="I3" s="5">
        <f>G3+$H$1</f>
        <v>4.8111467318722582E-17</v>
      </c>
      <c r="J3" s="6">
        <f>H3-$H$1</f>
        <v>-4.8111467318722582E-17</v>
      </c>
      <c r="L3" s="16"/>
      <c r="M3" s="4"/>
      <c r="N3" s="4"/>
      <c r="O3" s="4"/>
    </row>
    <row r="4" spans="1:15" x14ac:dyDescent="0.25">
      <c r="A4" s="23">
        <f t="shared" ref="A4:A35" si="3">A3-(($B$1*2*PI())/2)/98</f>
        <v>6.2190711713920397</v>
      </c>
      <c r="B4" s="7">
        <f>B3-90/49</f>
        <v>88.163265306122454</v>
      </c>
      <c r="C4" s="3">
        <f>PI()*B4/180</f>
        <v>1.5387392589011233</v>
      </c>
      <c r="D4" s="3">
        <f t="shared" si="0"/>
        <v>1.9989724324013758</v>
      </c>
      <c r="E4" s="4">
        <f t="shared" si="1"/>
        <v>6.410315514331022E-2</v>
      </c>
      <c r="F4" s="3">
        <f t="shared" si="2"/>
        <v>5.034650031753754E-2</v>
      </c>
      <c r="G4" s="3">
        <f>F4/2</f>
        <v>2.517325015876877E-2</v>
      </c>
      <c r="H4" s="3">
        <f>G4*-1</f>
        <v>-2.517325015876877E-2</v>
      </c>
      <c r="I4" s="5">
        <f t="shared" ref="I4:I67" si="4">G4+$H$1</f>
        <v>2.517325015876877E-2</v>
      </c>
      <c r="J4" s="6">
        <f>H4-$H$1</f>
        <v>-2.517325015876877E-2</v>
      </c>
      <c r="L4" s="16"/>
      <c r="M4" s="4"/>
      <c r="N4" s="4"/>
      <c r="O4" s="4"/>
    </row>
    <row r="5" spans="1:15" x14ac:dyDescent="0.25">
      <c r="A5" s="23">
        <f t="shared" si="3"/>
        <v>6.1549570356044931</v>
      </c>
      <c r="B5" s="7">
        <f t="shared" ref="B5:B68" si="5">B4-90/49</f>
        <v>86.326530612244909</v>
      </c>
      <c r="C5" s="3">
        <f t="shared" ref="C5:C68" si="6">PI()*B5/180</f>
        <v>1.5066821910073498</v>
      </c>
      <c r="D5" s="3">
        <f t="shared" si="0"/>
        <v>1.9958907855006727</v>
      </c>
      <c r="E5" s="4">
        <f t="shared" si="1"/>
        <v>0.12814043996142591</v>
      </c>
      <c r="F5" s="3">
        <f t="shared" si="2"/>
        <v>0.10064126620264489</v>
      </c>
      <c r="G5" s="3">
        <f t="shared" ref="G5:G68" si="7">F5/2</f>
        <v>5.0320633101322447E-2</v>
      </c>
      <c r="H5" s="3">
        <f t="shared" ref="H5:H68" si="8">G5*-1</f>
        <v>-5.0320633101322447E-2</v>
      </c>
      <c r="I5" s="5">
        <f t="shared" si="4"/>
        <v>5.0320633101322447E-2</v>
      </c>
      <c r="J5" s="6">
        <f t="shared" ref="J5:J67" si="9">H5-$H$1</f>
        <v>-5.0320633101322447E-2</v>
      </c>
      <c r="L5" s="16"/>
      <c r="M5" s="4"/>
      <c r="N5" s="4"/>
      <c r="O5" s="4"/>
    </row>
    <row r="6" spans="1:15" x14ac:dyDescent="0.25">
      <c r="A6" s="23">
        <f t="shared" si="3"/>
        <v>6.0908428998169466</v>
      </c>
      <c r="B6" s="7">
        <f t="shared" si="5"/>
        <v>84.489795918367363</v>
      </c>
      <c r="C6" s="3">
        <f t="shared" si="6"/>
        <v>1.4746251231135767</v>
      </c>
      <c r="D6" s="3">
        <f t="shared" si="0"/>
        <v>1.9907582258983965</v>
      </c>
      <c r="E6" s="4">
        <f t="shared" si="1"/>
        <v>0.19204605181536288</v>
      </c>
      <c r="F6" s="3">
        <f t="shared" si="2"/>
        <v>0.15083261638351719</v>
      </c>
      <c r="G6" s="3">
        <f t="shared" si="7"/>
        <v>7.5416308191758596E-2</v>
      </c>
      <c r="H6" s="3">
        <f t="shared" si="8"/>
        <v>-7.5416308191758596E-2</v>
      </c>
      <c r="I6" s="5">
        <f t="shared" si="4"/>
        <v>7.5416308191758596E-2</v>
      </c>
      <c r="J6" s="6">
        <f t="shared" si="9"/>
        <v>-7.5416308191758596E-2</v>
      </c>
      <c r="L6" s="16"/>
      <c r="M6" s="4"/>
      <c r="N6" s="4"/>
      <c r="O6" s="4"/>
    </row>
    <row r="7" spans="1:15" x14ac:dyDescent="0.25">
      <c r="A7" s="23">
        <f t="shared" si="3"/>
        <v>6.0267287640294001</v>
      </c>
      <c r="B7" s="7">
        <f t="shared" si="5"/>
        <v>82.653061224489818</v>
      </c>
      <c r="C7" s="3">
        <f t="shared" si="6"/>
        <v>1.4425680552198035</v>
      </c>
      <c r="D7" s="3">
        <f t="shared" si="0"/>
        <v>1.9835800276464923</v>
      </c>
      <c r="E7" s="4">
        <f t="shared" si="1"/>
        <v>0.25575432336901111</v>
      </c>
      <c r="F7" s="3">
        <f t="shared" si="2"/>
        <v>0.2008689758549784</v>
      </c>
      <c r="G7" s="3">
        <f t="shared" si="7"/>
        <v>0.1004344879274892</v>
      </c>
      <c r="H7" s="3">
        <f t="shared" si="8"/>
        <v>-0.1004344879274892</v>
      </c>
      <c r="I7" s="5">
        <f t="shared" si="4"/>
        <v>0.1004344879274892</v>
      </c>
      <c r="J7" s="6">
        <f t="shared" si="9"/>
        <v>-0.1004344879274892</v>
      </c>
      <c r="L7" s="16"/>
      <c r="M7" s="4"/>
      <c r="N7" s="4"/>
      <c r="O7" s="4"/>
    </row>
    <row r="8" spans="1:15" x14ac:dyDescent="0.25">
      <c r="A8" s="23">
        <f t="shared" si="3"/>
        <v>5.9626146282418535</v>
      </c>
      <c r="B8" s="7">
        <f t="shared" si="5"/>
        <v>80.816326530612272</v>
      </c>
      <c r="C8" s="3">
        <f t="shared" si="6"/>
        <v>1.41051098732603</v>
      </c>
      <c r="D8" s="3">
        <f t="shared" si="0"/>
        <v>1.9743635668289004</v>
      </c>
      <c r="E8" s="4">
        <f t="shared" si="1"/>
        <v>0.31919979006675775</v>
      </c>
      <c r="F8" s="3">
        <f t="shared" si="2"/>
        <v>0.25069892887528261</v>
      </c>
      <c r="G8" s="3">
        <f t="shared" si="7"/>
        <v>0.12534946443764131</v>
      </c>
      <c r="H8" s="3">
        <f t="shared" si="8"/>
        <v>-0.12534946443764131</v>
      </c>
      <c r="I8" s="5">
        <f t="shared" si="4"/>
        <v>0.12534946443764131</v>
      </c>
      <c r="J8" s="6">
        <f t="shared" si="9"/>
        <v>-0.12534946443764131</v>
      </c>
      <c r="L8" s="16"/>
      <c r="M8" s="4"/>
      <c r="N8" s="4"/>
      <c r="O8" s="4"/>
    </row>
    <row r="9" spans="1:15" x14ac:dyDescent="0.25">
      <c r="A9" s="23">
        <f t="shared" si="3"/>
        <v>5.898500492454307</v>
      </c>
      <c r="B9" s="7">
        <f t="shared" si="5"/>
        <v>78.979591836734727</v>
      </c>
      <c r="C9" s="3">
        <f t="shared" si="6"/>
        <v>1.3784539194322567</v>
      </c>
      <c r="D9" s="3">
        <f t="shared" si="0"/>
        <v>1.9631183139821309</v>
      </c>
      <c r="E9" s="4">
        <f t="shared" si="1"/>
        <v>0.38231725740274364</v>
      </c>
      <c r="F9" s="3">
        <f t="shared" si="2"/>
        <v>0.30027127179926433</v>
      </c>
      <c r="G9" s="3">
        <f t="shared" si="7"/>
        <v>0.15013563589963216</v>
      </c>
      <c r="H9" s="3">
        <f t="shared" si="8"/>
        <v>-0.15013563589963216</v>
      </c>
      <c r="I9" s="5">
        <f t="shared" si="4"/>
        <v>0.15013563589963216</v>
      </c>
      <c r="J9" s="6">
        <f t="shared" si="9"/>
        <v>-0.15013563589963216</v>
      </c>
      <c r="L9" s="16"/>
      <c r="M9" s="4"/>
      <c r="N9" s="4"/>
      <c r="O9" s="4"/>
    </row>
    <row r="10" spans="1:15" x14ac:dyDescent="0.25">
      <c r="A10" s="23">
        <f t="shared" si="3"/>
        <v>5.8343863566667604</v>
      </c>
      <c r="B10" s="7">
        <f t="shared" si="5"/>
        <v>77.142857142857181</v>
      </c>
      <c r="C10" s="3">
        <f t="shared" si="6"/>
        <v>1.3463968515384834</v>
      </c>
      <c r="D10" s="3">
        <f t="shared" si="0"/>
        <v>1.9498558243636475</v>
      </c>
      <c r="E10" s="4">
        <f t="shared" si="1"/>
        <v>0.44504186791262762</v>
      </c>
      <c r="F10" s="3">
        <f t="shared" si="2"/>
        <v>0.34953506569354748</v>
      </c>
      <c r="G10" s="3">
        <f t="shared" si="7"/>
        <v>0.17476753284677374</v>
      </c>
      <c r="H10" s="3">
        <f t="shared" si="8"/>
        <v>-0.17476753284677374</v>
      </c>
      <c r="I10" s="5">
        <f t="shared" si="4"/>
        <v>0.17476753284677374</v>
      </c>
      <c r="J10" s="6">
        <f t="shared" si="9"/>
        <v>-0.17476753284677374</v>
      </c>
      <c r="L10" s="16"/>
      <c r="M10" s="4"/>
      <c r="N10" s="4"/>
      <c r="O10" s="4"/>
    </row>
    <row r="11" spans="1:15" x14ac:dyDescent="0.25">
      <c r="A11" s="23">
        <f t="shared" si="3"/>
        <v>5.7702722208792139</v>
      </c>
      <c r="B11" s="7">
        <f t="shared" si="5"/>
        <v>75.306122448979636</v>
      </c>
      <c r="C11" s="3">
        <f t="shared" si="6"/>
        <v>1.3143397836447102</v>
      </c>
      <c r="D11" s="3">
        <f t="shared" si="0"/>
        <v>1.9345897260780591</v>
      </c>
      <c r="E11" s="4">
        <f t="shared" si="1"/>
        <v>0.50730916781901336</v>
      </c>
      <c r="F11" s="3">
        <f t="shared" si="2"/>
        <v>0.39843968867974094</v>
      </c>
      <c r="G11" s="3">
        <f t="shared" si="7"/>
        <v>0.19921984433987047</v>
      </c>
      <c r="H11" s="3">
        <f t="shared" si="8"/>
        <v>-0.19921984433987047</v>
      </c>
      <c r="I11" s="5">
        <f t="shared" si="4"/>
        <v>0.19921984433987047</v>
      </c>
      <c r="J11" s="6">
        <f t="shared" si="9"/>
        <v>-0.19921984433987047</v>
      </c>
      <c r="L11" s="16"/>
      <c r="M11" s="14"/>
      <c r="N11" s="4"/>
      <c r="O11" s="4"/>
    </row>
    <row r="12" spans="1:15" x14ac:dyDescent="0.25">
      <c r="A12" s="23">
        <f t="shared" si="3"/>
        <v>5.7061580850916673</v>
      </c>
      <c r="B12" s="7">
        <f t="shared" si="5"/>
        <v>73.46938775510209</v>
      </c>
      <c r="C12" s="3">
        <f t="shared" si="6"/>
        <v>1.2822827157509369</v>
      </c>
      <c r="D12" s="3">
        <f t="shared" si="0"/>
        <v>1.9173357060733218</v>
      </c>
      <c r="E12" s="4">
        <f t="shared" si="1"/>
        <v>0.56905517326206323</v>
      </c>
      <c r="F12" s="3">
        <f t="shared" si="2"/>
        <v>0.44693488795184116</v>
      </c>
      <c r="G12" s="3">
        <f t="shared" si="7"/>
        <v>0.22346744397592058</v>
      </c>
      <c r="H12" s="3">
        <f t="shared" si="8"/>
        <v>-0.22346744397592058</v>
      </c>
      <c r="I12" s="5">
        <f t="shared" si="4"/>
        <v>0.22346744397592058</v>
      </c>
      <c r="J12" s="6">
        <f t="shared" si="9"/>
        <v>-0.22346744397592058</v>
      </c>
      <c r="L12" s="16"/>
      <c r="M12" s="4"/>
      <c r="N12" s="4"/>
      <c r="O12" s="4"/>
    </row>
    <row r="13" spans="1:15" x14ac:dyDescent="0.25">
      <c r="A13" s="23">
        <f t="shared" si="3"/>
        <v>5.6420439493041208</v>
      </c>
      <c r="B13" s="7">
        <f t="shared" si="5"/>
        <v>71.632653061224545</v>
      </c>
      <c r="C13" s="3">
        <f t="shared" si="6"/>
        <v>1.2502256478571636</v>
      </c>
      <c r="D13" s="3">
        <f t="shared" si="0"/>
        <v>1.8981114940213379</v>
      </c>
      <c r="E13" s="4">
        <f t="shared" si="1"/>
        <v>0.63021643604723954</v>
      </c>
      <c r="F13" s="3">
        <f t="shared" si="2"/>
        <v>0.49497083141438736</v>
      </c>
      <c r="G13" s="3">
        <f t="shared" si="7"/>
        <v>0.24748541570719368</v>
      </c>
      <c r="H13" s="3">
        <f t="shared" si="8"/>
        <v>-0.24748541570719368</v>
      </c>
      <c r="I13" s="5">
        <f t="shared" si="4"/>
        <v>0.24748541570719368</v>
      </c>
      <c r="J13" s="6">
        <f t="shared" si="9"/>
        <v>-0.24748541570719368</v>
      </c>
      <c r="L13" s="16"/>
      <c r="M13" s="4"/>
      <c r="N13" s="4"/>
      <c r="O13" s="4"/>
    </row>
    <row r="14" spans="1:15" x14ac:dyDescent="0.25">
      <c r="A14" s="23">
        <f t="shared" si="3"/>
        <v>5.5779298135165742</v>
      </c>
      <c r="B14" s="7">
        <f t="shared" si="5"/>
        <v>69.795918367346999</v>
      </c>
      <c r="C14" s="3">
        <f t="shared" si="6"/>
        <v>1.2181685799633901</v>
      </c>
      <c r="D14" s="3">
        <f t="shared" si="0"/>
        <v>1.8769368440995213</v>
      </c>
      <c r="E14" s="4">
        <f t="shared" si="1"/>
        <v>0.69073010884261354</v>
      </c>
      <c r="F14" s="3">
        <f t="shared" si="2"/>
        <v>0.54249815888830821</v>
      </c>
      <c r="G14" s="3">
        <f t="shared" si="7"/>
        <v>0.27124907944415411</v>
      </c>
      <c r="H14" s="3">
        <f t="shared" si="8"/>
        <v>-0.27124907944415411</v>
      </c>
      <c r="I14" s="5">
        <f t="shared" si="4"/>
        <v>0.27124907944415411</v>
      </c>
      <c r="J14" s="6">
        <f t="shared" si="9"/>
        <v>-0.27124907944415411</v>
      </c>
      <c r="L14" s="16"/>
      <c r="M14" s="4"/>
      <c r="N14" s="4"/>
      <c r="O14" s="4"/>
    </row>
    <row r="15" spans="1:15" x14ac:dyDescent="0.25">
      <c r="A15" s="23">
        <f t="shared" si="3"/>
        <v>5.5138156777290277</v>
      </c>
      <c r="B15" s="7">
        <f t="shared" si="5"/>
        <v>67.959183673469454</v>
      </c>
      <c r="C15" s="3">
        <f t="shared" si="6"/>
        <v>1.1861115120696168</v>
      </c>
      <c r="D15" s="3">
        <f t="shared" si="0"/>
        <v>1.8538335146920444</v>
      </c>
      <c r="E15" s="4">
        <f t="shared" si="1"/>
        <v>0.7505340097587464</v>
      </c>
      <c r="F15" s="3">
        <f t="shared" si="2"/>
        <v>0.5894680328318419</v>
      </c>
      <c r="G15" s="3">
        <f t="shared" si="7"/>
        <v>0.29473401641592095</v>
      </c>
      <c r="H15" s="3">
        <f t="shared" si="8"/>
        <v>-0.29473401641592095</v>
      </c>
      <c r="I15" s="5">
        <f t="shared" si="4"/>
        <v>0.29473401641592095</v>
      </c>
      <c r="J15" s="6">
        <f t="shared" si="9"/>
        <v>-0.29473401641592095</v>
      </c>
      <c r="L15" s="16"/>
      <c r="M15" s="4"/>
      <c r="N15" s="4"/>
      <c r="O15" s="4"/>
    </row>
    <row r="16" spans="1:15" x14ac:dyDescent="0.25">
      <c r="A16" s="23">
        <f t="shared" si="3"/>
        <v>5.4497015419414812</v>
      </c>
      <c r="B16" s="7">
        <f t="shared" si="5"/>
        <v>66.122448979591908</v>
      </c>
      <c r="C16" s="3">
        <f t="shared" si="6"/>
        <v>1.1540544441758436</v>
      </c>
      <c r="D16" s="3">
        <f t="shared" si="0"/>
        <v>1.8288252460316259</v>
      </c>
      <c r="E16" s="4">
        <f t="shared" si="1"/>
        <v>0.80956668624478556</v>
      </c>
      <c r="F16" s="3">
        <f t="shared" si="2"/>
        <v>0.63583218852441281</v>
      </c>
      <c r="G16" s="3">
        <f t="shared" si="7"/>
        <v>0.31791609426220641</v>
      </c>
      <c r="H16" s="3">
        <f t="shared" si="8"/>
        <v>-0.31791609426220641</v>
      </c>
      <c r="I16" s="5">
        <f t="shared" si="4"/>
        <v>0.31791609426220641</v>
      </c>
      <c r="J16" s="6">
        <f t="shared" si="9"/>
        <v>-0.31791609426220641</v>
      </c>
      <c r="L16" s="16"/>
      <c r="M16" s="4"/>
      <c r="N16" s="4"/>
      <c r="O16" s="4"/>
    </row>
    <row r="17" spans="1:15" x14ac:dyDescent="0.25">
      <c r="A17" s="23">
        <f t="shared" si="3"/>
        <v>5.3855874061539346</v>
      </c>
      <c r="B17" s="7">
        <f t="shared" si="5"/>
        <v>64.285714285714363</v>
      </c>
      <c r="C17" s="3">
        <f t="shared" si="6"/>
        <v>1.1219973762820703</v>
      </c>
      <c r="D17" s="3">
        <f t="shared" si="0"/>
        <v>1.8019377358048394</v>
      </c>
      <c r="E17" s="4">
        <f t="shared" si="1"/>
        <v>0.86776747823511391</v>
      </c>
      <c r="F17" s="3">
        <f t="shared" si="2"/>
        <v>0.68154298366189359</v>
      </c>
      <c r="G17" s="3">
        <f t="shared" si="7"/>
        <v>0.34077149183094679</v>
      </c>
      <c r="H17" s="3">
        <f t="shared" si="8"/>
        <v>-0.34077149183094679</v>
      </c>
      <c r="I17" s="5">
        <f t="shared" si="4"/>
        <v>0.34077149183094679</v>
      </c>
      <c r="J17" s="6">
        <f t="shared" si="9"/>
        <v>-0.34077149183094679</v>
      </c>
      <c r="L17" s="16"/>
      <c r="M17" s="4"/>
      <c r="N17" s="4"/>
      <c r="O17" s="4"/>
    </row>
    <row r="18" spans="1:15" x14ac:dyDescent="0.25">
      <c r="A18" s="23">
        <f t="shared" si="3"/>
        <v>5.3214732703663881</v>
      </c>
      <c r="B18" s="7">
        <f t="shared" si="5"/>
        <v>62.44897959183681</v>
      </c>
      <c r="C18" s="3">
        <f t="shared" si="6"/>
        <v>1.0899403083882968</v>
      </c>
      <c r="D18" s="3">
        <f t="shared" si="0"/>
        <v>1.7731986127460013</v>
      </c>
      <c r="E18" s="4">
        <f t="shared" si="1"/>
        <v>0.92507658048166841</v>
      </c>
      <c r="F18" s="3">
        <f t="shared" si="2"/>
        <v>0.7265534473122941</v>
      </c>
      <c r="G18" s="3">
        <f t="shared" si="7"/>
        <v>0.36327672365614705</v>
      </c>
      <c r="H18" s="3">
        <f t="shared" si="8"/>
        <v>-0.36327672365614705</v>
      </c>
      <c r="I18" s="5">
        <f t="shared" si="4"/>
        <v>0.36327672365614705</v>
      </c>
      <c r="J18" s="6">
        <f t="shared" si="9"/>
        <v>-0.36327672365614705</v>
      </c>
      <c r="L18" s="16"/>
      <c r="M18" s="4"/>
      <c r="N18" s="4"/>
      <c r="O18" s="4"/>
    </row>
    <row r="19" spans="1:15" x14ac:dyDescent="0.25">
      <c r="A19" s="23">
        <f t="shared" si="3"/>
        <v>5.2573591345788415</v>
      </c>
      <c r="B19" s="7">
        <f t="shared" si="5"/>
        <v>60.612244897959258</v>
      </c>
      <c r="C19" s="3">
        <f t="shared" si="6"/>
        <v>1.0578832404945235</v>
      </c>
      <c r="D19" s="3">
        <f t="shared" si="0"/>
        <v>1.7426374082467799</v>
      </c>
      <c r="E19" s="4">
        <f t="shared" si="1"/>
        <v>0.98143510400787348</v>
      </c>
      <c r="F19" s="3">
        <f t="shared" si="2"/>
        <v>0.77081732818156745</v>
      </c>
      <c r="G19" s="3">
        <f t="shared" si="7"/>
        <v>0.38540866409078373</v>
      </c>
      <c r="H19" s="3">
        <f t="shared" si="8"/>
        <v>-0.38540866409078373</v>
      </c>
      <c r="I19" s="5">
        <f t="shared" si="4"/>
        <v>0.38540866409078373</v>
      </c>
      <c r="J19" s="6">
        <f t="shared" si="9"/>
        <v>-0.38540866409078373</v>
      </c>
      <c r="L19" s="16"/>
      <c r="M19" s="4"/>
      <c r="N19" s="4"/>
      <c r="O19" s="4"/>
    </row>
    <row r="20" spans="1:15" x14ac:dyDescent="0.25">
      <c r="A20" s="23">
        <f t="shared" si="3"/>
        <v>5.193244998791295</v>
      </c>
      <c r="B20" s="7">
        <f t="shared" si="5"/>
        <v>58.775510204081705</v>
      </c>
      <c r="C20" s="3">
        <f t="shared" si="6"/>
        <v>1.02582617260075</v>
      </c>
      <c r="D20" s="3">
        <f t="shared" si="0"/>
        <v>1.7102855260106935</v>
      </c>
      <c r="E20" s="4">
        <f t="shared" si="1"/>
        <v>1.0367851366210479</v>
      </c>
      <c r="F20" s="3">
        <f t="shared" si="2"/>
        <v>0.81428914213994352</v>
      </c>
      <c r="G20" s="3">
        <f t="shared" si="7"/>
        <v>0.40714457106997176</v>
      </c>
      <c r="H20" s="3">
        <f t="shared" si="8"/>
        <v>-0.40714457106997176</v>
      </c>
      <c r="I20" s="5">
        <f t="shared" si="4"/>
        <v>0.40714457106997176</v>
      </c>
      <c r="J20" s="6">
        <f t="shared" si="9"/>
        <v>-0.40714457106997176</v>
      </c>
      <c r="L20" s="16"/>
      <c r="M20" s="4"/>
      <c r="N20" s="4"/>
      <c r="O20" s="4"/>
    </row>
    <row r="21" spans="1:15" x14ac:dyDescent="0.25">
      <c r="A21" s="23">
        <f t="shared" si="3"/>
        <v>5.1291308630037484</v>
      </c>
      <c r="B21" s="7">
        <f t="shared" si="5"/>
        <v>56.938775510204152</v>
      </c>
      <c r="C21" s="3">
        <f t="shared" si="6"/>
        <v>0.99376910470697655</v>
      </c>
      <c r="D21" s="3">
        <f t="shared" si="0"/>
        <v>1.6761762097836825</v>
      </c>
      <c r="E21" s="4">
        <f t="shared" si="1"/>
        <v>1.0910698024210954</v>
      </c>
      <c r="F21" s="3">
        <f t="shared" si="2"/>
        <v>0.85692421895994508</v>
      </c>
      <c r="G21" s="3">
        <f t="shared" si="7"/>
        <v>0.42846210947997254</v>
      </c>
      <c r="H21" s="3">
        <f t="shared" si="8"/>
        <v>-0.42846210947997254</v>
      </c>
      <c r="I21" s="5">
        <f t="shared" si="4"/>
        <v>0.42846210947997254</v>
      </c>
      <c r="J21" s="6">
        <f t="shared" si="9"/>
        <v>-0.42846210947997254</v>
      </c>
      <c r="L21" s="16"/>
      <c r="M21" s="4"/>
      <c r="N21" s="4"/>
      <c r="O21" s="4"/>
    </row>
    <row r="22" spans="1:15" x14ac:dyDescent="0.25">
      <c r="A22" s="23">
        <f t="shared" si="3"/>
        <v>5.0650167272162019</v>
      </c>
      <c r="B22" s="7">
        <f t="shared" si="5"/>
        <v>55.1020408163266</v>
      </c>
      <c r="C22" s="3">
        <f t="shared" si="6"/>
        <v>0.96171203681320316</v>
      </c>
      <c r="D22" s="3">
        <f t="shared" si="0"/>
        <v>1.6403445091939131</v>
      </c>
      <c r="E22" s="4">
        <f t="shared" si="1"/>
        <v>1.1442333202443373</v>
      </c>
      <c r="F22" s="3">
        <f t="shared" si="2"/>
        <v>0.89867874821806681</v>
      </c>
      <c r="G22" s="3">
        <f t="shared" si="7"/>
        <v>0.44933937410903341</v>
      </c>
      <c r="H22" s="3">
        <f t="shared" si="8"/>
        <v>-0.44933937410903341</v>
      </c>
      <c r="I22" s="5">
        <f t="shared" si="4"/>
        <v>0.44933937410903341</v>
      </c>
      <c r="J22" s="6">
        <f t="shared" si="9"/>
        <v>-0.44933937410903341</v>
      </c>
      <c r="L22" s="16"/>
      <c r="M22" s="4"/>
      <c r="N22" s="4"/>
      <c r="O22" s="4"/>
    </row>
    <row r="23" spans="1:15" x14ac:dyDescent="0.25">
      <c r="A23" s="23">
        <f t="shared" si="3"/>
        <v>5.0009025914286553</v>
      </c>
      <c r="B23" s="7">
        <f t="shared" si="5"/>
        <v>53.265306122449047</v>
      </c>
      <c r="C23" s="3">
        <f t="shared" si="6"/>
        <v>0.92965496891942978</v>
      </c>
      <c r="D23" s="3">
        <f t="shared" si="0"/>
        <v>1.6028272437359148</v>
      </c>
      <c r="E23" s="4">
        <f t="shared" si="1"/>
        <v>1.19622106098243</v>
      </c>
      <c r="F23" s="3">
        <f t="shared" si="2"/>
        <v>0.93950982431294749</v>
      </c>
      <c r="G23" s="3">
        <f t="shared" si="7"/>
        <v>0.46975491215647375</v>
      </c>
      <c r="H23" s="3">
        <f t="shared" si="8"/>
        <v>-0.46975491215647375</v>
      </c>
      <c r="I23" s="5">
        <f t="shared" si="4"/>
        <v>0.46975491215647375</v>
      </c>
      <c r="J23" s="6">
        <f t="shared" si="9"/>
        <v>-0.46975491215647375</v>
      </c>
      <c r="L23" s="16"/>
      <c r="M23" s="4"/>
      <c r="N23" s="4"/>
      <c r="O23" s="4"/>
    </row>
    <row r="24" spans="1:15" x14ac:dyDescent="0.25">
      <c r="A24" s="23">
        <f t="shared" si="3"/>
        <v>4.9367884556411088</v>
      </c>
      <c r="B24" s="7">
        <f t="shared" si="5"/>
        <v>51.428571428571495</v>
      </c>
      <c r="C24" s="3">
        <f t="shared" si="6"/>
        <v>0.89759790102565629</v>
      </c>
      <c r="D24" s="3">
        <f t="shared" si="0"/>
        <v>1.5636629649360609</v>
      </c>
      <c r="E24" s="4">
        <f t="shared" si="1"/>
        <v>1.2469796037174654</v>
      </c>
      <c r="F24" s="3">
        <f t="shared" si="2"/>
        <v>0.97937549055377515</v>
      </c>
      <c r="G24" s="3">
        <f t="shared" si="7"/>
        <v>0.48968774527688758</v>
      </c>
      <c r="H24" s="3">
        <f t="shared" si="8"/>
        <v>-0.48968774527688758</v>
      </c>
      <c r="I24" s="5">
        <f t="shared" si="4"/>
        <v>0.48968774527688758</v>
      </c>
      <c r="J24" s="6">
        <f t="shared" si="9"/>
        <v>-0.48968774527688758</v>
      </c>
      <c r="L24" s="16"/>
      <c r="M24" s="4"/>
      <c r="N24" s="4"/>
      <c r="O24" s="4"/>
    </row>
    <row r="25" spans="1:15" x14ac:dyDescent="0.25">
      <c r="A25" s="23">
        <f t="shared" si="3"/>
        <v>4.8726743198535623</v>
      </c>
      <c r="B25" s="7">
        <f t="shared" si="5"/>
        <v>49.591836734693942</v>
      </c>
      <c r="C25" s="3">
        <f t="shared" si="6"/>
        <v>0.8655408331318829</v>
      </c>
      <c r="D25" s="3">
        <f t="shared" si="0"/>
        <v>1.5228919167382702</v>
      </c>
      <c r="E25" s="4">
        <f t="shared" si="1"/>
        <v>1.2964567906155751</v>
      </c>
      <c r="F25" s="3">
        <f t="shared" si="2"/>
        <v>1.0182347822736229</v>
      </c>
      <c r="G25" s="3">
        <f t="shared" si="7"/>
        <v>0.50911739113681143</v>
      </c>
      <c r="H25" s="3">
        <f t="shared" si="8"/>
        <v>-0.50911739113681143</v>
      </c>
      <c r="I25" s="5">
        <f t="shared" si="4"/>
        <v>0.50911739113681143</v>
      </c>
      <c r="J25" s="6">
        <f t="shared" si="9"/>
        <v>-0.50911739113681143</v>
      </c>
      <c r="L25" s="16"/>
      <c r="M25" s="4"/>
      <c r="N25" s="4"/>
      <c r="O25" s="4"/>
    </row>
    <row r="26" spans="1:15" x14ac:dyDescent="0.25">
      <c r="A26" s="23">
        <f t="shared" si="3"/>
        <v>4.8085601840660157</v>
      </c>
      <c r="B26" s="7">
        <f t="shared" si="5"/>
        <v>47.755102040816389</v>
      </c>
      <c r="C26" s="3">
        <f t="shared" si="6"/>
        <v>0.83348376523810952</v>
      </c>
      <c r="D26" s="3">
        <f t="shared" si="0"/>
        <v>1.4805559941506325</v>
      </c>
      <c r="E26" s="4">
        <f t="shared" si="1"/>
        <v>1.344601780522632</v>
      </c>
      <c r="F26" s="3">
        <f t="shared" si="2"/>
        <v>1.056047768923414</v>
      </c>
      <c r="G26" s="3">
        <f t="shared" si="7"/>
        <v>0.528023884461707</v>
      </c>
      <c r="H26" s="3">
        <f t="shared" si="8"/>
        <v>-0.528023884461707</v>
      </c>
      <c r="I26" s="5">
        <f t="shared" si="4"/>
        <v>0.528023884461707</v>
      </c>
      <c r="J26" s="6">
        <f t="shared" si="9"/>
        <v>-0.528023884461707</v>
      </c>
      <c r="L26" s="17"/>
      <c r="M26" s="4"/>
      <c r="N26" s="4"/>
      <c r="O26" s="4"/>
    </row>
    <row r="27" spans="1:15" x14ac:dyDescent="0.25">
      <c r="A27" s="23">
        <f t="shared" si="3"/>
        <v>4.7444460482784692</v>
      </c>
      <c r="B27" s="7">
        <f t="shared" si="5"/>
        <v>45.918367346938837</v>
      </c>
      <c r="C27" s="3">
        <f t="shared" si="6"/>
        <v>0.80142669734433603</v>
      </c>
      <c r="D27" s="3">
        <f t="shared" si="0"/>
        <v>1.4366987001954565</v>
      </c>
      <c r="E27" s="4">
        <f t="shared" si="1"/>
        <v>1.3913651012069714</v>
      </c>
      <c r="F27" s="3">
        <f t="shared" si="2"/>
        <v>1.0927755951032601</v>
      </c>
      <c r="G27" s="3">
        <f t="shared" si="7"/>
        <v>0.54638779755163003</v>
      </c>
      <c r="H27" s="3">
        <f t="shared" si="8"/>
        <v>-0.54638779755163003</v>
      </c>
      <c r="I27" s="5">
        <f t="shared" si="4"/>
        <v>0.54638779755163003</v>
      </c>
      <c r="J27" s="6">
        <f t="shared" si="9"/>
        <v>-0.54638779755163003</v>
      </c>
      <c r="L27" s="18">
        <f>IF(K29=0,"",A27)</f>
        <v>4.7444460482784692</v>
      </c>
      <c r="M27" s="19">
        <f>IF(K29=0,"",I27)</f>
        <v>0.54638779755163003</v>
      </c>
      <c r="N27" s="15">
        <f>IF(K29=0,"",J27)</f>
        <v>-0.54638779755163003</v>
      </c>
      <c r="O27" s="4"/>
    </row>
    <row r="28" spans="1:15" x14ac:dyDescent="0.25">
      <c r="A28" s="23">
        <f t="shared" si="3"/>
        <v>4.6803319124909226</v>
      </c>
      <c r="B28" s="7">
        <f t="shared" si="5"/>
        <v>44.081632653061284</v>
      </c>
      <c r="C28" s="3">
        <f t="shared" si="6"/>
        <v>0.76936962945056264</v>
      </c>
      <c r="D28" s="3">
        <f t="shared" si="0"/>
        <v>1.3913651012069743</v>
      </c>
      <c r="E28" s="4">
        <f t="shared" si="1"/>
        <v>1.4366987001954536</v>
      </c>
      <c r="F28" s="3">
        <f t="shared" si="2"/>
        <v>1.1283805204890105</v>
      </c>
      <c r="G28" s="3">
        <f t="shared" si="7"/>
        <v>0.56419026024450525</v>
      </c>
      <c r="H28" s="3">
        <f t="shared" si="8"/>
        <v>-0.56419026024450525</v>
      </c>
      <c r="I28" s="5">
        <f t="shared" si="4"/>
        <v>0.56419026024450525</v>
      </c>
      <c r="J28" s="6">
        <f t="shared" si="9"/>
        <v>-0.56419026024450525</v>
      </c>
      <c r="L28" s="18">
        <f>IF(K29=0,"",A28)</f>
        <v>4.6803319124909226</v>
      </c>
      <c r="M28" s="19">
        <f>IF(K29=0,"",I28)</f>
        <v>0.56419026024450525</v>
      </c>
      <c r="N28" s="15">
        <f>IF(K29=0,"",J28)</f>
        <v>-0.56419026024450525</v>
      </c>
      <c r="O28" s="4"/>
    </row>
    <row r="29" spans="1:15" x14ac:dyDescent="0.25">
      <c r="A29" s="23">
        <f t="shared" si="3"/>
        <v>4.6162177767033761</v>
      </c>
      <c r="B29" s="7">
        <f t="shared" si="5"/>
        <v>42.244897959183731</v>
      </c>
      <c r="C29" s="3">
        <f t="shared" si="6"/>
        <v>0.73731256155678926</v>
      </c>
      <c r="D29" s="3">
        <f t="shared" si="0"/>
        <v>1.3446017805226351</v>
      </c>
      <c r="E29" s="4">
        <f t="shared" si="1"/>
        <v>1.4805559941506297</v>
      </c>
      <c r="F29" s="3">
        <f t="shared" si="2"/>
        <v>1.1628259586129877</v>
      </c>
      <c r="G29" s="3">
        <f t="shared" si="7"/>
        <v>0.58141297930649383</v>
      </c>
      <c r="H29" s="3">
        <f t="shared" si="8"/>
        <v>-0.58141297930649383</v>
      </c>
      <c r="I29" s="5">
        <f t="shared" si="4"/>
        <v>0.58141297930649383</v>
      </c>
      <c r="J29" s="6">
        <f t="shared" si="9"/>
        <v>-0.58141297930649383</v>
      </c>
      <c r="K29">
        <f t="shared" ref="K29:K68" si="10">IF(A28&lt;$M$1,1,0)</f>
        <v>1</v>
      </c>
      <c r="L29" s="18">
        <f>IF(K29=0,"",A29)</f>
        <v>4.6162177767033761</v>
      </c>
      <c r="M29" s="19">
        <f>IF(K29=0,"",I29)</f>
        <v>0.58141297930649383</v>
      </c>
      <c r="N29" s="15">
        <f>IF(K29=0,"",J29)</f>
        <v>-0.58141297930649383</v>
      </c>
      <c r="O29" s="4"/>
    </row>
    <row r="30" spans="1:15" x14ac:dyDescent="0.25">
      <c r="A30" s="23">
        <f t="shared" si="3"/>
        <v>4.5521036409158295</v>
      </c>
      <c r="B30" s="7">
        <f t="shared" si="5"/>
        <v>40.408163265306179</v>
      </c>
      <c r="C30" s="3">
        <f t="shared" si="6"/>
        <v>0.70525549366301576</v>
      </c>
      <c r="D30" s="3">
        <f t="shared" si="0"/>
        <v>1.2964567906155782</v>
      </c>
      <c r="E30" s="4">
        <f t="shared" si="1"/>
        <v>1.5228919167382677</v>
      </c>
      <c r="F30" s="3">
        <f t="shared" si="2"/>
        <v>1.1960765144590553</v>
      </c>
      <c r="G30" s="3">
        <f t="shared" si="7"/>
        <v>0.59803825722952764</v>
      </c>
      <c r="H30" s="3">
        <f t="shared" si="8"/>
        <v>-0.59803825722952764</v>
      </c>
      <c r="I30" s="5">
        <f t="shared" si="4"/>
        <v>0.59803825722952764</v>
      </c>
      <c r="J30" s="6">
        <f t="shared" si="9"/>
        <v>-0.59803825722952764</v>
      </c>
      <c r="K30">
        <f t="shared" si="10"/>
        <v>1</v>
      </c>
      <c r="L30" s="18">
        <f t="shared" ref="L30:L67" si="11">IF(K30=0,"",A30)</f>
        <v>4.5521036409158295</v>
      </c>
      <c r="M30" s="19">
        <f t="shared" ref="M30:M67" si="12">IF(K30=0,"",I30)</f>
        <v>0.59803825722952764</v>
      </c>
      <c r="N30" s="15">
        <f t="shared" ref="N30:N67" si="13">IF(K30=0,"",J30)</f>
        <v>-0.59803825722952764</v>
      </c>
      <c r="O30" s="4"/>
    </row>
    <row r="31" spans="1:15" x14ac:dyDescent="0.25">
      <c r="A31" s="23">
        <f t="shared" si="3"/>
        <v>4.487989505128283</v>
      </c>
      <c r="B31" s="7">
        <f t="shared" si="5"/>
        <v>38.571428571428626</v>
      </c>
      <c r="C31" s="3">
        <f t="shared" si="6"/>
        <v>0.67319842576924238</v>
      </c>
      <c r="D31" s="3">
        <f t="shared" si="0"/>
        <v>1.2469796037174685</v>
      </c>
      <c r="E31" s="4">
        <f t="shared" si="1"/>
        <v>1.5636629649360585</v>
      </c>
      <c r="F31" s="3">
        <f t="shared" si="2"/>
        <v>1.2280980208333889</v>
      </c>
      <c r="G31" s="3">
        <f t="shared" si="7"/>
        <v>0.61404901041669446</v>
      </c>
      <c r="H31" s="3">
        <f t="shared" si="8"/>
        <v>-0.61404901041669446</v>
      </c>
      <c r="I31" s="5">
        <f t="shared" si="4"/>
        <v>0.61404901041669446</v>
      </c>
      <c r="J31" s="6">
        <f t="shared" si="9"/>
        <v>-0.61404901041669446</v>
      </c>
      <c r="K31">
        <f t="shared" si="10"/>
        <v>1</v>
      </c>
      <c r="L31" s="18">
        <f t="shared" si="11"/>
        <v>4.487989505128283</v>
      </c>
      <c r="M31" s="19">
        <f t="shared" si="12"/>
        <v>0.61404901041669446</v>
      </c>
      <c r="N31" s="15">
        <f t="shared" si="13"/>
        <v>-0.61404901041669446</v>
      </c>
    </row>
    <row r="32" spans="1:15" x14ac:dyDescent="0.25">
      <c r="A32" s="23">
        <f t="shared" si="3"/>
        <v>4.4238753693407364</v>
      </c>
      <c r="B32" s="7">
        <f t="shared" si="5"/>
        <v>36.734693877551074</v>
      </c>
      <c r="C32" s="3">
        <f t="shared" si="6"/>
        <v>0.64114135787546889</v>
      </c>
      <c r="D32" s="3">
        <f t="shared" si="0"/>
        <v>1.1962210609824333</v>
      </c>
      <c r="E32" s="4">
        <f t="shared" si="1"/>
        <v>1.6028272437359123</v>
      </c>
      <c r="F32" s="3">
        <f t="shared" si="2"/>
        <v>1.2588575734735798</v>
      </c>
      <c r="G32" s="3">
        <f t="shared" si="7"/>
        <v>0.62942878673678992</v>
      </c>
      <c r="H32" s="3">
        <f t="shared" si="8"/>
        <v>-0.62942878673678992</v>
      </c>
      <c r="I32" s="5">
        <f t="shared" si="4"/>
        <v>0.62942878673678992</v>
      </c>
      <c r="J32" s="6">
        <f t="shared" si="9"/>
        <v>-0.62942878673678992</v>
      </c>
      <c r="K32">
        <f t="shared" si="10"/>
        <v>1</v>
      </c>
      <c r="L32" s="18">
        <f t="shared" si="11"/>
        <v>4.4238753693407364</v>
      </c>
      <c r="M32" s="19">
        <f t="shared" si="12"/>
        <v>0.62942878673678992</v>
      </c>
      <c r="N32" s="15">
        <f t="shared" si="13"/>
        <v>-0.62942878673678992</v>
      </c>
    </row>
    <row r="33" spans="1:14" x14ac:dyDescent="0.25">
      <c r="A33" s="23">
        <f t="shared" si="3"/>
        <v>4.3597612335531899</v>
      </c>
      <c r="B33" s="7">
        <f t="shared" si="5"/>
        <v>34.897959183673521</v>
      </c>
      <c r="C33" s="3">
        <f t="shared" si="6"/>
        <v>0.6090842899816955</v>
      </c>
      <c r="D33" s="3">
        <f t="shared" si="0"/>
        <v>1.1442333202443409</v>
      </c>
      <c r="E33" s="4">
        <f t="shared" si="1"/>
        <v>1.6403445091939108</v>
      </c>
      <c r="F33" s="3">
        <f t="shared" si="2"/>
        <v>1.2883235648599862</v>
      </c>
      <c r="G33" s="3">
        <f t="shared" si="7"/>
        <v>0.64416178242999311</v>
      </c>
      <c r="H33" s="3">
        <f t="shared" si="8"/>
        <v>-0.64416178242999311</v>
      </c>
      <c r="I33" s="5">
        <f t="shared" si="4"/>
        <v>0.64416178242999311</v>
      </c>
      <c r="J33" s="6">
        <f t="shared" si="9"/>
        <v>-0.64416178242999311</v>
      </c>
      <c r="K33">
        <f t="shared" si="10"/>
        <v>1</v>
      </c>
      <c r="L33" s="18">
        <f t="shared" si="11"/>
        <v>4.3597612335531899</v>
      </c>
      <c r="M33" s="19">
        <f t="shared" si="12"/>
        <v>0.64416178242999311</v>
      </c>
      <c r="N33" s="15">
        <f t="shared" si="13"/>
        <v>-0.64416178242999311</v>
      </c>
    </row>
    <row r="34" spans="1:14" x14ac:dyDescent="0.25">
      <c r="A34" s="23">
        <f t="shared" si="3"/>
        <v>4.2956470977656434</v>
      </c>
      <c r="B34" s="7">
        <f t="shared" si="5"/>
        <v>33.061224489795968</v>
      </c>
      <c r="C34" s="3">
        <f t="shared" si="6"/>
        <v>0.57702722208792201</v>
      </c>
      <c r="D34" s="3">
        <f t="shared" si="0"/>
        <v>1.0910698024210987</v>
      </c>
      <c r="E34" s="4">
        <f t="shared" si="1"/>
        <v>1.6761762097836805</v>
      </c>
      <c r="F34" s="3">
        <f t="shared" si="2"/>
        <v>1.3164657166945988</v>
      </c>
      <c r="G34" s="3">
        <f t="shared" si="7"/>
        <v>0.65823285834729939</v>
      </c>
      <c r="H34" s="3">
        <f t="shared" si="8"/>
        <v>-0.65823285834729939</v>
      </c>
      <c r="I34" s="5">
        <f t="shared" si="4"/>
        <v>0.65823285834729939</v>
      </c>
      <c r="J34" s="6">
        <f t="shared" si="9"/>
        <v>-0.65823285834729939</v>
      </c>
      <c r="K34">
        <f t="shared" si="10"/>
        <v>1</v>
      </c>
      <c r="L34" s="18">
        <f t="shared" si="11"/>
        <v>4.2956470977656434</v>
      </c>
      <c r="M34" s="19">
        <f t="shared" si="12"/>
        <v>0.65823285834729939</v>
      </c>
      <c r="N34" s="15">
        <f t="shared" si="13"/>
        <v>-0.65823285834729939</v>
      </c>
    </row>
    <row r="35" spans="1:14" x14ac:dyDescent="0.25">
      <c r="A35" s="23">
        <f t="shared" si="3"/>
        <v>4.2315329619780968</v>
      </c>
      <c r="B35" s="7">
        <f t="shared" si="5"/>
        <v>31.224489795918416</v>
      </c>
      <c r="C35" s="3">
        <f t="shared" si="6"/>
        <v>0.54497015419414863</v>
      </c>
      <c r="D35" s="3">
        <f t="shared" ref="D35:D66" si="14">$B$1*SIN(C35)</f>
        <v>1.0367851366210514</v>
      </c>
      <c r="E35" s="4">
        <f t="shared" ref="E35:E66" si="15">$B$1*COS(C35)</f>
        <v>1.7102855260106915</v>
      </c>
      <c r="F35" s="3">
        <f t="shared" ref="F35:F66" si="16">2*PI()*E35/$E$1</f>
        <v>1.3432551110140358</v>
      </c>
      <c r="G35" s="3">
        <f t="shared" si="7"/>
        <v>0.67162755550701791</v>
      </c>
      <c r="H35" s="3">
        <f t="shared" si="8"/>
        <v>-0.67162755550701791</v>
      </c>
      <c r="I35" s="5">
        <f t="shared" si="4"/>
        <v>0.67162755550701791</v>
      </c>
      <c r="J35" s="6">
        <f t="shared" si="9"/>
        <v>-0.67162755550701791</v>
      </c>
      <c r="K35">
        <f t="shared" si="10"/>
        <v>1</v>
      </c>
      <c r="L35" s="18">
        <f t="shared" si="11"/>
        <v>4.2315329619780968</v>
      </c>
      <c r="M35" s="19">
        <f t="shared" si="12"/>
        <v>0.67162755550701791</v>
      </c>
      <c r="N35" s="15">
        <f t="shared" si="13"/>
        <v>-0.67162755550701791</v>
      </c>
    </row>
    <row r="36" spans="1:14" x14ac:dyDescent="0.25">
      <c r="A36" s="23">
        <f t="shared" ref="A36:A67" si="17">A35-(($B$1*2*PI())/2)/98</f>
        <v>4.1674188261905503</v>
      </c>
      <c r="B36" s="7">
        <f t="shared" si="5"/>
        <v>29.387755102040863</v>
      </c>
      <c r="C36" s="3">
        <f t="shared" si="6"/>
        <v>0.51291308630037524</v>
      </c>
      <c r="D36" s="3">
        <f t="shared" si="14"/>
        <v>0.98143510400787726</v>
      </c>
      <c r="E36" s="4">
        <f t="shared" si="15"/>
        <v>1.7426374082467779</v>
      </c>
      <c r="F36" s="3">
        <f t="shared" si="16"/>
        <v>1.3686642199047088</v>
      </c>
      <c r="G36" s="3">
        <f t="shared" si="7"/>
        <v>0.68433210995235438</v>
      </c>
      <c r="H36" s="3">
        <f t="shared" si="8"/>
        <v>-0.68433210995235438</v>
      </c>
      <c r="I36" s="5">
        <f t="shared" si="4"/>
        <v>0.68433210995235438</v>
      </c>
      <c r="J36" s="6">
        <f t="shared" si="9"/>
        <v>-0.68433210995235438</v>
      </c>
      <c r="K36">
        <f t="shared" si="10"/>
        <v>1</v>
      </c>
      <c r="L36" s="18">
        <f t="shared" si="11"/>
        <v>4.1674188261905503</v>
      </c>
      <c r="M36" s="19">
        <f t="shared" si="12"/>
        <v>0.68433210995235438</v>
      </c>
      <c r="N36" s="15">
        <f t="shared" si="13"/>
        <v>-0.68433210995235438</v>
      </c>
    </row>
    <row r="37" spans="1:14" x14ac:dyDescent="0.25">
      <c r="A37" s="23">
        <f t="shared" si="17"/>
        <v>4.1033046904030037</v>
      </c>
      <c r="B37" s="7">
        <f t="shared" si="5"/>
        <v>27.551020408163311</v>
      </c>
      <c r="C37" s="3">
        <f t="shared" si="6"/>
        <v>0.48085601840660175</v>
      </c>
      <c r="D37" s="3">
        <f t="shared" si="14"/>
        <v>0.92507658048167185</v>
      </c>
      <c r="E37" s="4">
        <f t="shared" si="15"/>
        <v>1.7731986127459993</v>
      </c>
      <c r="F37" s="3">
        <f t="shared" si="16"/>
        <v>1.3926669337896109</v>
      </c>
      <c r="G37" s="3">
        <f t="shared" si="7"/>
        <v>0.69633346689480546</v>
      </c>
      <c r="H37" s="3">
        <f t="shared" si="8"/>
        <v>-0.69633346689480546</v>
      </c>
      <c r="I37" s="5">
        <f t="shared" si="4"/>
        <v>0.69633346689480546</v>
      </c>
      <c r="J37" s="6">
        <f t="shared" si="9"/>
        <v>-0.69633346689480546</v>
      </c>
      <c r="K37">
        <f t="shared" si="10"/>
        <v>1</v>
      </c>
      <c r="L37" s="18">
        <f t="shared" si="11"/>
        <v>4.1033046904030037</v>
      </c>
      <c r="M37" s="19">
        <f t="shared" si="12"/>
        <v>0.69633346689480546</v>
      </c>
      <c r="N37" s="15">
        <f t="shared" si="13"/>
        <v>-0.69633346689480546</v>
      </c>
    </row>
    <row r="38" spans="1:14" x14ac:dyDescent="0.25">
      <c r="A38" s="23">
        <f t="shared" si="17"/>
        <v>4.0391905546154572</v>
      </c>
      <c r="B38" s="7">
        <f t="shared" si="5"/>
        <v>25.714285714285758</v>
      </c>
      <c r="C38" s="3">
        <f t="shared" si="6"/>
        <v>0.44879895051282837</v>
      </c>
      <c r="D38" s="3">
        <f t="shared" si="14"/>
        <v>0.86776747823511757</v>
      </c>
      <c r="E38" s="4">
        <f t="shared" si="15"/>
        <v>1.8019377358048376</v>
      </c>
      <c r="F38" s="3">
        <f t="shared" si="16"/>
        <v>1.4152385882576759</v>
      </c>
      <c r="G38" s="3">
        <f t="shared" si="7"/>
        <v>0.70761929412883795</v>
      </c>
      <c r="H38" s="3">
        <f t="shared" si="8"/>
        <v>-0.70761929412883795</v>
      </c>
      <c r="I38" s="5">
        <f t="shared" si="4"/>
        <v>0.70761929412883795</v>
      </c>
      <c r="J38" s="6">
        <f t="shared" si="9"/>
        <v>-0.70761929412883795</v>
      </c>
      <c r="K38">
        <f t="shared" si="10"/>
        <v>1</v>
      </c>
      <c r="L38" s="18">
        <f t="shared" si="11"/>
        <v>4.0391905546154572</v>
      </c>
      <c r="M38" s="19">
        <f t="shared" si="12"/>
        <v>0.70761929412883795</v>
      </c>
      <c r="N38" s="15">
        <f t="shared" si="13"/>
        <v>-0.70761929412883795</v>
      </c>
    </row>
    <row r="39" spans="1:14" x14ac:dyDescent="0.25">
      <c r="A39" s="23">
        <f t="shared" si="17"/>
        <v>3.9750764188279102</v>
      </c>
      <c r="B39" s="7">
        <f t="shared" si="5"/>
        <v>23.877551020408205</v>
      </c>
      <c r="C39" s="3">
        <f t="shared" si="6"/>
        <v>0.41674188261905493</v>
      </c>
      <c r="D39" s="3">
        <f t="shared" si="14"/>
        <v>0.809566686244789</v>
      </c>
      <c r="E39" s="4">
        <f t="shared" si="15"/>
        <v>1.8288252460316243</v>
      </c>
      <c r="F39" s="3">
        <f t="shared" si="16"/>
        <v>1.4363559894081241</v>
      </c>
      <c r="G39" s="3">
        <f t="shared" si="7"/>
        <v>0.71817799470406207</v>
      </c>
      <c r="H39" s="3">
        <f t="shared" si="8"/>
        <v>-0.71817799470406207</v>
      </c>
      <c r="I39" s="5">
        <f t="shared" si="4"/>
        <v>0.71817799470406207</v>
      </c>
      <c r="J39" s="6">
        <f t="shared" si="9"/>
        <v>-0.71817799470406207</v>
      </c>
      <c r="K39">
        <f t="shared" si="10"/>
        <v>1</v>
      </c>
      <c r="L39" s="18">
        <f t="shared" si="11"/>
        <v>3.9750764188279102</v>
      </c>
      <c r="M39" s="19">
        <f t="shared" si="12"/>
        <v>0.71817799470406207</v>
      </c>
      <c r="N39" s="15">
        <f t="shared" si="13"/>
        <v>-0.71817799470406207</v>
      </c>
    </row>
    <row r="40" spans="1:14" x14ac:dyDescent="0.25">
      <c r="A40" s="23">
        <f t="shared" si="17"/>
        <v>3.9109622830403632</v>
      </c>
      <c r="B40" s="7">
        <f t="shared" si="5"/>
        <v>22.040816326530653</v>
      </c>
      <c r="C40" s="3">
        <f t="shared" si="6"/>
        <v>0.38468481472528149</v>
      </c>
      <c r="D40" s="3">
        <f t="shared" si="14"/>
        <v>0.75053400975874951</v>
      </c>
      <c r="E40" s="4">
        <f t="shared" si="15"/>
        <v>1.853833514692043</v>
      </c>
      <c r="F40" s="3">
        <f t="shared" si="16"/>
        <v>1.455997437683767</v>
      </c>
      <c r="G40" s="3">
        <f t="shared" si="7"/>
        <v>0.7279987188418835</v>
      </c>
      <c r="H40" s="3">
        <f t="shared" si="8"/>
        <v>-0.7279987188418835</v>
      </c>
      <c r="I40" s="5">
        <f t="shared" si="4"/>
        <v>0.7279987188418835</v>
      </c>
      <c r="J40" s="6">
        <f t="shared" si="9"/>
        <v>-0.7279987188418835</v>
      </c>
      <c r="K40">
        <f t="shared" si="10"/>
        <v>1</v>
      </c>
      <c r="L40" s="18">
        <f t="shared" si="11"/>
        <v>3.9109622830403632</v>
      </c>
      <c r="M40" s="19">
        <f t="shared" si="12"/>
        <v>0.7279987188418835</v>
      </c>
      <c r="N40" s="15">
        <f t="shared" si="13"/>
        <v>-0.7279987188418835</v>
      </c>
    </row>
    <row r="41" spans="1:14" x14ac:dyDescent="0.25">
      <c r="A41" s="23">
        <f t="shared" si="17"/>
        <v>3.8468481472528162</v>
      </c>
      <c r="B41" s="7">
        <f t="shared" si="5"/>
        <v>20.2040816326531</v>
      </c>
      <c r="C41" s="3">
        <f t="shared" si="6"/>
        <v>0.35262774683150805</v>
      </c>
      <c r="D41" s="3">
        <f t="shared" si="14"/>
        <v>0.69073010884261643</v>
      </c>
      <c r="E41" s="4">
        <f t="shared" si="15"/>
        <v>1.8769368440995204</v>
      </c>
      <c r="F41" s="3">
        <f t="shared" si="16"/>
        <v>1.4741427501687661</v>
      </c>
      <c r="G41" s="3">
        <f t="shared" si="7"/>
        <v>0.73707137508438303</v>
      </c>
      <c r="H41" s="3">
        <f t="shared" si="8"/>
        <v>-0.73707137508438303</v>
      </c>
      <c r="I41" s="5">
        <f t="shared" si="4"/>
        <v>0.73707137508438303</v>
      </c>
      <c r="J41" s="6">
        <f t="shared" si="9"/>
        <v>-0.73707137508438303</v>
      </c>
      <c r="K41">
        <f t="shared" si="10"/>
        <v>1</v>
      </c>
      <c r="L41" s="18">
        <f t="shared" si="11"/>
        <v>3.8468481472528162</v>
      </c>
      <c r="M41" s="19">
        <f t="shared" si="12"/>
        <v>0.73707137508438303</v>
      </c>
      <c r="N41" s="15">
        <f t="shared" si="13"/>
        <v>-0.73707137508438303</v>
      </c>
    </row>
    <row r="42" spans="1:14" x14ac:dyDescent="0.25">
      <c r="A42" s="23">
        <f t="shared" si="17"/>
        <v>3.7827340114652692</v>
      </c>
      <c r="B42" s="7">
        <f t="shared" si="5"/>
        <v>18.367346938775547</v>
      </c>
      <c r="C42" s="3">
        <f t="shared" si="6"/>
        <v>0.32057067893773467</v>
      </c>
      <c r="D42" s="3">
        <f t="shared" si="14"/>
        <v>0.63021643604724265</v>
      </c>
      <c r="E42" s="4">
        <f t="shared" si="15"/>
        <v>1.8981114940213368</v>
      </c>
      <c r="F42" s="3">
        <f t="shared" si="16"/>
        <v>1.4907732813279446</v>
      </c>
      <c r="G42" s="3">
        <f t="shared" si="7"/>
        <v>0.74538664066397231</v>
      </c>
      <c r="H42" s="3">
        <f t="shared" si="8"/>
        <v>-0.74538664066397231</v>
      </c>
      <c r="I42" s="5">
        <f t="shared" si="4"/>
        <v>0.74538664066397231</v>
      </c>
      <c r="J42" s="6">
        <f t="shared" si="9"/>
        <v>-0.74538664066397231</v>
      </c>
      <c r="K42">
        <f t="shared" si="10"/>
        <v>1</v>
      </c>
      <c r="L42" s="18">
        <f t="shared" si="11"/>
        <v>3.7827340114652692</v>
      </c>
      <c r="M42" s="19">
        <f t="shared" si="12"/>
        <v>0.74538664066397231</v>
      </c>
      <c r="N42" s="15">
        <f t="shared" si="13"/>
        <v>-0.74538664066397231</v>
      </c>
    </row>
    <row r="43" spans="1:14" x14ac:dyDescent="0.25">
      <c r="A43" s="23">
        <f t="shared" si="17"/>
        <v>3.7186198756777222</v>
      </c>
      <c r="B43" s="7">
        <f t="shared" si="5"/>
        <v>16.530612244897995</v>
      </c>
      <c r="C43" s="3">
        <f t="shared" si="6"/>
        <v>0.28851361104396123</v>
      </c>
      <c r="D43" s="3">
        <f t="shared" si="14"/>
        <v>0.56905517326206612</v>
      </c>
      <c r="E43" s="4">
        <f t="shared" si="15"/>
        <v>1.9173357060733209</v>
      </c>
      <c r="F43" s="3">
        <f t="shared" si="16"/>
        <v>1.505871942166336</v>
      </c>
      <c r="G43" s="3">
        <f t="shared" si="7"/>
        <v>0.75293597108316801</v>
      </c>
      <c r="H43" s="3">
        <f t="shared" si="8"/>
        <v>-0.75293597108316801</v>
      </c>
      <c r="I43" s="5">
        <f t="shared" si="4"/>
        <v>0.75293597108316801</v>
      </c>
      <c r="J43" s="6">
        <f t="shared" si="9"/>
        <v>-0.75293597108316801</v>
      </c>
      <c r="K43">
        <f t="shared" si="10"/>
        <v>1</v>
      </c>
      <c r="L43" s="18">
        <f t="shared" si="11"/>
        <v>3.7186198756777222</v>
      </c>
      <c r="M43" s="19">
        <f t="shared" si="12"/>
        <v>0.75293597108316801</v>
      </c>
      <c r="N43" s="15">
        <f t="shared" si="13"/>
        <v>-0.75293597108316801</v>
      </c>
    </row>
    <row r="44" spans="1:14" x14ac:dyDescent="0.25">
      <c r="A44" s="23">
        <f t="shared" si="17"/>
        <v>3.6545057398901752</v>
      </c>
      <c r="B44" s="7">
        <f t="shared" si="5"/>
        <v>14.693877551020444</v>
      </c>
      <c r="C44" s="3">
        <f t="shared" si="6"/>
        <v>0.25645654315018784</v>
      </c>
      <c r="D44" s="3">
        <f t="shared" si="14"/>
        <v>0.50730916781901603</v>
      </c>
      <c r="E44" s="4">
        <f t="shared" si="15"/>
        <v>1.9345897260780585</v>
      </c>
      <c r="F44" s="3">
        <f t="shared" si="16"/>
        <v>1.5194232177892797</v>
      </c>
      <c r="G44" s="3">
        <f t="shared" si="7"/>
        <v>0.75971160889463984</v>
      </c>
      <c r="H44" s="3">
        <f t="shared" si="8"/>
        <v>-0.75971160889463984</v>
      </c>
      <c r="I44" s="5">
        <f t="shared" si="4"/>
        <v>0.75971160889463984</v>
      </c>
      <c r="J44" s="6">
        <f t="shared" si="9"/>
        <v>-0.75971160889463984</v>
      </c>
      <c r="K44">
        <f t="shared" si="10"/>
        <v>1</v>
      </c>
      <c r="L44" s="18">
        <f t="shared" si="11"/>
        <v>3.6545057398901752</v>
      </c>
      <c r="M44" s="19">
        <f t="shared" si="12"/>
        <v>0.75971160889463984</v>
      </c>
      <c r="N44" s="15">
        <f t="shared" si="13"/>
        <v>-0.75971160889463984</v>
      </c>
    </row>
    <row r="45" spans="1:14" x14ac:dyDescent="0.25">
      <c r="A45" s="23">
        <f t="shared" si="17"/>
        <v>3.5903916041026283</v>
      </c>
      <c r="B45" s="7">
        <f t="shared" si="5"/>
        <v>12.857142857142893</v>
      </c>
      <c r="C45" s="3">
        <f t="shared" si="6"/>
        <v>0.22439947525641443</v>
      </c>
      <c r="D45" s="3">
        <f t="shared" si="14"/>
        <v>0.44504186791263006</v>
      </c>
      <c r="E45" s="4">
        <f t="shared" si="15"/>
        <v>1.949855824363647</v>
      </c>
      <c r="F45" s="3">
        <f t="shared" si="16"/>
        <v>1.531413183345026</v>
      </c>
      <c r="G45" s="3">
        <f t="shared" si="7"/>
        <v>0.76570659167251298</v>
      </c>
      <c r="H45" s="3">
        <f t="shared" si="8"/>
        <v>-0.76570659167251298</v>
      </c>
      <c r="I45" s="5">
        <f t="shared" si="4"/>
        <v>0.76570659167251298</v>
      </c>
      <c r="J45" s="6">
        <f t="shared" si="9"/>
        <v>-0.76570659167251298</v>
      </c>
      <c r="K45">
        <f t="shared" si="10"/>
        <v>1</v>
      </c>
      <c r="L45" s="18">
        <f t="shared" si="11"/>
        <v>3.5903916041026283</v>
      </c>
      <c r="M45" s="19">
        <f t="shared" si="12"/>
        <v>0.76570659167251298</v>
      </c>
      <c r="N45" s="15">
        <f t="shared" si="13"/>
        <v>-0.76570659167251298</v>
      </c>
    </row>
    <row r="46" spans="1:14" x14ac:dyDescent="0.25">
      <c r="A46" s="23">
        <f t="shared" si="17"/>
        <v>3.5262774683150813</v>
      </c>
      <c r="B46" s="7">
        <f t="shared" si="5"/>
        <v>11.020408163265342</v>
      </c>
      <c r="C46" s="3">
        <f t="shared" si="6"/>
        <v>0.19234240736264102</v>
      </c>
      <c r="D46" s="3">
        <f t="shared" si="14"/>
        <v>0.3823172574027458</v>
      </c>
      <c r="E46" s="4">
        <f t="shared" si="15"/>
        <v>1.9631183139821304</v>
      </c>
      <c r="F46" s="3">
        <f t="shared" si="16"/>
        <v>1.5418295183334605</v>
      </c>
      <c r="G46" s="3">
        <f t="shared" si="7"/>
        <v>0.77091475916673025</v>
      </c>
      <c r="H46" s="3">
        <f t="shared" si="8"/>
        <v>-0.77091475916673025</v>
      </c>
      <c r="I46" s="5">
        <f t="shared" si="4"/>
        <v>0.77091475916673025</v>
      </c>
      <c r="J46" s="6">
        <f t="shared" si="9"/>
        <v>-0.77091475916673025</v>
      </c>
      <c r="K46">
        <f t="shared" si="10"/>
        <v>1</v>
      </c>
      <c r="L46" s="18">
        <f t="shared" si="11"/>
        <v>3.5262774683150813</v>
      </c>
      <c r="M46" s="19">
        <f t="shared" si="12"/>
        <v>0.77091475916673025</v>
      </c>
      <c r="N46" s="15">
        <f t="shared" si="13"/>
        <v>-0.77091475916673025</v>
      </c>
    </row>
    <row r="47" spans="1:14" x14ac:dyDescent="0.25">
      <c r="A47" s="23">
        <f t="shared" si="17"/>
        <v>3.4621633325275343</v>
      </c>
      <c r="B47" s="7">
        <f t="shared" si="5"/>
        <v>9.1836734693877915</v>
      </c>
      <c r="C47" s="3">
        <f t="shared" si="6"/>
        <v>0.16028533946886764</v>
      </c>
      <c r="D47" s="3">
        <f t="shared" si="14"/>
        <v>0.31919979006675969</v>
      </c>
      <c r="E47" s="4">
        <f t="shared" si="15"/>
        <v>1.9743635668289001</v>
      </c>
      <c r="F47" s="3">
        <f t="shared" si="16"/>
        <v>1.5506615192662534</v>
      </c>
      <c r="G47" s="3">
        <f t="shared" si="7"/>
        <v>0.7753307596331267</v>
      </c>
      <c r="H47" s="3">
        <f t="shared" si="8"/>
        <v>-0.7753307596331267</v>
      </c>
      <c r="I47" s="5">
        <f t="shared" si="4"/>
        <v>0.7753307596331267</v>
      </c>
      <c r="J47" s="6">
        <f t="shared" si="9"/>
        <v>-0.7753307596331267</v>
      </c>
      <c r="K47">
        <f t="shared" si="10"/>
        <v>1</v>
      </c>
      <c r="L47" s="18">
        <f t="shared" si="11"/>
        <v>3.4621633325275343</v>
      </c>
      <c r="M47" s="19">
        <f t="shared" si="12"/>
        <v>0.7753307596331267</v>
      </c>
      <c r="N47" s="15">
        <f t="shared" si="13"/>
        <v>-0.7753307596331267</v>
      </c>
    </row>
    <row r="48" spans="1:14" x14ac:dyDescent="0.25">
      <c r="A48" s="23">
        <f t="shared" si="17"/>
        <v>3.3980491967399873</v>
      </c>
      <c r="B48" s="7">
        <f t="shared" si="5"/>
        <v>7.3469387755102407</v>
      </c>
      <c r="C48" s="3">
        <f t="shared" si="6"/>
        <v>0.12822827157509423</v>
      </c>
      <c r="D48" s="3">
        <f t="shared" si="14"/>
        <v>0.25575432336901327</v>
      </c>
      <c r="E48" s="4">
        <f t="shared" si="15"/>
        <v>1.9835800276464921</v>
      </c>
      <c r="F48" s="3">
        <f t="shared" si="16"/>
        <v>1.5579001106654147</v>
      </c>
      <c r="G48" s="3">
        <f t="shared" si="7"/>
        <v>0.77895005533270734</v>
      </c>
      <c r="H48" s="3">
        <f t="shared" si="8"/>
        <v>-0.77895005533270734</v>
      </c>
      <c r="I48" s="5">
        <f t="shared" si="4"/>
        <v>0.77895005533270734</v>
      </c>
      <c r="J48" s="6">
        <f t="shared" si="9"/>
        <v>-0.77895005533270734</v>
      </c>
      <c r="K48">
        <f t="shared" si="10"/>
        <v>1</v>
      </c>
      <c r="L48" s="18">
        <f t="shared" si="11"/>
        <v>3.3980491967399873</v>
      </c>
      <c r="M48" s="19">
        <f t="shared" si="12"/>
        <v>0.77895005533270734</v>
      </c>
      <c r="N48" s="15">
        <f t="shared" si="13"/>
        <v>-0.77895005533270734</v>
      </c>
    </row>
    <row r="49" spans="1:14" x14ac:dyDescent="0.25">
      <c r="A49" s="23">
        <f t="shared" si="17"/>
        <v>3.3339350609524403</v>
      </c>
      <c r="B49" s="7">
        <f t="shared" si="5"/>
        <v>5.5102040816326898</v>
      </c>
      <c r="C49" s="3">
        <f t="shared" si="6"/>
        <v>9.6171203681320844E-2</v>
      </c>
      <c r="D49" s="3">
        <f t="shared" si="14"/>
        <v>0.1920460518153648</v>
      </c>
      <c r="E49" s="4">
        <f t="shared" si="15"/>
        <v>1.9907582258983962</v>
      </c>
      <c r="F49" s="3">
        <f t="shared" si="16"/>
        <v>1.5635378543889629</v>
      </c>
      <c r="G49" s="3">
        <f t="shared" si="7"/>
        <v>0.78176892719448143</v>
      </c>
      <c r="H49" s="3">
        <f t="shared" si="8"/>
        <v>-0.78176892719448143</v>
      </c>
      <c r="I49" s="5">
        <f t="shared" si="4"/>
        <v>0.78176892719448143</v>
      </c>
      <c r="J49" s="6">
        <f t="shared" si="9"/>
        <v>-0.78176892719448143</v>
      </c>
      <c r="K49">
        <f t="shared" si="10"/>
        <v>1</v>
      </c>
      <c r="L49" s="18">
        <f t="shared" si="11"/>
        <v>3.3339350609524403</v>
      </c>
      <c r="M49" s="19">
        <f t="shared" si="12"/>
        <v>0.78176892719448143</v>
      </c>
      <c r="N49" s="15">
        <f t="shared" si="13"/>
        <v>-0.78176892719448143</v>
      </c>
    </row>
    <row r="50" spans="1:14" x14ac:dyDescent="0.25">
      <c r="A50" s="23">
        <f t="shared" si="17"/>
        <v>3.2698209251648933</v>
      </c>
      <c r="B50" s="7">
        <f t="shared" si="5"/>
        <v>3.673469387755139</v>
      </c>
      <c r="C50" s="3">
        <f t="shared" si="6"/>
        <v>6.4114135787547447E-2</v>
      </c>
      <c r="D50" s="3">
        <f t="shared" si="14"/>
        <v>0.12814043996142713</v>
      </c>
      <c r="E50" s="4">
        <f t="shared" si="15"/>
        <v>1.9958907855006727</v>
      </c>
      <c r="F50" s="3">
        <f t="shared" si="16"/>
        <v>1.5675689572741187</v>
      </c>
      <c r="G50" s="3">
        <f t="shared" si="7"/>
        <v>0.78378447863705936</v>
      </c>
      <c r="H50" s="3">
        <f t="shared" si="8"/>
        <v>-0.78378447863705936</v>
      </c>
      <c r="I50" s="5">
        <f t="shared" si="4"/>
        <v>0.78378447863705936</v>
      </c>
      <c r="J50" s="6">
        <f t="shared" si="9"/>
        <v>-0.78378447863705936</v>
      </c>
      <c r="K50">
        <f t="shared" si="10"/>
        <v>1</v>
      </c>
      <c r="L50" s="18">
        <f t="shared" si="11"/>
        <v>3.2698209251648933</v>
      </c>
      <c r="M50" s="19">
        <f t="shared" si="12"/>
        <v>0.78378447863705936</v>
      </c>
      <c r="N50" s="15">
        <f t="shared" si="13"/>
        <v>-0.78378447863705936</v>
      </c>
    </row>
    <row r="51" spans="1:14" x14ac:dyDescent="0.25">
      <c r="A51" s="23">
        <f t="shared" si="17"/>
        <v>3.2057067893773463</v>
      </c>
      <c r="B51" s="7">
        <f t="shared" si="5"/>
        <v>1.8367346938775879</v>
      </c>
      <c r="C51" s="3">
        <f t="shared" si="6"/>
        <v>3.2057067893774042E-2</v>
      </c>
      <c r="D51" s="3">
        <f t="shared" si="14"/>
        <v>6.4103155143311635E-2</v>
      </c>
      <c r="E51" s="4">
        <f t="shared" si="15"/>
        <v>1.9989724324013758</v>
      </c>
      <c r="F51" s="3">
        <f t="shared" si="16"/>
        <v>1.5699892770901704</v>
      </c>
      <c r="G51" s="3">
        <f t="shared" si="7"/>
        <v>0.78499463854508522</v>
      </c>
      <c r="H51" s="3">
        <f t="shared" si="8"/>
        <v>-0.78499463854508522</v>
      </c>
      <c r="I51" s="5">
        <f t="shared" si="4"/>
        <v>0.78499463854508522</v>
      </c>
      <c r="J51" s="6">
        <f t="shared" si="9"/>
        <v>-0.78499463854508522</v>
      </c>
      <c r="K51">
        <f t="shared" si="10"/>
        <v>1</v>
      </c>
      <c r="L51" s="18">
        <f t="shared" si="11"/>
        <v>3.2057067893773463</v>
      </c>
      <c r="M51" s="19">
        <f t="shared" si="12"/>
        <v>0.78499463854508522</v>
      </c>
      <c r="N51" s="15">
        <f t="shared" si="13"/>
        <v>-0.78499463854508522</v>
      </c>
    </row>
    <row r="52" spans="1:14" x14ac:dyDescent="0.25">
      <c r="A52" s="23">
        <f t="shared" si="17"/>
        <v>3.1415926535897993</v>
      </c>
      <c r="B52" s="7">
        <f t="shared" si="5"/>
        <v>3.6859404417555197E-14</v>
      </c>
      <c r="C52" s="3">
        <f t="shared" si="6"/>
        <v>6.4331796741048099E-16</v>
      </c>
      <c r="D52" s="3">
        <f t="shared" si="14"/>
        <v>1.286635934820962E-15</v>
      </c>
      <c r="E52" s="4">
        <f t="shared" si="15"/>
        <v>2</v>
      </c>
      <c r="F52" s="3">
        <f t="shared" si="16"/>
        <v>1.5707963267948966</v>
      </c>
      <c r="G52" s="3">
        <f t="shared" si="7"/>
        <v>0.78539816339744828</v>
      </c>
      <c r="H52" s="3">
        <f t="shared" si="8"/>
        <v>-0.78539816339744828</v>
      </c>
      <c r="I52" s="5">
        <f t="shared" si="4"/>
        <v>0.78539816339744828</v>
      </c>
      <c r="J52" s="6">
        <f t="shared" si="9"/>
        <v>-0.78539816339744828</v>
      </c>
      <c r="K52">
        <f t="shared" si="10"/>
        <v>1</v>
      </c>
      <c r="L52" s="18">
        <f t="shared" si="11"/>
        <v>3.1415926535897993</v>
      </c>
      <c r="M52" s="19">
        <f t="shared" si="12"/>
        <v>0.78539816339744828</v>
      </c>
      <c r="N52" s="15">
        <f t="shared" si="13"/>
        <v>-0.78539816339744828</v>
      </c>
    </row>
    <row r="53" spans="1:14" x14ac:dyDescent="0.25">
      <c r="A53" s="23">
        <f t="shared" si="17"/>
        <v>3.0774785178022523</v>
      </c>
      <c r="B53" s="7">
        <f t="shared" si="5"/>
        <v>-1.8367346938775142</v>
      </c>
      <c r="C53" s="3">
        <f t="shared" si="6"/>
        <v>-3.2057067893772752E-2</v>
      </c>
      <c r="D53" s="3">
        <f t="shared" si="14"/>
        <v>-6.4103155143309054E-2</v>
      </c>
      <c r="E53" s="4">
        <f t="shared" si="15"/>
        <v>1.9989724324013758</v>
      </c>
      <c r="F53" s="3">
        <f t="shared" si="16"/>
        <v>1.5699892770901704</v>
      </c>
      <c r="G53" s="3">
        <f t="shared" si="7"/>
        <v>0.78499463854508522</v>
      </c>
      <c r="H53" s="3">
        <f t="shared" si="8"/>
        <v>-0.78499463854508522</v>
      </c>
      <c r="I53" s="5">
        <f t="shared" si="4"/>
        <v>0.78499463854508522</v>
      </c>
      <c r="J53" s="6">
        <f t="shared" si="9"/>
        <v>-0.78499463854508522</v>
      </c>
      <c r="K53">
        <f t="shared" si="10"/>
        <v>1</v>
      </c>
      <c r="L53" s="18">
        <f t="shared" si="11"/>
        <v>3.0774785178022523</v>
      </c>
      <c r="M53" s="19">
        <f t="shared" si="12"/>
        <v>0.78499463854508522</v>
      </c>
      <c r="N53" s="15">
        <f t="shared" si="13"/>
        <v>-0.78499463854508522</v>
      </c>
    </row>
    <row r="54" spans="1:14" x14ac:dyDescent="0.25">
      <c r="A54" s="23">
        <f t="shared" si="17"/>
        <v>3.0133643820147054</v>
      </c>
      <c r="B54" s="7">
        <f t="shared" si="5"/>
        <v>-3.6734693877550653</v>
      </c>
      <c r="C54" s="3">
        <f t="shared" si="6"/>
        <v>-6.4114135787546156E-2</v>
      </c>
      <c r="D54" s="3">
        <f t="shared" si="14"/>
        <v>-0.12814043996142455</v>
      </c>
      <c r="E54" s="4">
        <f t="shared" si="15"/>
        <v>1.9958907855006727</v>
      </c>
      <c r="F54" s="3">
        <f t="shared" si="16"/>
        <v>1.5675689572741187</v>
      </c>
      <c r="G54" s="3">
        <f t="shared" si="7"/>
        <v>0.78378447863705936</v>
      </c>
      <c r="H54" s="3">
        <f t="shared" si="8"/>
        <v>-0.78378447863705936</v>
      </c>
      <c r="I54" s="5">
        <f t="shared" si="4"/>
        <v>0.78378447863705936</v>
      </c>
      <c r="J54" s="6">
        <f t="shared" si="9"/>
        <v>-0.78378447863705936</v>
      </c>
      <c r="K54">
        <f t="shared" si="10"/>
        <v>1</v>
      </c>
      <c r="L54" s="18">
        <f t="shared" si="11"/>
        <v>3.0133643820147054</v>
      </c>
      <c r="M54" s="19">
        <f t="shared" si="12"/>
        <v>0.78378447863705936</v>
      </c>
      <c r="N54" s="15">
        <f t="shared" si="13"/>
        <v>-0.78378447863705936</v>
      </c>
    </row>
    <row r="55" spans="1:14" x14ac:dyDescent="0.25">
      <c r="A55" s="23">
        <f t="shared" si="17"/>
        <v>2.9492502462271584</v>
      </c>
      <c r="B55" s="7">
        <f t="shared" si="5"/>
        <v>-5.5102040816326161</v>
      </c>
      <c r="C55" s="3">
        <f t="shared" si="6"/>
        <v>-9.6171203681319567E-2</v>
      </c>
      <c r="D55" s="3">
        <f t="shared" si="14"/>
        <v>-0.19204605181536227</v>
      </c>
      <c r="E55" s="4">
        <f t="shared" si="15"/>
        <v>1.9907582258983965</v>
      </c>
      <c r="F55" s="3">
        <f t="shared" si="16"/>
        <v>1.5635378543889631</v>
      </c>
      <c r="G55" s="3">
        <f t="shared" si="7"/>
        <v>0.78176892719448154</v>
      </c>
      <c r="H55" s="3">
        <f t="shared" si="8"/>
        <v>-0.78176892719448154</v>
      </c>
      <c r="I55" s="5">
        <f t="shared" si="4"/>
        <v>0.78176892719448154</v>
      </c>
      <c r="J55" s="6">
        <f t="shared" si="9"/>
        <v>-0.78176892719448154</v>
      </c>
      <c r="K55">
        <f t="shared" si="10"/>
        <v>1</v>
      </c>
      <c r="L55" s="18">
        <f t="shared" si="11"/>
        <v>2.9492502462271584</v>
      </c>
      <c r="M55" s="19">
        <f t="shared" si="12"/>
        <v>0.78176892719448154</v>
      </c>
      <c r="N55" s="15">
        <f t="shared" si="13"/>
        <v>-0.78176892719448154</v>
      </c>
    </row>
    <row r="56" spans="1:14" x14ac:dyDescent="0.25">
      <c r="A56" s="23">
        <f t="shared" si="17"/>
        <v>2.8851361104396114</v>
      </c>
      <c r="B56" s="7">
        <f t="shared" si="5"/>
        <v>-7.3469387755101669</v>
      </c>
      <c r="C56" s="3">
        <f t="shared" si="6"/>
        <v>-0.12822827157509295</v>
      </c>
      <c r="D56" s="3">
        <f t="shared" si="14"/>
        <v>-0.25575432336901072</v>
      </c>
      <c r="E56" s="4">
        <f t="shared" si="15"/>
        <v>1.9835800276464923</v>
      </c>
      <c r="F56" s="3">
        <f t="shared" si="16"/>
        <v>1.5579001106654147</v>
      </c>
      <c r="G56" s="3">
        <f t="shared" si="7"/>
        <v>0.77895005533270734</v>
      </c>
      <c r="H56" s="3">
        <f t="shared" si="8"/>
        <v>-0.77895005533270734</v>
      </c>
      <c r="I56" s="5">
        <f t="shared" si="4"/>
        <v>0.77895005533270734</v>
      </c>
      <c r="J56" s="6">
        <f t="shared" si="9"/>
        <v>-0.77895005533270734</v>
      </c>
      <c r="K56">
        <f t="shared" si="10"/>
        <v>1</v>
      </c>
      <c r="L56" s="18">
        <f t="shared" si="11"/>
        <v>2.8851361104396114</v>
      </c>
      <c r="M56" s="19">
        <f t="shared" si="12"/>
        <v>0.77895005533270734</v>
      </c>
      <c r="N56" s="15">
        <f t="shared" si="13"/>
        <v>-0.77895005533270734</v>
      </c>
    </row>
    <row r="57" spans="1:14" x14ac:dyDescent="0.25">
      <c r="A57" s="23">
        <f t="shared" si="17"/>
        <v>2.8210219746520644</v>
      </c>
      <c r="B57" s="7">
        <f t="shared" si="5"/>
        <v>-9.1836734693877187</v>
      </c>
      <c r="C57" s="3">
        <f t="shared" si="6"/>
        <v>-0.16028533946886636</v>
      </c>
      <c r="D57" s="3">
        <f t="shared" si="14"/>
        <v>-0.31919979006675719</v>
      </c>
      <c r="E57" s="4">
        <f t="shared" si="15"/>
        <v>1.9743635668289006</v>
      </c>
      <c r="F57" s="3">
        <f t="shared" si="16"/>
        <v>1.5506615192662536</v>
      </c>
      <c r="G57" s="3">
        <f t="shared" si="7"/>
        <v>0.77533075963312681</v>
      </c>
      <c r="H57" s="3">
        <f t="shared" si="8"/>
        <v>-0.77533075963312681</v>
      </c>
      <c r="I57" s="5">
        <f t="shared" si="4"/>
        <v>0.77533075963312681</v>
      </c>
      <c r="J57" s="6">
        <f t="shared" si="9"/>
        <v>-0.77533075963312681</v>
      </c>
      <c r="K57">
        <f t="shared" si="10"/>
        <v>1</v>
      </c>
      <c r="L57" s="18">
        <f t="shared" si="11"/>
        <v>2.8210219746520644</v>
      </c>
      <c r="M57" s="19">
        <f t="shared" si="12"/>
        <v>0.77533075963312681</v>
      </c>
      <c r="N57" s="15">
        <f t="shared" si="13"/>
        <v>-0.77533075963312681</v>
      </c>
    </row>
    <row r="58" spans="1:14" x14ac:dyDescent="0.25">
      <c r="A58" s="23">
        <f t="shared" si="17"/>
        <v>2.7569078388645174</v>
      </c>
      <c r="B58" s="7">
        <f t="shared" si="5"/>
        <v>-11.02040816326527</v>
      </c>
      <c r="C58" s="3">
        <f t="shared" si="6"/>
        <v>-0.19234240736263974</v>
      </c>
      <c r="D58" s="3">
        <f t="shared" si="14"/>
        <v>-0.3823172574027433</v>
      </c>
      <c r="E58" s="4">
        <f t="shared" si="15"/>
        <v>1.9631183139821309</v>
      </c>
      <c r="F58" s="3">
        <f t="shared" si="16"/>
        <v>1.5418295183334607</v>
      </c>
      <c r="G58" s="3">
        <f t="shared" si="7"/>
        <v>0.77091475916673036</v>
      </c>
      <c r="H58" s="3">
        <f t="shared" si="8"/>
        <v>-0.77091475916673036</v>
      </c>
      <c r="I58" s="5">
        <f t="shared" si="4"/>
        <v>0.77091475916673036</v>
      </c>
      <c r="J58" s="6">
        <f t="shared" si="9"/>
        <v>-0.77091475916673036</v>
      </c>
      <c r="K58">
        <f t="shared" si="10"/>
        <v>1</v>
      </c>
      <c r="L58" s="18">
        <f t="shared" si="11"/>
        <v>2.7569078388645174</v>
      </c>
      <c r="M58" s="19">
        <f t="shared" si="12"/>
        <v>0.77091475916673036</v>
      </c>
      <c r="N58" s="15">
        <f t="shared" si="13"/>
        <v>-0.77091475916673036</v>
      </c>
    </row>
    <row r="59" spans="1:14" x14ac:dyDescent="0.25">
      <c r="A59" s="23">
        <f t="shared" si="17"/>
        <v>2.6927937030769704</v>
      </c>
      <c r="B59" s="7">
        <f t="shared" si="5"/>
        <v>-12.85714285714282</v>
      </c>
      <c r="C59" s="3">
        <f t="shared" si="6"/>
        <v>-0.22439947525641316</v>
      </c>
      <c r="D59" s="3">
        <f t="shared" si="14"/>
        <v>-0.44504186791262756</v>
      </c>
      <c r="E59" s="4">
        <f t="shared" si="15"/>
        <v>1.9498558243636475</v>
      </c>
      <c r="F59" s="3">
        <f t="shared" si="16"/>
        <v>1.5314131833450262</v>
      </c>
      <c r="G59" s="3">
        <f t="shared" si="7"/>
        <v>0.76570659167251309</v>
      </c>
      <c r="H59" s="3">
        <f t="shared" si="8"/>
        <v>-0.76570659167251309</v>
      </c>
      <c r="I59" s="5">
        <f t="shared" si="4"/>
        <v>0.76570659167251309</v>
      </c>
      <c r="J59" s="6">
        <f t="shared" si="9"/>
        <v>-0.76570659167251309</v>
      </c>
      <c r="K59">
        <f t="shared" si="10"/>
        <v>1</v>
      </c>
      <c r="L59" s="18">
        <f t="shared" si="11"/>
        <v>2.6927937030769704</v>
      </c>
      <c r="M59" s="19">
        <f t="shared" si="12"/>
        <v>0.76570659167251309</v>
      </c>
      <c r="N59" s="15">
        <f t="shared" si="13"/>
        <v>-0.76570659167251309</v>
      </c>
    </row>
    <row r="60" spans="1:14" x14ac:dyDescent="0.25">
      <c r="A60" s="23">
        <f t="shared" si="17"/>
        <v>2.6286795672894234</v>
      </c>
      <c r="B60" s="7">
        <f t="shared" si="5"/>
        <v>-14.693877551020371</v>
      </c>
      <c r="C60" s="3">
        <f t="shared" si="6"/>
        <v>-0.25645654315018651</v>
      </c>
      <c r="D60" s="3">
        <f t="shared" si="14"/>
        <v>-0.50730916781901347</v>
      </c>
      <c r="E60" s="4">
        <f t="shared" si="15"/>
        <v>1.9345897260780591</v>
      </c>
      <c r="F60" s="3">
        <f t="shared" si="16"/>
        <v>1.5194232177892801</v>
      </c>
      <c r="G60" s="3">
        <f t="shared" si="7"/>
        <v>0.75971160889464007</v>
      </c>
      <c r="H60" s="3">
        <f t="shared" si="8"/>
        <v>-0.75971160889464007</v>
      </c>
      <c r="I60" s="5">
        <f t="shared" si="4"/>
        <v>0.75971160889464007</v>
      </c>
      <c r="J60" s="6">
        <f t="shared" si="9"/>
        <v>-0.75971160889464007</v>
      </c>
      <c r="K60">
        <f t="shared" si="10"/>
        <v>1</v>
      </c>
      <c r="L60" s="18">
        <f t="shared" si="11"/>
        <v>2.6286795672894234</v>
      </c>
      <c r="M60" s="19">
        <f t="shared" si="12"/>
        <v>0.75971160889464007</v>
      </c>
      <c r="N60" s="15">
        <f t="shared" si="13"/>
        <v>-0.75971160889464007</v>
      </c>
    </row>
    <row r="61" spans="1:14" x14ac:dyDescent="0.25">
      <c r="A61" s="23">
        <f t="shared" si="17"/>
        <v>2.5645654315018764</v>
      </c>
      <c r="B61" s="7">
        <f t="shared" si="5"/>
        <v>-16.530612244897924</v>
      </c>
      <c r="C61" s="3">
        <f t="shared" si="6"/>
        <v>-0.28851361104396001</v>
      </c>
      <c r="D61" s="3">
        <f t="shared" si="14"/>
        <v>-0.56905517326206378</v>
      </c>
      <c r="E61" s="4">
        <f t="shared" si="15"/>
        <v>1.9173357060733216</v>
      </c>
      <c r="F61" s="3">
        <f t="shared" si="16"/>
        <v>1.5058719421663365</v>
      </c>
      <c r="G61" s="3">
        <f t="shared" si="7"/>
        <v>0.75293597108316823</v>
      </c>
      <c r="H61" s="3">
        <f t="shared" si="8"/>
        <v>-0.75293597108316823</v>
      </c>
      <c r="I61" s="5">
        <f t="shared" si="4"/>
        <v>0.75293597108316823</v>
      </c>
      <c r="J61" s="6">
        <f t="shared" si="9"/>
        <v>-0.75293597108316823</v>
      </c>
      <c r="K61">
        <f t="shared" si="10"/>
        <v>1</v>
      </c>
      <c r="L61" s="18">
        <f t="shared" si="11"/>
        <v>2.5645654315018764</v>
      </c>
      <c r="M61" s="19">
        <f t="shared" si="12"/>
        <v>0.75293597108316823</v>
      </c>
      <c r="N61" s="15">
        <f t="shared" si="13"/>
        <v>-0.75293597108316823</v>
      </c>
    </row>
    <row r="62" spans="1:14" x14ac:dyDescent="0.25">
      <c r="A62" s="23">
        <f t="shared" si="17"/>
        <v>2.5004512957143294</v>
      </c>
      <c r="B62" s="7">
        <f t="shared" si="5"/>
        <v>-18.367346938775476</v>
      </c>
      <c r="C62" s="3">
        <f t="shared" si="6"/>
        <v>-0.32057067893773339</v>
      </c>
      <c r="D62" s="3">
        <f t="shared" si="14"/>
        <v>-0.6302164360472402</v>
      </c>
      <c r="E62" s="4">
        <f t="shared" si="15"/>
        <v>1.8981114940213377</v>
      </c>
      <c r="F62" s="3">
        <f t="shared" si="16"/>
        <v>1.4907732813279453</v>
      </c>
      <c r="G62" s="3">
        <f t="shared" si="7"/>
        <v>0.74538664066397264</v>
      </c>
      <c r="H62" s="3">
        <f t="shared" si="8"/>
        <v>-0.74538664066397264</v>
      </c>
      <c r="I62" s="5">
        <f t="shared" si="4"/>
        <v>0.74538664066397264</v>
      </c>
      <c r="J62" s="6">
        <f t="shared" si="9"/>
        <v>-0.74538664066397264</v>
      </c>
      <c r="K62">
        <f t="shared" si="10"/>
        <v>1</v>
      </c>
      <c r="L62" s="18">
        <f t="shared" si="11"/>
        <v>2.5004512957143294</v>
      </c>
      <c r="M62" s="19">
        <f t="shared" si="12"/>
        <v>0.74538664066397264</v>
      </c>
      <c r="N62" s="15">
        <f t="shared" si="13"/>
        <v>-0.74538664066397264</v>
      </c>
    </row>
    <row r="63" spans="1:14" x14ac:dyDescent="0.25">
      <c r="A63" s="23">
        <f t="shared" si="17"/>
        <v>2.4363371599267825</v>
      </c>
      <c r="B63" s="7">
        <f t="shared" si="5"/>
        <v>-20.204081632653029</v>
      </c>
      <c r="C63" s="3">
        <f t="shared" si="6"/>
        <v>-0.35262774683150683</v>
      </c>
      <c r="D63" s="3">
        <f t="shared" si="14"/>
        <v>-0.69073010884261421</v>
      </c>
      <c r="E63" s="4">
        <f t="shared" si="15"/>
        <v>1.8769368440995211</v>
      </c>
      <c r="F63" s="3">
        <f t="shared" si="16"/>
        <v>1.4741427501687665</v>
      </c>
      <c r="G63" s="3">
        <f t="shared" si="7"/>
        <v>0.73707137508438325</v>
      </c>
      <c r="H63" s="3">
        <f t="shared" si="8"/>
        <v>-0.73707137508438325</v>
      </c>
      <c r="I63" s="5">
        <f t="shared" si="4"/>
        <v>0.73707137508438325</v>
      </c>
      <c r="J63" s="6">
        <f t="shared" si="9"/>
        <v>-0.73707137508438325</v>
      </c>
      <c r="K63">
        <f t="shared" si="10"/>
        <v>1</v>
      </c>
      <c r="L63" s="18">
        <f t="shared" si="11"/>
        <v>2.4363371599267825</v>
      </c>
      <c r="M63" s="19">
        <f t="shared" si="12"/>
        <v>0.73707137508438325</v>
      </c>
      <c r="N63" s="15">
        <f t="shared" si="13"/>
        <v>-0.73707137508438325</v>
      </c>
    </row>
    <row r="64" spans="1:14" x14ac:dyDescent="0.25">
      <c r="A64" s="23">
        <f t="shared" si="17"/>
        <v>2.3722230241392355</v>
      </c>
      <c r="B64" s="7">
        <f t="shared" si="5"/>
        <v>-22.040816326530582</v>
      </c>
      <c r="C64" s="3">
        <f t="shared" si="6"/>
        <v>-0.38468481472528027</v>
      </c>
      <c r="D64" s="3">
        <f t="shared" si="14"/>
        <v>-0.75053400975874729</v>
      </c>
      <c r="E64" s="4">
        <f t="shared" si="15"/>
        <v>1.8538335146920439</v>
      </c>
      <c r="F64" s="3">
        <f t="shared" si="16"/>
        <v>1.4559974376837677</v>
      </c>
      <c r="G64" s="3">
        <f t="shared" si="7"/>
        <v>0.72799871884188383</v>
      </c>
      <c r="H64" s="3">
        <f t="shared" si="8"/>
        <v>-0.72799871884188383</v>
      </c>
      <c r="I64" s="5">
        <f t="shared" si="4"/>
        <v>0.72799871884188383</v>
      </c>
      <c r="J64" s="6">
        <f t="shared" si="9"/>
        <v>-0.72799871884188383</v>
      </c>
      <c r="K64">
        <f t="shared" si="10"/>
        <v>1</v>
      </c>
      <c r="L64" s="18">
        <f t="shared" si="11"/>
        <v>2.3722230241392355</v>
      </c>
      <c r="M64" s="19">
        <f t="shared" si="12"/>
        <v>0.72799871884188383</v>
      </c>
      <c r="N64" s="15">
        <f t="shared" si="13"/>
        <v>-0.72799871884188383</v>
      </c>
    </row>
    <row r="65" spans="1:14" x14ac:dyDescent="0.25">
      <c r="A65" s="23">
        <f t="shared" si="17"/>
        <v>2.3081088883516885</v>
      </c>
      <c r="B65" s="7">
        <f t="shared" si="5"/>
        <v>-23.877551020408134</v>
      </c>
      <c r="C65" s="3">
        <f t="shared" si="6"/>
        <v>-0.41674188261905365</v>
      </c>
      <c r="D65" s="3">
        <f t="shared" si="14"/>
        <v>-0.80956668624478667</v>
      </c>
      <c r="E65" s="4">
        <f t="shared" si="15"/>
        <v>1.8288252460316254</v>
      </c>
      <c r="F65" s="3">
        <f t="shared" si="16"/>
        <v>1.436355989408125</v>
      </c>
      <c r="G65" s="3">
        <f t="shared" si="7"/>
        <v>0.71817799470406252</v>
      </c>
      <c r="H65" s="3">
        <f t="shared" si="8"/>
        <v>-0.71817799470406252</v>
      </c>
      <c r="I65" s="5">
        <f t="shared" si="4"/>
        <v>0.71817799470406252</v>
      </c>
      <c r="J65" s="6">
        <f t="shared" si="9"/>
        <v>-0.71817799470406252</v>
      </c>
      <c r="K65">
        <f t="shared" si="10"/>
        <v>1</v>
      </c>
      <c r="L65" s="18">
        <f t="shared" si="11"/>
        <v>2.3081088883516885</v>
      </c>
      <c r="M65" s="19">
        <f t="shared" si="12"/>
        <v>0.71817799470406252</v>
      </c>
      <c r="N65" s="15">
        <f t="shared" si="13"/>
        <v>-0.71817799470406252</v>
      </c>
    </row>
    <row r="66" spans="1:14" x14ac:dyDescent="0.25">
      <c r="A66" s="23">
        <f t="shared" si="17"/>
        <v>2.2439947525641415</v>
      </c>
      <c r="B66" s="7">
        <f t="shared" si="5"/>
        <v>-25.714285714285687</v>
      </c>
      <c r="C66" s="3">
        <f t="shared" si="6"/>
        <v>-0.44879895051282709</v>
      </c>
      <c r="D66" s="3">
        <f t="shared" si="14"/>
        <v>-0.86776747823511535</v>
      </c>
      <c r="E66" s="4">
        <f t="shared" si="15"/>
        <v>1.8019377358048387</v>
      </c>
      <c r="F66" s="3">
        <f t="shared" si="16"/>
        <v>1.4152385882576768</v>
      </c>
      <c r="G66" s="3">
        <f t="shared" si="7"/>
        <v>0.70761929412883839</v>
      </c>
      <c r="H66" s="3">
        <f t="shared" si="8"/>
        <v>-0.70761929412883839</v>
      </c>
      <c r="I66" s="5">
        <f t="shared" si="4"/>
        <v>0.70761929412883839</v>
      </c>
      <c r="J66" s="6">
        <f t="shared" si="9"/>
        <v>-0.70761929412883839</v>
      </c>
      <c r="K66">
        <f t="shared" si="10"/>
        <v>1</v>
      </c>
      <c r="L66" s="18">
        <f t="shared" si="11"/>
        <v>2.2439947525641415</v>
      </c>
      <c r="M66" s="19">
        <f t="shared" si="12"/>
        <v>0.70761929412883839</v>
      </c>
      <c r="N66" s="15">
        <f t="shared" si="13"/>
        <v>-0.70761929412883839</v>
      </c>
    </row>
    <row r="67" spans="1:14" x14ac:dyDescent="0.25">
      <c r="A67" s="23">
        <f t="shared" si="17"/>
        <v>2.1798806167765945</v>
      </c>
      <c r="B67" s="7">
        <f t="shared" si="5"/>
        <v>-27.551020408163239</v>
      </c>
      <c r="C67" s="3">
        <f t="shared" si="6"/>
        <v>-0.48085601840660058</v>
      </c>
      <c r="D67" s="3">
        <f t="shared" ref="D67:D77" si="18">$B$1*SIN(C67)</f>
        <v>-0.92507658048166985</v>
      </c>
      <c r="E67" s="4">
        <f t="shared" ref="E67:E77" si="19">$B$1*COS(C67)</f>
        <v>1.7731986127460004</v>
      </c>
      <c r="F67" s="3">
        <f t="shared" ref="F67:F77" si="20">2*PI()*E67/$E$1</f>
        <v>1.3926669337896118</v>
      </c>
      <c r="G67" s="3">
        <f t="shared" si="7"/>
        <v>0.69633346689480591</v>
      </c>
      <c r="H67" s="3">
        <f t="shared" si="8"/>
        <v>-0.69633346689480591</v>
      </c>
      <c r="I67" s="5">
        <f t="shared" si="4"/>
        <v>0.69633346689480591</v>
      </c>
      <c r="J67" s="6">
        <f t="shared" si="9"/>
        <v>-0.69633346689480591</v>
      </c>
      <c r="K67">
        <f t="shared" si="10"/>
        <v>1</v>
      </c>
      <c r="L67" s="18">
        <f t="shared" si="11"/>
        <v>2.1798806167765945</v>
      </c>
      <c r="M67" s="19">
        <f t="shared" si="12"/>
        <v>0.69633346689480591</v>
      </c>
      <c r="N67" s="15">
        <f t="shared" si="13"/>
        <v>-0.69633346689480591</v>
      </c>
    </row>
    <row r="68" spans="1:14" x14ac:dyDescent="0.25">
      <c r="A68" s="23">
        <f t="shared" ref="A68:A97" si="21">A67-(($B$1*2*PI())/2)/98</f>
        <v>2.1157664809890475</v>
      </c>
      <c r="B68" s="7">
        <f t="shared" si="5"/>
        <v>-29.387755102040792</v>
      </c>
      <c r="C68" s="3">
        <f t="shared" si="6"/>
        <v>-0.51291308630037391</v>
      </c>
      <c r="D68" s="3">
        <f t="shared" si="18"/>
        <v>-0.98143510400787493</v>
      </c>
      <c r="E68" s="4">
        <f t="shared" si="19"/>
        <v>1.7426374082467793</v>
      </c>
      <c r="F68" s="3">
        <f t="shared" si="20"/>
        <v>1.3686642199047097</v>
      </c>
      <c r="G68" s="3">
        <f t="shared" si="7"/>
        <v>0.68433210995235483</v>
      </c>
      <c r="H68" s="3">
        <f t="shared" si="8"/>
        <v>-0.68433210995235483</v>
      </c>
      <c r="I68" s="5">
        <f t="shared" ref="I68:I77" si="22">G68+$H$1</f>
        <v>0.68433210995235483</v>
      </c>
      <c r="J68" s="6">
        <f t="shared" ref="J68:J77" si="23">H68-$H$1</f>
        <v>-0.68433210995235483</v>
      </c>
      <c r="K68">
        <f t="shared" si="10"/>
        <v>1</v>
      </c>
      <c r="L68" s="18">
        <f t="shared" ref="L68:L101" si="24">IF(K68=0,"",A68)</f>
        <v>2.1157664809890475</v>
      </c>
      <c r="M68" s="19">
        <f t="shared" ref="M68:M101" si="25">IF(K68=0,"",I68)</f>
        <v>0.68433210995235483</v>
      </c>
      <c r="N68" s="15">
        <f t="shared" ref="N68:N101" si="26">IF(K68=0,"",J68)</f>
        <v>-0.68433210995235483</v>
      </c>
    </row>
    <row r="69" spans="1:14" x14ac:dyDescent="0.25">
      <c r="A69" s="23">
        <f t="shared" si="21"/>
        <v>2.0516523452015005</v>
      </c>
      <c r="B69" s="7">
        <f t="shared" ref="B69:B97" si="27">B68-90/49</f>
        <v>-31.224489795918345</v>
      </c>
      <c r="C69" s="3">
        <f t="shared" ref="C69:C77" si="28">PI()*B69/180</f>
        <v>-0.5449701541941474</v>
      </c>
      <c r="D69" s="3">
        <f t="shared" si="18"/>
        <v>-1.0367851366210494</v>
      </c>
      <c r="E69" s="4">
        <f t="shared" si="19"/>
        <v>1.7102855260106928</v>
      </c>
      <c r="F69" s="3">
        <f t="shared" si="20"/>
        <v>1.3432551110140369</v>
      </c>
      <c r="G69" s="3">
        <f t="shared" ref="G69:G77" si="29">F69/2</f>
        <v>0.67162755550701847</v>
      </c>
      <c r="H69" s="3">
        <f t="shared" ref="H69:H77" si="30">G69*-1</f>
        <v>-0.67162755550701847</v>
      </c>
      <c r="I69" s="5">
        <f t="shared" si="22"/>
        <v>0.67162755550701847</v>
      </c>
      <c r="J69" s="6">
        <f t="shared" si="23"/>
        <v>-0.67162755550701847</v>
      </c>
      <c r="K69">
        <f t="shared" ref="K69:K101" si="31">IF(A68&lt;$M$1,1,0)</f>
        <v>1</v>
      </c>
      <c r="L69" s="18">
        <f t="shared" si="24"/>
        <v>2.0516523452015005</v>
      </c>
      <c r="M69" s="19">
        <f t="shared" si="25"/>
        <v>0.67162755550701847</v>
      </c>
      <c r="N69" s="15">
        <f t="shared" si="26"/>
        <v>-0.67162755550701847</v>
      </c>
    </row>
    <row r="70" spans="1:14" x14ac:dyDescent="0.25">
      <c r="A70" s="23">
        <f t="shared" si="21"/>
        <v>1.9875382094139538</v>
      </c>
      <c r="B70" s="7">
        <f t="shared" si="27"/>
        <v>-33.061224489795897</v>
      </c>
      <c r="C70" s="3">
        <f t="shared" si="28"/>
        <v>-0.57702722208792079</v>
      </c>
      <c r="D70" s="3">
        <f t="shared" si="18"/>
        <v>-1.0910698024210965</v>
      </c>
      <c r="E70" s="4">
        <f t="shared" si="19"/>
        <v>1.6761762097836819</v>
      </c>
      <c r="F70" s="3">
        <f t="shared" si="20"/>
        <v>1.3164657166945997</v>
      </c>
      <c r="G70" s="3">
        <f t="shared" si="29"/>
        <v>0.65823285834729983</v>
      </c>
      <c r="H70" s="3">
        <f t="shared" si="30"/>
        <v>-0.65823285834729983</v>
      </c>
      <c r="I70" s="5">
        <f t="shared" si="22"/>
        <v>0.65823285834729983</v>
      </c>
      <c r="J70" s="6">
        <f t="shared" si="23"/>
        <v>-0.65823285834729983</v>
      </c>
      <c r="K70">
        <f t="shared" si="31"/>
        <v>1</v>
      </c>
      <c r="L70" s="18">
        <f t="shared" si="24"/>
        <v>1.9875382094139538</v>
      </c>
      <c r="M70" s="19">
        <f t="shared" si="25"/>
        <v>0.65823285834729983</v>
      </c>
      <c r="N70" s="15">
        <f t="shared" si="26"/>
        <v>-0.65823285834729983</v>
      </c>
    </row>
    <row r="71" spans="1:14" x14ac:dyDescent="0.25">
      <c r="A71" s="23">
        <f t="shared" si="21"/>
        <v>1.923424073626407</v>
      </c>
      <c r="B71" s="7">
        <f t="shared" si="27"/>
        <v>-34.89795918367345</v>
      </c>
      <c r="C71" s="3">
        <f t="shared" si="28"/>
        <v>-0.60908428998169417</v>
      </c>
      <c r="D71" s="3">
        <f t="shared" si="18"/>
        <v>-1.1442333202443387</v>
      </c>
      <c r="E71" s="4">
        <f t="shared" si="19"/>
        <v>1.6403445091939122</v>
      </c>
      <c r="F71" s="3">
        <f t="shared" si="20"/>
        <v>1.2883235648599873</v>
      </c>
      <c r="G71" s="3">
        <f t="shared" si="29"/>
        <v>0.64416178242999367</v>
      </c>
      <c r="H71" s="3">
        <f t="shared" si="30"/>
        <v>-0.64416178242999367</v>
      </c>
      <c r="I71" s="5">
        <f t="shared" si="22"/>
        <v>0.64416178242999367</v>
      </c>
      <c r="J71" s="6">
        <f t="shared" si="23"/>
        <v>-0.64416178242999367</v>
      </c>
      <c r="K71">
        <f t="shared" si="31"/>
        <v>1</v>
      </c>
      <c r="L71" s="18">
        <f t="shared" si="24"/>
        <v>1.923424073626407</v>
      </c>
      <c r="M71" s="19">
        <f t="shared" si="25"/>
        <v>0.64416178242999367</v>
      </c>
      <c r="N71" s="15">
        <f t="shared" si="26"/>
        <v>-0.64416178242999367</v>
      </c>
    </row>
    <row r="72" spans="1:14" x14ac:dyDescent="0.25">
      <c r="A72" s="23">
        <f t="shared" si="21"/>
        <v>1.8593099378388602</v>
      </c>
      <c r="B72" s="7">
        <f t="shared" si="27"/>
        <v>-36.734693877551003</v>
      </c>
      <c r="C72" s="3">
        <f t="shared" si="28"/>
        <v>-0.64114135787546767</v>
      </c>
      <c r="D72" s="3">
        <f t="shared" si="18"/>
        <v>-1.1962210609824313</v>
      </c>
      <c r="E72" s="4">
        <f t="shared" si="19"/>
        <v>1.6028272437359137</v>
      </c>
      <c r="F72" s="3">
        <f t="shared" si="20"/>
        <v>1.2588575734735807</v>
      </c>
      <c r="G72" s="3">
        <f t="shared" si="29"/>
        <v>0.62942878673679037</v>
      </c>
      <c r="H72" s="3">
        <f t="shared" si="30"/>
        <v>-0.62942878673679037</v>
      </c>
      <c r="I72" s="5">
        <f t="shared" si="22"/>
        <v>0.62942878673679037</v>
      </c>
      <c r="J72" s="6">
        <f t="shared" si="23"/>
        <v>-0.62942878673679037</v>
      </c>
      <c r="K72">
        <f t="shared" si="31"/>
        <v>1</v>
      </c>
      <c r="L72" s="18">
        <f t="shared" si="24"/>
        <v>1.8593099378388602</v>
      </c>
      <c r="M72" s="19">
        <f t="shared" si="25"/>
        <v>0.62942878673679037</v>
      </c>
      <c r="N72" s="15">
        <f t="shared" si="26"/>
        <v>-0.62942878673679037</v>
      </c>
    </row>
    <row r="73" spans="1:14" x14ac:dyDescent="0.25">
      <c r="A73" s="23">
        <f t="shared" si="21"/>
        <v>1.7951958020513135</v>
      </c>
      <c r="B73" s="7">
        <f t="shared" si="27"/>
        <v>-38.571428571428555</v>
      </c>
      <c r="C73" s="3">
        <f t="shared" si="28"/>
        <v>-0.67319842576924116</v>
      </c>
      <c r="D73" s="3">
        <f t="shared" si="18"/>
        <v>-1.2469796037174667</v>
      </c>
      <c r="E73" s="4">
        <f t="shared" si="19"/>
        <v>1.5636629649360598</v>
      </c>
      <c r="F73" s="3">
        <f t="shared" si="20"/>
        <v>1.22809802083339</v>
      </c>
      <c r="G73" s="3">
        <f t="shared" si="29"/>
        <v>0.61404901041669502</v>
      </c>
      <c r="H73" s="3">
        <f t="shared" si="30"/>
        <v>-0.61404901041669502</v>
      </c>
      <c r="I73" s="5">
        <f t="shared" si="22"/>
        <v>0.61404901041669502</v>
      </c>
      <c r="J73" s="6">
        <f t="shared" si="23"/>
        <v>-0.61404901041669502</v>
      </c>
      <c r="K73">
        <f t="shared" si="31"/>
        <v>1</v>
      </c>
      <c r="L73" s="18">
        <f t="shared" si="24"/>
        <v>1.7951958020513135</v>
      </c>
      <c r="M73" s="19">
        <f t="shared" si="25"/>
        <v>0.61404901041669502</v>
      </c>
      <c r="N73" s="15">
        <f t="shared" si="26"/>
        <v>-0.61404901041669502</v>
      </c>
    </row>
    <row r="74" spans="1:14" x14ac:dyDescent="0.25">
      <c r="A74" s="23">
        <f t="shared" si="21"/>
        <v>1.7310816662637667</v>
      </c>
      <c r="B74" s="7">
        <f t="shared" si="27"/>
        <v>-40.408163265306108</v>
      </c>
      <c r="C74" s="3">
        <f t="shared" si="28"/>
        <v>-0.70525549366301454</v>
      </c>
      <c r="D74" s="3">
        <f t="shared" si="18"/>
        <v>-1.2964567906155764</v>
      </c>
      <c r="E74" s="4">
        <f t="shared" si="19"/>
        <v>1.5228919167382693</v>
      </c>
      <c r="F74" s="3">
        <f t="shared" si="20"/>
        <v>1.1960765144590564</v>
      </c>
      <c r="G74" s="3">
        <f t="shared" si="29"/>
        <v>0.59803825722952819</v>
      </c>
      <c r="H74" s="3">
        <f t="shared" si="30"/>
        <v>-0.59803825722952819</v>
      </c>
      <c r="I74" s="5">
        <f t="shared" si="22"/>
        <v>0.59803825722952819</v>
      </c>
      <c r="J74" s="6">
        <f t="shared" si="23"/>
        <v>-0.59803825722952819</v>
      </c>
      <c r="K74">
        <f t="shared" si="31"/>
        <v>1</v>
      </c>
      <c r="L74" s="18">
        <f t="shared" si="24"/>
        <v>1.7310816662637667</v>
      </c>
      <c r="M74" s="19">
        <f t="shared" si="25"/>
        <v>0.59803825722952819</v>
      </c>
      <c r="N74" s="15">
        <f t="shared" si="26"/>
        <v>-0.59803825722952819</v>
      </c>
    </row>
    <row r="75" spans="1:14" x14ac:dyDescent="0.25">
      <c r="A75" s="23">
        <f t="shared" si="21"/>
        <v>1.6669675304762199</v>
      </c>
      <c r="B75" s="7">
        <f t="shared" si="27"/>
        <v>-42.24489795918366</v>
      </c>
      <c r="C75" s="3">
        <f t="shared" si="28"/>
        <v>-0.73731256155678804</v>
      </c>
      <c r="D75" s="3">
        <f t="shared" si="18"/>
        <v>-1.3446017805226333</v>
      </c>
      <c r="E75" s="4">
        <f t="shared" si="19"/>
        <v>1.4805559941506312</v>
      </c>
      <c r="F75" s="3">
        <f t="shared" si="20"/>
        <v>1.162825958612989</v>
      </c>
      <c r="G75" s="3">
        <f t="shared" si="29"/>
        <v>0.58141297930649449</v>
      </c>
      <c r="H75" s="3">
        <f t="shared" si="30"/>
        <v>-0.58141297930649449</v>
      </c>
      <c r="I75" s="5">
        <f t="shared" si="22"/>
        <v>0.58141297930649449</v>
      </c>
      <c r="J75" s="6">
        <f t="shared" si="23"/>
        <v>-0.58141297930649449</v>
      </c>
      <c r="K75">
        <f t="shared" si="31"/>
        <v>1</v>
      </c>
      <c r="L75" s="18">
        <f t="shared" si="24"/>
        <v>1.6669675304762199</v>
      </c>
      <c r="M75" s="19">
        <f t="shared" si="25"/>
        <v>0.58141297930649449</v>
      </c>
      <c r="N75" s="15">
        <f t="shared" si="26"/>
        <v>-0.58141297930649449</v>
      </c>
    </row>
    <row r="76" spans="1:14" x14ac:dyDescent="0.25">
      <c r="A76" s="23">
        <f t="shared" si="21"/>
        <v>1.6028533946886732</v>
      </c>
      <c r="B76" s="7">
        <f t="shared" si="27"/>
        <v>-44.081632653061213</v>
      </c>
      <c r="C76" s="3">
        <f t="shared" si="28"/>
        <v>-0.76936962945056142</v>
      </c>
      <c r="D76" s="3">
        <f t="shared" si="18"/>
        <v>-1.3913651012069725</v>
      </c>
      <c r="E76" s="4">
        <f t="shared" si="19"/>
        <v>1.4366987001954554</v>
      </c>
      <c r="F76" s="3">
        <f t="shared" si="20"/>
        <v>1.1283805204890118</v>
      </c>
      <c r="G76" s="3">
        <f t="shared" si="29"/>
        <v>0.56419026024450591</v>
      </c>
      <c r="H76" s="3">
        <f t="shared" si="30"/>
        <v>-0.56419026024450591</v>
      </c>
      <c r="I76" s="5">
        <f t="shared" si="22"/>
        <v>0.56419026024450591</v>
      </c>
      <c r="J76" s="6">
        <f t="shared" si="23"/>
        <v>-0.56419026024450591</v>
      </c>
      <c r="K76">
        <f t="shared" si="31"/>
        <v>1</v>
      </c>
      <c r="L76" s="18">
        <f t="shared" si="24"/>
        <v>1.6028533946886732</v>
      </c>
      <c r="M76" s="19">
        <f t="shared" si="25"/>
        <v>0.56419026024450591</v>
      </c>
      <c r="N76" s="15">
        <f t="shared" si="26"/>
        <v>-0.56419026024450591</v>
      </c>
    </row>
    <row r="77" spans="1:14" x14ac:dyDescent="0.25">
      <c r="A77" s="23">
        <f t="shared" si="21"/>
        <v>1.5387392589011264</v>
      </c>
      <c r="B77" s="7">
        <f t="shared" si="27"/>
        <v>-45.918367346938766</v>
      </c>
      <c r="C77" s="3">
        <f t="shared" si="28"/>
        <v>-0.80142669734433469</v>
      </c>
      <c r="D77" s="3">
        <f t="shared" si="18"/>
        <v>-1.4366987001954548</v>
      </c>
      <c r="E77" s="4">
        <f t="shared" si="19"/>
        <v>1.3913651012069732</v>
      </c>
      <c r="F77" s="3">
        <f t="shared" si="20"/>
        <v>1.0927755951032616</v>
      </c>
      <c r="G77" s="3">
        <f t="shared" si="29"/>
        <v>0.5463877975516308</v>
      </c>
      <c r="H77" s="3">
        <f t="shared" si="30"/>
        <v>-0.5463877975516308</v>
      </c>
      <c r="I77" s="5">
        <f t="shared" si="22"/>
        <v>0.5463877975516308</v>
      </c>
      <c r="J77" s="6">
        <f t="shared" si="23"/>
        <v>-0.5463877975516308</v>
      </c>
      <c r="K77">
        <f t="shared" si="31"/>
        <v>1</v>
      </c>
      <c r="L77" s="18">
        <f t="shared" si="24"/>
        <v>1.5387392589011264</v>
      </c>
      <c r="M77" s="19">
        <f t="shared" si="25"/>
        <v>0.5463877975516308</v>
      </c>
      <c r="N77" s="15">
        <f t="shared" si="26"/>
        <v>-0.5463877975516308</v>
      </c>
    </row>
    <row r="78" spans="1:14" x14ac:dyDescent="0.25">
      <c r="A78" s="23">
        <f t="shared" si="21"/>
        <v>1.4746251231135796</v>
      </c>
      <c r="B78" s="7">
        <f t="shared" si="27"/>
        <v>-47.755102040816318</v>
      </c>
      <c r="C78" s="3">
        <f t="shared" ref="C78:C97" si="32">PI()*B78/180</f>
        <v>-0.8334837652381083</v>
      </c>
      <c r="D78" s="3">
        <f t="shared" ref="D78:D97" si="33">$B$1*SIN(C78)</f>
        <v>-1.480555994150631</v>
      </c>
      <c r="E78" s="4">
        <f t="shared" ref="E78:E97" si="34">$B$1*COS(C78)</f>
        <v>1.3446017805226338</v>
      </c>
      <c r="F78" s="3">
        <f t="shared" ref="F78:F97" si="35">2*PI()*E78/$E$1</f>
        <v>1.0560477689234153</v>
      </c>
      <c r="G78" s="3">
        <f t="shared" ref="G78:G97" si="36">F78/2</f>
        <v>0.52802388446170767</v>
      </c>
      <c r="H78" s="3">
        <f t="shared" ref="H78:H97" si="37">G78*-1</f>
        <v>-0.52802388446170767</v>
      </c>
      <c r="I78" s="5">
        <f t="shared" ref="I78:I97" si="38">G78+$H$1</f>
        <v>0.52802388446170767</v>
      </c>
      <c r="J78" s="6">
        <f t="shared" ref="J78:J97" si="39">H78-$H$1</f>
        <v>-0.52802388446170767</v>
      </c>
      <c r="K78">
        <f t="shared" si="31"/>
        <v>1</v>
      </c>
      <c r="L78" s="18">
        <f t="shared" si="24"/>
        <v>1.4746251231135796</v>
      </c>
      <c r="M78" s="19">
        <f t="shared" si="25"/>
        <v>0.52802388446170767</v>
      </c>
      <c r="N78" s="15">
        <f t="shared" si="26"/>
        <v>-0.52802388446170767</v>
      </c>
    </row>
    <row r="79" spans="1:14" x14ac:dyDescent="0.25">
      <c r="A79" s="23">
        <f t="shared" si="21"/>
        <v>1.4105109873260329</v>
      </c>
      <c r="B79" s="7">
        <f t="shared" si="27"/>
        <v>-49.591836734693871</v>
      </c>
      <c r="C79" s="3">
        <f t="shared" si="32"/>
        <v>-0.86554083313188168</v>
      </c>
      <c r="D79" s="3">
        <f t="shared" si="33"/>
        <v>-1.5228919167382686</v>
      </c>
      <c r="E79" s="4">
        <f t="shared" si="34"/>
        <v>1.2964567906155771</v>
      </c>
      <c r="F79" s="3">
        <f t="shared" si="35"/>
        <v>1.0182347822736244</v>
      </c>
      <c r="G79" s="3">
        <f t="shared" si="36"/>
        <v>0.5091173911368122</v>
      </c>
      <c r="H79" s="3">
        <f t="shared" si="37"/>
        <v>-0.5091173911368122</v>
      </c>
      <c r="I79" s="5">
        <f t="shared" si="38"/>
        <v>0.5091173911368122</v>
      </c>
      <c r="J79" s="6">
        <f t="shared" si="39"/>
        <v>-0.5091173911368122</v>
      </c>
      <c r="K79">
        <f t="shared" si="31"/>
        <v>1</v>
      </c>
      <c r="L79" s="18">
        <f t="shared" si="24"/>
        <v>1.4105109873260329</v>
      </c>
      <c r="M79" s="19">
        <f t="shared" si="25"/>
        <v>0.5091173911368122</v>
      </c>
      <c r="N79" s="15">
        <f t="shared" si="26"/>
        <v>-0.5091173911368122</v>
      </c>
    </row>
    <row r="80" spans="1:14" x14ac:dyDescent="0.25">
      <c r="A80" s="23">
        <f t="shared" si="21"/>
        <v>1.3463968515384861</v>
      </c>
      <c r="B80" s="7">
        <f t="shared" si="27"/>
        <v>-51.428571428571423</v>
      </c>
      <c r="C80" s="3">
        <f t="shared" si="32"/>
        <v>-0.89759790102565506</v>
      </c>
      <c r="D80" s="3">
        <f t="shared" si="33"/>
        <v>-1.5636629649360594</v>
      </c>
      <c r="E80" s="4">
        <f t="shared" si="34"/>
        <v>1.2469796037174672</v>
      </c>
      <c r="F80" s="3">
        <f t="shared" si="35"/>
        <v>0.9793754905537766</v>
      </c>
      <c r="G80" s="3">
        <f t="shared" si="36"/>
        <v>0.4896877452768883</v>
      </c>
      <c r="H80" s="3">
        <f t="shared" si="37"/>
        <v>-0.4896877452768883</v>
      </c>
      <c r="I80" s="5">
        <f t="shared" si="38"/>
        <v>0.4896877452768883</v>
      </c>
      <c r="J80" s="6">
        <f t="shared" si="39"/>
        <v>-0.4896877452768883</v>
      </c>
      <c r="K80">
        <f t="shared" si="31"/>
        <v>1</v>
      </c>
      <c r="L80" s="18">
        <f t="shared" si="24"/>
        <v>1.3463968515384861</v>
      </c>
      <c r="M80" s="19">
        <f t="shared" si="25"/>
        <v>0.4896877452768883</v>
      </c>
      <c r="N80" s="15">
        <f t="shared" si="26"/>
        <v>-0.4896877452768883</v>
      </c>
    </row>
    <row r="81" spans="1:14" x14ac:dyDescent="0.25">
      <c r="A81" s="23">
        <f t="shared" si="21"/>
        <v>1.2822827157509393</v>
      </c>
      <c r="B81" s="7">
        <f t="shared" si="27"/>
        <v>-53.265306122448976</v>
      </c>
      <c r="C81" s="3">
        <f t="shared" si="32"/>
        <v>-0.92965496891942856</v>
      </c>
      <c r="D81" s="3">
        <f t="shared" si="33"/>
        <v>-1.6028272437359132</v>
      </c>
      <c r="E81" s="4">
        <f t="shared" si="34"/>
        <v>1.196221060982432</v>
      </c>
      <c r="F81" s="3">
        <f t="shared" si="35"/>
        <v>0.93950982431294905</v>
      </c>
      <c r="G81" s="3">
        <f t="shared" si="36"/>
        <v>0.46975491215647452</v>
      </c>
      <c r="H81" s="3">
        <f t="shared" si="37"/>
        <v>-0.46975491215647452</v>
      </c>
      <c r="I81" s="5">
        <f t="shared" si="38"/>
        <v>0.46975491215647452</v>
      </c>
      <c r="J81" s="6">
        <f t="shared" si="39"/>
        <v>-0.46975491215647452</v>
      </c>
      <c r="K81">
        <f t="shared" si="31"/>
        <v>1</v>
      </c>
      <c r="L81" s="18">
        <f t="shared" si="24"/>
        <v>1.2822827157509393</v>
      </c>
      <c r="M81" s="19">
        <f t="shared" si="25"/>
        <v>0.46975491215647452</v>
      </c>
      <c r="N81" s="15">
        <f t="shared" si="26"/>
        <v>-0.46975491215647452</v>
      </c>
    </row>
    <row r="82" spans="1:14" x14ac:dyDescent="0.25">
      <c r="A82" s="23">
        <f t="shared" si="21"/>
        <v>1.2181685799633926</v>
      </c>
      <c r="B82" s="7">
        <f t="shared" si="27"/>
        <v>-55.102040816326529</v>
      </c>
      <c r="C82" s="3">
        <f t="shared" si="32"/>
        <v>-0.96171203681320194</v>
      </c>
      <c r="D82" s="3">
        <f t="shared" si="33"/>
        <v>-1.6403445091939117</v>
      </c>
      <c r="E82" s="4">
        <f t="shared" si="34"/>
        <v>1.1442333202443393</v>
      </c>
      <c r="F82" s="3">
        <f t="shared" si="35"/>
        <v>0.89867874821806837</v>
      </c>
      <c r="G82" s="3">
        <f t="shared" si="36"/>
        <v>0.44933937410903418</v>
      </c>
      <c r="H82" s="3">
        <f t="shared" si="37"/>
        <v>-0.44933937410903418</v>
      </c>
      <c r="I82" s="5">
        <f t="shared" si="38"/>
        <v>0.44933937410903418</v>
      </c>
      <c r="J82" s="6">
        <f t="shared" si="39"/>
        <v>-0.44933937410903418</v>
      </c>
      <c r="K82">
        <f t="shared" si="31"/>
        <v>1</v>
      </c>
      <c r="L82" s="18">
        <f t="shared" si="24"/>
        <v>1.2181685799633926</v>
      </c>
      <c r="M82" s="19">
        <f t="shared" si="25"/>
        <v>0.44933937410903418</v>
      </c>
      <c r="N82" s="15">
        <f t="shared" si="26"/>
        <v>-0.44933937410903418</v>
      </c>
    </row>
    <row r="83" spans="1:14" x14ac:dyDescent="0.25">
      <c r="A83" s="23">
        <f t="shared" si="21"/>
        <v>1.1540544441758458</v>
      </c>
      <c r="B83" s="7">
        <f t="shared" si="27"/>
        <v>-56.938775510204081</v>
      </c>
      <c r="C83" s="3">
        <f t="shared" si="32"/>
        <v>-0.99376910470697544</v>
      </c>
      <c r="D83" s="3">
        <f t="shared" si="33"/>
        <v>-1.6761762097836814</v>
      </c>
      <c r="E83" s="4">
        <f t="shared" si="34"/>
        <v>1.0910698024210972</v>
      </c>
      <c r="F83" s="3">
        <f t="shared" si="35"/>
        <v>0.85692421895994653</v>
      </c>
      <c r="G83" s="3">
        <f t="shared" si="36"/>
        <v>0.42846210947997326</v>
      </c>
      <c r="H83" s="3">
        <f t="shared" si="37"/>
        <v>-0.42846210947997326</v>
      </c>
      <c r="I83" s="5">
        <f t="shared" si="38"/>
        <v>0.42846210947997326</v>
      </c>
      <c r="J83" s="6">
        <f t="shared" si="39"/>
        <v>-0.42846210947997326</v>
      </c>
      <c r="K83">
        <f t="shared" si="31"/>
        <v>1</v>
      </c>
      <c r="L83" s="18">
        <f t="shared" si="24"/>
        <v>1.1540544441758458</v>
      </c>
      <c r="M83" s="19">
        <f t="shared" si="25"/>
        <v>0.42846210947997326</v>
      </c>
      <c r="N83" s="15">
        <f t="shared" si="26"/>
        <v>-0.42846210947997326</v>
      </c>
    </row>
    <row r="84" spans="1:14" x14ac:dyDescent="0.25">
      <c r="A84" s="23">
        <f t="shared" si="21"/>
        <v>1.089940308388299</v>
      </c>
      <c r="B84" s="7">
        <f t="shared" si="27"/>
        <v>-58.775510204081634</v>
      </c>
      <c r="C84" s="3">
        <f t="shared" si="32"/>
        <v>-1.0258261726007487</v>
      </c>
      <c r="D84" s="3">
        <f t="shared" si="33"/>
        <v>-1.7102855260106922</v>
      </c>
      <c r="E84" s="4">
        <f t="shared" si="34"/>
        <v>1.0367851366210503</v>
      </c>
      <c r="F84" s="3">
        <f t="shared" si="35"/>
        <v>0.81428914213994541</v>
      </c>
      <c r="G84" s="3">
        <f t="shared" si="36"/>
        <v>0.4071445710699727</v>
      </c>
      <c r="H84" s="3">
        <f t="shared" si="37"/>
        <v>-0.4071445710699727</v>
      </c>
      <c r="I84" s="5">
        <f t="shared" si="38"/>
        <v>0.4071445710699727</v>
      </c>
      <c r="J84" s="6">
        <f t="shared" si="39"/>
        <v>-0.4071445710699727</v>
      </c>
      <c r="K84">
        <f t="shared" si="31"/>
        <v>1</v>
      </c>
      <c r="L84" s="18">
        <f t="shared" si="24"/>
        <v>1.089940308388299</v>
      </c>
      <c r="M84" s="19">
        <f t="shared" si="25"/>
        <v>0.4071445710699727</v>
      </c>
      <c r="N84" s="15">
        <f t="shared" si="26"/>
        <v>-0.4071445710699727</v>
      </c>
    </row>
    <row r="85" spans="1:14" x14ac:dyDescent="0.25">
      <c r="A85" s="23">
        <f t="shared" si="21"/>
        <v>1.0258261726007523</v>
      </c>
      <c r="B85" s="7">
        <f t="shared" si="27"/>
        <v>-60.612244897959187</v>
      </c>
      <c r="C85" s="3">
        <f t="shared" si="32"/>
        <v>-1.0578832404945222</v>
      </c>
      <c r="D85" s="3">
        <f t="shared" si="33"/>
        <v>-1.7426374082467786</v>
      </c>
      <c r="E85" s="4">
        <f t="shared" si="34"/>
        <v>0.98143510400787581</v>
      </c>
      <c r="F85" s="3">
        <f t="shared" si="35"/>
        <v>0.77081732818156934</v>
      </c>
      <c r="G85" s="3">
        <f t="shared" si="36"/>
        <v>0.38540866409078467</v>
      </c>
      <c r="H85" s="3">
        <f t="shared" si="37"/>
        <v>-0.38540866409078467</v>
      </c>
      <c r="I85" s="5">
        <f t="shared" si="38"/>
        <v>0.38540866409078467</v>
      </c>
      <c r="J85" s="6">
        <f t="shared" si="39"/>
        <v>-0.38540866409078467</v>
      </c>
      <c r="K85">
        <f t="shared" si="31"/>
        <v>1</v>
      </c>
      <c r="L85" s="18">
        <f t="shared" si="24"/>
        <v>1.0258261726007523</v>
      </c>
      <c r="M85" s="19">
        <f t="shared" si="25"/>
        <v>0.38540866409078467</v>
      </c>
      <c r="N85" s="15">
        <f t="shared" si="26"/>
        <v>-0.38540866409078467</v>
      </c>
    </row>
    <row r="86" spans="1:14" x14ac:dyDescent="0.25">
      <c r="A86" s="23">
        <f t="shared" si="21"/>
        <v>0.9617120368132055</v>
      </c>
      <c r="B86" s="7">
        <f t="shared" si="27"/>
        <v>-62.448979591836739</v>
      </c>
      <c r="C86" s="3">
        <f t="shared" si="32"/>
        <v>-1.0899403083882957</v>
      </c>
      <c r="D86" s="3">
        <f t="shared" si="33"/>
        <v>-1.7731986127460002</v>
      </c>
      <c r="E86" s="4">
        <f t="shared" si="34"/>
        <v>0.92507658048167041</v>
      </c>
      <c r="F86" s="3">
        <f t="shared" si="35"/>
        <v>0.72655344731229565</v>
      </c>
      <c r="G86" s="3">
        <f t="shared" si="36"/>
        <v>0.36327672365614783</v>
      </c>
      <c r="H86" s="3">
        <f t="shared" si="37"/>
        <v>-0.36327672365614783</v>
      </c>
      <c r="I86" s="5">
        <f t="shared" si="38"/>
        <v>0.36327672365614783</v>
      </c>
      <c r="J86" s="6">
        <f t="shared" si="39"/>
        <v>-0.36327672365614783</v>
      </c>
      <c r="K86">
        <f t="shared" si="31"/>
        <v>1</v>
      </c>
      <c r="L86" s="18">
        <f t="shared" si="24"/>
        <v>0.9617120368132055</v>
      </c>
      <c r="M86" s="19">
        <f t="shared" si="25"/>
        <v>0.36327672365614783</v>
      </c>
      <c r="N86" s="15">
        <f t="shared" si="26"/>
        <v>-0.36327672365614783</v>
      </c>
    </row>
    <row r="87" spans="1:14" x14ac:dyDescent="0.25">
      <c r="A87" s="23">
        <f t="shared" si="21"/>
        <v>0.89759790102565873</v>
      </c>
      <c r="B87" s="7">
        <f t="shared" si="27"/>
        <v>-64.285714285714292</v>
      </c>
      <c r="C87" s="3">
        <f t="shared" si="32"/>
        <v>-1.1219973762820692</v>
      </c>
      <c r="D87" s="3">
        <f t="shared" si="33"/>
        <v>-1.8019377358048385</v>
      </c>
      <c r="E87" s="4">
        <f t="shared" si="34"/>
        <v>0.86776747823511591</v>
      </c>
      <c r="F87" s="3">
        <f t="shared" si="35"/>
        <v>0.68154298366189525</v>
      </c>
      <c r="G87" s="3">
        <f t="shared" si="36"/>
        <v>0.34077149183094763</v>
      </c>
      <c r="H87" s="3">
        <f t="shared" si="37"/>
        <v>-0.34077149183094763</v>
      </c>
      <c r="I87" s="5">
        <f t="shared" si="38"/>
        <v>0.34077149183094763</v>
      </c>
      <c r="J87" s="6">
        <f t="shared" si="39"/>
        <v>-0.34077149183094763</v>
      </c>
      <c r="K87">
        <f t="shared" si="31"/>
        <v>1</v>
      </c>
      <c r="L87" s="18">
        <f t="shared" si="24"/>
        <v>0.89759790102565873</v>
      </c>
      <c r="M87" s="19">
        <f t="shared" si="25"/>
        <v>0.34077149183094763</v>
      </c>
      <c r="N87" s="15">
        <f t="shared" si="26"/>
        <v>-0.34077149183094763</v>
      </c>
    </row>
    <row r="88" spans="1:14" x14ac:dyDescent="0.25">
      <c r="A88" s="23">
        <f t="shared" si="21"/>
        <v>0.83348376523811196</v>
      </c>
      <c r="B88" s="7">
        <f t="shared" si="27"/>
        <v>-66.122448979591837</v>
      </c>
      <c r="C88" s="3">
        <f t="shared" si="32"/>
        <v>-1.1540544441758422</v>
      </c>
      <c r="D88" s="3">
        <f t="shared" si="33"/>
        <v>-1.8288252460316248</v>
      </c>
      <c r="E88" s="4">
        <f t="shared" si="34"/>
        <v>0.809566686244788</v>
      </c>
      <c r="F88" s="3">
        <f t="shared" si="35"/>
        <v>0.6358321885244147</v>
      </c>
      <c r="G88" s="3">
        <f t="shared" si="36"/>
        <v>0.31791609426220735</v>
      </c>
      <c r="H88" s="3">
        <f t="shared" si="37"/>
        <v>-0.31791609426220735</v>
      </c>
      <c r="I88" s="5">
        <f t="shared" si="38"/>
        <v>0.31791609426220735</v>
      </c>
      <c r="J88" s="6">
        <f t="shared" si="39"/>
        <v>-0.31791609426220735</v>
      </c>
      <c r="K88">
        <f t="shared" si="31"/>
        <v>1</v>
      </c>
      <c r="L88" s="18">
        <f t="shared" si="24"/>
        <v>0.83348376523811196</v>
      </c>
      <c r="M88" s="19">
        <f t="shared" si="25"/>
        <v>0.31791609426220735</v>
      </c>
      <c r="N88" s="15">
        <f t="shared" si="26"/>
        <v>-0.31791609426220735</v>
      </c>
    </row>
    <row r="89" spans="1:14" x14ac:dyDescent="0.25">
      <c r="A89" s="23">
        <f t="shared" si="21"/>
        <v>0.7693696294505652</v>
      </c>
      <c r="B89" s="7">
        <f t="shared" si="27"/>
        <v>-67.959183673469383</v>
      </c>
      <c r="C89" s="3">
        <f t="shared" si="32"/>
        <v>-1.1861115120696157</v>
      </c>
      <c r="D89" s="3">
        <f t="shared" si="33"/>
        <v>-1.8538335146920435</v>
      </c>
      <c r="E89" s="4">
        <f t="shared" si="34"/>
        <v>0.7505340097587484</v>
      </c>
      <c r="F89" s="3">
        <f t="shared" si="35"/>
        <v>0.58946803283184357</v>
      </c>
      <c r="G89" s="3">
        <f t="shared" si="36"/>
        <v>0.29473401641592178</v>
      </c>
      <c r="H89" s="3">
        <f t="shared" si="37"/>
        <v>-0.29473401641592178</v>
      </c>
      <c r="I89" s="5">
        <f t="shared" si="38"/>
        <v>0.29473401641592178</v>
      </c>
      <c r="J89" s="6">
        <f t="shared" si="39"/>
        <v>-0.29473401641592178</v>
      </c>
      <c r="K89">
        <f t="shared" si="31"/>
        <v>1</v>
      </c>
      <c r="L89" s="18">
        <f t="shared" si="24"/>
        <v>0.7693696294505652</v>
      </c>
      <c r="M89" s="19">
        <f t="shared" si="25"/>
        <v>0.29473401641592178</v>
      </c>
      <c r="N89" s="15">
        <f t="shared" si="26"/>
        <v>-0.29473401641592178</v>
      </c>
    </row>
    <row r="90" spans="1:14" x14ac:dyDescent="0.25">
      <c r="A90" s="23">
        <f t="shared" si="21"/>
        <v>0.70525549366301843</v>
      </c>
      <c r="B90" s="7">
        <f t="shared" si="27"/>
        <v>-69.795918367346928</v>
      </c>
      <c r="C90" s="3">
        <f t="shared" si="32"/>
        <v>-1.218168579963389</v>
      </c>
      <c r="D90" s="3">
        <f t="shared" si="33"/>
        <v>-1.8769368440995207</v>
      </c>
      <c r="E90" s="4">
        <f t="shared" si="34"/>
        <v>0.69073010884261565</v>
      </c>
      <c r="F90" s="3">
        <f t="shared" si="35"/>
        <v>0.54249815888830988</v>
      </c>
      <c r="G90" s="3">
        <f t="shared" si="36"/>
        <v>0.27124907944415494</v>
      </c>
      <c r="H90" s="3">
        <f t="shared" si="37"/>
        <v>-0.27124907944415494</v>
      </c>
      <c r="I90" s="5">
        <f t="shared" si="38"/>
        <v>0.27124907944415494</v>
      </c>
      <c r="J90" s="6">
        <f t="shared" si="39"/>
        <v>-0.27124907944415494</v>
      </c>
      <c r="K90">
        <f t="shared" si="31"/>
        <v>1</v>
      </c>
      <c r="L90" s="18">
        <f t="shared" si="24"/>
        <v>0.70525549366301843</v>
      </c>
      <c r="M90" s="19">
        <f t="shared" si="25"/>
        <v>0.27124907944415494</v>
      </c>
      <c r="N90" s="15">
        <f t="shared" si="26"/>
        <v>-0.27124907944415494</v>
      </c>
    </row>
    <row r="91" spans="1:14" x14ac:dyDescent="0.25">
      <c r="A91" s="23">
        <f t="shared" si="21"/>
        <v>0.64114135787547166</v>
      </c>
      <c r="B91" s="7">
        <f t="shared" si="27"/>
        <v>-71.632653061224474</v>
      </c>
      <c r="C91" s="3">
        <f t="shared" si="32"/>
        <v>-1.2502256478571623</v>
      </c>
      <c r="D91" s="3">
        <f t="shared" si="33"/>
        <v>-1.8981114940213371</v>
      </c>
      <c r="E91" s="4">
        <f t="shared" si="34"/>
        <v>0.63021643604724198</v>
      </c>
      <c r="F91" s="3">
        <f t="shared" si="35"/>
        <v>0.49497083141438925</v>
      </c>
      <c r="G91" s="3">
        <f t="shared" si="36"/>
        <v>0.24748541570719462</v>
      </c>
      <c r="H91" s="3">
        <f t="shared" si="37"/>
        <v>-0.24748541570719462</v>
      </c>
      <c r="I91" s="5">
        <f t="shared" si="38"/>
        <v>0.24748541570719462</v>
      </c>
      <c r="J91" s="6">
        <f t="shared" si="39"/>
        <v>-0.24748541570719462</v>
      </c>
      <c r="K91">
        <f t="shared" si="31"/>
        <v>1</v>
      </c>
      <c r="L91" s="18">
        <f t="shared" si="24"/>
        <v>0.64114135787547166</v>
      </c>
      <c r="M91" s="19">
        <f t="shared" si="25"/>
        <v>0.24748541570719462</v>
      </c>
      <c r="N91" s="15">
        <f t="shared" si="26"/>
        <v>-0.24748541570719462</v>
      </c>
    </row>
    <row r="92" spans="1:14" x14ac:dyDescent="0.25">
      <c r="A92" s="23">
        <f t="shared" si="21"/>
        <v>0.5770272220879249</v>
      </c>
      <c r="B92" s="7">
        <f t="shared" si="27"/>
        <v>-73.469387755102019</v>
      </c>
      <c r="C92" s="3">
        <f t="shared" si="32"/>
        <v>-1.2822827157509356</v>
      </c>
      <c r="D92" s="3">
        <f t="shared" si="33"/>
        <v>-1.9173357060733209</v>
      </c>
      <c r="E92" s="4">
        <f t="shared" si="34"/>
        <v>0.56905517326206578</v>
      </c>
      <c r="F92" s="3">
        <f t="shared" si="35"/>
        <v>0.44693488795184316</v>
      </c>
      <c r="G92" s="3">
        <f t="shared" si="36"/>
        <v>0.22346744397592158</v>
      </c>
      <c r="H92" s="3">
        <f t="shared" si="37"/>
        <v>-0.22346744397592158</v>
      </c>
      <c r="I92" s="5">
        <f t="shared" si="38"/>
        <v>0.22346744397592158</v>
      </c>
      <c r="J92" s="6">
        <f t="shared" si="39"/>
        <v>-0.22346744397592158</v>
      </c>
      <c r="K92">
        <f t="shared" si="31"/>
        <v>1</v>
      </c>
      <c r="L92" s="18">
        <f t="shared" si="24"/>
        <v>0.5770272220879249</v>
      </c>
      <c r="M92" s="19">
        <f t="shared" si="25"/>
        <v>0.22346744397592158</v>
      </c>
      <c r="N92" s="15">
        <f t="shared" si="26"/>
        <v>-0.22346744397592158</v>
      </c>
    </row>
    <row r="93" spans="1:14" x14ac:dyDescent="0.25">
      <c r="A93" s="23">
        <f t="shared" si="21"/>
        <v>0.51291308630037813</v>
      </c>
      <c r="B93" s="7">
        <f t="shared" si="27"/>
        <v>-75.306122448979565</v>
      </c>
      <c r="C93" s="3">
        <f t="shared" si="32"/>
        <v>-1.3143397836447088</v>
      </c>
      <c r="D93" s="3">
        <f t="shared" si="33"/>
        <v>-1.9345897260780585</v>
      </c>
      <c r="E93" s="4">
        <f t="shared" si="34"/>
        <v>0.50730916781901592</v>
      </c>
      <c r="F93" s="3">
        <f t="shared" si="35"/>
        <v>0.398439688679743</v>
      </c>
      <c r="G93" s="3">
        <f t="shared" si="36"/>
        <v>0.1992198443398715</v>
      </c>
      <c r="H93" s="3">
        <f t="shared" si="37"/>
        <v>-0.1992198443398715</v>
      </c>
      <c r="I93" s="5">
        <f t="shared" si="38"/>
        <v>0.1992198443398715</v>
      </c>
      <c r="J93" s="6">
        <f t="shared" si="39"/>
        <v>-0.1992198443398715</v>
      </c>
      <c r="K93">
        <f t="shared" si="31"/>
        <v>1</v>
      </c>
      <c r="L93" s="18">
        <f t="shared" si="24"/>
        <v>0.51291308630037813</v>
      </c>
      <c r="M93" s="19">
        <f t="shared" si="25"/>
        <v>0.1992198443398715</v>
      </c>
      <c r="N93" s="15">
        <f t="shared" si="26"/>
        <v>-0.1992198443398715</v>
      </c>
    </row>
    <row r="94" spans="1:14" x14ac:dyDescent="0.25">
      <c r="A94" s="23">
        <f t="shared" si="21"/>
        <v>0.44879895051283136</v>
      </c>
      <c r="B94" s="7">
        <f t="shared" si="27"/>
        <v>-77.14285714285711</v>
      </c>
      <c r="C94" s="3">
        <f t="shared" si="32"/>
        <v>-1.3463968515384823</v>
      </c>
      <c r="D94" s="3">
        <f t="shared" si="33"/>
        <v>-1.949855824363647</v>
      </c>
      <c r="E94" s="4">
        <f t="shared" si="34"/>
        <v>0.44504186791262978</v>
      </c>
      <c r="F94" s="3">
        <f t="shared" si="35"/>
        <v>0.3495350656935492</v>
      </c>
      <c r="G94" s="3">
        <f t="shared" si="36"/>
        <v>0.1747675328467746</v>
      </c>
      <c r="H94" s="3">
        <f t="shared" si="37"/>
        <v>-0.1747675328467746</v>
      </c>
      <c r="I94" s="5">
        <f t="shared" si="38"/>
        <v>0.1747675328467746</v>
      </c>
      <c r="J94" s="6">
        <f t="shared" si="39"/>
        <v>-0.1747675328467746</v>
      </c>
      <c r="K94">
        <f t="shared" si="31"/>
        <v>1</v>
      </c>
      <c r="L94" s="18">
        <f t="shared" si="24"/>
        <v>0.44879895051283136</v>
      </c>
      <c r="M94" s="19">
        <f t="shared" si="25"/>
        <v>0.1747675328467746</v>
      </c>
      <c r="N94" s="15">
        <f t="shared" si="26"/>
        <v>-0.1747675328467746</v>
      </c>
    </row>
    <row r="95" spans="1:14" x14ac:dyDescent="0.25">
      <c r="A95" s="23">
        <f t="shared" si="21"/>
        <v>0.3846848147252846</v>
      </c>
      <c r="B95" s="7">
        <f t="shared" si="27"/>
        <v>-78.979591836734656</v>
      </c>
      <c r="C95" s="3">
        <f t="shared" si="32"/>
        <v>-1.3784539194322554</v>
      </c>
      <c r="D95" s="3">
        <f t="shared" si="33"/>
        <v>-1.9631183139821304</v>
      </c>
      <c r="E95" s="4">
        <f t="shared" si="34"/>
        <v>0.38231725740274625</v>
      </c>
      <c r="F95" s="3">
        <f t="shared" si="35"/>
        <v>0.30027127179926638</v>
      </c>
      <c r="G95" s="3">
        <f t="shared" si="36"/>
        <v>0.15013563589963319</v>
      </c>
      <c r="H95" s="3">
        <f t="shared" si="37"/>
        <v>-0.15013563589963319</v>
      </c>
      <c r="I95" s="5">
        <f t="shared" si="38"/>
        <v>0.15013563589963319</v>
      </c>
      <c r="J95" s="6">
        <f t="shared" si="39"/>
        <v>-0.15013563589963319</v>
      </c>
      <c r="K95">
        <f t="shared" si="31"/>
        <v>1</v>
      </c>
      <c r="L95" s="18">
        <f t="shared" si="24"/>
        <v>0.3846848147252846</v>
      </c>
      <c r="M95" s="19">
        <f t="shared" si="25"/>
        <v>0.15013563589963319</v>
      </c>
      <c r="N95" s="15">
        <f t="shared" si="26"/>
        <v>-0.15013563589963319</v>
      </c>
    </row>
    <row r="96" spans="1:14" x14ac:dyDescent="0.25">
      <c r="A96" s="23">
        <f t="shared" si="21"/>
        <v>0.32057067893773783</v>
      </c>
      <c r="B96" s="7">
        <f t="shared" si="27"/>
        <v>-80.816326530612201</v>
      </c>
      <c r="C96" s="3">
        <f t="shared" si="32"/>
        <v>-1.4105109873260289</v>
      </c>
      <c r="D96" s="3">
        <f t="shared" si="33"/>
        <v>-1.9743635668289001</v>
      </c>
      <c r="E96" s="4">
        <f t="shared" si="34"/>
        <v>0.31919979006675991</v>
      </c>
      <c r="F96" s="3">
        <f t="shared" si="35"/>
        <v>0.25069892887528428</v>
      </c>
      <c r="G96" s="3">
        <f t="shared" si="36"/>
        <v>0.12534946443764214</v>
      </c>
      <c r="H96" s="3">
        <f t="shared" si="37"/>
        <v>-0.12534946443764214</v>
      </c>
      <c r="I96" s="5">
        <f t="shared" si="38"/>
        <v>0.12534946443764214</v>
      </c>
      <c r="J96" s="6">
        <f t="shared" si="39"/>
        <v>-0.12534946443764214</v>
      </c>
      <c r="K96">
        <f t="shared" si="31"/>
        <v>1</v>
      </c>
      <c r="L96" s="18">
        <f t="shared" si="24"/>
        <v>0.32057067893773783</v>
      </c>
      <c r="M96" s="19">
        <f t="shared" si="25"/>
        <v>0.12534946443764214</v>
      </c>
      <c r="N96" s="15">
        <f t="shared" si="26"/>
        <v>-0.12534946443764214</v>
      </c>
    </row>
    <row r="97" spans="1:14" x14ac:dyDescent="0.25">
      <c r="A97" s="23">
        <f t="shared" si="21"/>
        <v>0.25645654315019106</v>
      </c>
      <c r="B97" s="7">
        <f t="shared" si="27"/>
        <v>-82.653061224489747</v>
      </c>
      <c r="C97" s="3">
        <f t="shared" si="32"/>
        <v>-1.4425680552198021</v>
      </c>
      <c r="D97" s="3">
        <f t="shared" si="33"/>
        <v>-1.9835800276464919</v>
      </c>
      <c r="E97" s="4">
        <f t="shared" si="34"/>
        <v>0.25575432336901377</v>
      </c>
      <c r="F97" s="3">
        <f t="shared" si="35"/>
        <v>0.20086897585498051</v>
      </c>
      <c r="G97" s="3">
        <f t="shared" si="36"/>
        <v>0.10043448792749025</v>
      </c>
      <c r="H97" s="3">
        <f t="shared" si="37"/>
        <v>-0.10043448792749025</v>
      </c>
      <c r="I97" s="5">
        <f t="shared" si="38"/>
        <v>0.10043448792749025</v>
      </c>
      <c r="J97" s="6">
        <f t="shared" si="39"/>
        <v>-0.10043448792749025</v>
      </c>
      <c r="K97">
        <f t="shared" si="31"/>
        <v>1</v>
      </c>
      <c r="L97" s="18">
        <f t="shared" si="24"/>
        <v>0.25645654315019106</v>
      </c>
      <c r="M97" s="19">
        <f t="shared" si="25"/>
        <v>0.10043448792749025</v>
      </c>
      <c r="N97" s="15">
        <f t="shared" si="26"/>
        <v>-0.10043448792749025</v>
      </c>
    </row>
    <row r="98" spans="1:14" x14ac:dyDescent="0.25">
      <c r="A98" s="23">
        <f>A97-(($B$1*2*PI())/2)/98</f>
        <v>0.19234240736264427</v>
      </c>
      <c r="B98" s="7">
        <f>B97-90/49</f>
        <v>-84.489795918367292</v>
      </c>
      <c r="C98" s="3">
        <f>PI()*B98/180</f>
        <v>-1.4746251231135754</v>
      </c>
      <c r="D98" s="3">
        <f>$B$1*SIN(C98)</f>
        <v>-1.9907582258983962</v>
      </c>
      <c r="E98" s="4">
        <f>$B$1*COS(C98)</f>
        <v>0.19204605181536555</v>
      </c>
      <c r="F98" s="3">
        <f>2*PI()*E98/$E$1</f>
        <v>0.1508326163835193</v>
      </c>
      <c r="G98" s="3">
        <f>F98/2</f>
        <v>7.5416308191759651E-2</v>
      </c>
      <c r="H98" s="3">
        <f>G98*-1</f>
        <v>-7.5416308191759651E-2</v>
      </c>
      <c r="I98" s="5">
        <f>G98+$H$1</f>
        <v>7.5416308191759651E-2</v>
      </c>
      <c r="J98" s="6">
        <f>H98-$H$1</f>
        <v>-7.5416308191759651E-2</v>
      </c>
      <c r="K98">
        <f t="shared" si="31"/>
        <v>1</v>
      </c>
      <c r="L98" s="18">
        <f t="shared" si="24"/>
        <v>0.19234240736264427</v>
      </c>
      <c r="M98" s="19">
        <f t="shared" si="25"/>
        <v>7.5416308191759651E-2</v>
      </c>
      <c r="N98" s="15">
        <f t="shared" si="26"/>
        <v>-7.5416308191759651E-2</v>
      </c>
    </row>
    <row r="99" spans="1:14" x14ac:dyDescent="0.25">
      <c r="A99" s="23">
        <f>A98-(($B$1*2*PI())/2)/98</f>
        <v>0.12822827157509747</v>
      </c>
      <c r="B99" s="7">
        <f>B98-90/49</f>
        <v>-86.326530612244838</v>
      </c>
      <c r="C99" s="3">
        <f>PI()*B99/180</f>
        <v>-1.5066821910073487</v>
      </c>
      <c r="D99" s="3">
        <f>$B$1*SIN(C99)</f>
        <v>-1.9958907855006724</v>
      </c>
      <c r="E99" s="4">
        <f>$B$1*COS(C99)</f>
        <v>0.12814043996142813</v>
      </c>
      <c r="F99" s="3">
        <f>2*PI()*E99/$E$1</f>
        <v>0.10064126620264664</v>
      </c>
      <c r="G99" s="3">
        <f>F99/2</f>
        <v>5.0320633101323321E-2</v>
      </c>
      <c r="H99" s="3">
        <f>G99*-1</f>
        <v>-5.0320633101323321E-2</v>
      </c>
      <c r="I99" s="5">
        <f>G99+$H$1</f>
        <v>5.0320633101323321E-2</v>
      </c>
      <c r="J99" s="6">
        <f>H99-$H$1</f>
        <v>-5.0320633101323321E-2</v>
      </c>
      <c r="K99">
        <f t="shared" si="31"/>
        <v>1</v>
      </c>
      <c r="L99" s="18">
        <f t="shared" si="24"/>
        <v>0.12822827157509747</v>
      </c>
      <c r="M99" s="19">
        <f t="shared" si="25"/>
        <v>5.0320633101323321E-2</v>
      </c>
      <c r="N99" s="15">
        <f t="shared" si="26"/>
        <v>-5.0320633101323321E-2</v>
      </c>
    </row>
    <row r="100" spans="1:14" x14ac:dyDescent="0.25">
      <c r="A100" s="23">
        <f>A99-(($B$1*2*PI())/2)/98</f>
        <v>6.411413578755068E-2</v>
      </c>
      <c r="B100" s="7">
        <f>B99-90/49</f>
        <v>-88.163265306122383</v>
      </c>
      <c r="C100" s="3">
        <f>PI()*B100/180</f>
        <v>-1.5387392589011222</v>
      </c>
      <c r="D100" s="3">
        <f>$B$1*SIN(C100)</f>
        <v>-1.9989724324013756</v>
      </c>
      <c r="E100" s="4">
        <f>$B$1*COS(C100)</f>
        <v>6.410315514331244E-2</v>
      </c>
      <c r="F100" s="3">
        <f>2*PI()*E100/$E$1</f>
        <v>5.0346500317539282E-2</v>
      </c>
      <c r="G100" s="3">
        <f>F100/2</f>
        <v>2.5173250158769641E-2</v>
      </c>
      <c r="H100" s="3">
        <f>G100*-1</f>
        <v>-2.5173250158769641E-2</v>
      </c>
      <c r="I100" s="5">
        <f>G100+$H$1</f>
        <v>2.5173250158769641E-2</v>
      </c>
      <c r="J100" s="6">
        <f>H100-$H$1</f>
        <v>-2.5173250158769641E-2</v>
      </c>
      <c r="K100">
        <f t="shared" si="31"/>
        <v>1</v>
      </c>
      <c r="L100" s="18">
        <f t="shared" si="24"/>
        <v>6.411413578755068E-2</v>
      </c>
      <c r="M100" s="19">
        <f t="shared" si="25"/>
        <v>2.5173250158769641E-2</v>
      </c>
      <c r="N100" s="15">
        <f t="shared" si="26"/>
        <v>-2.5173250158769641E-2</v>
      </c>
    </row>
    <row r="101" spans="1:14" x14ac:dyDescent="0.25">
      <c r="A101" s="23">
        <f>A100-(($B$1*2*PI())/2)/98</f>
        <v>3.8857805861880479E-15</v>
      </c>
      <c r="B101" s="7">
        <f>B100-90/49</f>
        <v>-89.999999999999929</v>
      </c>
      <c r="C101" s="3">
        <f>PI()*B101/180</f>
        <v>-1.5707963267948952</v>
      </c>
      <c r="D101" s="3">
        <f>$B$1*SIN(C101)</f>
        <v>-2</v>
      </c>
      <c r="E101" s="4">
        <f>$B$1*COS(C101)</f>
        <v>2.7870501045912377E-15</v>
      </c>
      <c r="F101" s="3">
        <f>2*PI()*E101/$E$1</f>
        <v>2.1889440334426242E-15</v>
      </c>
      <c r="G101" s="3">
        <f>F101/2</f>
        <v>1.0944720167213121E-15</v>
      </c>
      <c r="H101" s="3">
        <f>G101*-1</f>
        <v>-1.0944720167213121E-15</v>
      </c>
      <c r="I101" s="5">
        <f>G101+$H$1</f>
        <v>1.0944720167213121E-15</v>
      </c>
      <c r="J101" s="6">
        <f>H101-$H$1</f>
        <v>-1.0944720167213121E-15</v>
      </c>
      <c r="K101">
        <f t="shared" si="31"/>
        <v>1</v>
      </c>
      <c r="L101" s="20">
        <f t="shared" si="24"/>
        <v>3.8857805861880479E-15</v>
      </c>
      <c r="M101" s="21">
        <f t="shared" si="25"/>
        <v>1.0944720167213121E-15</v>
      </c>
      <c r="N101" s="22">
        <f t="shared" si="26"/>
        <v>-1.0944720167213121E-15</v>
      </c>
    </row>
    <row r="102" spans="1:14" x14ac:dyDescent="0.25">
      <c r="A102" s="23"/>
      <c r="B102" s="7"/>
      <c r="C102" s="3"/>
      <c r="D102" s="3"/>
      <c r="E102" s="4"/>
      <c r="F102" s="3"/>
      <c r="G102" s="3"/>
      <c r="H102" s="3"/>
      <c r="I102" s="23"/>
      <c r="J102" s="23"/>
      <c r="K102" s="24"/>
      <c r="L102" s="16"/>
      <c r="M102" s="16"/>
      <c r="N102" s="16"/>
    </row>
    <row r="103" spans="1:14" x14ac:dyDescent="0.25">
      <c r="A103" s="26"/>
    </row>
  </sheetData>
  <sheetProtection password="CA03" sheet="1" objects="1" scenarios="1" selectLockedCells="1" pivotTables="0"/>
  <customSheetViews>
    <customSheetView guid="{27597050-0B14-4385-9C95-11E827A31FE3}" scale="75" topLeftCell="A4">
      <selection activeCell="H1" activeCellId="2" sqref="B1 E1 H1"/>
      <pageMargins left="0.70866141732283472" right="0.70866141732283472" top="0.74803149606299213" bottom="0.74803149606299213" header="0.31496062992125984" footer="0.31496062992125984"/>
      <pageSetup paperSize="9" fitToWidth="0" fitToHeight="0" orientation="landscape" horizontalDpi="4294967293" verticalDpi="300" r:id="rId1"/>
    </customSheetView>
  </customSheetViews>
  <pageMargins left="0.70866141732283472" right="0.70866141732283472" top="0.74803149606299213" bottom="0.74803149606299213" header="0.31496062992125984" footer="0.31496062992125984"/>
  <pageSetup paperSize="9" fitToWidth="0" fitToHeight="0" orientation="landscape" horizontalDpi="4294967293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"/>
  <sheetViews>
    <sheetView workbookViewId="0">
      <selection activeCell="G32" sqref="G32"/>
    </sheetView>
  </sheetViews>
  <sheetFormatPr baseColWidth="10" defaultRowHeight="15" x14ac:dyDescent="0.25"/>
  <sheetData/>
  <customSheetViews>
    <customSheetView guid="{27597050-0B14-4385-9C95-11E827A31FE3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Feuil2!Zone_d_impression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René Hippert</cp:lastModifiedBy>
  <cp:lastPrinted>2016-04-10T08:05:17Z</cp:lastPrinted>
  <dcterms:created xsi:type="dcterms:W3CDTF">2016-01-01T20:46:25Z</dcterms:created>
  <dcterms:modified xsi:type="dcterms:W3CDTF">2026-01-08T22:11:03Z</dcterms:modified>
</cp:coreProperties>
</file>