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13_ncr:1_{EC7C0C50-BA13-5248-984F-2FDC3205E8CE}" xr6:coauthVersionLast="45" xr6:coauthVersionMax="45" xr10:uidLastSave="{00000000-0000-0000-0000-000000000000}"/>
  <bookViews>
    <workbookView xWindow="0" yWindow="0" windowWidth="51200" windowHeight="21600" tabRatio="749" activeTab="3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Utilidad" sheetId="1" r:id="rId4"/>
    <sheet name="Flujos" sheetId="16" r:id="rId5"/>
    <sheet name="Diagrama" sheetId="13" r:id="rId6"/>
  </sheets>
  <externalReferences>
    <externalReference r:id="rId7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 hidden="1">'Bal Los Colorados'!$M$46:$N$69</definedName>
    <definedName name="solver_adj" localSheetId="3" hidden="1">Utilidad!$N$67:$O$126</definedName>
    <definedName name="solver_cvg" localSheetId="1" hidden="1">0.0001</definedName>
    <definedName name="solver_cvg" localSheetId="5" hidden="1">0.0001</definedName>
    <definedName name="solver_cvg" localSheetId="3" hidden="1">0.0001</definedName>
    <definedName name="solver_drv" localSheetId="1" hidden="1">1</definedName>
    <definedName name="solver_drv" localSheetId="5" hidden="1">2</definedName>
    <definedName name="solver_drv" localSheetId="3" hidden="1">1</definedName>
    <definedName name="solver_eng" localSheetId="1" hidden="1">1</definedName>
    <definedName name="solver_eng" localSheetId="5" hidden="1">1</definedName>
    <definedName name="solver_eng" localSheetId="3" hidden="1">1</definedName>
    <definedName name="solver_est" localSheetId="1" hidden="1">1</definedName>
    <definedName name="solver_est" localSheetId="5" hidden="1">1</definedName>
    <definedName name="solver_est" localSheetId="3" hidden="1">1</definedName>
    <definedName name="solver_itr" localSheetId="1" hidden="1">2147483647</definedName>
    <definedName name="solver_itr" localSheetId="5" hidden="1">2147483647</definedName>
    <definedName name="solver_itr" localSheetId="3" hidden="1">2147483647</definedName>
    <definedName name="solver_lhs1" localSheetId="1" hidden="1">'Bal Los Colorados'!$AB$45</definedName>
    <definedName name="solver_lhs1" localSheetId="3" hidden="1">Utilidad!$AB$67:$AB$90</definedName>
    <definedName name="solver_lhs10" localSheetId="1" hidden="1">'Bal Los Colorados'!$AB$54</definedName>
    <definedName name="solver_lhs10" localSheetId="3" hidden="1">Utilidad!$U$68</definedName>
    <definedName name="solver_lhs11" localSheetId="1" hidden="1">'Bal Los Colorados'!$AB$55</definedName>
    <definedName name="solver_lhs11" localSheetId="3" hidden="1">Utilidad!$U$69</definedName>
    <definedName name="solver_lhs12" localSheetId="1" hidden="1">'Bal Los Colorados'!$AC$45</definedName>
    <definedName name="solver_lhs12" localSheetId="3" hidden="1">Utilidad!$U$80</definedName>
    <definedName name="solver_lhs13" localSheetId="1" hidden="1">'Bal Los Colorados'!$AC$46</definedName>
    <definedName name="solver_lhs13" localSheetId="3" hidden="1">Utilidad!$U$89</definedName>
    <definedName name="solver_lhs14" localSheetId="1" hidden="1">'Bal Los Colorados'!$AC$47</definedName>
    <definedName name="solver_lhs14" localSheetId="3" hidden="1">Utilidad!$V$120</definedName>
    <definedName name="solver_lhs15" localSheetId="1" hidden="1">'Bal Los Colorados'!$AC$48</definedName>
    <definedName name="solver_lhs15" localSheetId="3" hidden="1">Utilidad!$W$105</definedName>
    <definedName name="solver_lhs16" localSheetId="1" hidden="1">'Bal Los Colorados'!$AC$49</definedName>
    <definedName name="solver_lhs16" localSheetId="3" hidden="1">Utilidad!$W$122</definedName>
    <definedName name="solver_lhs17" localSheetId="1" hidden="1">'Bal Los Colorados'!$AC$50</definedName>
    <definedName name="solver_lhs17" localSheetId="3" hidden="1">Utilidad!$W$124</definedName>
    <definedName name="solver_lhs18" localSheetId="1" hidden="1">'Bal Los Colorados'!$AC$51</definedName>
    <definedName name="solver_lhs18" localSheetId="3" hidden="1">Utilidad!$W$68</definedName>
    <definedName name="solver_lhs19" localSheetId="1" hidden="1">'Bal Los Colorados'!$AC$52</definedName>
    <definedName name="solver_lhs19" localSheetId="3" hidden="1">Utilidad!$W$89</definedName>
    <definedName name="solver_lhs2" localSheetId="1" hidden="1">'Bal Los Colorados'!$AB$46</definedName>
    <definedName name="solver_lhs2" localSheetId="3" hidden="1">Utilidad!$AC$67:$AC$90</definedName>
    <definedName name="solver_lhs20" localSheetId="1" hidden="1">'Bal Los Colorados'!$AC$53</definedName>
    <definedName name="solver_lhs20" localSheetId="3" hidden="1">Utilidad!$W$89</definedName>
    <definedName name="solver_lhs21" localSheetId="1" hidden="1">'Bal Los Colorados'!$AC$54</definedName>
    <definedName name="solver_lhs21" localSheetId="3" hidden="1">Utilidad!$W$101</definedName>
    <definedName name="solver_lhs22" localSheetId="1" hidden="1">'Bal Los Colorados'!$AC$55</definedName>
    <definedName name="solver_lhs22" localSheetId="3" hidden="1">Utilidad!$W$101</definedName>
    <definedName name="solver_lhs23" localSheetId="1" hidden="1">'Bal Los Colorados'!$T$48</definedName>
    <definedName name="solver_lhs23" localSheetId="3" hidden="1">Utilidad!$W$101</definedName>
    <definedName name="solver_lhs24" localSheetId="1" hidden="1">'Bal Los Colorados'!$T$53</definedName>
    <definedName name="solver_lhs24" localSheetId="3" hidden="1">Utilidad!$W$101</definedName>
    <definedName name="solver_lhs25" localSheetId="1" hidden="1">'Bal Los Colorados'!$T$55</definedName>
    <definedName name="solver_lhs25" localSheetId="3" hidden="1">Utilidad!$W$89</definedName>
    <definedName name="solver_lhs26" localSheetId="1" hidden="1">'Bal Los Colorados'!$T$57</definedName>
    <definedName name="solver_lhs26" localSheetId="3" hidden="1">Utilidad!$W$101</definedName>
    <definedName name="solver_lhs27" localSheetId="1" hidden="1">'Bal Los Colorados'!$T$58</definedName>
    <definedName name="solver_lhs27" localSheetId="3" hidden="1">Utilidad!$W$101</definedName>
    <definedName name="solver_lhs28" localSheetId="1" hidden="1">'Bal Los Colorados'!$T$59</definedName>
    <definedName name="solver_lhs28" localSheetId="3" hidden="1">Utilidad!#REF!</definedName>
    <definedName name="solver_lhs29" localSheetId="1" hidden="1">'Bal Los Colorados'!$T$68</definedName>
    <definedName name="solver_lhs29" localSheetId="3" hidden="1">Utilidad!#REF!</definedName>
    <definedName name="solver_lhs3" localSheetId="1" hidden="1">'Bal Los Colorados'!$AB$47</definedName>
    <definedName name="solver_lhs3" localSheetId="3" hidden="1">Utilidad!$U$101</definedName>
    <definedName name="solver_lhs30" localSheetId="1" hidden="1">'Bal Los Colorados'!$T$69</definedName>
    <definedName name="solver_lhs30" localSheetId="3" hidden="1">Utilidad!#REF!</definedName>
    <definedName name="solver_lhs31" localSheetId="1" hidden="1">'Bal Los Colorados'!$V$46</definedName>
    <definedName name="solver_lhs31" localSheetId="3" hidden="1">Utilidad!#REF!</definedName>
    <definedName name="solver_lhs32" localSheetId="1" hidden="1">'Bal Los Colorados'!$V$55</definedName>
    <definedName name="solver_lhs32" localSheetId="3" hidden="1">Utilidad!#REF!</definedName>
    <definedName name="solver_lhs33" localSheetId="1" hidden="1">'Bal Los Colorados'!$V$57</definedName>
    <definedName name="solver_lhs33" localSheetId="3" hidden="1">Utilidad!#REF!</definedName>
    <definedName name="solver_lhs34" localSheetId="1" hidden="1">'Bal Los Colorados'!$V$59</definedName>
    <definedName name="solver_lhs34" localSheetId="3" hidden="1">Utilidad!#REF!</definedName>
    <definedName name="solver_lhs35" localSheetId="1" hidden="1">'Bal Los Colorados'!$V$63</definedName>
    <definedName name="solver_lhs35" localSheetId="3" hidden="1">Utilidad!#REF!</definedName>
    <definedName name="solver_lhs36" localSheetId="1" hidden="1">'Bal Los Colorados'!$V$66</definedName>
    <definedName name="solver_lhs36" localSheetId="3" hidden="1">Utilidad!#REF!</definedName>
    <definedName name="solver_lhs37" localSheetId="1" hidden="1">'Bal Los Colorados'!$V$68</definedName>
    <definedName name="solver_lhs37" localSheetId="3" hidden="1">Utilidad!#REF!</definedName>
    <definedName name="solver_lhs38" localSheetId="1" hidden="1">'Bal Los Colorados'!$V$69</definedName>
    <definedName name="solver_lhs38" localSheetId="3" hidden="1">Utilidad!#REF!</definedName>
    <definedName name="solver_lhs39" localSheetId="1" hidden="1">'Bal Los Colorados'!$V$69</definedName>
    <definedName name="solver_lhs39" localSheetId="3" hidden="1">Utilidad!#REF!</definedName>
    <definedName name="solver_lhs4" localSheetId="1" hidden="1">'Bal Los Colorados'!$AB$48</definedName>
    <definedName name="solver_lhs4" localSheetId="3" hidden="1">Utilidad!$U$103</definedName>
    <definedName name="solver_lhs40" localSheetId="1" hidden="1">'Bal Los Colorados'!$AB$49</definedName>
    <definedName name="solver_lhs40" localSheetId="3" hidden="1">Utilidad!#REF!</definedName>
    <definedName name="solver_lhs41" localSheetId="1" hidden="1">'Bal Los Colorados'!$AB$49</definedName>
    <definedName name="solver_lhs41" localSheetId="3" hidden="1">Utilidad!#REF!</definedName>
    <definedName name="solver_lhs42" localSheetId="3" hidden="1">Utilidad!#REF!</definedName>
    <definedName name="solver_lhs43" localSheetId="3" hidden="1">Utilidad!#REF!</definedName>
    <definedName name="solver_lhs44" localSheetId="3" hidden="1">Utilidad!#REF!</definedName>
    <definedName name="solver_lhs45" localSheetId="3" hidden="1">Utilidad!#REF!</definedName>
    <definedName name="solver_lhs46" localSheetId="3" hidden="1">Utilidad!#REF!</definedName>
    <definedName name="solver_lhs47" localSheetId="3" hidden="1">Utilidad!#REF!</definedName>
    <definedName name="solver_lhs48" localSheetId="3" hidden="1">Utilidad!#REF!</definedName>
    <definedName name="solver_lhs49" localSheetId="3" hidden="1">Utilidad!#REF!</definedName>
    <definedName name="solver_lhs5" localSheetId="1" hidden="1">'Bal Los Colorados'!$AB$49</definedName>
    <definedName name="solver_lhs5" localSheetId="3" hidden="1">Utilidad!$U$105</definedName>
    <definedName name="solver_lhs50" localSheetId="3" hidden="1">Utilidad!#REF!</definedName>
    <definedName name="solver_lhs51" localSheetId="3" hidden="1">Utilidad!#REF!</definedName>
    <definedName name="solver_lhs52" localSheetId="3" hidden="1">Utilidad!#REF!</definedName>
    <definedName name="solver_lhs53" localSheetId="3" hidden="1">Utilidad!#REF!</definedName>
    <definedName name="solver_lhs54" localSheetId="3" hidden="1">Utilidad!#REF!</definedName>
    <definedName name="solver_lhs55" localSheetId="3" hidden="1">Utilidad!#REF!</definedName>
    <definedName name="solver_lhs56" localSheetId="3" hidden="1">Utilidad!#REF!</definedName>
    <definedName name="solver_lhs57" localSheetId="3" hidden="1">Utilidad!#REF!</definedName>
    <definedName name="solver_lhs58" localSheetId="3" hidden="1">Utilidad!#REF!</definedName>
    <definedName name="solver_lhs59" localSheetId="3" hidden="1">Utilidad!#REF!</definedName>
    <definedName name="solver_lhs6" localSheetId="1" hidden="1">'Bal Los Colorados'!$AB$50</definedName>
    <definedName name="solver_lhs6" localSheetId="3" hidden="1">Utilidad!$U$122</definedName>
    <definedName name="solver_lhs60" localSheetId="3" hidden="1">Utilidad!#REF!</definedName>
    <definedName name="solver_lhs61" localSheetId="3" hidden="1">Utilidad!#REF!</definedName>
    <definedName name="solver_lhs62" localSheetId="3" hidden="1">Utilidad!#REF!</definedName>
    <definedName name="solver_lhs63" localSheetId="3" hidden="1">Utilidad!#REF!</definedName>
    <definedName name="solver_lhs64" localSheetId="3" hidden="1">Utilidad!#REF!</definedName>
    <definedName name="solver_lhs65" localSheetId="3" hidden="1">Utilidad!#REF!</definedName>
    <definedName name="solver_lhs66" localSheetId="3" hidden="1">Utilidad!$W$90</definedName>
    <definedName name="solver_lhs67" localSheetId="3" hidden="1">Utilidad!$W$96</definedName>
    <definedName name="solver_lhs68" localSheetId="3" hidden="1">Utilidad!$W$96</definedName>
    <definedName name="solver_lhs69" localSheetId="3" hidden="1">Utilidad!$W$96</definedName>
    <definedName name="solver_lhs7" localSheetId="1" hidden="1">'Bal Los Colorados'!$AB$51</definedName>
    <definedName name="solver_lhs7" localSheetId="3" hidden="1">Utilidad!$U$124</definedName>
    <definedName name="solver_lhs70" localSheetId="3" hidden="1">Utilidad!$W$96</definedName>
    <definedName name="solver_lhs71" localSheetId="3" hidden="1">Utilidad!$W$96</definedName>
    <definedName name="solver_lhs72" localSheetId="3" hidden="1">Utilidad!$W$96</definedName>
    <definedName name="solver_lhs73" localSheetId="3" hidden="1">Utilidad!$W$96</definedName>
    <definedName name="solver_lhs74" localSheetId="3" hidden="1">Utilidad!$W$96</definedName>
    <definedName name="solver_lhs75" localSheetId="3" hidden="1">Utilidad!$W$96</definedName>
    <definedName name="solver_lhs76" localSheetId="3" hidden="1">Utilidad!$W$96</definedName>
    <definedName name="solver_lhs77" localSheetId="3" hidden="1">Utilidad!$W$96</definedName>
    <definedName name="solver_lhs78" localSheetId="3" hidden="1">Utilidad!$W$96</definedName>
    <definedName name="solver_lhs79" localSheetId="3" hidden="1">Utilidad!$W$96</definedName>
    <definedName name="solver_lhs8" localSheetId="1" hidden="1">'Bal Los Colorados'!$AB$52</definedName>
    <definedName name="solver_lhs8" localSheetId="3" hidden="1">Utilidad!$U$126</definedName>
    <definedName name="solver_lhs80" localSheetId="3" hidden="1">Utilidad!$W$96</definedName>
    <definedName name="solver_lhs81" localSheetId="3" hidden="1">Utilidad!#REF!</definedName>
    <definedName name="solver_lhs82" localSheetId="3" hidden="1">Utilidad!$W$96</definedName>
    <definedName name="solver_lhs9" localSheetId="1" hidden="1">'Bal Los Colorados'!$AB$53</definedName>
    <definedName name="solver_lhs9" localSheetId="3" hidden="1">Utilidad!$U$67</definedName>
    <definedName name="solver_lin" localSheetId="3" hidden="1">2</definedName>
    <definedName name="solver_mip" localSheetId="1" hidden="1">2147483647</definedName>
    <definedName name="solver_mip" localSheetId="5" hidden="1">2147483647</definedName>
    <definedName name="solver_mip" localSheetId="3" hidden="1">2147483647</definedName>
    <definedName name="solver_mni" localSheetId="1" hidden="1">30</definedName>
    <definedName name="solver_mni" localSheetId="5" hidden="1">30</definedName>
    <definedName name="solver_mni" localSheetId="3" hidden="1">30</definedName>
    <definedName name="solver_mrt" localSheetId="1" hidden="1">0.075</definedName>
    <definedName name="solver_mrt" localSheetId="5" hidden="1">0.075</definedName>
    <definedName name="solver_mrt" localSheetId="3" hidden="1">0.075</definedName>
    <definedName name="solver_msl" localSheetId="1" hidden="1">2</definedName>
    <definedName name="solver_msl" localSheetId="5" hidden="1">2</definedName>
    <definedName name="solver_msl" localSheetId="3" hidden="1">2</definedName>
    <definedName name="solver_neg" localSheetId="1" hidden="1">1</definedName>
    <definedName name="solver_neg" localSheetId="5" hidden="1">1</definedName>
    <definedName name="solver_neg" localSheetId="3" hidden="1">1</definedName>
    <definedName name="solver_nod" localSheetId="1" hidden="1">2147483647</definedName>
    <definedName name="solver_nod" localSheetId="5" hidden="1">2147483647</definedName>
    <definedName name="solver_nod" localSheetId="3" hidden="1">2147483647</definedName>
    <definedName name="solver_num" localSheetId="1" hidden="1">38</definedName>
    <definedName name="solver_num" localSheetId="5" hidden="1">0</definedName>
    <definedName name="solver_num" localSheetId="3" hidden="1">19</definedName>
    <definedName name="solver_nwt" localSheetId="1" hidden="1">1</definedName>
    <definedName name="solver_nwt" localSheetId="5" hidden="1">1</definedName>
    <definedName name="solver_nwt" localSheetId="3" hidden="1">1</definedName>
    <definedName name="solver_opt" localSheetId="1" hidden="1">'Bal Los Colorados'!$AB$58</definedName>
    <definedName name="solver_opt" localSheetId="5" hidden="1">Diagrama!$Q$32</definedName>
    <definedName name="solver_opt" localSheetId="3" hidden="1">Utilidad!$AB$93</definedName>
    <definedName name="solver_pre" localSheetId="1" hidden="1">0.000001</definedName>
    <definedName name="solver_pre" localSheetId="5" hidden="1">0.000001</definedName>
    <definedName name="solver_pre" localSheetId="3" hidden="1">0.000001</definedName>
    <definedName name="solver_rbv" localSheetId="1" hidden="1">1</definedName>
    <definedName name="solver_rbv" localSheetId="5" hidden="1">2</definedName>
    <definedName name="solver_rbv" localSheetId="3" hidden="1">1</definedName>
    <definedName name="solver_rel1" localSheetId="1" hidden="1">2</definedName>
    <definedName name="solver_rel1" localSheetId="3" hidden="1">2</definedName>
    <definedName name="solver_rel10" localSheetId="1" hidden="1">2</definedName>
    <definedName name="solver_rel10" localSheetId="3" hidden="1">1</definedName>
    <definedName name="solver_rel11" localSheetId="1" hidden="1">2</definedName>
    <definedName name="solver_rel11" localSheetId="3" hidden="1">1</definedName>
    <definedName name="solver_rel12" localSheetId="1" hidden="1">2</definedName>
    <definedName name="solver_rel12" localSheetId="3" hidden="1">1</definedName>
    <definedName name="solver_rel13" localSheetId="1" hidden="1">2</definedName>
    <definedName name="solver_rel13" localSheetId="3" hidden="1">1</definedName>
    <definedName name="solver_rel14" localSheetId="1" hidden="1">2</definedName>
    <definedName name="solver_rel14" localSheetId="3" hidden="1">1</definedName>
    <definedName name="solver_rel15" localSheetId="1" hidden="1">2</definedName>
    <definedName name="solver_rel15" localSheetId="3" hidden="1">1</definedName>
    <definedName name="solver_rel16" localSheetId="1" hidden="1">2</definedName>
    <definedName name="solver_rel16" localSheetId="3" hidden="1">1</definedName>
    <definedName name="solver_rel17" localSheetId="1" hidden="1">2</definedName>
    <definedName name="solver_rel17" localSheetId="3" hidden="1">1</definedName>
    <definedName name="solver_rel18" localSheetId="1" hidden="1">2</definedName>
    <definedName name="solver_rel18" localSheetId="3" hidden="1">1</definedName>
    <definedName name="solver_rel19" localSheetId="1" hidden="1">2</definedName>
    <definedName name="solver_rel19" localSheetId="3" hidden="1">1</definedName>
    <definedName name="solver_rel2" localSheetId="1" hidden="1">2</definedName>
    <definedName name="solver_rel2" localSheetId="3" hidden="1">2</definedName>
    <definedName name="solver_rel20" localSheetId="1" hidden="1">2</definedName>
    <definedName name="solver_rel20" localSheetId="3" hidden="1">1</definedName>
    <definedName name="solver_rel21" localSheetId="1" hidden="1">2</definedName>
    <definedName name="solver_rel21" localSheetId="3" hidden="1">1</definedName>
    <definedName name="solver_rel22" localSheetId="1" hidden="1">2</definedName>
    <definedName name="solver_rel22" localSheetId="3" hidden="1">1</definedName>
    <definedName name="solver_rel23" localSheetId="1" hidden="1">1</definedName>
    <definedName name="solver_rel23" localSheetId="3" hidden="1">1</definedName>
    <definedName name="solver_rel24" localSheetId="1" hidden="1">1</definedName>
    <definedName name="solver_rel24" localSheetId="3" hidden="1">1</definedName>
    <definedName name="solver_rel25" localSheetId="1" hidden="1">1</definedName>
    <definedName name="solver_rel25" localSheetId="3" hidden="1">1</definedName>
    <definedName name="solver_rel26" localSheetId="1" hidden="1">1</definedName>
    <definedName name="solver_rel26" localSheetId="3" hidden="1">1</definedName>
    <definedName name="solver_rel27" localSheetId="1" hidden="1">1</definedName>
    <definedName name="solver_rel27" localSheetId="3" hidden="1">1</definedName>
    <definedName name="solver_rel28" localSheetId="1" hidden="1">1</definedName>
    <definedName name="solver_rel28" localSheetId="3" hidden="1">2</definedName>
    <definedName name="solver_rel29" localSheetId="1" hidden="1">1</definedName>
    <definedName name="solver_rel29" localSheetId="3" hidden="1">2</definedName>
    <definedName name="solver_rel3" localSheetId="1" hidden="1">2</definedName>
    <definedName name="solver_rel3" localSheetId="3" hidden="1">1</definedName>
    <definedName name="solver_rel30" localSheetId="1" hidden="1">1</definedName>
    <definedName name="solver_rel30" localSheetId="3" hidden="1">2</definedName>
    <definedName name="solver_rel31" localSheetId="1" hidden="1">1</definedName>
    <definedName name="solver_rel31" localSheetId="3" hidden="1">2</definedName>
    <definedName name="solver_rel32" localSheetId="1" hidden="1">1</definedName>
    <definedName name="solver_rel32" localSheetId="3" hidden="1">2</definedName>
    <definedName name="solver_rel33" localSheetId="1" hidden="1">1</definedName>
    <definedName name="solver_rel33" localSheetId="3" hidden="1">2</definedName>
    <definedName name="solver_rel34" localSheetId="1" hidden="1">1</definedName>
    <definedName name="solver_rel34" localSheetId="3" hidden="1">2</definedName>
    <definedName name="solver_rel35" localSheetId="1" hidden="1">1</definedName>
    <definedName name="solver_rel35" localSheetId="3" hidden="1">2</definedName>
    <definedName name="solver_rel36" localSheetId="1" hidden="1">1</definedName>
    <definedName name="solver_rel36" localSheetId="3" hidden="1">2</definedName>
    <definedName name="solver_rel37" localSheetId="1" hidden="1">1</definedName>
    <definedName name="solver_rel37" localSheetId="3" hidden="1">2</definedName>
    <definedName name="solver_rel38" localSheetId="1" hidden="1">1</definedName>
    <definedName name="solver_rel38" localSheetId="3" hidden="1">2</definedName>
    <definedName name="solver_rel39" localSheetId="1" hidden="1">1</definedName>
    <definedName name="solver_rel39" localSheetId="3" hidden="1">2</definedName>
    <definedName name="solver_rel4" localSheetId="1" hidden="1">2</definedName>
    <definedName name="solver_rel4" localSheetId="3" hidden="1">1</definedName>
    <definedName name="solver_rel40" localSheetId="1" hidden="1">2</definedName>
    <definedName name="solver_rel40" localSheetId="3" hidden="1">2</definedName>
    <definedName name="solver_rel41" localSheetId="1" hidden="1">2</definedName>
    <definedName name="solver_rel41" localSheetId="3" hidden="1">2</definedName>
    <definedName name="solver_rel42" localSheetId="3" hidden="1">2</definedName>
    <definedName name="solver_rel43" localSheetId="3" hidden="1">2</definedName>
    <definedName name="solver_rel44" localSheetId="3" hidden="1">2</definedName>
    <definedName name="solver_rel45" localSheetId="3" hidden="1">2</definedName>
    <definedName name="solver_rel46" localSheetId="3" hidden="1">2</definedName>
    <definedName name="solver_rel47" localSheetId="3" hidden="1">2</definedName>
    <definedName name="solver_rel48" localSheetId="3" hidden="1">2</definedName>
    <definedName name="solver_rel49" localSheetId="3" hidden="1">2</definedName>
    <definedName name="solver_rel5" localSheetId="1" hidden="1">2</definedName>
    <definedName name="solver_rel5" localSheetId="3" hidden="1">1</definedName>
    <definedName name="solver_rel50" localSheetId="3" hidden="1">2</definedName>
    <definedName name="solver_rel51" localSheetId="3" hidden="1">2</definedName>
    <definedName name="solver_rel52" localSheetId="3" hidden="1">2</definedName>
    <definedName name="solver_rel53" localSheetId="3" hidden="1">2</definedName>
    <definedName name="solver_rel54" localSheetId="3" hidden="1">2</definedName>
    <definedName name="solver_rel55" localSheetId="3" hidden="1">2</definedName>
    <definedName name="solver_rel56" localSheetId="3" hidden="1">2</definedName>
    <definedName name="solver_rel57" localSheetId="3" hidden="1">2</definedName>
    <definedName name="solver_rel58" localSheetId="3" hidden="1">2</definedName>
    <definedName name="solver_rel59" localSheetId="3" hidden="1">2</definedName>
    <definedName name="solver_rel6" localSheetId="1" hidden="1">2</definedName>
    <definedName name="solver_rel6" localSheetId="3" hidden="1">1</definedName>
    <definedName name="solver_rel60" localSheetId="3" hidden="1">2</definedName>
    <definedName name="solver_rel61" localSheetId="3" hidden="1">2</definedName>
    <definedName name="solver_rel62" localSheetId="3" hidden="1">2</definedName>
    <definedName name="solver_rel63" localSheetId="3" hidden="1">2</definedName>
    <definedName name="solver_rel64" localSheetId="3" hidden="1">2</definedName>
    <definedName name="solver_rel65" localSheetId="3" hidden="1">2</definedName>
    <definedName name="solver_rel66" localSheetId="3" hidden="1">1</definedName>
    <definedName name="solver_rel67" localSheetId="3" hidden="1">1</definedName>
    <definedName name="solver_rel68" localSheetId="3" hidden="1">1</definedName>
    <definedName name="solver_rel69" localSheetId="3" hidden="1">1</definedName>
    <definedName name="solver_rel7" localSheetId="1" hidden="1">2</definedName>
    <definedName name="solver_rel7" localSheetId="3" hidden="1">1</definedName>
    <definedName name="solver_rel70" localSheetId="3" hidden="1">1</definedName>
    <definedName name="solver_rel71" localSheetId="3" hidden="1">1</definedName>
    <definedName name="solver_rel72" localSheetId="3" hidden="1">1</definedName>
    <definedName name="solver_rel73" localSheetId="3" hidden="1">1</definedName>
    <definedName name="solver_rel74" localSheetId="3" hidden="1">1</definedName>
    <definedName name="solver_rel75" localSheetId="3" hidden="1">1</definedName>
    <definedName name="solver_rel76" localSheetId="3" hidden="1">1</definedName>
    <definedName name="solver_rel77" localSheetId="3" hidden="1">1</definedName>
    <definedName name="solver_rel78" localSheetId="3" hidden="1">1</definedName>
    <definedName name="solver_rel79" localSheetId="3" hidden="1">1</definedName>
    <definedName name="solver_rel8" localSheetId="1" hidden="1">2</definedName>
    <definedName name="solver_rel8" localSheetId="3" hidden="1">1</definedName>
    <definedName name="solver_rel80" localSheetId="3" hidden="1">1</definedName>
    <definedName name="solver_rel81" localSheetId="3" hidden="1">2</definedName>
    <definedName name="solver_rel82" localSheetId="3" hidden="1">1</definedName>
    <definedName name="solver_rel9" localSheetId="1" hidden="1">2</definedName>
    <definedName name="solver_rel9" localSheetId="3" hidden="1">1</definedName>
    <definedName name="solver_rhs1" localSheetId="1" hidden="1">0</definedName>
    <definedName name="solver_rhs1" localSheetId="3" hidden="1">Utilidad!$AE$67:$AE$90</definedName>
    <definedName name="solver_rhs10" localSheetId="1" hidden="1">0</definedName>
    <definedName name="solver_rhs10" localSheetId="3" hidden="1">Utilidad!$V$68</definedName>
    <definedName name="solver_rhs11" localSheetId="1" hidden="1">0</definedName>
    <definedName name="solver_rhs11" localSheetId="3" hidden="1">Utilidad!$V$69</definedName>
    <definedName name="solver_rhs12" localSheetId="1" hidden="1">0</definedName>
    <definedName name="solver_rhs12" localSheetId="3" hidden="1">Utilidad!$V$80</definedName>
    <definedName name="solver_rhs13" localSheetId="1" hidden="1">0</definedName>
    <definedName name="solver_rhs13" localSheetId="3" hidden="1">Utilidad!$V$89</definedName>
    <definedName name="solver_rhs14" localSheetId="1" hidden="1">0</definedName>
    <definedName name="solver_rhs14" localSheetId="3" hidden="1">Utilidad!$X$120</definedName>
    <definedName name="solver_rhs15" localSheetId="1" hidden="1">0</definedName>
    <definedName name="solver_rhs15" localSheetId="3" hidden="1">Utilidad!$X$105</definedName>
    <definedName name="solver_rhs16" localSheetId="1" hidden="1">0</definedName>
    <definedName name="solver_rhs16" localSheetId="3" hidden="1">Utilidad!$X$122</definedName>
    <definedName name="solver_rhs17" localSheetId="1" hidden="1">0</definedName>
    <definedName name="solver_rhs17" localSheetId="3" hidden="1">Utilidad!$X$124</definedName>
    <definedName name="solver_rhs18" localSheetId="1" hidden="1">0</definedName>
    <definedName name="solver_rhs18" localSheetId="3" hidden="1">Utilidad!$X$68</definedName>
    <definedName name="solver_rhs19" localSheetId="1" hidden="1">0</definedName>
    <definedName name="solver_rhs19" localSheetId="3" hidden="1">Utilidad!$X$89</definedName>
    <definedName name="solver_rhs2" localSheetId="1" hidden="1">0</definedName>
    <definedName name="solver_rhs2" localSheetId="3" hidden="1">Utilidad!$AE$67:$AE$90</definedName>
    <definedName name="solver_rhs20" localSheetId="1" hidden="1">0</definedName>
    <definedName name="solver_rhs20" localSheetId="3" hidden="1">Utilidad!$X$89</definedName>
    <definedName name="solver_rhs21" localSheetId="1" hidden="1">0</definedName>
    <definedName name="solver_rhs21" localSheetId="3" hidden="1">Utilidad!$X$101</definedName>
    <definedName name="solver_rhs22" localSheetId="1" hidden="1">0</definedName>
    <definedName name="solver_rhs22" localSheetId="3" hidden="1">Utilidad!$X$101</definedName>
    <definedName name="solver_rhs23" localSheetId="1" hidden="1">'Bal Los Colorados'!$U$48</definedName>
    <definedName name="solver_rhs23" localSheetId="3" hidden="1">Utilidad!$X$101</definedName>
    <definedName name="solver_rhs24" localSheetId="1" hidden="1">'Bal Los Colorados'!$U$53</definedName>
    <definedName name="solver_rhs24" localSheetId="3" hidden="1">Utilidad!$X$101</definedName>
    <definedName name="solver_rhs25" localSheetId="1" hidden="1">'Bal Los Colorados'!$U$55</definedName>
    <definedName name="solver_rhs25" localSheetId="3" hidden="1">Utilidad!$X$89</definedName>
    <definedName name="solver_rhs26" localSheetId="1" hidden="1">'Bal Los Colorados'!$U$57</definedName>
    <definedName name="solver_rhs26" localSheetId="3" hidden="1">Utilidad!$X$101</definedName>
    <definedName name="solver_rhs27" localSheetId="1" hidden="1">'Bal Los Colorados'!$U$58</definedName>
    <definedName name="solver_rhs27" localSheetId="3" hidden="1">Utilidad!$X$101</definedName>
    <definedName name="solver_rhs28" localSheetId="1" hidden="1">'Bal Los Colorados'!$U$59</definedName>
    <definedName name="solver_rhs28" localSheetId="3" hidden="1">0</definedName>
    <definedName name="solver_rhs29" localSheetId="1" hidden="1">'Bal Los Colorados'!$U$68</definedName>
    <definedName name="solver_rhs29" localSheetId="3" hidden="1">0</definedName>
    <definedName name="solver_rhs3" localSheetId="1" hidden="1">0</definedName>
    <definedName name="solver_rhs3" localSheetId="3" hidden="1">Utilidad!$V$101</definedName>
    <definedName name="solver_rhs30" localSheetId="1" hidden="1">'Bal Los Colorados'!$U$69</definedName>
    <definedName name="solver_rhs30" localSheetId="3" hidden="1">0</definedName>
    <definedName name="solver_rhs31" localSheetId="1" hidden="1">'Bal Los Colorados'!$W$46</definedName>
    <definedName name="solver_rhs31" localSheetId="3" hidden="1">0</definedName>
    <definedName name="solver_rhs32" localSheetId="1" hidden="1">'Bal Los Colorados'!$W$55</definedName>
    <definedName name="solver_rhs32" localSheetId="3" hidden="1">0</definedName>
    <definedName name="solver_rhs33" localSheetId="1" hidden="1">'Bal Los Colorados'!$W$57</definedName>
    <definedName name="solver_rhs33" localSheetId="3" hidden="1">0</definedName>
    <definedName name="solver_rhs34" localSheetId="1" hidden="1">'Bal Los Colorados'!$W$59</definedName>
    <definedName name="solver_rhs34" localSheetId="3" hidden="1">0</definedName>
    <definedName name="solver_rhs35" localSheetId="1" hidden="1">'Bal Los Colorados'!$W$63</definedName>
    <definedName name="solver_rhs35" localSheetId="3" hidden="1">0</definedName>
    <definedName name="solver_rhs36" localSheetId="1" hidden="1">'Bal Los Colorados'!$W$66</definedName>
    <definedName name="solver_rhs36" localSheetId="3" hidden="1">0</definedName>
    <definedName name="solver_rhs37" localSheetId="1" hidden="1">'Bal Los Colorados'!$W$68</definedName>
    <definedName name="solver_rhs37" localSheetId="3" hidden="1">0</definedName>
    <definedName name="solver_rhs38" localSheetId="1" hidden="1">'Bal Los Colorados'!$W$69</definedName>
    <definedName name="solver_rhs38" localSheetId="3" hidden="1">0</definedName>
    <definedName name="solver_rhs39" localSheetId="1" hidden="1">'Bal Los Colorados'!$W$69</definedName>
    <definedName name="solver_rhs39" localSheetId="3" hidden="1">0</definedName>
    <definedName name="solver_rhs4" localSheetId="1" hidden="1">0</definedName>
    <definedName name="solver_rhs4" localSheetId="3" hidden="1">Utilidad!$V$103</definedName>
    <definedName name="solver_rhs40" localSheetId="1" hidden="1">0</definedName>
    <definedName name="solver_rhs40" localSheetId="3" hidden="1">0</definedName>
    <definedName name="solver_rhs41" localSheetId="1" hidden="1">0</definedName>
    <definedName name="solver_rhs41" localSheetId="3" hidden="1">0</definedName>
    <definedName name="solver_rhs42" localSheetId="3" hidden="1">0</definedName>
    <definedName name="solver_rhs43" localSheetId="3" hidden="1">0</definedName>
    <definedName name="solver_rhs44" localSheetId="3" hidden="1">0</definedName>
    <definedName name="solver_rhs45" localSheetId="3" hidden="1">0</definedName>
    <definedName name="solver_rhs46" localSheetId="3" hidden="1">0</definedName>
    <definedName name="solver_rhs47" localSheetId="3" hidden="1">0</definedName>
    <definedName name="solver_rhs48" localSheetId="3" hidden="1">0</definedName>
    <definedName name="solver_rhs49" localSheetId="3" hidden="1">0</definedName>
    <definedName name="solver_rhs5" localSheetId="1" hidden="1">0</definedName>
    <definedName name="solver_rhs5" localSheetId="3" hidden="1">Utilidad!$V$105</definedName>
    <definedName name="solver_rhs50" localSheetId="3" hidden="1">0</definedName>
    <definedName name="solver_rhs51" localSheetId="3" hidden="1">0</definedName>
    <definedName name="solver_rhs52" localSheetId="3" hidden="1">0</definedName>
    <definedName name="solver_rhs53" localSheetId="3" hidden="1">0</definedName>
    <definedName name="solver_rhs54" localSheetId="3" hidden="1">0</definedName>
    <definedName name="solver_rhs55" localSheetId="3" hidden="1">0</definedName>
    <definedName name="solver_rhs56" localSheetId="3" hidden="1">0</definedName>
    <definedName name="solver_rhs57" localSheetId="3" hidden="1">0</definedName>
    <definedName name="solver_rhs58" localSheetId="3" hidden="1">0</definedName>
    <definedName name="solver_rhs59" localSheetId="3" hidden="1">0</definedName>
    <definedName name="solver_rhs6" localSheetId="1" hidden="1">0</definedName>
    <definedName name="solver_rhs6" localSheetId="3" hidden="1">Utilidad!$V$122</definedName>
    <definedName name="solver_rhs60" localSheetId="3" hidden="1">0</definedName>
    <definedName name="solver_rhs61" localSheetId="3" hidden="1">0</definedName>
    <definedName name="solver_rhs62" localSheetId="3" hidden="1">0</definedName>
    <definedName name="solver_rhs63" localSheetId="3" hidden="1">0</definedName>
    <definedName name="solver_rhs64" localSheetId="3" hidden="1">0</definedName>
    <definedName name="solver_rhs65" localSheetId="3" hidden="1">0</definedName>
    <definedName name="solver_rhs66" localSheetId="3" hidden="1">Utilidad!$X$90</definedName>
    <definedName name="solver_rhs67" localSheetId="3" hidden="1">Utilidad!$X$96</definedName>
    <definedName name="solver_rhs68" localSheetId="3" hidden="1">Utilidad!$X$96</definedName>
    <definedName name="solver_rhs69" localSheetId="3" hidden="1">Utilidad!$X$96</definedName>
    <definedName name="solver_rhs7" localSheetId="1" hidden="1">0</definedName>
    <definedName name="solver_rhs7" localSheetId="3" hidden="1">Utilidad!$V$124</definedName>
    <definedName name="solver_rhs70" localSheetId="3" hidden="1">Utilidad!$X$96</definedName>
    <definedName name="solver_rhs71" localSheetId="3" hidden="1">Utilidad!$X$96</definedName>
    <definedName name="solver_rhs72" localSheetId="3" hidden="1">Utilidad!$X$96</definedName>
    <definedName name="solver_rhs73" localSheetId="3" hidden="1">Utilidad!$X$96</definedName>
    <definedName name="solver_rhs74" localSheetId="3" hidden="1">Utilidad!$X$96</definedName>
    <definedName name="solver_rhs75" localSheetId="3" hidden="1">Utilidad!$X$96</definedName>
    <definedName name="solver_rhs76" localSheetId="3" hidden="1">Utilidad!$X$96</definedName>
    <definedName name="solver_rhs77" localSheetId="3" hidden="1">Utilidad!$X$96</definedName>
    <definedName name="solver_rhs78" localSheetId="3" hidden="1">Utilidad!$X$96</definedName>
    <definedName name="solver_rhs79" localSheetId="3" hidden="1">Utilidad!$X$96</definedName>
    <definedName name="solver_rhs8" localSheetId="1" hidden="1">0</definedName>
    <definedName name="solver_rhs8" localSheetId="3" hidden="1">Utilidad!$V$126</definedName>
    <definedName name="solver_rhs80" localSheetId="3" hidden="1">Utilidad!$X$96</definedName>
    <definedName name="solver_rhs81" localSheetId="3" hidden="1">0</definedName>
    <definedName name="solver_rhs82" localSheetId="3" hidden="1">Utilidad!$X$96</definedName>
    <definedName name="solver_rhs9" localSheetId="1" hidden="1">0</definedName>
    <definedName name="solver_rhs9" localSheetId="3" hidden="1">Utilidad!$V$67</definedName>
    <definedName name="solver_rlx" localSheetId="1" hidden="1">2</definedName>
    <definedName name="solver_rlx" localSheetId="5" hidden="1">2</definedName>
    <definedName name="solver_rlx" localSheetId="3" hidden="1">2</definedName>
    <definedName name="solver_rsd" localSheetId="1" hidden="1">0</definedName>
    <definedName name="solver_rsd" localSheetId="5" hidden="1">0</definedName>
    <definedName name="solver_rsd" localSheetId="3" hidden="1">0</definedName>
    <definedName name="solver_scl" localSheetId="1" hidden="1">1</definedName>
    <definedName name="solver_scl" localSheetId="5" hidden="1">2</definedName>
    <definedName name="solver_scl" localSheetId="3" hidden="1">1</definedName>
    <definedName name="solver_sho" localSheetId="1" hidden="1">2</definedName>
    <definedName name="solver_sho" localSheetId="5" hidden="1">2</definedName>
    <definedName name="solver_sho" localSheetId="3" hidden="1">2</definedName>
    <definedName name="solver_ssz" localSheetId="1" hidden="1">100</definedName>
    <definedName name="solver_ssz" localSheetId="5" hidden="1">100</definedName>
    <definedName name="solver_ssz" localSheetId="3" hidden="1">100</definedName>
    <definedName name="solver_tim" localSheetId="1" hidden="1">2147483647</definedName>
    <definedName name="solver_tim" localSheetId="5" hidden="1">2147483647</definedName>
    <definedName name="solver_tim" localSheetId="3" hidden="1">2147483647</definedName>
    <definedName name="solver_tol" localSheetId="1" hidden="1">0.01</definedName>
    <definedName name="solver_tol" localSheetId="5" hidden="1">0.01</definedName>
    <definedName name="solver_tol" localSheetId="3" hidden="1">0.01</definedName>
    <definedName name="solver_typ" localSheetId="1" hidden="1">2</definedName>
    <definedName name="solver_typ" localSheetId="5" hidden="1">1</definedName>
    <definedName name="solver_typ" localSheetId="3" hidden="1">2</definedName>
    <definedName name="solver_val" localSheetId="1" hidden="1">0</definedName>
    <definedName name="solver_val" localSheetId="5" hidden="1">0</definedName>
    <definedName name="solver_val" localSheetId="3" hidden="1">0</definedName>
    <definedName name="solver_ver" localSheetId="1" hidden="1">3</definedName>
    <definedName name="solver_ver" localSheetId="5" hidden="1">3</definedName>
    <definedName name="solver_ver" localSheetId="3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13" l="1"/>
  <c r="G94" i="13"/>
  <c r="E95" i="13"/>
  <c r="E90" i="13"/>
  <c r="E93" i="13"/>
  <c r="J93" i="13" s="1"/>
  <c r="G88" i="13"/>
  <c r="G87" i="13"/>
  <c r="G86" i="13"/>
  <c r="E94" i="13"/>
  <c r="E88" i="13"/>
  <c r="E87" i="13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2" i="16"/>
  <c r="E86" i="13"/>
  <c r="Q68" i="1" l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67" i="1"/>
  <c r="B3" i="16" l="1"/>
  <c r="C3" i="16"/>
  <c r="B4" i="16"/>
  <c r="C4" i="16"/>
  <c r="B5" i="16"/>
  <c r="C5" i="16"/>
  <c r="B6" i="16"/>
  <c r="C6" i="16"/>
  <c r="B7" i="16"/>
  <c r="C7" i="16"/>
  <c r="B8" i="16"/>
  <c r="C8" i="16"/>
  <c r="B9" i="16"/>
  <c r="C9" i="16"/>
  <c r="B10" i="16"/>
  <c r="C10" i="16"/>
  <c r="B11" i="16"/>
  <c r="C11" i="16"/>
  <c r="B12" i="16"/>
  <c r="C12" i="16"/>
  <c r="B13" i="16"/>
  <c r="C13" i="16"/>
  <c r="B14" i="16"/>
  <c r="C14" i="16"/>
  <c r="B15" i="16"/>
  <c r="C15" i="16"/>
  <c r="B16" i="16"/>
  <c r="C16" i="16"/>
  <c r="B17" i="16"/>
  <c r="C17" i="16"/>
  <c r="B18" i="16"/>
  <c r="C18" i="16"/>
  <c r="B19" i="16"/>
  <c r="C19" i="16"/>
  <c r="B20" i="16"/>
  <c r="C20" i="16"/>
  <c r="B21" i="16"/>
  <c r="C21" i="16"/>
  <c r="B22" i="16"/>
  <c r="C22" i="16"/>
  <c r="B23" i="16"/>
  <c r="C23" i="16"/>
  <c r="B24" i="16"/>
  <c r="C24" i="16"/>
  <c r="B25" i="16"/>
  <c r="C25" i="16"/>
  <c r="B26" i="16"/>
  <c r="C26" i="16"/>
  <c r="B27" i="16"/>
  <c r="C27" i="16"/>
  <c r="B28" i="16"/>
  <c r="C28" i="16"/>
  <c r="B29" i="16"/>
  <c r="C29" i="16"/>
  <c r="B30" i="16"/>
  <c r="C30" i="16"/>
  <c r="B31" i="16"/>
  <c r="C31" i="16"/>
  <c r="B32" i="16"/>
  <c r="C32" i="16"/>
  <c r="B33" i="16"/>
  <c r="C33" i="16"/>
  <c r="B34" i="16"/>
  <c r="C34" i="16"/>
  <c r="B35" i="16"/>
  <c r="C35" i="16"/>
  <c r="B36" i="16"/>
  <c r="C36" i="16"/>
  <c r="B37" i="16"/>
  <c r="C37" i="16"/>
  <c r="B38" i="16"/>
  <c r="C38" i="16"/>
  <c r="B39" i="16"/>
  <c r="C39" i="16"/>
  <c r="B40" i="16"/>
  <c r="C40" i="16"/>
  <c r="B41" i="16"/>
  <c r="C41" i="16"/>
  <c r="B42" i="16"/>
  <c r="C42" i="16"/>
  <c r="B43" i="16"/>
  <c r="C43" i="16"/>
  <c r="B44" i="16"/>
  <c r="C44" i="16"/>
  <c r="B45" i="16"/>
  <c r="C45" i="16"/>
  <c r="B46" i="16"/>
  <c r="C46" i="16"/>
  <c r="B47" i="16"/>
  <c r="C47" i="16"/>
  <c r="B48" i="16"/>
  <c r="C48" i="16"/>
  <c r="B49" i="16"/>
  <c r="C49" i="16"/>
  <c r="B50" i="16"/>
  <c r="C50" i="16"/>
  <c r="B51" i="16"/>
  <c r="C51" i="16"/>
  <c r="B52" i="16"/>
  <c r="C52" i="16"/>
  <c r="B53" i="16"/>
  <c r="C53" i="16"/>
  <c r="B54" i="16"/>
  <c r="C54" i="16"/>
  <c r="B55" i="16"/>
  <c r="C55" i="16"/>
  <c r="B56" i="16"/>
  <c r="C56" i="16"/>
  <c r="B57" i="16"/>
  <c r="C57" i="16"/>
  <c r="B58" i="16"/>
  <c r="C58" i="16"/>
  <c r="B59" i="16"/>
  <c r="C59" i="16"/>
  <c r="B60" i="16"/>
  <c r="C60" i="16"/>
  <c r="B61" i="16"/>
  <c r="C61" i="16"/>
  <c r="C2" i="16"/>
  <c r="B2" i="16"/>
  <c r="N68" i="1" l="1"/>
  <c r="O68" i="1"/>
  <c r="P68" i="1"/>
  <c r="N69" i="1"/>
  <c r="O69" i="1"/>
  <c r="P69" i="1"/>
  <c r="N70" i="1"/>
  <c r="O70" i="1"/>
  <c r="P70" i="1"/>
  <c r="N71" i="1"/>
  <c r="O71" i="1"/>
  <c r="P71" i="1"/>
  <c r="N72" i="1"/>
  <c r="O72" i="1"/>
  <c r="P72" i="1"/>
  <c r="N73" i="1"/>
  <c r="O73" i="1"/>
  <c r="P73" i="1"/>
  <c r="N74" i="1"/>
  <c r="O74" i="1"/>
  <c r="P74" i="1"/>
  <c r="N75" i="1"/>
  <c r="O75" i="1"/>
  <c r="P75" i="1"/>
  <c r="N76" i="1"/>
  <c r="O76" i="1"/>
  <c r="P76" i="1"/>
  <c r="N77" i="1"/>
  <c r="O77" i="1"/>
  <c r="P77" i="1"/>
  <c r="N78" i="1"/>
  <c r="O78" i="1"/>
  <c r="P78" i="1"/>
  <c r="N79" i="1"/>
  <c r="O79" i="1"/>
  <c r="P79" i="1"/>
  <c r="N80" i="1"/>
  <c r="O80" i="1"/>
  <c r="P80" i="1"/>
  <c r="N81" i="1"/>
  <c r="O81" i="1"/>
  <c r="P81" i="1"/>
  <c r="N82" i="1"/>
  <c r="O82" i="1"/>
  <c r="P82" i="1"/>
  <c r="N83" i="1"/>
  <c r="O83" i="1"/>
  <c r="P83" i="1"/>
  <c r="N84" i="1"/>
  <c r="O84" i="1"/>
  <c r="P84" i="1"/>
  <c r="N85" i="1"/>
  <c r="O85" i="1"/>
  <c r="P85" i="1"/>
  <c r="N86" i="1"/>
  <c r="O86" i="1"/>
  <c r="P86" i="1"/>
  <c r="N87" i="1"/>
  <c r="O87" i="1"/>
  <c r="P87" i="1"/>
  <c r="N88" i="1"/>
  <c r="O88" i="1"/>
  <c r="P88" i="1"/>
  <c r="N89" i="1"/>
  <c r="O89" i="1"/>
  <c r="P89" i="1"/>
  <c r="N90" i="1"/>
  <c r="O90" i="1"/>
  <c r="P90" i="1"/>
  <c r="N91" i="1"/>
  <c r="O91" i="1"/>
  <c r="P91" i="1"/>
  <c r="N92" i="1"/>
  <c r="O92" i="1"/>
  <c r="P92" i="1"/>
  <c r="N93" i="1"/>
  <c r="O93" i="1"/>
  <c r="P93" i="1"/>
  <c r="N94" i="1"/>
  <c r="O94" i="1"/>
  <c r="P94" i="1"/>
  <c r="N95" i="1"/>
  <c r="O95" i="1"/>
  <c r="P95" i="1"/>
  <c r="N96" i="1"/>
  <c r="O96" i="1"/>
  <c r="P96" i="1"/>
  <c r="N97" i="1"/>
  <c r="O97" i="1"/>
  <c r="P97" i="1"/>
  <c r="N98" i="1"/>
  <c r="O98" i="1"/>
  <c r="P98" i="1"/>
  <c r="N99" i="1"/>
  <c r="O99" i="1"/>
  <c r="P99" i="1"/>
  <c r="N100" i="1"/>
  <c r="O100" i="1"/>
  <c r="P100" i="1"/>
  <c r="N101" i="1"/>
  <c r="O101" i="1"/>
  <c r="P101" i="1"/>
  <c r="N102" i="1"/>
  <c r="O102" i="1"/>
  <c r="P102" i="1"/>
  <c r="N103" i="1"/>
  <c r="O103" i="1"/>
  <c r="P103" i="1"/>
  <c r="N104" i="1"/>
  <c r="O104" i="1"/>
  <c r="P104" i="1"/>
  <c r="N105" i="1"/>
  <c r="O105" i="1"/>
  <c r="P105" i="1"/>
  <c r="N106" i="1"/>
  <c r="O106" i="1"/>
  <c r="P106" i="1"/>
  <c r="N107" i="1"/>
  <c r="O107" i="1"/>
  <c r="P107" i="1"/>
  <c r="N108" i="1"/>
  <c r="O108" i="1"/>
  <c r="P108" i="1"/>
  <c r="N109" i="1"/>
  <c r="O109" i="1"/>
  <c r="P109" i="1"/>
  <c r="N110" i="1"/>
  <c r="O110" i="1"/>
  <c r="P110" i="1"/>
  <c r="N111" i="1"/>
  <c r="O111" i="1"/>
  <c r="P111" i="1"/>
  <c r="N112" i="1"/>
  <c r="O112" i="1"/>
  <c r="P112" i="1"/>
  <c r="N113" i="1"/>
  <c r="O113" i="1"/>
  <c r="P113" i="1"/>
  <c r="N114" i="1"/>
  <c r="O114" i="1"/>
  <c r="P114" i="1"/>
  <c r="N115" i="1"/>
  <c r="O115" i="1"/>
  <c r="P115" i="1"/>
  <c r="N116" i="1"/>
  <c r="O116" i="1"/>
  <c r="P116" i="1"/>
  <c r="N117" i="1"/>
  <c r="O117" i="1"/>
  <c r="P117" i="1"/>
  <c r="N118" i="1"/>
  <c r="O118" i="1"/>
  <c r="P118" i="1"/>
  <c r="N119" i="1"/>
  <c r="O119" i="1"/>
  <c r="P119" i="1"/>
  <c r="N120" i="1"/>
  <c r="O120" i="1"/>
  <c r="P120" i="1"/>
  <c r="N121" i="1"/>
  <c r="O121" i="1"/>
  <c r="P121" i="1"/>
  <c r="N122" i="1"/>
  <c r="O122" i="1"/>
  <c r="P122" i="1"/>
  <c r="N123" i="1"/>
  <c r="O123" i="1"/>
  <c r="P123" i="1"/>
  <c r="N124" i="1"/>
  <c r="O124" i="1"/>
  <c r="P124" i="1"/>
  <c r="N125" i="1"/>
  <c r="O125" i="1"/>
  <c r="P125" i="1"/>
  <c r="N126" i="1"/>
  <c r="O126" i="1"/>
  <c r="P126" i="1"/>
  <c r="O67" i="1"/>
  <c r="P67" i="1"/>
  <c r="N6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1" i="1"/>
  <c r="H93" i="13" l="1"/>
  <c r="P71" i="13" l="1"/>
  <c r="P72" i="13"/>
  <c r="P93" i="13"/>
  <c r="Q40" i="13"/>
  <c r="Q41" i="13"/>
  <c r="R45" i="13"/>
  <c r="R46" i="13"/>
  <c r="R51" i="13"/>
  <c r="R52" i="13"/>
  <c r="R56" i="13"/>
  <c r="R57" i="13"/>
  <c r="R62" i="13"/>
  <c r="R63" i="13"/>
  <c r="O39" i="13"/>
  <c r="O40" i="13"/>
  <c r="O44" i="13"/>
  <c r="O45" i="13"/>
  <c r="O51" i="13"/>
  <c r="O52" i="13"/>
  <c r="O68" i="13"/>
  <c r="O69" i="13"/>
  <c r="O89" i="13"/>
  <c r="Q89" i="13" s="1"/>
  <c r="O90" i="13"/>
  <c r="Q90" i="13" s="1"/>
  <c r="O91" i="13"/>
  <c r="Q91" i="13" s="1"/>
  <c r="O92" i="13"/>
  <c r="Q92" i="13" s="1"/>
  <c r="T49" i="13" l="1"/>
  <c r="T48" i="13"/>
  <c r="N95" i="13" l="1"/>
  <c r="N94" i="13"/>
  <c r="N93" i="13"/>
  <c r="N87" i="13"/>
  <c r="B95" i="13" l="1"/>
  <c r="R36" i="13" l="1"/>
  <c r="R35" i="13"/>
  <c r="R37" i="13"/>
  <c r="L16" i="13"/>
  <c r="L15" i="13"/>
  <c r="L14" i="13"/>
  <c r="O46" i="13" l="1"/>
  <c r="N86" i="13"/>
  <c r="B86" i="13" l="1"/>
  <c r="B88" i="13"/>
  <c r="S57" i="13" l="1"/>
  <c r="T40" i="13"/>
  <c r="T39" i="13"/>
  <c r="B94" i="13" l="1"/>
  <c r="B93" i="13"/>
  <c r="B89" i="13"/>
  <c r="B87" i="13"/>
  <c r="M98" i="13" l="1"/>
  <c r="O98" i="13" s="1"/>
  <c r="Q98" i="13" s="1"/>
  <c r="M97" i="13"/>
  <c r="O97" i="13" s="1"/>
  <c r="Q97" i="13" s="1"/>
  <c r="M96" i="13"/>
  <c r="O96" i="13" s="1"/>
  <c r="Q96" i="13" s="1"/>
  <c r="J86" i="13" l="1"/>
  <c r="W46" i="13" l="1"/>
  <c r="W45" i="13"/>
  <c r="R23" i="13"/>
  <c r="R22" i="13"/>
  <c r="U18" i="13"/>
  <c r="U17" i="13"/>
  <c r="K94" i="13" s="1"/>
  <c r="U52" i="13"/>
  <c r="N30" i="13"/>
  <c r="N29" i="13"/>
  <c r="Q33" i="13"/>
  <c r="Q32" i="13"/>
  <c r="O35" i="13"/>
  <c r="O34" i="13"/>
  <c r="F21" i="3"/>
  <c r="P32" i="13" l="1"/>
  <c r="AA30" i="13"/>
  <c r="Y37" i="13" s="1"/>
  <c r="V28" i="13" s="1"/>
  <c r="V30" i="13" s="1"/>
  <c r="J95" i="13"/>
  <c r="T50" i="13"/>
  <c r="S58" i="13"/>
  <c r="U19" i="13"/>
  <c r="W47" i="13"/>
  <c r="Y39" i="13" l="1"/>
  <c r="F45" i="13" l="1"/>
  <c r="C22" i="3" l="1"/>
  <c r="C13" i="3"/>
  <c r="C14" i="3" l="1"/>
  <c r="C19" i="3"/>
  <c r="C18" i="3"/>
  <c r="C10" i="3"/>
  <c r="C20" i="3"/>
  <c r="C21" i="3"/>
  <c r="C17" i="3"/>
  <c r="C11" i="3"/>
  <c r="D21" i="3" l="1"/>
  <c r="F22" i="3"/>
  <c r="D22" i="3"/>
  <c r="C12" i="3"/>
  <c r="R18" i="13" l="1"/>
  <c r="D18" i="3"/>
  <c r="R19" i="13" l="1"/>
  <c r="D20" i="3"/>
  <c r="D19" i="3"/>
  <c r="F67" i="13"/>
  <c r="R53" i="13" l="1"/>
  <c r="O53" i="13"/>
  <c r="Q42" i="13"/>
  <c r="R58" i="13"/>
  <c r="P73" i="13"/>
  <c r="R64" i="13"/>
  <c r="O70" i="13"/>
  <c r="R47" i="13"/>
  <c r="O41" i="13"/>
  <c r="F20" i="3"/>
  <c r="T41" i="13"/>
  <c r="R24" i="13"/>
  <c r="O36" i="13"/>
  <c r="Q34" i="13"/>
  <c r="N31" i="13"/>
  <c r="G76" i="13"/>
  <c r="R51" i="5" l="1"/>
  <c r="T51" i="5" s="1"/>
  <c r="X20" i="15" l="1"/>
  <c r="K66" i="5" l="1"/>
  <c r="S66" i="5" s="1"/>
  <c r="V66" i="5" s="1"/>
  <c r="J66" i="5"/>
  <c r="R66" i="5" s="1"/>
  <c r="T66" i="5" s="1"/>
  <c r="F8" i="3"/>
  <c r="F62" i="5" s="1"/>
  <c r="J60" i="5"/>
  <c r="R60" i="5" s="1"/>
  <c r="T60" i="5" s="1"/>
  <c r="K60" i="5"/>
  <c r="K59" i="5" l="1"/>
  <c r="S59" i="5" s="1"/>
  <c r="V59" i="5" s="1"/>
  <c r="S60" i="5"/>
  <c r="V60" i="5" s="1"/>
  <c r="D8" i="3" l="1"/>
  <c r="D62" i="5" s="1"/>
  <c r="K65" i="5" l="1"/>
  <c r="S65" i="5" s="1"/>
  <c r="V65" i="5" s="1"/>
  <c r="K64" i="5"/>
  <c r="S64" i="5" s="1"/>
  <c r="V64" i="5" s="1"/>
  <c r="K61" i="5"/>
  <c r="S61" i="5" s="1"/>
  <c r="V61" i="5" s="1"/>
  <c r="J47" i="5"/>
  <c r="R47" i="5" s="1"/>
  <c r="T47" i="5" s="1"/>
  <c r="K47" i="5"/>
  <c r="S47" i="5" s="1"/>
  <c r="V47" i="5" s="1"/>
  <c r="K46" i="5"/>
  <c r="S46" i="5" s="1"/>
  <c r="V46" i="5" s="1"/>
  <c r="F11" i="3"/>
  <c r="F12" i="3"/>
  <c r="F15" i="3"/>
  <c r="F16" i="3"/>
  <c r="F19" i="3"/>
  <c r="F10" i="3"/>
  <c r="F9" i="3"/>
  <c r="E22" i="3"/>
  <c r="E20" i="3" l="1"/>
  <c r="J69" i="5"/>
  <c r="R69" i="5" s="1"/>
  <c r="T69" i="5" s="1"/>
  <c r="E21" i="3"/>
  <c r="F18" i="3"/>
  <c r="E19" i="3" l="1"/>
  <c r="G19" i="3"/>
  <c r="K69" i="5"/>
  <c r="S69" i="5" s="1"/>
  <c r="V69" i="5" s="1"/>
  <c r="R71" i="5"/>
  <c r="E18" i="3"/>
  <c r="F14" i="3"/>
  <c r="D10" i="3"/>
  <c r="D12" i="3" l="1"/>
  <c r="E12" i="3" s="1"/>
  <c r="D13" i="3"/>
  <c r="E13" i="3" s="1"/>
  <c r="D14" i="3"/>
  <c r="E14" i="3" s="1"/>
  <c r="D11" i="3"/>
  <c r="E11" i="3" s="1"/>
  <c r="D9" i="3"/>
  <c r="J64" i="5"/>
  <c r="R64" i="5" s="1"/>
  <c r="T64" i="5" s="1"/>
  <c r="J65" i="5"/>
  <c r="R65" i="5" s="1"/>
  <c r="T65" i="5" s="1"/>
  <c r="J63" i="5"/>
  <c r="R63" i="5" s="1"/>
  <c r="T63" i="5" s="1"/>
  <c r="J61" i="5"/>
  <c r="J46" i="5"/>
  <c r="R46" i="5" s="1"/>
  <c r="T46" i="5" s="1"/>
  <c r="D17" i="15"/>
  <c r="D16" i="15"/>
  <c r="C29" i="15"/>
  <c r="C28" i="15"/>
  <c r="N46" i="15" s="1"/>
  <c r="G37" i="15"/>
  <c r="G36" i="15"/>
  <c r="N49" i="15" s="1"/>
  <c r="S37" i="15"/>
  <c r="S36" i="15"/>
  <c r="N47" i="15" s="1"/>
  <c r="O34" i="15"/>
  <c r="O33" i="15"/>
  <c r="S29" i="15"/>
  <c r="S28" i="15"/>
  <c r="N48" i="15" s="1"/>
  <c r="P23" i="15"/>
  <c r="P22" i="15"/>
  <c r="M31" i="15"/>
  <c r="M30" i="15"/>
  <c r="M16" i="15"/>
  <c r="M15" i="15"/>
  <c r="L26" i="15"/>
  <c r="L25" i="15"/>
  <c r="I26" i="15"/>
  <c r="I25" i="15"/>
  <c r="K21" i="15"/>
  <c r="K20" i="15"/>
  <c r="J12" i="15"/>
  <c r="J11" i="15"/>
  <c r="Y19" i="15" s="1"/>
  <c r="C9" i="15"/>
  <c r="C8" i="15"/>
  <c r="H13" i="15"/>
  <c r="H12" i="15"/>
  <c r="F6" i="15"/>
  <c r="F7" i="15"/>
  <c r="I7" i="15"/>
  <c r="I6" i="15"/>
  <c r="G45" i="15" s="1"/>
  <c r="G50" i="15" s="1"/>
  <c r="G27" i="15" l="1"/>
  <c r="J47" i="15" s="1"/>
  <c r="E7" i="15"/>
  <c r="J45" i="15" s="1"/>
  <c r="J59" i="5"/>
  <c r="R59" i="5" s="1"/>
  <c r="T59" i="5" s="1"/>
  <c r="R61" i="5"/>
  <c r="T61" i="5" s="1"/>
  <c r="O20" i="15"/>
  <c r="J48" i="15" s="1"/>
  <c r="P40" i="15"/>
  <c r="J49" i="15" s="1"/>
  <c r="N45" i="15"/>
  <c r="N50" i="15" s="1"/>
  <c r="I32" i="15"/>
  <c r="Q8" i="15"/>
  <c r="Q14" i="15"/>
  <c r="Q11" i="15"/>
  <c r="F13" i="3"/>
  <c r="J48" i="5"/>
  <c r="R48" i="5" s="1"/>
  <c r="T48" i="5" s="1"/>
  <c r="K48" i="5"/>
  <c r="S48" i="5" s="1"/>
  <c r="V48" i="5" s="1"/>
  <c r="K68" i="5"/>
  <c r="S68" i="5" s="1"/>
  <c r="V68" i="5" s="1"/>
  <c r="K63" i="5"/>
  <c r="S63" i="5" s="1"/>
  <c r="V63" i="5" s="1"/>
  <c r="J68" i="5"/>
  <c r="R68" i="5" s="1"/>
  <c r="T68" i="5" s="1"/>
  <c r="K58" i="5"/>
  <c r="S58" i="5" s="1"/>
  <c r="V58" i="5" s="1"/>
  <c r="J58" i="5"/>
  <c r="R58" i="5" s="1"/>
  <c r="T58" i="5" s="1"/>
  <c r="K54" i="5"/>
  <c r="S54" i="5" s="1"/>
  <c r="V54" i="5" s="1"/>
  <c r="K55" i="5"/>
  <c r="S55" i="5" s="1"/>
  <c r="V55" i="5" s="1"/>
  <c r="K57" i="5"/>
  <c r="S57" i="5" s="1"/>
  <c r="V57" i="5" s="1"/>
  <c r="J57" i="5"/>
  <c r="R57" i="5" s="1"/>
  <c r="T57" i="5" s="1"/>
  <c r="J19" i="15"/>
  <c r="J46" i="15" s="1"/>
  <c r="J50" i="15" l="1"/>
  <c r="N52" i="15" s="1"/>
  <c r="J54" i="5"/>
  <c r="R54" i="5" s="1"/>
  <c r="T54" i="5" s="1"/>
  <c r="J55" i="5"/>
  <c r="R55" i="5" s="1"/>
  <c r="T55" i="5" s="1"/>
  <c r="F5" i="3" l="1"/>
  <c r="D5" i="3"/>
  <c r="D6" i="3"/>
  <c r="E6" i="3" s="1"/>
  <c r="F6" i="3"/>
  <c r="K95" i="13" l="1"/>
  <c r="M95" i="13" s="1"/>
  <c r="O95" i="13" s="1"/>
  <c r="Q95" i="13" s="1"/>
  <c r="T63" i="13" l="1"/>
  <c r="T62" i="13"/>
  <c r="D50" i="13"/>
  <c r="D49" i="13"/>
  <c r="K87" i="13"/>
  <c r="N59" i="13"/>
  <c r="N58" i="13"/>
  <c r="M73" i="13"/>
  <c r="M72" i="13"/>
  <c r="L69" i="13"/>
  <c r="L68" i="13"/>
  <c r="K60" i="13"/>
  <c r="K59" i="13"/>
  <c r="L51" i="13"/>
  <c r="L50" i="13"/>
  <c r="C45" i="13"/>
  <c r="U69" i="13" s="1"/>
  <c r="C44" i="13"/>
  <c r="U68" i="13" s="1"/>
  <c r="G75" i="13"/>
  <c r="G74" i="13"/>
  <c r="H68" i="13"/>
  <c r="H67" i="13"/>
  <c r="F66" i="13"/>
  <c r="F65" i="13"/>
  <c r="E61" i="13"/>
  <c r="E60" i="13"/>
  <c r="I58" i="13"/>
  <c r="I57" i="13"/>
  <c r="J45" i="13"/>
  <c r="J44" i="13"/>
  <c r="F44" i="13"/>
  <c r="E56" i="13"/>
  <c r="E55" i="13"/>
  <c r="G54" i="13"/>
  <c r="G53" i="13"/>
  <c r="J54" i="13"/>
  <c r="J53" i="13"/>
  <c r="I49" i="13"/>
  <c r="I48" i="13"/>
  <c r="J34" i="13"/>
  <c r="J35" i="13"/>
  <c r="F31" i="13"/>
  <c r="E92" i="13" s="1"/>
  <c r="J92" i="13" s="1"/>
  <c r="F32" i="13"/>
  <c r="I38" i="13"/>
  <c r="I37" i="13"/>
  <c r="I30" i="13"/>
  <c r="I29" i="13"/>
  <c r="J87" i="13" l="1"/>
  <c r="M87" i="13" s="1"/>
  <c r="O87" i="13" s="1"/>
  <c r="Q87" i="13" s="1"/>
  <c r="L36" i="13"/>
  <c r="I88" i="13"/>
  <c r="N88" i="13" s="1"/>
  <c r="J88" i="13"/>
  <c r="J90" i="13"/>
  <c r="K86" i="13"/>
  <c r="K50" i="13"/>
  <c r="J59" i="13"/>
  <c r="J65" i="13"/>
  <c r="F38" i="13"/>
  <c r="E91" i="13" s="1"/>
  <c r="F37" i="13"/>
  <c r="D57" i="13"/>
  <c r="K88" i="13" l="1"/>
  <c r="M86" i="13"/>
  <c r="O86" i="13" s="1"/>
  <c r="Q86" i="13" s="1"/>
  <c r="G99" i="13"/>
  <c r="L37" i="13"/>
  <c r="L38" i="13" s="1"/>
  <c r="K99" i="13" l="1"/>
  <c r="M88" i="13"/>
  <c r="O88" i="13" s="1"/>
  <c r="Q88" i="13" s="1"/>
  <c r="I20" i="13"/>
  <c r="I19" i="13"/>
  <c r="E89" i="13" s="1"/>
  <c r="O10" i="13"/>
  <c r="O9" i="13"/>
  <c r="J94" i="13" s="1"/>
  <c r="G13" i="13"/>
  <c r="G12" i="13"/>
  <c r="F5" i="13"/>
  <c r="F4" i="13"/>
  <c r="M94" i="13" l="1"/>
  <c r="O94" i="13" s="1"/>
  <c r="Q94" i="13" s="1"/>
  <c r="J99" i="13"/>
  <c r="G93" i="13"/>
  <c r="E99" i="13"/>
  <c r="T64" i="13"/>
  <c r="I21" i="13"/>
  <c r="K61" i="13"/>
  <c r="G55" i="13"/>
  <c r="I39" i="13"/>
  <c r="O11" i="13"/>
  <c r="L70" i="13"/>
  <c r="L52" i="13"/>
  <c r="D51" i="13"/>
  <c r="J55" i="13"/>
  <c r="J46" i="13"/>
  <c r="J36" i="13"/>
  <c r="F6" i="13"/>
  <c r="N60" i="13"/>
  <c r="M74" i="13"/>
  <c r="C46" i="13"/>
  <c r="U70" i="13" s="1"/>
  <c r="E62" i="13"/>
  <c r="I59" i="13"/>
  <c r="I31" i="13"/>
  <c r="H69" i="13"/>
  <c r="F46" i="13"/>
  <c r="E57" i="13"/>
  <c r="I50" i="13"/>
  <c r="F33" i="13"/>
  <c r="G14" i="13"/>
  <c r="I18" i="3"/>
  <c r="G18" i="3"/>
  <c r="K93" i="13" l="1"/>
  <c r="H18" i="3"/>
  <c r="O56" i="13" l="1"/>
  <c r="O57" i="13"/>
  <c r="M93" i="13"/>
  <c r="O93" i="13" s="1"/>
  <c r="Q93" i="13" s="1"/>
  <c r="Q99" i="13" l="1"/>
  <c r="Q100" i="13"/>
  <c r="O100" i="13"/>
  <c r="O99" i="13"/>
  <c r="AG28" i="5" l="1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20" i="5"/>
  <c r="AG21" i="5"/>
  <c r="AG22" i="5"/>
  <c r="AG23" i="5"/>
  <c r="AG24" i="5"/>
  <c r="AG25" i="5"/>
  <c r="AG26" i="5"/>
  <c r="AG27" i="5"/>
  <c r="O46" i="5" l="1"/>
  <c r="I8" i="15" s="1"/>
  <c r="G56" i="15" s="1"/>
  <c r="G61" i="15" s="1"/>
  <c r="H47" i="5" l="1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46" i="5"/>
  <c r="O65" i="5" l="1"/>
  <c r="S30" i="15" s="1"/>
  <c r="N59" i="15" s="1"/>
  <c r="AH38" i="5" l="1"/>
  <c r="O69" i="5" l="1"/>
  <c r="G38" i="15" s="1"/>
  <c r="N60" i="15" s="1"/>
  <c r="O68" i="5"/>
  <c r="S38" i="15" s="1"/>
  <c r="N58" i="15" s="1"/>
  <c r="O67" i="5"/>
  <c r="AH40" i="5" s="1"/>
  <c r="O66" i="5"/>
  <c r="O35" i="15" s="1"/>
  <c r="O64" i="5"/>
  <c r="O63" i="5"/>
  <c r="P24" i="15" s="1"/>
  <c r="O62" i="5"/>
  <c r="AH35" i="5" s="1"/>
  <c r="O61" i="5"/>
  <c r="M32" i="15" s="1"/>
  <c r="O60" i="5"/>
  <c r="M17" i="15" s="1"/>
  <c r="O59" i="5"/>
  <c r="L27" i="15" s="1"/>
  <c r="O58" i="5"/>
  <c r="I27" i="15" s="1"/>
  <c r="O57" i="5"/>
  <c r="O56" i="5"/>
  <c r="AH29" i="5" s="1"/>
  <c r="O55" i="5"/>
  <c r="D18" i="15" s="1"/>
  <c r="O54" i="5"/>
  <c r="K22" i="15" s="1"/>
  <c r="O53" i="5"/>
  <c r="O52" i="5"/>
  <c r="J13" i="15" s="1"/>
  <c r="O51" i="5"/>
  <c r="O50" i="5"/>
  <c r="H14" i="15" s="1"/>
  <c r="O49" i="5"/>
  <c r="O48" i="5"/>
  <c r="C10" i="15" s="1"/>
  <c r="N56" i="15" s="1"/>
  <c r="O47" i="5"/>
  <c r="F8" i="15" s="1"/>
  <c r="Q12" i="15" l="1"/>
  <c r="Q9" i="15"/>
  <c r="Q15" i="15"/>
  <c r="AH30" i="5"/>
  <c r="C30" i="15"/>
  <c r="N57" i="15" s="1"/>
  <c r="N61" i="15" s="1"/>
  <c r="I22" i="3"/>
  <c r="AH33" i="5"/>
  <c r="AH42" i="5"/>
  <c r="AH34" i="5"/>
  <c r="AH31" i="5"/>
  <c r="AH37" i="5"/>
  <c r="AH39" i="5"/>
  <c r="AH28" i="5"/>
  <c r="AH32" i="5"/>
  <c r="AH36" i="5"/>
  <c r="AH41" i="5"/>
  <c r="I9" i="3"/>
  <c r="I21" i="3" l="1"/>
  <c r="S40" i="13" l="1"/>
  <c r="S41" i="13"/>
  <c r="I13" i="3"/>
  <c r="I17" i="13" l="1"/>
  <c r="I19" i="3"/>
  <c r="G10" i="3"/>
  <c r="I10" i="3"/>
  <c r="AG19" i="5"/>
  <c r="I46" i="5"/>
  <c r="I73" i="5" s="1"/>
  <c r="I100" i="5" s="1"/>
  <c r="I47" i="5"/>
  <c r="I74" i="5" s="1"/>
  <c r="I101" i="5" s="1"/>
  <c r="I48" i="5"/>
  <c r="I75" i="5" s="1"/>
  <c r="I102" i="5" s="1"/>
  <c r="I16" i="13" l="1"/>
  <c r="I14" i="3"/>
  <c r="S65" i="13" l="1"/>
  <c r="S66" i="13"/>
  <c r="D46" i="13" l="1"/>
  <c r="D47" i="13"/>
  <c r="G12" i="3" l="1"/>
  <c r="H12" i="3" s="1"/>
  <c r="I12" i="3"/>
  <c r="H46" i="13" l="1"/>
  <c r="H47" i="13"/>
  <c r="M73" i="5"/>
  <c r="J100" i="5" s="1"/>
  <c r="M84" i="5"/>
  <c r="J111" i="5" s="1"/>
  <c r="M88" i="5"/>
  <c r="J115" i="5" s="1"/>
  <c r="M95" i="5" l="1"/>
  <c r="J122" i="5" s="1"/>
  <c r="M82" i="5"/>
  <c r="J109" i="5" s="1"/>
  <c r="M74" i="5"/>
  <c r="J101" i="5" s="1"/>
  <c r="M75" i="5"/>
  <c r="J102" i="5" s="1"/>
  <c r="J50" i="5"/>
  <c r="N88" i="5"/>
  <c r="K115" i="5" s="1"/>
  <c r="N74" i="5"/>
  <c r="K101" i="5" s="1"/>
  <c r="N95" i="5"/>
  <c r="K122" i="5" s="1"/>
  <c r="N82" i="5"/>
  <c r="K109" i="5" s="1"/>
  <c r="N91" i="5"/>
  <c r="K118" i="5" s="1"/>
  <c r="N84" i="5"/>
  <c r="K111" i="5" s="1"/>
  <c r="N75" i="5"/>
  <c r="K102" i="5" s="1"/>
  <c r="N73" i="5"/>
  <c r="K100" i="5" s="1"/>
  <c r="M91" i="5"/>
  <c r="J118" i="5" s="1"/>
  <c r="M90" i="5"/>
  <c r="J117" i="5" s="1"/>
  <c r="M81" i="5"/>
  <c r="J108" i="5" s="1"/>
  <c r="M85" i="5"/>
  <c r="J112" i="5" s="1"/>
  <c r="J52" i="5" l="1"/>
  <c r="R52" i="5" s="1"/>
  <c r="T52" i="5" s="1"/>
  <c r="R50" i="5"/>
  <c r="T50" i="5" s="1"/>
  <c r="K50" i="5"/>
  <c r="S50" i="5" s="1"/>
  <c r="V50" i="5" s="1"/>
  <c r="N81" i="5"/>
  <c r="K108" i="5" s="1"/>
  <c r="N85" i="5"/>
  <c r="K112" i="5" s="1"/>
  <c r="M77" i="5"/>
  <c r="J104" i="5" s="1"/>
  <c r="G8" i="3" l="1"/>
  <c r="G62" i="5"/>
  <c r="J59" i="15" s="1"/>
  <c r="K52" i="5"/>
  <c r="S52" i="5" s="1"/>
  <c r="V52" i="5" s="1"/>
  <c r="N77" i="5"/>
  <c r="K104" i="5" s="1"/>
  <c r="I8" i="3" l="1"/>
  <c r="N90" i="5"/>
  <c r="K117" i="5" s="1"/>
  <c r="AH27" i="5" l="1"/>
  <c r="AH26" i="5"/>
  <c r="AH25" i="5"/>
  <c r="AH24" i="5"/>
  <c r="AH23" i="5"/>
  <c r="AH22" i="5"/>
  <c r="AH21" i="5"/>
  <c r="AH20" i="5"/>
  <c r="I68" i="5"/>
  <c r="I95" i="5" s="1"/>
  <c r="I122" i="5" s="1"/>
  <c r="I67" i="5"/>
  <c r="I94" i="5" s="1"/>
  <c r="I121" i="5" s="1"/>
  <c r="I66" i="5"/>
  <c r="I93" i="5" s="1"/>
  <c r="I120" i="5" s="1"/>
  <c r="I65" i="5"/>
  <c r="I92" i="5" s="1"/>
  <c r="I119" i="5" s="1"/>
  <c r="I64" i="5"/>
  <c r="I91" i="5" s="1"/>
  <c r="I118" i="5" s="1"/>
  <c r="I63" i="5"/>
  <c r="I90" i="5" s="1"/>
  <c r="I117" i="5" s="1"/>
  <c r="I62" i="5"/>
  <c r="I89" i="5" s="1"/>
  <c r="I116" i="5" s="1"/>
  <c r="I61" i="5"/>
  <c r="I88" i="5" s="1"/>
  <c r="I115" i="5" s="1"/>
  <c r="I60" i="5"/>
  <c r="I87" i="5" s="1"/>
  <c r="I114" i="5" s="1"/>
  <c r="I59" i="5"/>
  <c r="I86" i="5" s="1"/>
  <c r="I113" i="5" s="1"/>
  <c r="I58" i="5"/>
  <c r="I85" i="5" s="1"/>
  <c r="I112" i="5" s="1"/>
  <c r="I69" i="5"/>
  <c r="I96" i="5" s="1"/>
  <c r="I123" i="5" s="1"/>
  <c r="I57" i="5"/>
  <c r="I84" i="5" s="1"/>
  <c r="I111" i="5" s="1"/>
  <c r="I56" i="5"/>
  <c r="I83" i="5" s="1"/>
  <c r="I110" i="5" s="1"/>
  <c r="I55" i="5"/>
  <c r="I82" i="5" s="1"/>
  <c r="I109" i="5" s="1"/>
  <c r="I54" i="5"/>
  <c r="I81" i="5" s="1"/>
  <c r="I108" i="5" s="1"/>
  <c r="I53" i="5"/>
  <c r="I80" i="5" s="1"/>
  <c r="I107" i="5" s="1"/>
  <c r="I52" i="5"/>
  <c r="I79" i="5" s="1"/>
  <c r="I106" i="5" s="1"/>
  <c r="I51" i="5"/>
  <c r="I78" i="5" s="1"/>
  <c r="I105" i="5" s="1"/>
  <c r="I50" i="5"/>
  <c r="I77" i="5" s="1"/>
  <c r="I104" i="5" s="1"/>
  <c r="I49" i="5"/>
  <c r="I76" i="5" s="1"/>
  <c r="I103" i="5" s="1"/>
  <c r="AH19" i="5" l="1"/>
  <c r="G14" i="3"/>
  <c r="I20" i="3" l="1"/>
  <c r="I11" i="3"/>
  <c r="H14" i="3"/>
  <c r="G11" i="3"/>
  <c r="H19" i="3"/>
  <c r="G13" i="3"/>
  <c r="G20" i="3"/>
  <c r="H20" i="3" s="1"/>
  <c r="G21" i="3"/>
  <c r="G22" i="3"/>
  <c r="H22" i="3" s="1"/>
  <c r="E10" i="3"/>
  <c r="H21" i="3" l="1"/>
  <c r="H10" i="3"/>
  <c r="H11" i="3"/>
  <c r="H13" i="3"/>
  <c r="F67" i="5"/>
  <c r="K67" i="5" s="1"/>
  <c r="S67" i="5" s="1"/>
  <c r="V67" i="5" s="1"/>
  <c r="K62" i="5"/>
  <c r="S62" i="5" s="1"/>
  <c r="V62" i="5" s="1"/>
  <c r="I26" i="13" l="1"/>
  <c r="I27" i="13"/>
  <c r="N89" i="5"/>
  <c r="K116" i="5" s="1"/>
  <c r="N94" i="5"/>
  <c r="K121" i="5" s="1"/>
  <c r="D67" i="5" l="1"/>
  <c r="G9" i="3"/>
  <c r="T25" i="5" s="1"/>
  <c r="E9" i="3"/>
  <c r="E67" i="5" s="1"/>
  <c r="F53" i="5"/>
  <c r="F49" i="5"/>
  <c r="K49" i="5" s="1"/>
  <c r="S49" i="5" s="1"/>
  <c r="V49" i="5" s="1"/>
  <c r="I6" i="3"/>
  <c r="I5" i="3"/>
  <c r="F17" i="3" l="1"/>
  <c r="D17" i="3"/>
  <c r="G67" i="5"/>
  <c r="J60" i="15" s="1"/>
  <c r="J67" i="5"/>
  <c r="R67" i="5" s="1"/>
  <c r="T67" i="5" s="1"/>
  <c r="H9" i="3"/>
  <c r="P67" i="5" s="1"/>
  <c r="G5" i="3"/>
  <c r="D49" i="5"/>
  <c r="G49" i="5" s="1"/>
  <c r="J56" i="15" s="1"/>
  <c r="G6" i="3"/>
  <c r="D53" i="5"/>
  <c r="N76" i="5"/>
  <c r="K103" i="5" s="1"/>
  <c r="E53" i="5"/>
  <c r="E5" i="3"/>
  <c r="E49" i="5" s="1"/>
  <c r="J49" i="5" s="1"/>
  <c r="R49" i="5" s="1"/>
  <c r="T49" i="5" s="1"/>
  <c r="O76" i="13" l="1"/>
  <c r="O77" i="13"/>
  <c r="E17" i="3"/>
  <c r="I17" i="3"/>
  <c r="G17" i="3"/>
  <c r="G53" i="5"/>
  <c r="J57" i="15" s="1"/>
  <c r="M93" i="5"/>
  <c r="J120" i="5" s="1"/>
  <c r="M76" i="5"/>
  <c r="J103" i="5" s="1"/>
  <c r="Q49" i="5"/>
  <c r="Q67" i="5"/>
  <c r="M94" i="5"/>
  <c r="J121" i="5" s="1"/>
  <c r="J53" i="5"/>
  <c r="N11" i="5"/>
  <c r="H6" i="3"/>
  <c r="P53" i="5" s="1"/>
  <c r="J7" i="5"/>
  <c r="H5" i="3"/>
  <c r="P49" i="5" s="1"/>
  <c r="M92" i="5"/>
  <c r="J119" i="5" s="1"/>
  <c r="H17" i="3" l="1"/>
  <c r="K53" i="5"/>
  <c r="S53" i="5" s="1"/>
  <c r="V53" i="5" s="1"/>
  <c r="R53" i="5"/>
  <c r="T53" i="5" s="1"/>
  <c r="D56" i="5"/>
  <c r="G56" i="5" s="1"/>
  <c r="J58" i="15" s="1"/>
  <c r="J61" i="15" s="1"/>
  <c r="N63" i="15" s="1"/>
  <c r="M80" i="5"/>
  <c r="J107" i="5" s="1"/>
  <c r="Q53" i="5"/>
  <c r="M79" i="5"/>
  <c r="J106" i="5" s="1"/>
  <c r="D16" i="3" l="1"/>
  <c r="M38" i="13"/>
  <c r="D15" i="3"/>
  <c r="N80" i="5"/>
  <c r="K107" i="5" s="1"/>
  <c r="D7" i="3"/>
  <c r="I7" i="3" s="1"/>
  <c r="N79" i="5"/>
  <c r="K106" i="5" s="1"/>
  <c r="M78" i="5"/>
  <c r="J105" i="5" s="1"/>
  <c r="K51" i="5"/>
  <c r="M46" i="13" l="1"/>
  <c r="M47" i="13"/>
  <c r="I15" i="3"/>
  <c r="E15" i="3"/>
  <c r="G15" i="3"/>
  <c r="F56" i="5"/>
  <c r="K56" i="5" s="1"/>
  <c r="S56" i="5" s="1"/>
  <c r="V56" i="5" s="1"/>
  <c r="S51" i="5"/>
  <c r="V51" i="5" s="1"/>
  <c r="G7" i="3"/>
  <c r="E7" i="3"/>
  <c r="M96" i="5"/>
  <c r="J123" i="5" s="1"/>
  <c r="N78" i="5"/>
  <c r="K105" i="5" s="1"/>
  <c r="H15" i="3" l="1"/>
  <c r="F7" i="3"/>
  <c r="E56" i="5"/>
  <c r="J56" i="5" s="1"/>
  <c r="R56" i="5" s="1"/>
  <c r="T56" i="5" s="1"/>
  <c r="H7" i="3"/>
  <c r="P56" i="5" s="1"/>
  <c r="M14" i="5"/>
  <c r="Q56" i="5" l="1"/>
  <c r="M83" i="5"/>
  <c r="J110" i="5" s="1"/>
  <c r="N83" i="5" l="1"/>
  <c r="K110" i="5" s="1"/>
  <c r="N96" i="5"/>
  <c r="K123" i="5" s="1"/>
  <c r="M87" i="5" l="1"/>
  <c r="J114" i="5" s="1"/>
  <c r="M86" i="5"/>
  <c r="J113" i="5" s="1"/>
  <c r="E62" i="5" l="1"/>
  <c r="J62" i="5" s="1"/>
  <c r="N86" i="5"/>
  <c r="K113" i="5" s="1"/>
  <c r="N87" i="5"/>
  <c r="K114" i="5" s="1"/>
  <c r="Q62" i="5" l="1"/>
  <c r="R62" i="5"/>
  <c r="T62" i="5" s="1"/>
  <c r="T45" i="5" s="1"/>
  <c r="M89" i="5"/>
  <c r="J116" i="5" s="1"/>
  <c r="E8" i="3" l="1"/>
  <c r="H8" i="3" l="1"/>
  <c r="P62" i="5" s="1"/>
  <c r="Q20" i="5"/>
  <c r="W3" i="5" s="1" a="1"/>
  <c r="W3" i="5" l="1"/>
  <c r="N92" i="5"/>
  <c r="K119" i="5" s="1"/>
  <c r="N93" i="5"/>
  <c r="K120" i="5" s="1"/>
  <c r="AB58" i="5" l="1"/>
  <c r="V45" i="5"/>
  <c r="AE44" i="5" s="1"/>
  <c r="I16" i="3" l="1"/>
  <c r="E16" i="3" l="1"/>
  <c r="G16" i="3"/>
  <c r="H16" i="3" l="1"/>
  <c r="AU14" i="5" l="1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AB45" i="5" s="1" a="1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AB45" i="5" l="1"/>
  <c r="AB57" i="5" s="1"/>
  <c r="AC55" i="5"/>
  <c r="AC53" i="5"/>
  <c r="AC51" i="5"/>
  <c r="AC49" i="5"/>
  <c r="AC45" i="5"/>
  <c r="AB55" i="5"/>
  <c r="AB53" i="5"/>
  <c r="AB51" i="5"/>
  <c r="AB49" i="5"/>
  <c r="AB47" i="5"/>
  <c r="AC54" i="5"/>
  <c r="AC52" i="5"/>
  <c r="AC50" i="5"/>
  <c r="AC48" i="5"/>
  <c r="AC46" i="5"/>
  <c r="AB54" i="5"/>
  <c r="AB52" i="5"/>
  <c r="AB50" i="5"/>
  <c r="AB48" i="5"/>
  <c r="AB46" i="5"/>
  <c r="AC4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<sst xmlns="http://schemas.openxmlformats.org/spreadsheetml/2006/main" count="277" uniqueCount="176">
  <si>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</si>
  <si>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</si>
  <si>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</si>
  <si>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</si>
  <si>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</si>
  <si>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</si>
  <si>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</si>
  <si>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</si>
  <si>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</si>
  <si>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</si>
  <si>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</si>
  <si>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</si>
  <si>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</si>
  <si>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</si>
  <si>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</si>
  <si>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</si>
  <si>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</si>
  <si>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</si>
  <si>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</si>
  <si>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</si>
  <si>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</si>
  <si>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</si>
  <si>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</si>
  <si>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</si>
  <si>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</si>
  <si>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</si>
  <si>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</si>
  <si>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</si>
  <si>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</si>
  <si>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</si>
  <si>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</si>
  <si>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</si>
  <si>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</si>
  <si>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</si>
  <si>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</si>
  <si>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</si>
  <si>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</si>
  <si>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</si>
  <si>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</si>
  <si>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</si>
  <si>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</si>
  <si>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</si>
  <si>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</si>
  <si>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</si>
  <si>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</si>
  <si>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</si>
  <si>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</si>
  <si>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</si>
  <si>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</si>
  <si>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</si>
  <si>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</si>
  <si>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Rechazo  a Stock de Rechazo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</si>
  <si>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</si>
  <si>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</si>
  <si>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</si>
  <si>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</si>
  <si>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</si>
  <si>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</si>
  <si>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</si>
  <si>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</si>
  <si>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</si>
  <si>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</si>
  <si>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</si>
  <si>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</si>
  <si>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</si>
  <si>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</si>
  <si>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</si>
  <si>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</si>
  <si>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</si>
  <si>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</si>
  <si>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</si>
  <si>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</si>
  <si>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</si>
  <si>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</si>
  <si>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</si>
  <si>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</si>
  <si>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</si>
  <si>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</si>
  <si>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</si>
  <si>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</si>
  <si>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</si>
  <si>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</si>
  <si>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</si>
  <si>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</si>
  <si>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</si>
  <si>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</si>
  <si>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</si>
  <si>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</si>
  <si>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</si>
  <si>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</si>
  <si>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</si>
  <si>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</si>
  <si>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</si>
  <si>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</si>
  <si>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</si>
  <si>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</si>
  <si>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</si>
  <si>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</si>
  <si>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</si>
  <si>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</si>
  <si>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</si>
  <si>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</si>
  <si>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</si>
  <si>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</si>
  <si>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</si>
  <si>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</si>
  <si>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</si>
  <si>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</si>
  <si>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</si>
  <si>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</si>
  <si>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</si>
  <si>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</si>
  <si>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</si>
  <si>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</si>
  <si>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</si>
  <si>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</si>
  <si>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</si>
  <si>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</si>
  <si>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</si>
  <si>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</si>
  <si>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</si>
  <si>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</si>
  <si>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</si>
  <si>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</si>
  <si>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Ingreso
14 - 17</t>
  </si>
  <si>
    <t>Salida
14 - 17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</si>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</sst>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"/>
    <numFmt numFmtId="166" formatCode="#,##0.0"/>
    <numFmt numFmtId="167" formatCode="0.000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24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8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8" borderId="0" xfId="0" applyFont="1" applyFill="1"/>
    <xf numFmtId="0" fontId="0" fillId="9" borderId="11" xfId="0" applyFill="1" applyBorder="1" applyAlignment="1">
      <alignment horizontal="center"/>
    </xf>
    <xf numFmtId="0" fontId="0" fillId="8" borderId="1" xfId="0" applyFill="1" applyBorder="1"/>
    <xf numFmtId="10" fontId="0" fillId="0" borderId="1" xfId="0" applyNumberFormat="1" applyBorder="1"/>
    <xf numFmtId="0" fontId="11" fillId="8" borderId="1" xfId="0" applyFont="1" applyFill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11" fillId="8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8" borderId="1" xfId="0" applyNumberFormat="1" applyFont="1" applyFill="1" applyBorder="1"/>
    <xf numFmtId="3" fontId="18" fillId="8" borderId="1" xfId="0" applyNumberFormat="1" applyFont="1" applyFill="1" applyBorder="1" applyAlignment="1">
      <alignment horizontal="center" vertical="center"/>
    </xf>
    <xf numFmtId="10" fontId="18" fillId="8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8" borderId="1" xfId="0" applyFont="1" applyFill="1" applyBorder="1"/>
    <xf numFmtId="3" fontId="18" fillId="12" borderId="1" xfId="0" applyNumberFormat="1" applyFont="1" applyFill="1" applyBorder="1"/>
    <xf numFmtId="10" fontId="0" fillId="4" borderId="1" xfId="0" applyNumberFormat="1" applyFill="1" applyBorder="1"/>
    <xf numFmtId="0" fontId="21" fillId="13" borderId="1" xfId="0" applyFont="1" applyFill="1" applyBorder="1"/>
    <xf numFmtId="10" fontId="21" fillId="13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8" borderId="1" xfId="0" applyFill="1" applyBorder="1"/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13" borderId="3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4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4" borderId="2" xfId="0" applyFont="1" applyFill="1" applyBorder="1" applyAlignment="1">
      <alignment horizontal="center" vertical="center" wrapText="1"/>
    </xf>
    <xf numFmtId="1" fontId="8" fillId="14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3" fontId="28" fillId="0" borderId="1" xfId="0" applyNumberFormat="1" applyFont="1" applyBorder="1"/>
    <xf numFmtId="10" fontId="28" fillId="0" borderId="1" xfId="0" applyNumberFormat="1" applyFont="1" applyBorder="1"/>
    <xf numFmtId="0" fontId="27" fillId="0" borderId="23" xfId="0" applyFont="1" applyBorder="1"/>
    <xf numFmtId="0" fontId="27" fillId="17" borderId="24" xfId="0" applyFont="1" applyFill="1" applyBorder="1"/>
    <xf numFmtId="0" fontId="27" fillId="17" borderId="25" xfId="0" applyFont="1" applyFill="1" applyBorder="1"/>
    <xf numFmtId="0" fontId="0" fillId="13" borderId="0" xfId="0" applyFont="1" applyFill="1" applyBorder="1"/>
    <xf numFmtId="0" fontId="2" fillId="13" borderId="0" xfId="0" applyFont="1" applyFill="1" applyBorder="1"/>
    <xf numFmtId="0" fontId="2" fillId="13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0" fontId="0" fillId="13" borderId="0" xfId="0" applyFont="1" applyFill="1" applyBorder="1" applyAlignment="1">
      <alignment horizontal="center"/>
    </xf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8" fillId="13" borderId="0" xfId="0" applyNumberFormat="1" applyFont="1" applyFill="1" applyBorder="1"/>
    <xf numFmtId="10" fontId="8" fillId="13" borderId="0" xfId="0" applyNumberFormat="1" applyFont="1" applyFill="1" applyBorder="1"/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3" borderId="0" xfId="0" applyNumberFormat="1" applyFont="1" applyFill="1" applyBorder="1"/>
    <xf numFmtId="10" fontId="0" fillId="13" borderId="0" xfId="0" applyNumberFormat="1" applyFont="1" applyFill="1" applyBorder="1"/>
    <xf numFmtId="165" fontId="0" fillId="13" borderId="0" xfId="0" applyNumberFormat="1" applyFont="1" applyFill="1" applyBorder="1"/>
    <xf numFmtId="3" fontId="8" fillId="13" borderId="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0" fillId="13" borderId="0" xfId="2" applyFont="1" applyFill="1" applyBorder="1" applyAlignment="1">
      <alignment horizontal="center"/>
    </xf>
    <xf numFmtId="0" fontId="27" fillId="16" borderId="26" xfId="0" applyFont="1" applyFill="1" applyBorder="1"/>
    <xf numFmtId="0" fontId="27" fillId="16" borderId="24" xfId="0" applyFont="1" applyFill="1" applyBorder="1"/>
    <xf numFmtId="0" fontId="27" fillId="16" borderId="27" xfId="0" applyFont="1" applyFill="1" applyBorder="1"/>
    <xf numFmtId="0" fontId="27" fillId="17" borderId="27" xfId="0" applyFont="1" applyFill="1" applyBorder="1"/>
    <xf numFmtId="0" fontId="27" fillId="18" borderId="24" xfId="0" applyFont="1" applyFill="1" applyBorder="1"/>
    <xf numFmtId="0" fontId="27" fillId="18" borderId="27" xfId="0" applyFont="1" applyFill="1" applyBorder="1"/>
    <xf numFmtId="0" fontId="27" fillId="20" borderId="26" xfId="0" applyFont="1" applyFill="1" applyBorder="1"/>
    <xf numFmtId="0" fontId="27" fillId="20" borderId="24" xfId="0" applyFont="1" applyFill="1" applyBorder="1"/>
    <xf numFmtId="0" fontId="27" fillId="20" borderId="27" xfId="0" applyFont="1" applyFill="1" applyBorder="1"/>
    <xf numFmtId="0" fontId="27" fillId="21" borderId="26" xfId="0" applyFont="1" applyFill="1" applyBorder="1"/>
    <xf numFmtId="0" fontId="27" fillId="21" borderId="24" xfId="0" applyFont="1" applyFill="1" applyBorder="1"/>
    <xf numFmtId="0" fontId="27" fillId="21" borderId="27" xfId="0" applyFont="1" applyFill="1" applyBorder="1"/>
    <xf numFmtId="0" fontId="27" fillId="19" borderId="26" xfId="0" applyFont="1" applyFill="1" applyBorder="1"/>
    <xf numFmtId="0" fontId="27" fillId="19" borderId="24" xfId="0" applyFont="1" applyFill="1" applyBorder="1"/>
    <xf numFmtId="0" fontId="27" fillId="19" borderId="27" xfId="0" applyFont="1" applyFill="1" applyBorder="1"/>
    <xf numFmtId="0" fontId="27" fillId="15" borderId="1" xfId="0" applyFont="1" applyFill="1" applyBorder="1" applyAlignment="1">
      <alignment horizontal="center"/>
    </xf>
    <xf numFmtId="9" fontId="0" fillId="0" borderId="1" xfId="0" applyNumberFormat="1" applyBorder="1"/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7" fillId="1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32" fillId="13" borderId="0" xfId="0" applyFont="1" applyFill="1" applyBorder="1"/>
    <xf numFmtId="9" fontId="32" fillId="13" borderId="0" xfId="0" applyNumberFormat="1" applyFont="1" applyFill="1"/>
    <xf numFmtId="0" fontId="32" fillId="0" borderId="0" xfId="0" applyFont="1" applyFill="1"/>
    <xf numFmtId="0" fontId="32" fillId="0" borderId="0" xfId="0" applyFont="1"/>
    <xf numFmtId="0" fontId="33" fillId="13" borderId="0" xfId="0" applyFont="1" applyFill="1" applyBorder="1" applyAlignment="1">
      <alignment horizontal="center"/>
    </xf>
    <xf numFmtId="0" fontId="31" fillId="0" borderId="0" xfId="2" applyFont="1" applyFill="1" applyBorder="1" applyAlignment="1">
      <alignment horizontal="center" wrapText="1"/>
    </xf>
    <xf numFmtId="0" fontId="32" fillId="13" borderId="0" xfId="0" applyFont="1" applyFill="1" applyBorder="1" applyAlignment="1">
      <alignment horizontal="center"/>
    </xf>
    <xf numFmtId="0" fontId="32" fillId="0" borderId="0" xfId="2" applyFont="1" applyFill="1" applyBorder="1" applyAlignment="1">
      <alignment horizontal="center"/>
    </xf>
    <xf numFmtId="9" fontId="32" fillId="13" borderId="0" xfId="0" applyNumberFormat="1" applyFont="1" applyFill="1" applyBorder="1"/>
    <xf numFmtId="165" fontId="32" fillId="0" borderId="0" xfId="0" applyNumberFormat="1" applyFont="1" applyFill="1" applyBorder="1"/>
    <xf numFmtId="3" fontId="32" fillId="13" borderId="0" xfId="0" applyNumberFormat="1" applyFont="1" applyFill="1" applyBorder="1"/>
    <xf numFmtId="0" fontId="32" fillId="0" borderId="0" xfId="0" applyFont="1" applyBorder="1"/>
    <xf numFmtId="0" fontId="32" fillId="13" borderId="0" xfId="2" applyFont="1" applyFill="1" applyBorder="1" applyAlignment="1">
      <alignment horizontal="center"/>
    </xf>
    <xf numFmtId="166" fontId="32" fillId="0" borderId="0" xfId="0" applyNumberFormat="1" applyFont="1" applyBorder="1"/>
    <xf numFmtId="10" fontId="32" fillId="13" borderId="0" xfId="0" applyNumberFormat="1" applyFont="1" applyFill="1" applyBorder="1"/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118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4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4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57</v>
      </c>
      <c r="C12" s="144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4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4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68</v>
      </c>
      <c r="C15" s="144"/>
      <c r="D15" s="140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71</v>
      </c>
      <c r="C16" s="144"/>
      <c r="D16" s="140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4" t="e">
        <f>+#REF!</f>
        <v>#REF!</v>
      </c>
      <c r="D17" s="140">
        <f>+Utilidad!D100</f>
        <v>0</v>
      </c>
      <c r="E17" s="108">
        <f t="shared" si="6"/>
        <v>0</v>
      </c>
      <c r="F17" s="141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69</v>
      </c>
      <c r="C18" s="144" t="e">
        <f>+#REF!</f>
        <v>#REF!</v>
      </c>
      <c r="D18" s="140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4" t="e">
        <f>+#REF!</f>
        <v>#REF!</v>
      </c>
      <c r="D19" s="140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4" t="e">
        <f>+#REF!</f>
        <v>#REF!</v>
      </c>
      <c r="D20" s="140">
        <f>+Utilidad!D121</f>
        <v>0</v>
      </c>
      <c r="E20" s="108">
        <f t="shared" si="6"/>
        <v>0</v>
      </c>
      <c r="F20" s="141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4" t="e">
        <f>+#REF!</f>
        <v>#REF!</v>
      </c>
      <c r="D21" s="140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4" t="e">
        <f>+#REF!</f>
        <v>#REF!</v>
      </c>
      <c r="D22" s="140">
        <f>+Utilidad!D125</f>
        <v>0</v>
      </c>
      <c r="E22" s="108">
        <f t="shared" si="6"/>
        <v>0</v>
      </c>
      <c r="F22" s="141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53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str">
        <v>Alimentación Mina</v>
      </c>
      <c r="Y3" s="1" t="str">
        <v>Alim a Planta desde Acopio Mina</v>
      </c>
      <c r="Z3" s="1" t="str">
        <v>Acopio Mina a Terceros</v>
      </c>
      <c r="AA3" s="1" t="str">
        <v>Delta S Acopio Mina</v>
      </c>
      <c r="AB3" s="1" t="str">
        <v>Alim a Chancado</v>
      </c>
      <c r="AC3" s="1" t="str">
        <v>Chanc a Stock Prec Los Col.</v>
      </c>
      <c r="AD3" s="1" t="str">
        <v>Chanc a Stock Grueso</v>
      </c>
      <c r="AE3" s="1" t="str">
        <v>Delta Stock de Grueso</v>
      </c>
      <c r="AF3" s="1" t="str">
        <v>De Stock Grueso a conc magn (alim A52 y A82)</v>
      </c>
      <c r="AG3" s="1" t="str">
        <v>Stock Prec a (o desde) Acopio Mina</v>
      </c>
      <c r="AH3" s="1" t="str">
        <v>Delta Stock Prec</v>
      </c>
      <c r="AI3" s="1" t="str">
        <v>de Stock Prec a Terceros (a otras faenas)</v>
      </c>
      <c r="AJ3" s="1" t="str">
        <v>de Conc Magnética a Stock Prec (Prod A52 y A 82)</v>
      </c>
      <c r="AK3" s="1" t="str">
        <v>total de rechazo</v>
      </c>
      <c r="AL3" s="1" t="str">
        <v>Rechazo  a Stock de Rechazo</v>
      </c>
      <c r="AM3" s="1" t="str">
        <v>alim fresca a Planta Rechazo</v>
      </c>
      <c r="AN3" s="1" t="str">
        <v>Delta Stock de Rechazo</v>
      </c>
      <c r="AO3" s="1" t="str">
        <v>Stock Rechazo a Planta Rechazo</v>
      </c>
      <c r="AP3" s="1" t="str">
        <v>Alimentación Planta Rechazo</v>
      </c>
      <c r="AQ3" s="1" t="str">
        <v>Rechazo Final Los Colorados</v>
      </c>
      <c r="AR3" s="1" t="str">
        <v>Producción Planta Rechazo a Stock P40</v>
      </c>
      <c r="AS3" s="1" t="str">
        <v>Delta Stock P40</v>
      </c>
      <c r="AT3" s="1" t="str">
        <v>Venta desde P40</v>
      </c>
      <c r="AU3" s="1" t="str">
        <v>de Stoc Prec a Nodo Alim Planta de Pellet</v>
      </c>
    </row>
    <row r="4" spans="7:47" outlineLevel="1">
      <c r="G4" s="16" t="s">
        <v>61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str">
        <v>Acopio Mina</v>
      </c>
      <c r="X4">
        <v>0</v>
      </c>
      <c r="Y4">
        <v>-1</v>
      </c>
      <c r="Z4">
        <v>-1</v>
      </c>
      <c r="AA4" t="e">
        <v>#REF!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61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str">
        <v>Nodo Alim Mina CH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61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str">
        <v>CH Mina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61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str">
        <v>Stock Prec Los Colorados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e">
        <v>#REF!</v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61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str">
        <v>Stock Grueso CH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e">
        <v>#REF!</v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61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str">
        <v>Concentracc. Mag Los Colorados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61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str">
        <v>Nodo Separador Producto Conc Mag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61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str">
        <v>Stock Rechazo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e">
        <v>#REF!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61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str">
        <v>Nodo Alim Planta Rechazo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61</v>
      </c>
      <c r="H13">
        <v>10</v>
      </c>
      <c r="I13" s="6" t="s">
        <v>112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str">
        <v>Planta Rechazos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61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str">
        <v>Stock P40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e">
        <v>#REF!</v>
      </c>
      <c r="AT14">
        <v>-1</v>
      </c>
      <c r="AU14">
        <v>0</v>
      </c>
    </row>
    <row r="15" spans="7:47" outlineLevel="1">
      <c r="G15" s="16" t="s">
        <v>61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61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61</v>
      </c>
      <c r="H17">
        <v>14</v>
      </c>
      <c r="I17" s="6" t="s">
        <v>58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61</v>
      </c>
      <c r="H18">
        <v>15</v>
      </c>
      <c r="I18" s="6" t="s">
        <v>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61</v>
      </c>
      <c r="H19">
        <v>16</v>
      </c>
      <c r="I19" s="6" t="s">
        <v>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61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61</v>
      </c>
      <c r="H21">
        <v>18</v>
      </c>
      <c r="I21" s="6" t="s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61</v>
      </c>
      <c r="H22">
        <v>19</v>
      </c>
      <c r="I22" s="6" t="s">
        <v>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61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61</v>
      </c>
      <c r="H24">
        <v>21</v>
      </c>
      <c r="I24" s="6" t="s">
        <v>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61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61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61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56</v>
      </c>
      <c r="AC43" s="20"/>
      <c r="AI43" s="31"/>
      <c r="AJ43" s="31"/>
    </row>
    <row r="44" spans="4:36" ht="32.25" customHeight="1">
      <c r="D44" s="7"/>
      <c r="J44" s="204" t="s">
        <v>39</v>
      </c>
      <c r="K44" s="205"/>
      <c r="M44" s="201" t="s">
        <v>40</v>
      </c>
      <c r="N44" s="202"/>
      <c r="O44" s="203"/>
      <c r="R44" s="207" t="s">
        <v>42</v>
      </c>
      <c r="S44" s="208"/>
      <c r="T44" s="40" t="s">
        <v>59</v>
      </c>
      <c r="V44" s="38" t="s">
        <v>60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#REF!</v>
      </c>
      <c r="AC45" s="20" t="e">
        <v>#REF!</v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63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e">
        <v>#REF!</v>
      </c>
      <c r="AC46" s="20" t="e">
        <v>#REF!</v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e">
        <v>#REF!</v>
      </c>
      <c r="AC47" s="20" t="e">
        <v>#REF!</v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e">
        <v>#REF!</v>
      </c>
      <c r="AC48" s="20" t="e">
        <v>#REF!</v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64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e">
        <v>#REF!</v>
      </c>
      <c r="AC49" s="20" t="e">
        <v>#REF!</v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e">
        <v>#REF!</v>
      </c>
      <c r="AC50" s="20" t="e">
        <v>#REF!</v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e">
        <v>#REF!</v>
      </c>
      <c r="AC51" s="20" t="e">
        <v>#REF!</v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e">
        <v>#REF!</v>
      </c>
      <c r="AC52" s="20" t="e">
        <v>#REF!</v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64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53</v>
      </c>
      <c r="AB53" s="20" t="e">
        <v>#REF!</v>
      </c>
      <c r="AC53" s="20" t="e">
        <v>#REF!</v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e">
        <v>#REF!</v>
      </c>
      <c r="AC54" s="20" t="e">
        <v>#REF!</v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e">
        <v>#REF!</v>
      </c>
      <c r="AC55" s="20" t="e">
        <v>#REF!</v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64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65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70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55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64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66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64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65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67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206" t="s">
        <v>62</v>
      </c>
      <c r="K71" s="206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220" t="s">
        <v>108</v>
      </c>
      <c r="Q7" s="220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109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110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20" t="s">
        <v>25</v>
      </c>
      <c r="Q10" s="220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109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110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221" t="s">
        <v>111</v>
      </c>
      <c r="Q13" s="221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109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110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90</v>
      </c>
    </row>
    <row r="44" spans="2:20" ht="32.25" customHeight="1">
      <c r="E44" s="222" t="s">
        <v>73</v>
      </c>
      <c r="F44" s="222"/>
      <c r="G44" s="223"/>
      <c r="H44" s="222" t="s">
        <v>84</v>
      </c>
      <c r="I44" s="222"/>
      <c r="J44" s="222"/>
      <c r="K44" s="219" t="s">
        <v>72</v>
      </c>
      <c r="L44" s="219"/>
      <c r="M44" s="219"/>
      <c r="N44" s="219"/>
    </row>
    <row r="45" spans="2:20">
      <c r="E45" s="68" t="s">
        <v>74</v>
      </c>
      <c r="F45" s="68"/>
      <c r="G45" s="66">
        <f>+I6</f>
        <v>502781.82030850503</v>
      </c>
      <c r="H45" s="213" t="s">
        <v>75</v>
      </c>
      <c r="I45" s="213"/>
      <c r="J45" s="66">
        <f>+E7</f>
        <v>1770.5761999999995</v>
      </c>
      <c r="K45" s="213" t="s">
        <v>80</v>
      </c>
      <c r="L45" s="213"/>
      <c r="M45" s="213"/>
      <c r="N45" s="66">
        <f>+C8</f>
        <v>12961.629000000001</v>
      </c>
    </row>
    <row r="46" spans="2:20">
      <c r="E46" s="214"/>
      <c r="F46" s="215"/>
      <c r="G46" s="20"/>
      <c r="H46" s="213" t="s">
        <v>76</v>
      </c>
      <c r="I46" s="213"/>
      <c r="J46" s="66">
        <f>+J19</f>
        <v>44584.890479986498</v>
      </c>
      <c r="K46" s="213" t="s">
        <v>81</v>
      </c>
      <c r="L46" s="213"/>
      <c r="M46" s="213"/>
      <c r="N46" s="66">
        <f>+C28</f>
        <v>16162.331</v>
      </c>
    </row>
    <row r="47" spans="2:20">
      <c r="E47" s="214"/>
      <c r="F47" s="215"/>
      <c r="G47" s="20"/>
      <c r="H47" s="213" t="s">
        <v>77</v>
      </c>
      <c r="I47" s="213"/>
      <c r="J47" s="66">
        <f>+G27</f>
        <v>-359512.14169349719</v>
      </c>
      <c r="K47" s="213" t="s">
        <v>82</v>
      </c>
      <c r="L47" s="213"/>
      <c r="M47" s="213"/>
      <c r="N47" s="66">
        <f>+S36</f>
        <v>19130.865000000002</v>
      </c>
    </row>
    <row r="48" spans="2:20">
      <c r="E48" s="214"/>
      <c r="F48" s="215"/>
      <c r="G48" s="20"/>
      <c r="H48" s="67" t="s">
        <v>78</v>
      </c>
      <c r="I48" s="67"/>
      <c r="J48" s="66">
        <f>+O20</f>
        <v>-14174.322317347061</v>
      </c>
      <c r="K48" s="213" t="s">
        <v>83</v>
      </c>
      <c r="L48" s="213"/>
      <c r="M48" s="213"/>
      <c r="N48" s="66">
        <f>+S28</f>
        <v>108284.65870939114</v>
      </c>
    </row>
    <row r="49" spans="5:14">
      <c r="E49" s="214"/>
      <c r="F49" s="215"/>
      <c r="G49" s="20"/>
      <c r="H49" s="213" t="s">
        <v>79</v>
      </c>
      <c r="I49" s="213"/>
      <c r="J49" s="66">
        <f>+P40</f>
        <v>-311.60807004405433</v>
      </c>
      <c r="K49" s="213" t="s">
        <v>88</v>
      </c>
      <c r="L49" s="213"/>
      <c r="M49" s="213"/>
      <c r="N49" s="66">
        <f>+G36</f>
        <v>673884.94200000004</v>
      </c>
    </row>
    <row r="50" spans="5:14" ht="19">
      <c r="E50" s="209" t="s">
        <v>86</v>
      </c>
      <c r="F50" s="210"/>
      <c r="G50" s="69">
        <f>+G45</f>
        <v>502781.82030850503</v>
      </c>
      <c r="H50" s="211" t="s">
        <v>85</v>
      </c>
      <c r="I50" s="211"/>
      <c r="J50" s="77">
        <f>+SUM(J45:J49)</f>
        <v>-327642.60540090181</v>
      </c>
      <c r="K50" s="212" t="s">
        <v>87</v>
      </c>
      <c r="L50" s="212"/>
      <c r="M50" s="212"/>
      <c r="N50" s="69">
        <f>+SUM(N45:N49)</f>
        <v>830424.42570939125</v>
      </c>
    </row>
    <row r="52" spans="5:14" ht="19">
      <c r="J52" s="76" t="s">
        <v>89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91</v>
      </c>
    </row>
    <row r="55" spans="5:14" ht="19">
      <c r="E55" s="216" t="s">
        <v>73</v>
      </c>
      <c r="F55" s="216"/>
      <c r="G55" s="217"/>
      <c r="H55" s="216" t="s">
        <v>84</v>
      </c>
      <c r="I55" s="216"/>
      <c r="J55" s="216"/>
      <c r="K55" s="218" t="s">
        <v>72</v>
      </c>
      <c r="L55" s="218"/>
      <c r="M55" s="218"/>
      <c r="N55" s="218"/>
    </row>
    <row r="56" spans="5:14">
      <c r="E56" s="68" t="s">
        <v>74</v>
      </c>
      <c r="F56" s="68"/>
      <c r="G56" s="66">
        <f>+I8</f>
        <v>231983.78607040126</v>
      </c>
      <c r="H56" s="213" t="s">
        <v>75</v>
      </c>
      <c r="I56" s="213"/>
      <c r="J56" s="66" t="e">
        <f>+'Bal Los Colorados'!O49*'Bal Los Colorados'!G49</f>
        <v>#REF!</v>
      </c>
      <c r="K56" s="213" t="s">
        <v>80</v>
      </c>
      <c r="L56" s="213"/>
      <c r="M56" s="213"/>
      <c r="N56" s="66">
        <f>+C10</f>
        <v>7704.8210577451482</v>
      </c>
    </row>
    <row r="57" spans="5:14">
      <c r="E57" s="214"/>
      <c r="F57" s="215"/>
      <c r="G57" s="20"/>
      <c r="H57" s="213" t="s">
        <v>76</v>
      </c>
      <c r="I57" s="213"/>
      <c r="J57" s="66" t="e">
        <f>+'Bal Los Colorados'!O53*'Bal Los Colorados'!G53</f>
        <v>#REF!</v>
      </c>
      <c r="K57" s="213" t="s">
        <v>81</v>
      </c>
      <c r="L57" s="213"/>
      <c r="M57" s="213"/>
      <c r="N57" s="66">
        <f>+C30</f>
        <v>9675.4587302503223</v>
      </c>
    </row>
    <row r="58" spans="5:14">
      <c r="E58" s="214"/>
      <c r="F58" s="215"/>
      <c r="G58" s="20"/>
      <c r="H58" s="213" t="s">
        <v>77</v>
      </c>
      <c r="I58" s="213"/>
      <c r="J58" s="66" t="e">
        <f>+'Bal Los Colorados'!O56*'Bal Los Colorados'!G56</f>
        <v>#REF!</v>
      </c>
      <c r="K58" s="213" t="s">
        <v>82</v>
      </c>
      <c r="L58" s="213"/>
      <c r="M58" s="213"/>
      <c r="N58" s="66">
        <f>+S38</f>
        <v>7620.3234035700007</v>
      </c>
    </row>
    <row r="59" spans="5:14">
      <c r="E59" s="214"/>
      <c r="F59" s="215"/>
      <c r="G59" s="20"/>
      <c r="H59" s="67" t="s">
        <v>78</v>
      </c>
      <c r="I59" s="67"/>
      <c r="J59" s="66" t="e">
        <f>+'Bal Los Colorados'!O62*'Bal Los Colorados'!G62</f>
        <v>#REF!</v>
      </c>
      <c r="K59" s="213" t="s">
        <v>83</v>
      </c>
      <c r="L59" s="213"/>
      <c r="M59" s="213"/>
      <c r="N59" s="66">
        <f>+S30</f>
        <v>14049.347154701374</v>
      </c>
    </row>
    <row r="60" spans="5:14">
      <c r="E60" s="214"/>
      <c r="F60" s="215"/>
      <c r="G60" s="20"/>
      <c r="H60" s="213" t="s">
        <v>79</v>
      </c>
      <c r="I60" s="213"/>
      <c r="J60" s="66" t="e">
        <f>+'Bal Los Colorados'!O67*'Bal Los Colorados'!G67</f>
        <v>#REF!</v>
      </c>
      <c r="K60" s="213" t="s">
        <v>88</v>
      </c>
      <c r="L60" s="213"/>
      <c r="M60" s="213"/>
      <c r="N60" s="66">
        <f>+G38</f>
        <v>410848.95586592209</v>
      </c>
    </row>
    <row r="61" spans="5:14" ht="19">
      <c r="E61" s="209" t="s">
        <v>86</v>
      </c>
      <c r="F61" s="210"/>
      <c r="G61" s="69">
        <f>+G56</f>
        <v>231983.78607040126</v>
      </c>
      <c r="H61" s="211" t="s">
        <v>85</v>
      </c>
      <c r="I61" s="211"/>
      <c r="J61" s="77" t="e">
        <f>+SUM(J56:J60)</f>
        <v>#REF!</v>
      </c>
      <c r="K61" s="212" t="s">
        <v>87</v>
      </c>
      <c r="L61" s="212"/>
      <c r="M61" s="212"/>
      <c r="N61" s="69">
        <f>+SUM(N56:N60)</f>
        <v>449898.90621218894</v>
      </c>
    </row>
    <row r="63" spans="5:14" ht="19">
      <c r="J63" s="76" t="s">
        <v>89</v>
      </c>
      <c r="K63" s="71"/>
      <c r="L63" s="70"/>
      <c r="M63" s="71"/>
      <c r="N63" s="72" t="e">
        <f>+G61-J61-N61</f>
        <v>#REF!</v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abSelected="1" topLeftCell="A43" zoomScale="150" zoomScaleNormal="150" workbookViewId="0">
      <selection activeCell="M61" sqref="M61:S229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232">
        <v>261455.17021000001</v>
      </c>
      <c r="B1" s="232">
        <v>0.58909288477999999</v>
      </c>
      <c r="C1" s="233">
        <v>0.01</v>
      </c>
      <c r="D1" s="232">
        <f t="shared" ref="D1:D32" si="0">A1*B1</f>
        <v>154021.38045965481</v>
      </c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232">
        <v>11473.344999999999</v>
      </c>
      <c r="B2" s="232">
        <v>0.62939999999999996</v>
      </c>
      <c r="C2" s="233">
        <v>0.01</v>
      </c>
      <c r="D2" s="232">
        <f t="shared" si="0"/>
        <v>7221.3233429999991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232">
        <v>249981.82521000001</v>
      </c>
      <c r="B3" s="232">
        <v>0.58724292054000005</v>
      </c>
      <c r="C3" s="233">
        <v>0.01</v>
      </c>
      <c r="D3" s="232">
        <f t="shared" si="0"/>
        <v>146800.05711824022</v>
      </c>
      <c r="E3" s="162"/>
      <c r="F3" s="162"/>
      <c r="G3" s="162"/>
      <c r="H3" s="162"/>
      <c r="I3" s="162"/>
      <c r="J3" s="162"/>
      <c r="K3" s="163"/>
      <c r="L3" s="163"/>
      <c r="M3" s="163"/>
      <c r="N3" s="163"/>
      <c r="O3" s="163"/>
      <c r="P3" s="163"/>
      <c r="Q3" s="163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</row>
    <row r="4" spans="1:99" s="2" customFormat="1" ht="83" customHeight="1">
      <c r="A4" s="232">
        <v>6175.1053801999997</v>
      </c>
      <c r="B4" s="232">
        <v>0.55800000000000005</v>
      </c>
      <c r="C4" s="233">
        <v>0.01</v>
      </c>
      <c r="D4" s="232">
        <f t="shared" si="0"/>
        <v>3445.7088021516001</v>
      </c>
      <c r="E4" s="162"/>
      <c r="F4" s="162"/>
      <c r="G4" s="162"/>
      <c r="H4" s="162"/>
      <c r="I4" s="161"/>
      <c r="J4" s="161"/>
      <c r="K4" s="161"/>
      <c r="L4" s="161"/>
      <c r="M4" s="161"/>
      <c r="N4" s="161"/>
      <c r="O4" s="161"/>
      <c r="P4" s="161"/>
      <c r="Q4" s="161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53"/>
      <c r="AK4" s="154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3"/>
      <c r="CU4" s="153"/>
    </row>
    <row r="5" spans="1:99">
      <c r="A5" s="232">
        <v>256156.93059</v>
      </c>
      <c r="B5" s="232">
        <v>0.58653796941000003</v>
      </c>
      <c r="C5" s="233">
        <v>0.01</v>
      </c>
      <c r="D5" s="232">
        <f t="shared" si="0"/>
        <v>150245.76591855692</v>
      </c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232">
        <v>346.99358934999998</v>
      </c>
      <c r="B6" s="232">
        <v>0.64181144894999997</v>
      </c>
      <c r="C6" s="233">
        <v>0.01</v>
      </c>
      <c r="D6" s="232">
        <f t="shared" si="0"/>
        <v>222.70445835708477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232">
        <v>255809.93700000001</v>
      </c>
      <c r="B7" s="232">
        <v>0.58646299365999999</v>
      </c>
      <c r="C7" s="233">
        <v>0.01</v>
      </c>
      <c r="D7" s="232">
        <f t="shared" si="0"/>
        <v>150023.06146099599</v>
      </c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232">
        <v>1337.8366162</v>
      </c>
      <c r="B8" s="232">
        <v>0.6</v>
      </c>
      <c r="C8" s="233">
        <v>0.01</v>
      </c>
      <c r="D8" s="232">
        <f t="shared" si="0"/>
        <v>802.70196971999997</v>
      </c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232">
        <v>43011</v>
      </c>
      <c r="B9" s="232">
        <v>9.9947050393000003E-2</v>
      </c>
      <c r="C9" s="233">
        <v>0.01</v>
      </c>
      <c r="D9" s="232">
        <f t="shared" si="0"/>
        <v>4298.8225844533235</v>
      </c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232">
        <v>211461.10037999999</v>
      </c>
      <c r="B10" s="232">
        <v>0.68533426074000003</v>
      </c>
      <c r="C10" s="233">
        <v>0.01</v>
      </c>
      <c r="D10" s="232">
        <f t="shared" si="0"/>
        <v>144921.53690419425</v>
      </c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232">
        <v>1305</v>
      </c>
      <c r="B11" s="232">
        <v>0.63677099999999998</v>
      </c>
      <c r="C11" s="233">
        <v>0.01</v>
      </c>
      <c r="D11" s="232">
        <f t="shared" si="0"/>
        <v>830.98615499999994</v>
      </c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232">
        <v>0</v>
      </c>
      <c r="B12" s="232">
        <v>0</v>
      </c>
      <c r="C12" s="233">
        <v>0.01</v>
      </c>
      <c r="D12" s="232">
        <f t="shared" si="0"/>
        <v>0</v>
      </c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232">
        <v>212766.10037999999</v>
      </c>
      <c r="B13" s="232">
        <v>0.68503639817999995</v>
      </c>
      <c r="C13" s="233">
        <v>0.01</v>
      </c>
      <c r="D13" s="232">
        <f t="shared" si="0"/>
        <v>145752.5230591195</v>
      </c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232">
        <v>84629.508799999996</v>
      </c>
      <c r="B14" s="232">
        <v>0.68469999999999998</v>
      </c>
      <c r="C14" s="233">
        <v>0.01</v>
      </c>
      <c r="D14" s="232">
        <f t="shared" si="0"/>
        <v>57945.824675359996</v>
      </c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232">
        <v>128136.59157999999</v>
      </c>
      <c r="B15" s="232">
        <v>0.68525857681000002</v>
      </c>
      <c r="C15" s="233">
        <v>0.01</v>
      </c>
      <c r="D15" s="232">
        <f t="shared" si="0"/>
        <v>87806.698383395022</v>
      </c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232">
        <v>0</v>
      </c>
      <c r="B16" s="232">
        <v>0</v>
      </c>
      <c r="C16" s="233">
        <v>0.01</v>
      </c>
      <c r="D16" s="232">
        <f t="shared" si="0"/>
        <v>0</v>
      </c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232">
        <v>1151.136</v>
      </c>
      <c r="B17" s="232">
        <v>0.68469999999999998</v>
      </c>
      <c r="C17" s="233">
        <v>0.01</v>
      </c>
      <c r="D17" s="232">
        <f t="shared" si="0"/>
        <v>788.18281919999993</v>
      </c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232">
        <v>0</v>
      </c>
      <c r="B18" s="232">
        <v>0</v>
      </c>
      <c r="C18" s="233">
        <v>0.01</v>
      </c>
      <c r="D18" s="232">
        <f t="shared" si="0"/>
        <v>0</v>
      </c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232">
        <v>0</v>
      </c>
      <c r="B19" s="232">
        <v>0</v>
      </c>
      <c r="C19" s="233">
        <v>0.01</v>
      </c>
      <c r="D19" s="232">
        <f t="shared" si="0"/>
        <v>0</v>
      </c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232">
        <v>1151.136</v>
      </c>
      <c r="B20" s="232">
        <v>0.68469999999999998</v>
      </c>
      <c r="C20" s="233">
        <v>0.01</v>
      </c>
      <c r="D20" s="232">
        <f t="shared" si="0"/>
        <v>788.18281919999993</v>
      </c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232">
        <v>83478.372799999997</v>
      </c>
      <c r="B21" s="232">
        <v>0.68469999999999998</v>
      </c>
      <c r="C21" s="233">
        <v>0.01</v>
      </c>
      <c r="D21" s="232">
        <f t="shared" si="0"/>
        <v>57157.641856159993</v>
      </c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232">
        <v>84629.508799999996</v>
      </c>
      <c r="B22" s="232">
        <v>0.68469999999999998</v>
      </c>
      <c r="C22" s="233">
        <v>0.01</v>
      </c>
      <c r="D22" s="232">
        <f t="shared" si="0"/>
        <v>57945.824675359996</v>
      </c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232">
        <v>0</v>
      </c>
      <c r="B23" s="232">
        <v>0</v>
      </c>
      <c r="C23" s="233">
        <v>0.01</v>
      </c>
      <c r="D23" s="232">
        <f t="shared" si="0"/>
        <v>0</v>
      </c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232">
        <v>5000</v>
      </c>
      <c r="B24" s="232">
        <v>0</v>
      </c>
      <c r="C24" s="233">
        <v>0.01</v>
      </c>
      <c r="D24" s="232">
        <f t="shared" si="0"/>
        <v>0</v>
      </c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232">
        <v>133136.59158000001</v>
      </c>
      <c r="B25" s="232">
        <v>0.65952340630999995</v>
      </c>
      <c r="C25" s="233">
        <v>0.01</v>
      </c>
      <c r="D25" s="232">
        <f t="shared" si="0"/>
        <v>87806.698383344861</v>
      </c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232">
        <v>8823</v>
      </c>
      <c r="B26" s="232">
        <v>0.64652050752000001</v>
      </c>
      <c r="C26" s="233">
        <v>0.01</v>
      </c>
      <c r="D26" s="232">
        <f t="shared" si="0"/>
        <v>5704.2504378489602</v>
      </c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232">
        <v>9769.8366162000002</v>
      </c>
      <c r="B27" s="232">
        <v>0.64200000000000002</v>
      </c>
      <c r="C27" s="233">
        <v>0.01</v>
      </c>
      <c r="D27" s="232">
        <f t="shared" si="0"/>
        <v>6272.2351076004006</v>
      </c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232">
        <v>951.44447625999999</v>
      </c>
      <c r="B28" s="232">
        <v>0.65003329891999995</v>
      </c>
      <c r="C28" s="233">
        <v>0.01</v>
      </c>
      <c r="D28" s="232">
        <f t="shared" si="0"/>
        <v>618.47059164249936</v>
      </c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232">
        <v>951.44447625999999</v>
      </c>
      <c r="B29" s="232">
        <v>0.65003329891999995</v>
      </c>
      <c r="C29" s="233">
        <v>0.01</v>
      </c>
      <c r="D29" s="232">
        <f t="shared" si="0"/>
        <v>618.47059164249936</v>
      </c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232">
        <v>1200</v>
      </c>
      <c r="B30" s="232">
        <v>0</v>
      </c>
      <c r="C30" s="233">
        <v>0.01</v>
      </c>
      <c r="D30" s="232">
        <f t="shared" si="0"/>
        <v>0</v>
      </c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5"/>
      <c r="S30" s="165"/>
      <c r="T30" s="165"/>
      <c r="U30" s="165"/>
      <c r="V30" s="165"/>
      <c r="W30" s="165"/>
      <c r="X30" s="165"/>
      <c r="Y30" s="165"/>
      <c r="Z30" s="165"/>
      <c r="AA30" s="164"/>
      <c r="AB30" s="165"/>
      <c r="AC30" s="164"/>
      <c r="AD30" s="164"/>
      <c r="AE30" s="165"/>
      <c r="AF30" s="165"/>
      <c r="AG30" s="165"/>
      <c r="AH30" s="165"/>
      <c r="AI30" s="165"/>
      <c r="AJ30" s="165"/>
      <c r="AK30" s="166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232">
        <v>12042.4</v>
      </c>
      <c r="B31" s="232">
        <v>0.65475410000000001</v>
      </c>
      <c r="C31" s="233">
        <v>0.01</v>
      </c>
      <c r="D31" s="232">
        <f t="shared" si="0"/>
        <v>7884.8107738399995</v>
      </c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4"/>
      <c r="S31" s="164"/>
      <c r="T31" s="164"/>
      <c r="U31" s="165"/>
      <c r="V31" s="165"/>
      <c r="W31" s="165"/>
      <c r="X31" s="165"/>
      <c r="Y31" s="165"/>
      <c r="Z31" s="165"/>
      <c r="AA31" s="164"/>
      <c r="AB31" s="165"/>
      <c r="AC31" s="164"/>
      <c r="AD31" s="164"/>
      <c r="AE31" s="165"/>
      <c r="AF31" s="165"/>
      <c r="AG31" s="165"/>
      <c r="AH31" s="165"/>
      <c r="AI31" s="165"/>
      <c r="AJ31" s="165"/>
      <c r="AK31" s="166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232">
        <v>112519.74709999999</v>
      </c>
      <c r="B32" s="232">
        <v>0.65410000000000001</v>
      </c>
      <c r="C32" s="233">
        <v>0.01</v>
      </c>
      <c r="D32" s="232">
        <f t="shared" si="0"/>
        <v>73599.166578110002</v>
      </c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4"/>
      <c r="S32" s="164"/>
      <c r="T32" s="164"/>
      <c r="U32" s="164"/>
      <c r="V32" s="164"/>
      <c r="W32" s="164"/>
      <c r="X32" s="164"/>
      <c r="Y32" s="165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5"/>
      <c r="AK32" s="166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232">
        <v>0</v>
      </c>
      <c r="B33" s="232">
        <v>0</v>
      </c>
      <c r="C33" s="233">
        <v>0.01</v>
      </c>
      <c r="D33" s="232">
        <f t="shared" ref="D33:D60" si="1">A33*B33</f>
        <v>0</v>
      </c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5"/>
      <c r="S33" s="165"/>
      <c r="T33" s="165"/>
      <c r="U33" s="165"/>
      <c r="V33" s="165"/>
      <c r="W33" s="165"/>
      <c r="X33" s="165"/>
      <c r="Y33" s="165"/>
      <c r="Z33" s="164"/>
      <c r="AA33" s="164"/>
      <c r="AB33" s="165"/>
      <c r="AC33" s="164"/>
      <c r="AD33" s="164"/>
      <c r="AE33" s="165"/>
      <c r="AF33" s="165"/>
      <c r="AG33" s="165"/>
      <c r="AH33" s="165"/>
      <c r="AI33" s="165"/>
      <c r="AJ33" s="165"/>
      <c r="AK33" s="166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232">
        <v>12042.4</v>
      </c>
      <c r="B34" s="232">
        <v>0.65475410000000001</v>
      </c>
      <c r="C34" s="233">
        <v>0.01</v>
      </c>
      <c r="D34" s="232">
        <f t="shared" si="1"/>
        <v>7884.8107738399995</v>
      </c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5"/>
      <c r="S34" s="165"/>
      <c r="T34" s="165"/>
      <c r="U34" s="165"/>
      <c r="V34" s="165"/>
      <c r="W34" s="165"/>
      <c r="X34" s="165"/>
      <c r="Y34" s="165"/>
      <c r="Z34" s="164"/>
      <c r="AA34" s="164"/>
      <c r="AB34" s="165"/>
      <c r="AC34" s="164"/>
      <c r="AD34" s="164"/>
      <c r="AE34" s="165"/>
      <c r="AF34" s="165"/>
      <c r="AG34" s="165"/>
      <c r="AH34" s="165"/>
      <c r="AI34" s="165"/>
      <c r="AJ34" s="165"/>
      <c r="AK34" s="166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232">
        <v>4312.5021039000003</v>
      </c>
      <c r="B35" s="232">
        <v>0.65410000000000001</v>
      </c>
      <c r="C35" s="233">
        <v>0.01</v>
      </c>
      <c r="D35" s="232">
        <f t="shared" si="1"/>
        <v>2820.8076261609904</v>
      </c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5"/>
      <c r="S35" s="165"/>
      <c r="T35" s="165"/>
      <c r="U35" s="165"/>
      <c r="V35" s="165"/>
      <c r="W35" s="165"/>
      <c r="X35" s="165"/>
      <c r="Y35" s="165"/>
      <c r="Z35" s="164"/>
      <c r="AA35" s="164"/>
      <c r="AB35" s="165"/>
      <c r="AC35" s="164"/>
      <c r="AD35" s="164"/>
      <c r="AE35" s="165"/>
      <c r="AF35" s="165"/>
      <c r="AG35" s="165"/>
      <c r="AH35" s="165"/>
      <c r="AI35" s="165"/>
      <c r="AJ35" s="165"/>
      <c r="AK35" s="166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232">
        <v>6548.9178960999998</v>
      </c>
      <c r="B36" s="232">
        <v>0.65410000000000001</v>
      </c>
      <c r="C36" s="233">
        <v>0.01</v>
      </c>
      <c r="D36" s="232">
        <f t="shared" si="1"/>
        <v>4283.6471958390102</v>
      </c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4"/>
      <c r="AD36" s="164"/>
      <c r="AE36" s="165"/>
      <c r="AF36" s="165"/>
      <c r="AG36" s="165"/>
      <c r="AH36" s="165"/>
      <c r="AI36" s="165"/>
      <c r="AJ36" s="165"/>
      <c r="AK36" s="166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232">
        <v>108207.245</v>
      </c>
      <c r="B37" s="232">
        <v>0.65410000000000001</v>
      </c>
      <c r="C37" s="233">
        <v>0.01</v>
      </c>
      <c r="D37" s="232">
        <f t="shared" si="1"/>
        <v>70778.3589545</v>
      </c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4"/>
      <c r="AD37" s="164"/>
      <c r="AE37" s="165"/>
      <c r="AF37" s="165"/>
      <c r="AG37" s="165"/>
      <c r="AH37" s="165"/>
      <c r="AI37" s="165"/>
      <c r="AJ37" s="165"/>
      <c r="AK37" s="166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232">
        <v>108207.245</v>
      </c>
      <c r="B38" s="232">
        <v>0.65410000000000001</v>
      </c>
      <c r="C38" s="233">
        <v>0.01</v>
      </c>
      <c r="D38" s="232">
        <f t="shared" si="1"/>
        <v>70778.3589545</v>
      </c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  <c r="AF38" s="164"/>
      <c r="AG38" s="164"/>
      <c r="AH38" s="164"/>
      <c r="AI38" s="164"/>
      <c r="AJ38" s="165"/>
      <c r="AK38" s="166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232">
        <v>0</v>
      </c>
      <c r="B39" s="232">
        <v>0</v>
      </c>
      <c r="C39" s="233">
        <v>0.01</v>
      </c>
      <c r="D39" s="232">
        <f t="shared" si="1"/>
        <v>0</v>
      </c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4"/>
      <c r="S39" s="164"/>
      <c r="T39" s="164"/>
      <c r="U39" s="164"/>
      <c r="V39" s="164"/>
      <c r="W39" s="164"/>
      <c r="X39" s="164"/>
      <c r="Y39" s="164"/>
      <c r="Z39" s="165"/>
      <c r="AA39" s="164"/>
      <c r="AB39" s="164"/>
      <c r="AC39" s="164"/>
      <c r="AD39" s="164"/>
      <c r="AE39" s="164"/>
      <c r="AF39" s="164"/>
      <c r="AG39" s="164"/>
      <c r="AH39" s="164"/>
      <c r="AI39" s="164"/>
      <c r="AJ39" s="165"/>
      <c r="AK39" s="166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232">
        <v>1926.6</v>
      </c>
      <c r="B40" s="232">
        <v>0.58411984843999998</v>
      </c>
      <c r="C40" s="233">
        <v>0.01</v>
      </c>
      <c r="D40" s="232">
        <f t="shared" si="1"/>
        <v>1125.365300004504</v>
      </c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5"/>
      <c r="S40" s="165"/>
      <c r="T40" s="165"/>
      <c r="U40" s="165"/>
      <c r="V40" s="165"/>
      <c r="W40" s="165"/>
      <c r="X40" s="165"/>
      <c r="Y40" s="165"/>
      <c r="Z40" s="165"/>
      <c r="AA40" s="164"/>
      <c r="AB40" s="165"/>
      <c r="AC40" s="164"/>
      <c r="AD40" s="164"/>
      <c r="AE40" s="165"/>
      <c r="AF40" s="165"/>
      <c r="AG40" s="165"/>
      <c r="AH40" s="165"/>
      <c r="AI40" s="165"/>
      <c r="AJ40" s="165"/>
      <c r="AK40" s="166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232">
        <v>1535.6</v>
      </c>
      <c r="B41" s="232">
        <v>0.57999999999999996</v>
      </c>
      <c r="C41" s="233">
        <v>0.01</v>
      </c>
      <c r="D41" s="232">
        <f t="shared" si="1"/>
        <v>890.64799999999991</v>
      </c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5"/>
      <c r="S41" s="165"/>
      <c r="T41" s="165"/>
      <c r="U41" s="165"/>
      <c r="V41" s="165"/>
      <c r="W41" s="165"/>
      <c r="X41" s="165"/>
      <c r="Y41" s="165"/>
      <c r="Z41" s="165"/>
      <c r="AA41" s="164"/>
      <c r="AB41" s="165"/>
      <c r="AC41" s="164"/>
      <c r="AD41" s="164"/>
      <c r="AE41" s="165"/>
      <c r="AF41" s="165"/>
      <c r="AG41" s="165"/>
      <c r="AH41" s="165"/>
      <c r="AI41" s="165"/>
      <c r="AJ41" s="165"/>
      <c r="AK41" s="166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232">
        <v>391</v>
      </c>
      <c r="B42" s="232">
        <v>0.60029999999999994</v>
      </c>
      <c r="C42" s="233">
        <v>0.01</v>
      </c>
      <c r="D42" s="232">
        <f t="shared" si="1"/>
        <v>234.71729999999997</v>
      </c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5"/>
      <c r="S42" s="165"/>
      <c r="T42" s="165"/>
      <c r="U42" s="165"/>
      <c r="V42" s="165"/>
      <c r="W42" s="165"/>
      <c r="X42" s="165"/>
      <c r="Y42" s="165"/>
      <c r="Z42" s="165"/>
      <c r="AA42" s="164"/>
      <c r="AB42" s="165"/>
      <c r="AC42" s="164"/>
      <c r="AD42" s="164"/>
      <c r="AE42" s="165"/>
      <c r="AF42" s="165"/>
      <c r="AG42" s="165"/>
      <c r="AH42" s="165"/>
      <c r="AI42" s="165"/>
      <c r="AJ42" s="165"/>
      <c r="AK42" s="166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232">
        <v>391</v>
      </c>
      <c r="B43" s="232">
        <v>0.60029999999999994</v>
      </c>
      <c r="C43" s="233">
        <v>0.01</v>
      </c>
      <c r="D43" s="232">
        <f t="shared" si="1"/>
        <v>234.71729999999997</v>
      </c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5"/>
      <c r="S43" s="165"/>
      <c r="T43" s="165"/>
      <c r="U43" s="165"/>
      <c r="V43" s="165"/>
      <c r="W43" s="165"/>
      <c r="X43" s="165"/>
      <c r="Y43" s="165"/>
      <c r="Z43" s="165"/>
      <c r="AA43" s="164"/>
      <c r="AB43" s="165"/>
      <c r="AC43" s="164"/>
      <c r="AD43" s="164"/>
      <c r="AE43" s="165"/>
      <c r="AF43" s="165"/>
      <c r="AG43" s="165"/>
      <c r="AH43" s="165"/>
      <c r="AI43" s="165"/>
      <c r="AJ43" s="165"/>
      <c r="AK43" s="166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232">
        <v>0</v>
      </c>
      <c r="B44" s="232">
        <v>0</v>
      </c>
      <c r="C44" s="233">
        <v>0.01</v>
      </c>
      <c r="D44" s="232">
        <f t="shared" si="1"/>
        <v>0</v>
      </c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4"/>
      <c r="S44" s="164"/>
      <c r="T44" s="164"/>
      <c r="U44" s="164"/>
      <c r="V44" s="165"/>
      <c r="W44" s="165"/>
      <c r="X44" s="165"/>
      <c r="Y44" s="165"/>
      <c r="Z44" s="165"/>
      <c r="AA44" s="164"/>
      <c r="AB44" s="165"/>
      <c r="AC44" s="165"/>
      <c r="AD44" s="165"/>
      <c r="AE44" s="165"/>
      <c r="AF44" s="165"/>
      <c r="AG44" s="165"/>
      <c r="AH44" s="165"/>
      <c r="AI44" s="165"/>
      <c r="AJ44" s="165"/>
      <c r="AK44" s="166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232">
        <v>0</v>
      </c>
      <c r="B45" s="232">
        <v>0</v>
      </c>
      <c r="C45" s="233">
        <v>0.01</v>
      </c>
      <c r="D45" s="232">
        <f t="shared" si="1"/>
        <v>0</v>
      </c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5"/>
      <c r="AC45" s="165"/>
      <c r="AD45" s="165"/>
      <c r="AE45" s="165"/>
      <c r="AF45" s="165"/>
      <c r="AG45" s="165"/>
      <c r="AH45" s="165"/>
      <c r="AI45" s="165"/>
      <c r="AJ45" s="165"/>
      <c r="AK45" s="166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232">
        <v>0</v>
      </c>
      <c r="B46" s="232">
        <v>0</v>
      </c>
      <c r="C46" s="233">
        <v>0.01</v>
      </c>
      <c r="D46" s="232">
        <f t="shared" si="1"/>
        <v>0</v>
      </c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5"/>
      <c r="AG46" s="165"/>
      <c r="AH46" s="165"/>
      <c r="AI46" s="165"/>
      <c r="AJ46" s="165"/>
      <c r="AK46" s="166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232">
        <v>0</v>
      </c>
      <c r="B47" s="232">
        <v>0.57028500000000004</v>
      </c>
      <c r="C47" s="233">
        <v>0.01</v>
      </c>
      <c r="D47" s="232">
        <f t="shared" si="1"/>
        <v>0</v>
      </c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5"/>
      <c r="AK47" s="166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232">
        <v>0</v>
      </c>
      <c r="B48" s="232">
        <v>0</v>
      </c>
      <c r="C48" s="233">
        <v>0.01</v>
      </c>
      <c r="D48" s="232">
        <f t="shared" si="1"/>
        <v>0</v>
      </c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5"/>
      <c r="S48" s="165"/>
      <c r="T48" s="165"/>
      <c r="U48" s="165"/>
      <c r="V48" s="165"/>
      <c r="W48" s="165"/>
      <c r="X48" s="165"/>
      <c r="Y48" s="165"/>
      <c r="Z48" s="165"/>
      <c r="AA48" s="164"/>
      <c r="AB48" s="165"/>
      <c r="AC48" s="165"/>
      <c r="AD48" s="165"/>
      <c r="AE48" s="165"/>
      <c r="AF48" s="165"/>
      <c r="AG48" s="165"/>
      <c r="AH48" s="165"/>
      <c r="AI48" s="165"/>
      <c r="AJ48" s="165"/>
      <c r="AK48" s="166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232">
        <v>10861.42</v>
      </c>
      <c r="B49" s="232">
        <v>0.65410000000000001</v>
      </c>
      <c r="C49" s="233">
        <v>0.01</v>
      </c>
      <c r="D49" s="232">
        <f t="shared" si="1"/>
        <v>7104.4548220000006</v>
      </c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4"/>
      <c r="S49" s="164"/>
      <c r="T49" s="164"/>
      <c r="U49" s="164"/>
      <c r="V49" s="164"/>
      <c r="W49" s="164"/>
      <c r="X49" s="164"/>
      <c r="Y49" s="165"/>
      <c r="Z49" s="165"/>
      <c r="AA49" s="164"/>
      <c r="AB49" s="165"/>
      <c r="AC49" s="165"/>
      <c r="AD49" s="165"/>
      <c r="AE49" s="165"/>
      <c r="AF49" s="165"/>
      <c r="AG49" s="165"/>
      <c r="AH49" s="165"/>
      <c r="AI49" s="165"/>
      <c r="AJ49" s="165"/>
      <c r="AK49" s="166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232">
        <v>0</v>
      </c>
      <c r="B50" s="232">
        <v>0.62139500000000003</v>
      </c>
      <c r="C50" s="233">
        <v>0.01</v>
      </c>
      <c r="D50" s="232">
        <f t="shared" si="1"/>
        <v>0</v>
      </c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  <c r="AJ50" s="165"/>
      <c r="AK50" s="166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232">
        <v>10861.42</v>
      </c>
      <c r="B51" s="232">
        <v>0.65410000000000001</v>
      </c>
      <c r="C51" s="233">
        <v>0.01</v>
      </c>
      <c r="D51" s="232">
        <f t="shared" si="1"/>
        <v>7104.4548220000006</v>
      </c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4"/>
      <c r="S51" s="164"/>
      <c r="T51" s="164"/>
      <c r="U51" s="164"/>
      <c r="V51" s="164"/>
      <c r="W51" s="165"/>
      <c r="X51" s="164"/>
      <c r="Y51" s="164"/>
      <c r="Z51" s="164"/>
      <c r="AA51" s="164"/>
      <c r="AB51" s="164"/>
      <c r="AC51" s="165"/>
      <c r="AD51" s="164"/>
      <c r="AE51" s="164"/>
      <c r="AF51" s="164"/>
      <c r="AG51" s="164"/>
      <c r="AH51" s="164"/>
      <c r="AI51" s="164"/>
      <c r="AJ51" s="165"/>
      <c r="AK51" s="166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232">
        <v>0</v>
      </c>
      <c r="B52" s="232">
        <v>0.62139500000000003</v>
      </c>
      <c r="C52" s="233">
        <v>0.01</v>
      </c>
      <c r="D52" s="232">
        <f t="shared" si="1"/>
        <v>0</v>
      </c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5"/>
      <c r="S52" s="165"/>
      <c r="T52" s="165"/>
      <c r="U52" s="165"/>
      <c r="V52" s="165"/>
      <c r="W52" s="165"/>
      <c r="X52" s="165"/>
      <c r="Y52" s="165"/>
      <c r="Z52" s="165"/>
      <c r="AA52" s="164"/>
      <c r="AB52" s="165"/>
      <c r="AC52" s="165"/>
      <c r="AD52" s="165"/>
      <c r="AE52" s="165"/>
      <c r="AF52" s="165"/>
      <c r="AG52" s="165"/>
      <c r="AH52" s="165"/>
      <c r="AI52" s="165"/>
      <c r="AJ52" s="165"/>
      <c r="AK52" s="166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232">
        <v>0</v>
      </c>
      <c r="B53" s="232">
        <v>0</v>
      </c>
      <c r="C53" s="233">
        <v>0.01</v>
      </c>
      <c r="D53" s="232">
        <f t="shared" si="1"/>
        <v>0</v>
      </c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5"/>
      <c r="S53" s="165"/>
      <c r="T53" s="165"/>
      <c r="U53" s="165"/>
      <c r="V53" s="165"/>
      <c r="W53" s="165"/>
      <c r="X53" s="165"/>
      <c r="Y53" s="165"/>
      <c r="Z53" s="165"/>
      <c r="AA53" s="164"/>
      <c r="AB53" s="165"/>
      <c r="AC53" s="165"/>
      <c r="AD53" s="165"/>
      <c r="AE53" s="165"/>
      <c r="AF53" s="165"/>
      <c r="AG53" s="165"/>
      <c r="AH53" s="165"/>
      <c r="AI53" s="165"/>
      <c r="AJ53" s="165"/>
      <c r="AK53" s="166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232">
        <v>0</v>
      </c>
      <c r="B54" s="232">
        <v>0</v>
      </c>
      <c r="C54" s="233">
        <v>0.01</v>
      </c>
      <c r="D54" s="232">
        <f t="shared" si="1"/>
        <v>0</v>
      </c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5"/>
      <c r="S54" s="165"/>
      <c r="T54" s="165"/>
      <c r="U54" s="165"/>
      <c r="V54" s="165"/>
      <c r="W54" s="165"/>
      <c r="X54" s="165"/>
      <c r="Y54" s="165"/>
      <c r="Z54" s="165"/>
      <c r="AA54" s="164"/>
      <c r="AB54" s="165"/>
      <c r="AC54" s="165"/>
      <c r="AD54" s="165"/>
      <c r="AE54" s="165"/>
      <c r="AF54" s="165"/>
      <c r="AG54" s="165"/>
      <c r="AH54" s="165"/>
      <c r="AI54" s="165"/>
      <c r="AJ54" s="165"/>
      <c r="AK54" s="166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232">
        <v>391</v>
      </c>
      <c r="B55" s="232">
        <v>0.60029999999999994</v>
      </c>
      <c r="C55" s="233">
        <v>0.01</v>
      </c>
      <c r="D55" s="232">
        <f t="shared" si="1"/>
        <v>234.71729999999997</v>
      </c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5"/>
      <c r="AD55" s="165"/>
      <c r="AE55" s="165"/>
      <c r="AF55" s="165"/>
      <c r="AG55" s="165"/>
      <c r="AH55" s="165"/>
      <c r="AI55" s="165"/>
      <c r="AJ55" s="165"/>
      <c r="AK55" s="166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232">
        <v>0</v>
      </c>
      <c r="B56" s="232">
        <v>0</v>
      </c>
      <c r="C56" s="233">
        <v>0.01</v>
      </c>
      <c r="D56" s="232">
        <f t="shared" si="1"/>
        <v>0</v>
      </c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5"/>
      <c r="S56" s="165"/>
      <c r="T56" s="165"/>
      <c r="U56" s="165"/>
      <c r="V56" s="165"/>
      <c r="W56" s="165"/>
      <c r="X56" s="165"/>
      <c r="Y56" s="165"/>
      <c r="Z56" s="165"/>
      <c r="AA56" s="164"/>
      <c r="AB56" s="165"/>
      <c r="AC56" s="165"/>
      <c r="AD56" s="165"/>
      <c r="AE56" s="165"/>
      <c r="AF56" s="165"/>
      <c r="AG56" s="165"/>
      <c r="AH56" s="165"/>
      <c r="AI56" s="165"/>
      <c r="AJ56" s="165"/>
      <c r="AK56" s="166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232">
        <v>11473.344999999999</v>
      </c>
      <c r="B57" s="232">
        <v>0.62939999999999996</v>
      </c>
      <c r="C57" s="233">
        <v>0.01</v>
      </c>
      <c r="D57" s="232">
        <f t="shared" si="1"/>
        <v>7221.3233429999991</v>
      </c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5"/>
      <c r="S57" s="165"/>
      <c r="T57" s="165"/>
      <c r="U57" s="165"/>
      <c r="V57" s="165"/>
      <c r="W57" s="165"/>
      <c r="X57" s="165"/>
      <c r="Y57" s="165"/>
      <c r="Z57" s="165"/>
      <c r="AA57" s="164"/>
      <c r="AB57" s="165"/>
      <c r="AC57" s="165"/>
      <c r="AD57" s="165"/>
      <c r="AE57" s="165"/>
      <c r="AF57" s="165"/>
      <c r="AG57" s="165"/>
      <c r="AH57" s="165"/>
      <c r="AI57" s="165"/>
      <c r="AJ57" s="165"/>
      <c r="AK57" s="166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232">
        <v>0</v>
      </c>
      <c r="B58" s="232">
        <v>0</v>
      </c>
      <c r="C58" s="233">
        <v>0.01</v>
      </c>
      <c r="D58" s="232">
        <f t="shared" si="1"/>
        <v>0</v>
      </c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5"/>
      <c r="S58" s="165"/>
      <c r="T58" s="165"/>
      <c r="U58" s="165"/>
      <c r="V58" s="165"/>
      <c r="W58" s="165"/>
      <c r="X58" s="165"/>
      <c r="Y58" s="165"/>
      <c r="Z58" s="165"/>
      <c r="AA58" s="164"/>
      <c r="AB58" s="165"/>
      <c r="AC58" s="165"/>
      <c r="AD58" s="165"/>
      <c r="AE58" s="165"/>
      <c r="AF58" s="165"/>
      <c r="AG58" s="165"/>
      <c r="AH58" s="165"/>
      <c r="AI58" s="165"/>
      <c r="AJ58" s="165"/>
      <c r="AK58" s="166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232">
        <v>10861.42</v>
      </c>
      <c r="B59" s="232">
        <v>0.65410000000000001</v>
      </c>
      <c r="C59" s="233">
        <v>0.01</v>
      </c>
      <c r="D59" s="232">
        <f t="shared" si="1"/>
        <v>7104.4548220000006</v>
      </c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5"/>
      <c r="S59" s="165"/>
      <c r="T59" s="165"/>
      <c r="U59" s="165"/>
      <c r="V59" s="165"/>
      <c r="W59" s="165"/>
      <c r="X59" s="165"/>
      <c r="Y59" s="165"/>
      <c r="Z59" s="165"/>
      <c r="AA59" s="164"/>
      <c r="AB59" s="165"/>
      <c r="AC59" s="165"/>
      <c r="AD59" s="165"/>
      <c r="AE59" s="165"/>
      <c r="AF59" s="165"/>
      <c r="AG59" s="165"/>
      <c r="AH59" s="165"/>
      <c r="AI59" s="165"/>
      <c r="AJ59" s="165"/>
      <c r="AK59" s="166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232">
        <v>0</v>
      </c>
      <c r="B60" s="232">
        <v>0</v>
      </c>
      <c r="C60" s="233">
        <v>0.01</v>
      </c>
      <c r="D60" s="232">
        <f t="shared" si="1"/>
        <v>0</v>
      </c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5"/>
      <c r="S60" s="165"/>
      <c r="T60" s="165"/>
      <c r="U60" s="165"/>
      <c r="V60" s="165"/>
      <c r="W60" s="165"/>
      <c r="X60" s="165"/>
      <c r="Y60" s="165"/>
      <c r="Z60" s="165"/>
      <c r="AA60" s="164"/>
      <c r="AB60" s="165"/>
      <c r="AC60" s="165"/>
      <c r="AD60" s="165"/>
      <c r="AE60" s="165"/>
      <c r="AF60" s="165"/>
      <c r="AG60" s="165"/>
      <c r="AH60" s="165"/>
      <c r="AI60" s="165"/>
      <c r="AJ60" s="165"/>
      <c r="AK60" s="166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232"/>
      <c r="B61" s="232"/>
      <c r="C61" s="232"/>
      <c r="D61" s="232"/>
      <c r="E61" s="161"/>
      <c r="F61" s="161"/>
      <c r="G61" s="161"/>
      <c r="H61" s="161"/>
      <c r="I61" s="161"/>
      <c r="J61" s="161"/>
      <c r="K61" s="161"/>
      <c r="L61" s="161"/>
      <c r="M61" s="232"/>
      <c r="N61" s="232"/>
      <c r="O61" s="232"/>
      <c r="P61" s="232"/>
      <c r="Q61" s="232"/>
      <c r="R61" s="234"/>
      <c r="S61" s="234"/>
      <c r="T61" s="165"/>
      <c r="U61" s="165"/>
      <c r="V61" s="165"/>
      <c r="W61" s="165"/>
      <c r="X61" s="165"/>
      <c r="Y61" s="165"/>
      <c r="Z61" s="165"/>
      <c r="AA61" s="164"/>
      <c r="AB61" s="165"/>
      <c r="AC61" s="165"/>
      <c r="AD61" s="165"/>
      <c r="AE61" s="165"/>
      <c r="AF61" s="165"/>
      <c r="AG61" s="165"/>
      <c r="AH61" s="165"/>
      <c r="AI61" s="165"/>
      <c r="AJ61" s="166"/>
      <c r="AK61" s="166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232"/>
      <c r="B62" s="232"/>
      <c r="C62" s="232"/>
      <c r="D62" s="232"/>
      <c r="E62" s="161"/>
      <c r="F62" s="161"/>
      <c r="G62" s="161"/>
      <c r="H62" s="161"/>
      <c r="I62" s="161"/>
      <c r="J62" s="161"/>
      <c r="K62" s="161"/>
      <c r="L62" s="161"/>
      <c r="M62" s="232"/>
      <c r="N62" s="232"/>
      <c r="O62" s="232"/>
      <c r="P62" s="232"/>
      <c r="Q62" s="232"/>
      <c r="R62" s="234"/>
      <c r="S62" s="234"/>
      <c r="T62" s="165"/>
      <c r="U62" s="165"/>
      <c r="V62" s="165"/>
      <c r="W62" s="165"/>
      <c r="X62" s="165"/>
      <c r="Y62" s="165"/>
      <c r="Z62" s="165"/>
      <c r="AA62" s="164"/>
      <c r="AB62" s="165"/>
      <c r="AC62" s="165"/>
      <c r="AD62" s="165"/>
      <c r="AE62" s="165"/>
      <c r="AF62" s="165"/>
      <c r="AG62" s="165"/>
      <c r="AH62" s="165"/>
      <c r="AI62" s="165"/>
      <c r="AJ62" s="166"/>
      <c r="AK62" s="166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232"/>
      <c r="B63" s="232"/>
      <c r="C63" s="232"/>
      <c r="D63" s="232"/>
      <c r="E63" s="161"/>
      <c r="F63" s="161"/>
      <c r="G63" s="161"/>
      <c r="H63" s="161"/>
      <c r="I63" s="161"/>
      <c r="J63" s="161"/>
      <c r="K63" s="161"/>
      <c r="L63" s="161"/>
      <c r="M63" s="232"/>
      <c r="N63" s="232"/>
      <c r="O63" s="232"/>
      <c r="P63" s="232"/>
      <c r="Q63" s="232"/>
      <c r="R63" s="235"/>
      <c r="S63" s="235"/>
      <c r="T63" s="44"/>
      <c r="U63" s="44"/>
      <c r="V63" s="44"/>
      <c r="W63" s="44"/>
      <c r="X63" s="44"/>
      <c r="Y63" s="44"/>
      <c r="Z63" s="44"/>
      <c r="AA63" s="164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232"/>
      <c r="B64" s="232"/>
      <c r="C64" s="232"/>
      <c r="D64" s="232"/>
      <c r="E64" s="161"/>
      <c r="F64" s="161"/>
      <c r="G64" s="161"/>
      <c r="H64" s="161"/>
      <c r="I64" s="161"/>
      <c r="J64" s="161"/>
      <c r="K64" s="161"/>
      <c r="L64" s="161"/>
      <c r="M64" s="232"/>
      <c r="N64" s="232"/>
      <c r="O64" s="232"/>
      <c r="P64" s="232"/>
      <c r="Q64" s="232"/>
      <c r="R64" s="234"/>
      <c r="S64" s="234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232"/>
      <c r="B65" s="232"/>
      <c r="C65" s="232"/>
      <c r="D65" s="232"/>
      <c r="E65" s="161"/>
      <c r="F65" s="161"/>
      <c r="G65" s="161"/>
      <c r="H65" s="161"/>
      <c r="I65" s="161"/>
      <c r="J65" s="161"/>
      <c r="K65" s="224"/>
      <c r="L65" s="224"/>
      <c r="M65" s="232"/>
      <c r="N65" s="236" t="s">
        <v>40</v>
      </c>
      <c r="O65" s="236"/>
      <c r="P65" s="236"/>
      <c r="Q65" s="232"/>
      <c r="R65" s="237"/>
      <c r="S65" s="237"/>
      <c r="T65" s="164"/>
      <c r="U65" s="164"/>
      <c r="V65" s="164"/>
      <c r="W65" s="167"/>
      <c r="X65" s="164"/>
      <c r="Y65" s="164"/>
      <c r="Z65" s="164"/>
      <c r="AA65" s="164"/>
      <c r="AB65" s="164"/>
      <c r="AC65" s="168"/>
      <c r="AD65" s="168"/>
      <c r="AE65" s="168"/>
      <c r="AF65" s="166"/>
      <c r="AG65" s="165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61"/>
      <c r="B66" s="161"/>
      <c r="C66" s="161"/>
      <c r="D66" s="161"/>
      <c r="E66" s="161"/>
      <c r="F66" s="161"/>
      <c r="G66" s="161"/>
      <c r="H66" s="161"/>
      <c r="I66" s="161"/>
      <c r="J66" s="161"/>
      <c r="K66" s="169"/>
      <c r="L66" s="169"/>
      <c r="M66" s="232"/>
      <c r="N66" s="238" t="s">
        <v>34</v>
      </c>
      <c r="O66" s="238" t="s">
        <v>9</v>
      </c>
      <c r="P66" s="238" t="s">
        <v>41</v>
      </c>
      <c r="Q66" s="232" t="s">
        <v>175</v>
      </c>
      <c r="R66" s="239"/>
      <c r="S66" s="239"/>
      <c r="T66" s="164"/>
      <c r="U66" s="170"/>
      <c r="V66" s="164"/>
      <c r="W66" s="170"/>
      <c r="X66" s="164"/>
      <c r="Y66" s="164"/>
      <c r="Z66" s="164"/>
      <c r="AA66" s="164"/>
      <c r="AB66" s="171"/>
      <c r="AC66" s="172"/>
      <c r="AD66" s="168"/>
      <c r="AE66" s="168"/>
      <c r="AF66" s="166"/>
      <c r="AG66" s="165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61"/>
      <c r="B67" s="161"/>
      <c r="C67" s="161"/>
      <c r="D67" s="161"/>
      <c r="E67" s="161"/>
      <c r="F67" s="161"/>
      <c r="G67" s="161"/>
      <c r="H67" s="161"/>
      <c r="I67" s="161"/>
      <c r="J67" s="161"/>
      <c r="K67" s="173"/>
      <c r="L67" s="174"/>
      <c r="M67" s="232"/>
      <c r="N67" s="232">
        <f>A1</f>
        <v>261455.17021000001</v>
      </c>
      <c r="O67" s="232">
        <f t="shared" ref="O67" si="2">B1</f>
        <v>0.58909288477999999</v>
      </c>
      <c r="P67" s="232">
        <f t="shared" ref="P67:P98" si="3">D1</f>
        <v>154021.38045965481</v>
      </c>
      <c r="Q67" s="240">
        <f>C1</f>
        <v>0.01</v>
      </c>
      <c r="R67" s="241"/>
      <c r="S67" s="241"/>
      <c r="T67" s="164"/>
      <c r="U67" s="175"/>
      <c r="V67" s="176"/>
      <c r="W67" s="175"/>
      <c r="X67" s="176"/>
      <c r="Y67" s="164"/>
      <c r="Z67" s="164"/>
      <c r="AA67" s="177"/>
      <c r="AB67" s="168"/>
      <c r="AC67" s="168"/>
      <c r="AD67" s="164"/>
      <c r="AE67" s="164"/>
      <c r="AF67" s="166"/>
      <c r="AG67" s="165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61"/>
      <c r="B68" s="161"/>
      <c r="C68" s="161"/>
      <c r="D68" s="161"/>
      <c r="E68" s="161"/>
      <c r="F68" s="161"/>
      <c r="G68" s="161"/>
      <c r="H68" s="161"/>
      <c r="I68" s="161"/>
      <c r="J68" s="161"/>
      <c r="K68" s="178"/>
      <c r="L68" s="179"/>
      <c r="M68" s="242"/>
      <c r="N68" s="232">
        <f t="shared" ref="N68:N126" si="4">A2</f>
        <v>11473.344999999999</v>
      </c>
      <c r="O68" s="232">
        <f t="shared" ref="O68:O126" si="5">B2</f>
        <v>0.62939999999999996</v>
      </c>
      <c r="P68" s="232">
        <f t="shared" si="3"/>
        <v>7221.3233429999991</v>
      </c>
      <c r="Q68" s="240">
        <f t="shared" ref="Q68:Q126" si="6">C2</f>
        <v>0.01</v>
      </c>
      <c r="R68" s="241"/>
      <c r="S68" s="241"/>
      <c r="T68" s="164"/>
      <c r="U68" s="175"/>
      <c r="V68" s="176"/>
      <c r="W68" s="175"/>
      <c r="X68" s="176"/>
      <c r="Y68" s="164"/>
      <c r="Z68" s="164"/>
      <c r="AA68" s="177"/>
      <c r="AB68" s="168"/>
      <c r="AC68" s="168"/>
      <c r="AD68" s="164"/>
      <c r="AE68" s="164"/>
      <c r="AF68" s="166"/>
      <c r="AG68" s="165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61"/>
      <c r="B69" s="161"/>
      <c r="C69" s="161"/>
      <c r="D69" s="161"/>
      <c r="E69" s="161"/>
      <c r="F69" s="161"/>
      <c r="G69" s="161"/>
      <c r="H69" s="161"/>
      <c r="I69" s="161"/>
      <c r="J69" s="161"/>
      <c r="K69" s="178"/>
      <c r="L69" s="179"/>
      <c r="M69" s="232"/>
      <c r="N69" s="232">
        <f t="shared" si="4"/>
        <v>249981.82521000001</v>
      </c>
      <c r="O69" s="232">
        <f t="shared" si="5"/>
        <v>0.58724292054000005</v>
      </c>
      <c r="P69" s="232">
        <f t="shared" si="3"/>
        <v>146800.05711824022</v>
      </c>
      <c r="Q69" s="240">
        <f t="shared" si="6"/>
        <v>0.01</v>
      </c>
      <c r="R69" s="241"/>
      <c r="S69" s="241"/>
      <c r="T69" s="164"/>
      <c r="U69" s="175"/>
      <c r="V69" s="176"/>
      <c r="W69" s="175"/>
      <c r="X69" s="176"/>
      <c r="Y69" s="164"/>
      <c r="Z69" s="164"/>
      <c r="AA69" s="177"/>
      <c r="AB69" s="168"/>
      <c r="AC69" s="168"/>
      <c r="AD69" s="164"/>
      <c r="AE69" s="164"/>
      <c r="AF69" s="166"/>
      <c r="AG69" s="165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61"/>
      <c r="B70" s="161"/>
      <c r="C70" s="161"/>
      <c r="D70" s="178"/>
      <c r="E70" s="178"/>
      <c r="F70" s="180"/>
      <c r="G70" s="161"/>
      <c r="H70" s="161"/>
      <c r="I70" s="161"/>
      <c r="J70" s="161"/>
      <c r="K70" s="178"/>
      <c r="L70" s="179"/>
      <c r="M70" s="232"/>
      <c r="N70" s="232">
        <f t="shared" si="4"/>
        <v>6175.1053801999997</v>
      </c>
      <c r="O70" s="232">
        <f t="shared" si="5"/>
        <v>0.55800000000000005</v>
      </c>
      <c r="P70" s="232">
        <f t="shared" si="3"/>
        <v>3445.7088021516001</v>
      </c>
      <c r="Q70" s="240">
        <f t="shared" si="6"/>
        <v>0.01</v>
      </c>
      <c r="R70" s="241"/>
      <c r="S70" s="241"/>
      <c r="T70" s="164"/>
      <c r="U70" s="175"/>
      <c r="V70" s="176"/>
      <c r="W70" s="175"/>
      <c r="X70" s="176"/>
      <c r="Y70" s="164"/>
      <c r="Z70" s="164"/>
      <c r="AA70" s="177"/>
      <c r="AB70" s="168"/>
      <c r="AC70" s="168"/>
      <c r="AD70" s="164"/>
      <c r="AE70" s="164"/>
      <c r="AF70" s="166"/>
      <c r="AG70" s="165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61"/>
      <c r="B71" s="161"/>
      <c r="C71" s="161"/>
      <c r="D71" s="161"/>
      <c r="E71" s="161"/>
      <c r="F71" s="161"/>
      <c r="G71" s="161"/>
      <c r="H71" s="161"/>
      <c r="I71" s="161"/>
      <c r="J71" s="161"/>
      <c r="K71" s="178"/>
      <c r="L71" s="179"/>
      <c r="M71" s="232"/>
      <c r="N71" s="232">
        <f t="shared" si="4"/>
        <v>256156.93059</v>
      </c>
      <c r="O71" s="232">
        <f t="shared" si="5"/>
        <v>0.58653796941000003</v>
      </c>
      <c r="P71" s="232">
        <f t="shared" si="3"/>
        <v>150245.76591855692</v>
      </c>
      <c r="Q71" s="240">
        <f t="shared" si="6"/>
        <v>0.01</v>
      </c>
      <c r="R71" s="241"/>
      <c r="S71" s="241"/>
      <c r="T71" s="164"/>
      <c r="U71" s="175"/>
      <c r="V71" s="176"/>
      <c r="W71" s="175"/>
      <c r="X71" s="176"/>
      <c r="Y71" s="164"/>
      <c r="Z71" s="164"/>
      <c r="AA71" s="177"/>
      <c r="AB71" s="168"/>
      <c r="AC71" s="168"/>
      <c r="AD71" s="164"/>
      <c r="AE71" s="164"/>
      <c r="AF71" s="166"/>
      <c r="AG71" s="165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61"/>
      <c r="B72" s="161"/>
      <c r="C72" s="161"/>
      <c r="D72" s="178"/>
      <c r="E72" s="178"/>
      <c r="F72" s="180"/>
      <c r="G72" s="161"/>
      <c r="H72" s="161"/>
      <c r="I72" s="161"/>
      <c r="J72" s="161"/>
      <c r="K72" s="178"/>
      <c r="L72" s="179"/>
      <c r="M72" s="232"/>
      <c r="N72" s="232">
        <f t="shared" si="4"/>
        <v>346.99358934999998</v>
      </c>
      <c r="O72" s="232">
        <f t="shared" si="5"/>
        <v>0.64181144894999997</v>
      </c>
      <c r="P72" s="232">
        <f t="shared" si="3"/>
        <v>222.70445835708477</v>
      </c>
      <c r="Q72" s="240">
        <f t="shared" si="6"/>
        <v>0.01</v>
      </c>
      <c r="R72" s="241"/>
      <c r="S72" s="241"/>
      <c r="T72" s="164"/>
      <c r="U72" s="175"/>
      <c r="V72" s="176"/>
      <c r="W72" s="175"/>
      <c r="X72" s="176"/>
      <c r="Y72" s="164"/>
      <c r="Z72" s="164"/>
      <c r="AA72" s="177"/>
      <c r="AB72" s="168"/>
      <c r="AC72" s="168"/>
      <c r="AD72" s="164"/>
      <c r="AE72" s="164"/>
      <c r="AF72" s="166"/>
      <c r="AG72" s="165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61"/>
      <c r="B73" s="161"/>
      <c r="C73" s="178"/>
      <c r="D73" s="161"/>
      <c r="E73" s="161"/>
      <c r="F73" s="161"/>
      <c r="G73" s="161"/>
      <c r="H73" s="161"/>
      <c r="I73" s="161"/>
      <c r="J73" s="161"/>
      <c r="K73" s="178"/>
      <c r="L73" s="179"/>
      <c r="M73" s="232"/>
      <c r="N73" s="232">
        <f t="shared" si="4"/>
        <v>255809.93700000001</v>
      </c>
      <c r="O73" s="232">
        <f t="shared" si="5"/>
        <v>0.58646299365999999</v>
      </c>
      <c r="P73" s="232">
        <f t="shared" si="3"/>
        <v>150023.06146099599</v>
      </c>
      <c r="Q73" s="240">
        <f t="shared" si="6"/>
        <v>0.01</v>
      </c>
      <c r="R73" s="241"/>
      <c r="S73" s="241"/>
      <c r="T73" s="164"/>
      <c r="U73" s="175"/>
      <c r="V73" s="176"/>
      <c r="W73" s="175"/>
      <c r="X73" s="176"/>
      <c r="Y73" s="164"/>
      <c r="Z73" s="164"/>
      <c r="AA73" s="177"/>
      <c r="AB73" s="168"/>
      <c r="AC73" s="168"/>
      <c r="AD73" s="164"/>
      <c r="AE73" s="164"/>
      <c r="AF73" s="166"/>
      <c r="AG73" s="165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61"/>
      <c r="B74" s="161"/>
      <c r="C74" s="161"/>
      <c r="D74" s="178"/>
      <c r="E74" s="178"/>
      <c r="F74" s="181"/>
      <c r="G74" s="181"/>
      <c r="H74" s="179"/>
      <c r="I74" s="161"/>
      <c r="J74" s="161"/>
      <c r="K74" s="178"/>
      <c r="L74" s="179"/>
      <c r="M74" s="232"/>
      <c r="N74" s="232">
        <f t="shared" si="4"/>
        <v>1337.8366162</v>
      </c>
      <c r="O74" s="232">
        <f t="shared" si="5"/>
        <v>0.6</v>
      </c>
      <c r="P74" s="232">
        <f t="shared" si="3"/>
        <v>802.70196971999997</v>
      </c>
      <c r="Q74" s="240">
        <f t="shared" si="6"/>
        <v>0.01</v>
      </c>
      <c r="R74" s="241"/>
      <c r="S74" s="241"/>
      <c r="T74" s="164"/>
      <c r="U74" s="175"/>
      <c r="V74" s="176"/>
      <c r="W74" s="175"/>
      <c r="X74" s="176"/>
      <c r="Y74" s="164"/>
      <c r="Z74" s="164"/>
      <c r="AA74" s="177"/>
      <c r="AB74" s="168"/>
      <c r="AC74" s="168"/>
      <c r="AD74" s="164"/>
      <c r="AE74" s="164"/>
      <c r="AF74" s="166"/>
      <c r="AG74" s="165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61"/>
      <c r="B75" s="161"/>
      <c r="C75" s="161"/>
      <c r="D75" s="161"/>
      <c r="E75" s="161"/>
      <c r="F75" s="161"/>
      <c r="G75" s="161"/>
      <c r="H75" s="161"/>
      <c r="I75" s="161"/>
      <c r="J75" s="161"/>
      <c r="K75" s="178"/>
      <c r="L75" s="179"/>
      <c r="M75" s="232"/>
      <c r="N75" s="232">
        <f t="shared" si="4"/>
        <v>43011</v>
      </c>
      <c r="O75" s="232">
        <f t="shared" si="5"/>
        <v>9.9947050393000003E-2</v>
      </c>
      <c r="P75" s="232">
        <f t="shared" si="3"/>
        <v>4298.8225844533235</v>
      </c>
      <c r="Q75" s="240">
        <f t="shared" si="6"/>
        <v>0.01</v>
      </c>
      <c r="R75" s="241"/>
      <c r="S75" s="241"/>
      <c r="T75" s="164"/>
      <c r="U75" s="175"/>
      <c r="V75" s="176"/>
      <c r="W75" s="175"/>
      <c r="X75" s="176"/>
      <c r="Y75" s="164"/>
      <c r="Z75" s="164"/>
      <c r="AA75" s="177"/>
      <c r="AB75" s="168"/>
      <c r="AC75" s="168"/>
      <c r="AD75" s="164"/>
      <c r="AE75" s="164"/>
      <c r="AF75" s="166"/>
      <c r="AG75" s="165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61"/>
      <c r="B76" s="161"/>
      <c r="C76" s="161"/>
      <c r="D76" s="161"/>
      <c r="E76" s="161"/>
      <c r="F76" s="161"/>
      <c r="G76" s="161"/>
      <c r="H76" s="161"/>
      <c r="I76" s="161"/>
      <c r="J76" s="161"/>
      <c r="K76" s="178"/>
      <c r="L76" s="179"/>
      <c r="M76" s="232"/>
      <c r="N76" s="232">
        <f t="shared" si="4"/>
        <v>211461.10037999999</v>
      </c>
      <c r="O76" s="232">
        <f t="shared" si="5"/>
        <v>0.68533426074000003</v>
      </c>
      <c r="P76" s="232">
        <f t="shared" si="3"/>
        <v>144921.53690419425</v>
      </c>
      <c r="Q76" s="240">
        <f t="shared" si="6"/>
        <v>0.01</v>
      </c>
      <c r="R76" s="241"/>
      <c r="S76" s="241"/>
      <c r="T76" s="164"/>
      <c r="U76" s="175"/>
      <c r="V76" s="176"/>
      <c r="W76" s="175"/>
      <c r="X76" s="176"/>
      <c r="Y76" s="164"/>
      <c r="Z76" s="164"/>
      <c r="AA76" s="177"/>
      <c r="AB76" s="168"/>
      <c r="AC76" s="168"/>
      <c r="AD76" s="164"/>
      <c r="AE76" s="164"/>
      <c r="AF76" s="166"/>
      <c r="AG76" s="165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61"/>
      <c r="B77" s="161"/>
      <c r="C77" s="161"/>
      <c r="D77" s="178"/>
      <c r="E77" s="178"/>
      <c r="F77" s="180"/>
      <c r="G77" s="161"/>
      <c r="H77" s="161"/>
      <c r="I77" s="161"/>
      <c r="J77" s="161"/>
      <c r="K77" s="178"/>
      <c r="L77" s="179"/>
      <c r="M77" s="232"/>
      <c r="N77" s="232">
        <f t="shared" si="4"/>
        <v>1305</v>
      </c>
      <c r="O77" s="232">
        <f t="shared" si="5"/>
        <v>0.63677099999999998</v>
      </c>
      <c r="P77" s="232">
        <f t="shared" si="3"/>
        <v>830.98615499999994</v>
      </c>
      <c r="Q77" s="240">
        <f t="shared" si="6"/>
        <v>0.01</v>
      </c>
      <c r="R77" s="241"/>
      <c r="S77" s="241"/>
      <c r="T77" s="164"/>
      <c r="U77" s="175"/>
      <c r="V77" s="176"/>
      <c r="W77" s="175"/>
      <c r="X77" s="176"/>
      <c r="Y77" s="164"/>
      <c r="Z77" s="164"/>
      <c r="AA77" s="177"/>
      <c r="AB77" s="168"/>
      <c r="AC77" s="168"/>
      <c r="AD77" s="164"/>
      <c r="AE77" s="164"/>
      <c r="AF77" s="166"/>
      <c r="AG77" s="165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78"/>
      <c r="L78" s="179"/>
      <c r="M78" s="232"/>
      <c r="N78" s="232">
        <f t="shared" si="4"/>
        <v>0</v>
      </c>
      <c r="O78" s="232">
        <f t="shared" si="5"/>
        <v>0</v>
      </c>
      <c r="P78" s="232">
        <f t="shared" si="3"/>
        <v>0</v>
      </c>
      <c r="Q78" s="240">
        <f t="shared" si="6"/>
        <v>0.01</v>
      </c>
      <c r="R78" s="241"/>
      <c r="S78" s="241"/>
      <c r="T78" s="164"/>
      <c r="U78" s="175"/>
      <c r="V78" s="176"/>
      <c r="W78" s="175"/>
      <c r="X78" s="176"/>
      <c r="Y78" s="164"/>
      <c r="Z78" s="164"/>
      <c r="AA78" s="177"/>
      <c r="AB78" s="168"/>
      <c r="AC78" s="168"/>
      <c r="AD78" s="164"/>
      <c r="AE78" s="164"/>
      <c r="AF78" s="166"/>
      <c r="AG78" s="165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78"/>
      <c r="L79" s="179"/>
      <c r="M79" s="232"/>
      <c r="N79" s="232">
        <f t="shared" si="4"/>
        <v>212766.10037999999</v>
      </c>
      <c r="O79" s="232">
        <f t="shared" si="5"/>
        <v>0.68503639817999995</v>
      </c>
      <c r="P79" s="232">
        <f t="shared" si="3"/>
        <v>145752.5230591195</v>
      </c>
      <c r="Q79" s="240">
        <f t="shared" si="6"/>
        <v>0.01</v>
      </c>
      <c r="R79" s="241"/>
      <c r="S79" s="241"/>
      <c r="T79" s="164"/>
      <c r="U79" s="175"/>
      <c r="V79" s="176"/>
      <c r="W79" s="175"/>
      <c r="X79" s="176"/>
      <c r="Y79" s="164"/>
      <c r="Z79" s="164"/>
      <c r="AA79" s="177"/>
      <c r="AB79" s="168"/>
      <c r="AC79" s="168"/>
      <c r="AD79" s="164"/>
      <c r="AE79" s="164"/>
      <c r="AF79" s="166"/>
      <c r="AG79" s="165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61"/>
      <c r="B80" s="161"/>
      <c r="C80" s="161"/>
      <c r="D80" s="161"/>
      <c r="E80" s="178"/>
      <c r="F80" s="178"/>
      <c r="G80" s="178"/>
      <c r="H80" s="161"/>
      <c r="I80" s="161"/>
      <c r="J80" s="161"/>
      <c r="K80" s="178"/>
      <c r="L80" s="179"/>
      <c r="M80" s="232"/>
      <c r="N80" s="232">
        <f t="shared" si="4"/>
        <v>84629.508799999996</v>
      </c>
      <c r="O80" s="232">
        <f t="shared" si="5"/>
        <v>0.68469999999999998</v>
      </c>
      <c r="P80" s="232">
        <f t="shared" si="3"/>
        <v>57945.824675359996</v>
      </c>
      <c r="Q80" s="240">
        <f t="shared" si="6"/>
        <v>0.01</v>
      </c>
      <c r="R80" s="241"/>
      <c r="S80" s="241"/>
      <c r="T80" s="164"/>
      <c r="U80" s="175"/>
      <c r="V80" s="176"/>
      <c r="W80" s="175"/>
      <c r="X80" s="176"/>
      <c r="Y80" s="164"/>
      <c r="Z80" s="164"/>
      <c r="AA80" s="177"/>
      <c r="AB80" s="168"/>
      <c r="AC80" s="168"/>
      <c r="AD80" s="164"/>
      <c r="AE80" s="164"/>
      <c r="AF80" s="166"/>
      <c r="AG80" s="165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78"/>
      <c r="L81" s="179"/>
      <c r="M81" s="232"/>
      <c r="N81" s="232">
        <f t="shared" si="4"/>
        <v>128136.59157999999</v>
      </c>
      <c r="O81" s="232">
        <f t="shared" si="5"/>
        <v>0.68525857681000002</v>
      </c>
      <c r="P81" s="232">
        <f t="shared" si="3"/>
        <v>87806.698383395022</v>
      </c>
      <c r="Q81" s="240">
        <f t="shared" si="6"/>
        <v>0.01</v>
      </c>
      <c r="R81" s="241"/>
      <c r="S81" s="241"/>
      <c r="T81" s="164"/>
      <c r="U81" s="175"/>
      <c r="V81" s="176"/>
      <c r="W81" s="175"/>
      <c r="X81" s="176"/>
      <c r="Y81" s="164"/>
      <c r="Z81" s="164"/>
      <c r="AA81" s="177"/>
      <c r="AB81" s="168"/>
      <c r="AC81" s="168"/>
      <c r="AD81" s="164"/>
      <c r="AE81" s="164"/>
      <c r="AF81" s="166"/>
      <c r="AG81" s="165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61"/>
      <c r="B82" s="161"/>
      <c r="C82" s="161"/>
      <c r="D82" s="178"/>
      <c r="E82" s="161"/>
      <c r="F82" s="161"/>
      <c r="G82" s="161"/>
      <c r="H82" s="161"/>
      <c r="I82" s="161"/>
      <c r="J82" s="161"/>
      <c r="K82" s="178"/>
      <c r="L82" s="179"/>
      <c r="M82" s="232"/>
      <c r="N82" s="232">
        <f t="shared" si="4"/>
        <v>0</v>
      </c>
      <c r="O82" s="232">
        <f t="shared" si="5"/>
        <v>0</v>
      </c>
      <c r="P82" s="232">
        <f t="shared" si="3"/>
        <v>0</v>
      </c>
      <c r="Q82" s="240">
        <f t="shared" si="6"/>
        <v>0.01</v>
      </c>
      <c r="R82" s="241"/>
      <c r="S82" s="241"/>
      <c r="T82" s="164"/>
      <c r="U82" s="175"/>
      <c r="V82" s="176"/>
      <c r="W82" s="175"/>
      <c r="X82" s="176"/>
      <c r="Y82" s="164"/>
      <c r="Z82" s="164"/>
      <c r="AA82" s="177"/>
      <c r="AB82" s="168"/>
      <c r="AC82" s="168"/>
      <c r="AD82" s="164"/>
      <c r="AE82" s="164"/>
      <c r="AF82" s="166"/>
      <c r="AG82" s="165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61"/>
      <c r="B83" s="161"/>
      <c r="C83" s="161"/>
      <c r="D83" s="161"/>
      <c r="E83" s="161"/>
      <c r="F83" s="161"/>
      <c r="G83" s="161"/>
      <c r="H83" s="161"/>
      <c r="I83" s="161"/>
      <c r="J83" s="161"/>
      <c r="K83" s="178"/>
      <c r="L83" s="179"/>
      <c r="M83" s="232"/>
      <c r="N83" s="232">
        <f t="shared" si="4"/>
        <v>1151.136</v>
      </c>
      <c r="O83" s="232">
        <f t="shared" si="5"/>
        <v>0.68469999999999998</v>
      </c>
      <c r="P83" s="232">
        <f t="shared" si="3"/>
        <v>788.18281919999993</v>
      </c>
      <c r="Q83" s="240">
        <f t="shared" si="6"/>
        <v>0.01</v>
      </c>
      <c r="R83" s="241"/>
      <c r="S83" s="241"/>
      <c r="T83" s="164"/>
      <c r="U83" s="175"/>
      <c r="V83" s="176"/>
      <c r="W83" s="175"/>
      <c r="X83" s="176"/>
      <c r="Y83" s="164"/>
      <c r="Z83" s="164"/>
      <c r="AA83" s="177"/>
      <c r="AB83" s="168"/>
      <c r="AC83" s="168"/>
      <c r="AD83" s="164"/>
      <c r="AE83" s="164"/>
      <c r="AF83" s="166"/>
      <c r="AG83" s="165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61"/>
      <c r="B84" s="161"/>
      <c r="C84" s="161"/>
      <c r="D84" s="178"/>
      <c r="E84" s="178"/>
      <c r="F84" s="180"/>
      <c r="G84" s="180"/>
      <c r="H84" s="161"/>
      <c r="I84" s="161"/>
      <c r="J84" s="161"/>
      <c r="K84" s="178"/>
      <c r="L84" s="179"/>
      <c r="M84" s="232"/>
      <c r="N84" s="232">
        <f t="shared" si="4"/>
        <v>0</v>
      </c>
      <c r="O84" s="232">
        <f t="shared" si="5"/>
        <v>0</v>
      </c>
      <c r="P84" s="232">
        <f t="shared" si="3"/>
        <v>0</v>
      </c>
      <c r="Q84" s="240">
        <f t="shared" si="6"/>
        <v>0.01</v>
      </c>
      <c r="R84" s="241"/>
      <c r="S84" s="241"/>
      <c r="T84" s="164"/>
      <c r="U84" s="175"/>
      <c r="V84" s="176"/>
      <c r="W84" s="175"/>
      <c r="X84" s="176"/>
      <c r="Y84" s="164"/>
      <c r="Z84" s="164"/>
      <c r="AA84" s="177"/>
      <c r="AB84" s="168"/>
      <c r="AC84" s="168"/>
      <c r="AD84" s="164"/>
      <c r="AE84" s="164"/>
      <c r="AF84" s="166"/>
      <c r="AG84" s="165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78"/>
      <c r="L85" s="179"/>
      <c r="M85" s="232"/>
      <c r="N85" s="232">
        <f t="shared" si="4"/>
        <v>0</v>
      </c>
      <c r="O85" s="232">
        <f t="shared" si="5"/>
        <v>0</v>
      </c>
      <c r="P85" s="232">
        <f t="shared" si="3"/>
        <v>0</v>
      </c>
      <c r="Q85" s="240">
        <f t="shared" si="6"/>
        <v>0.01</v>
      </c>
      <c r="R85" s="241"/>
      <c r="S85" s="241"/>
      <c r="T85" s="164"/>
      <c r="U85" s="175"/>
      <c r="V85" s="176"/>
      <c r="W85" s="175"/>
      <c r="X85" s="176"/>
      <c r="Y85" s="164"/>
      <c r="Z85" s="164"/>
      <c r="AA85" s="177"/>
      <c r="AB85" s="168"/>
      <c r="AC85" s="168"/>
      <c r="AD85" s="164"/>
      <c r="AE85" s="164"/>
      <c r="AF85" s="166"/>
      <c r="AG85" s="165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78"/>
      <c r="L86" s="179"/>
      <c r="M86" s="232"/>
      <c r="N86" s="232">
        <f t="shared" si="4"/>
        <v>1151.136</v>
      </c>
      <c r="O86" s="232">
        <f t="shared" si="5"/>
        <v>0.68469999999999998</v>
      </c>
      <c r="P86" s="232">
        <f t="shared" si="3"/>
        <v>788.18281919999993</v>
      </c>
      <c r="Q86" s="240">
        <f t="shared" si="6"/>
        <v>0.01</v>
      </c>
      <c r="R86" s="241"/>
      <c r="S86" s="241"/>
      <c r="T86" s="164"/>
      <c r="U86" s="175"/>
      <c r="V86" s="176"/>
      <c r="W86" s="175"/>
      <c r="X86" s="176"/>
      <c r="Y86" s="164"/>
      <c r="Z86" s="164"/>
      <c r="AA86" s="177"/>
      <c r="AB86" s="168"/>
      <c r="AC86" s="168"/>
      <c r="AD86" s="164"/>
      <c r="AE86" s="164"/>
      <c r="AF86" s="166"/>
      <c r="AG86" s="165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61"/>
      <c r="B87" s="161"/>
      <c r="C87" s="161"/>
      <c r="D87" s="161"/>
      <c r="E87" s="161"/>
      <c r="F87" s="161"/>
      <c r="G87" s="161"/>
      <c r="H87" s="161"/>
      <c r="I87" s="161"/>
      <c r="J87" s="161"/>
      <c r="K87" s="178"/>
      <c r="L87" s="179"/>
      <c r="M87" s="242"/>
      <c r="N87" s="232">
        <f t="shared" si="4"/>
        <v>83478.372799999997</v>
      </c>
      <c r="O87" s="232">
        <f t="shared" si="5"/>
        <v>0.68469999999999998</v>
      </c>
      <c r="P87" s="232">
        <f t="shared" si="3"/>
        <v>57157.641856159993</v>
      </c>
      <c r="Q87" s="240">
        <f t="shared" si="6"/>
        <v>0.01</v>
      </c>
      <c r="R87" s="241"/>
      <c r="S87" s="241"/>
      <c r="T87" s="164"/>
      <c r="U87" s="175"/>
      <c r="V87" s="176"/>
      <c r="W87" s="175"/>
      <c r="X87" s="176"/>
      <c r="Y87" s="164"/>
      <c r="Z87" s="164"/>
      <c r="AA87" s="177"/>
      <c r="AB87" s="168"/>
      <c r="AC87" s="168"/>
      <c r="AD87" s="164"/>
      <c r="AE87" s="164"/>
      <c r="AF87" s="166"/>
      <c r="AG87" s="165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61"/>
      <c r="B88" s="161"/>
      <c r="C88" s="161"/>
      <c r="D88" s="178"/>
      <c r="E88" s="178"/>
      <c r="F88" s="180"/>
      <c r="G88" s="180"/>
      <c r="H88" s="161"/>
      <c r="I88" s="161"/>
      <c r="J88" s="161"/>
      <c r="K88" s="178"/>
      <c r="L88" s="179"/>
      <c r="M88" s="232"/>
      <c r="N88" s="232">
        <f t="shared" si="4"/>
        <v>84629.508799999996</v>
      </c>
      <c r="O88" s="232">
        <f t="shared" si="5"/>
        <v>0.68469999999999998</v>
      </c>
      <c r="P88" s="232">
        <f t="shared" si="3"/>
        <v>57945.824675359996</v>
      </c>
      <c r="Q88" s="240">
        <f t="shared" si="6"/>
        <v>0.01</v>
      </c>
      <c r="R88" s="241"/>
      <c r="S88" s="241"/>
      <c r="T88" s="164"/>
      <c r="U88" s="175"/>
      <c r="V88" s="176"/>
      <c r="W88" s="175"/>
      <c r="X88" s="176"/>
      <c r="Y88" s="164"/>
      <c r="Z88" s="164"/>
      <c r="AA88" s="177"/>
      <c r="AB88" s="168"/>
      <c r="AC88" s="168"/>
      <c r="AD88" s="164"/>
      <c r="AE88" s="164"/>
      <c r="AF88" s="165"/>
      <c r="AG88" s="165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61"/>
      <c r="B89" s="161"/>
      <c r="C89" s="161"/>
      <c r="D89" s="161"/>
      <c r="E89" s="161"/>
      <c r="F89" s="161"/>
      <c r="G89" s="161"/>
      <c r="H89" s="161"/>
      <c r="I89" s="161"/>
      <c r="J89" s="161"/>
      <c r="K89" s="178"/>
      <c r="L89" s="179"/>
      <c r="M89" s="232"/>
      <c r="N89" s="232">
        <f t="shared" si="4"/>
        <v>0</v>
      </c>
      <c r="O89" s="232">
        <f t="shared" si="5"/>
        <v>0</v>
      </c>
      <c r="P89" s="232">
        <f t="shared" si="3"/>
        <v>0</v>
      </c>
      <c r="Q89" s="240">
        <f t="shared" si="6"/>
        <v>0.01</v>
      </c>
      <c r="R89" s="241"/>
      <c r="S89" s="241"/>
      <c r="T89" s="164"/>
      <c r="U89" s="175"/>
      <c r="V89" s="176"/>
      <c r="W89" s="175"/>
      <c r="X89" s="176"/>
      <c r="Y89" s="164"/>
      <c r="Z89" s="164"/>
      <c r="AA89" s="177"/>
      <c r="AB89" s="168"/>
      <c r="AC89" s="168"/>
      <c r="AD89" s="164"/>
      <c r="AE89" s="164"/>
      <c r="AF89" s="165"/>
      <c r="AG89" s="165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61"/>
      <c r="B90" s="161"/>
      <c r="C90" s="161"/>
      <c r="D90" s="161"/>
      <c r="E90" s="161"/>
      <c r="F90" s="161"/>
      <c r="G90" s="161"/>
      <c r="H90" s="161"/>
      <c r="I90" s="161"/>
      <c r="J90" s="161"/>
      <c r="K90" s="178"/>
      <c r="L90" s="179"/>
      <c r="M90" s="232"/>
      <c r="N90" s="232">
        <f t="shared" si="4"/>
        <v>5000</v>
      </c>
      <c r="O90" s="232">
        <f t="shared" si="5"/>
        <v>0</v>
      </c>
      <c r="P90" s="232">
        <f t="shared" si="3"/>
        <v>0</v>
      </c>
      <c r="Q90" s="240">
        <f t="shared" si="6"/>
        <v>0.01</v>
      </c>
      <c r="R90" s="241"/>
      <c r="S90" s="241"/>
      <c r="T90" s="164"/>
      <c r="U90" s="175"/>
      <c r="V90" s="176"/>
      <c r="W90" s="175"/>
      <c r="X90" s="176"/>
      <c r="Y90" s="164"/>
      <c r="Z90" s="164"/>
      <c r="AA90" s="177"/>
      <c r="AB90" s="168"/>
      <c r="AC90" s="168"/>
      <c r="AD90" s="164"/>
      <c r="AE90" s="164"/>
      <c r="AF90" s="165"/>
      <c r="AG90" s="165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61"/>
      <c r="B91" s="161"/>
      <c r="C91" s="161"/>
      <c r="D91" s="161"/>
      <c r="E91" s="161"/>
      <c r="F91" s="178"/>
      <c r="G91" s="178"/>
      <c r="H91" s="178"/>
      <c r="I91" s="161"/>
      <c r="J91" s="161"/>
      <c r="K91" s="178"/>
      <c r="L91" s="179"/>
      <c r="M91" s="232"/>
      <c r="N91" s="232">
        <f t="shared" si="4"/>
        <v>133136.59158000001</v>
      </c>
      <c r="O91" s="232">
        <f t="shared" si="5"/>
        <v>0.65952340630999995</v>
      </c>
      <c r="P91" s="232">
        <f t="shared" si="3"/>
        <v>87806.698383344861</v>
      </c>
      <c r="Q91" s="240">
        <f t="shared" si="6"/>
        <v>0.01</v>
      </c>
      <c r="R91" s="241"/>
      <c r="S91" s="241"/>
      <c r="T91" s="164"/>
      <c r="U91" s="175"/>
      <c r="V91" s="176"/>
      <c r="W91" s="175"/>
      <c r="X91" s="176"/>
      <c r="Y91" s="164"/>
      <c r="Z91" s="164"/>
      <c r="AA91" s="164"/>
      <c r="AB91" s="164"/>
      <c r="AC91" s="164"/>
      <c r="AD91" s="164"/>
      <c r="AE91" s="164"/>
      <c r="AF91" s="165"/>
      <c r="AG91" s="165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61"/>
      <c r="B92" s="161"/>
      <c r="C92" s="161"/>
      <c r="D92" s="161"/>
      <c r="E92" s="161"/>
      <c r="F92" s="161"/>
      <c r="G92" s="161"/>
      <c r="H92" s="161"/>
      <c r="I92" s="161"/>
      <c r="J92" s="161"/>
      <c r="K92" s="178"/>
      <c r="L92" s="179"/>
      <c r="M92" s="232"/>
      <c r="N92" s="232">
        <f t="shared" si="4"/>
        <v>8823</v>
      </c>
      <c r="O92" s="232">
        <f t="shared" si="5"/>
        <v>0.64652050752000001</v>
      </c>
      <c r="P92" s="232">
        <f t="shared" si="3"/>
        <v>5704.2504378489602</v>
      </c>
      <c r="Q92" s="240">
        <f t="shared" si="6"/>
        <v>0.01</v>
      </c>
      <c r="R92" s="241"/>
      <c r="S92" s="241"/>
      <c r="T92" s="164"/>
      <c r="U92" s="175"/>
      <c r="V92" s="176"/>
      <c r="W92" s="175"/>
      <c r="X92" s="176"/>
      <c r="Y92" s="164"/>
      <c r="Z92" s="164"/>
      <c r="AA92" s="164"/>
      <c r="AB92" s="164"/>
      <c r="AC92" s="168"/>
      <c r="AD92" s="175"/>
      <c r="AE92" s="164"/>
      <c r="AF92" s="165"/>
      <c r="AG92" s="165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61"/>
      <c r="B93" s="161"/>
      <c r="C93" s="161"/>
      <c r="D93" s="178"/>
      <c r="E93" s="178"/>
      <c r="F93" s="180"/>
      <c r="G93" s="180"/>
      <c r="H93" s="161"/>
      <c r="I93" s="161"/>
      <c r="J93" s="161"/>
      <c r="K93" s="178"/>
      <c r="L93" s="179"/>
      <c r="M93" s="232"/>
      <c r="N93" s="232">
        <f t="shared" si="4"/>
        <v>9769.8366162000002</v>
      </c>
      <c r="O93" s="232">
        <f t="shared" si="5"/>
        <v>0.64200000000000002</v>
      </c>
      <c r="P93" s="232">
        <f t="shared" si="3"/>
        <v>6272.2351076004006</v>
      </c>
      <c r="Q93" s="240">
        <f t="shared" si="6"/>
        <v>0.01</v>
      </c>
      <c r="R93" s="241"/>
      <c r="S93" s="241"/>
      <c r="T93" s="164"/>
      <c r="U93" s="175"/>
      <c r="V93" s="176"/>
      <c r="W93" s="175"/>
      <c r="X93" s="176"/>
      <c r="Y93" s="164"/>
      <c r="Z93" s="164"/>
      <c r="AA93" s="152"/>
      <c r="AB93" s="152"/>
      <c r="AC93" s="164"/>
      <c r="AD93" s="164"/>
      <c r="AE93" s="164"/>
      <c r="AF93" s="165"/>
      <c r="AG93" s="165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61"/>
      <c r="B94" s="161"/>
      <c r="C94" s="161"/>
      <c r="D94" s="178"/>
      <c r="E94" s="178"/>
      <c r="F94" s="180"/>
      <c r="G94" s="180"/>
      <c r="H94" s="161"/>
      <c r="I94" s="161"/>
      <c r="J94" s="161"/>
      <c r="K94" s="178"/>
      <c r="L94" s="179"/>
      <c r="M94" s="232"/>
      <c r="N94" s="232">
        <f t="shared" si="4"/>
        <v>951.44447625999999</v>
      </c>
      <c r="O94" s="232">
        <f t="shared" si="5"/>
        <v>0.65003329891999995</v>
      </c>
      <c r="P94" s="232">
        <f t="shared" si="3"/>
        <v>618.47059164249936</v>
      </c>
      <c r="Q94" s="240">
        <f t="shared" si="6"/>
        <v>0.01</v>
      </c>
      <c r="R94" s="241"/>
      <c r="S94" s="241"/>
      <c r="T94" s="164"/>
      <c r="U94" s="175"/>
      <c r="V94" s="176"/>
      <c r="W94" s="175"/>
      <c r="X94" s="176"/>
      <c r="Y94" s="164"/>
      <c r="Z94" s="164"/>
      <c r="AA94" s="164"/>
      <c r="AB94" s="164"/>
      <c r="AC94" s="164"/>
      <c r="AD94" s="164"/>
      <c r="AE94" s="164"/>
      <c r="AF94" s="165"/>
      <c r="AG94" s="165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61"/>
      <c r="B95" s="161"/>
      <c r="C95" s="161"/>
      <c r="D95" s="178"/>
      <c r="E95" s="178"/>
      <c r="F95" s="180"/>
      <c r="G95" s="161"/>
      <c r="H95" s="161"/>
      <c r="I95" s="161"/>
      <c r="J95" s="161"/>
      <c r="K95" s="178"/>
      <c r="L95" s="179"/>
      <c r="M95" s="232"/>
      <c r="N95" s="232">
        <f t="shared" si="4"/>
        <v>951.44447625999999</v>
      </c>
      <c r="O95" s="232">
        <f t="shared" si="5"/>
        <v>0.65003329891999995</v>
      </c>
      <c r="P95" s="232">
        <f t="shared" si="3"/>
        <v>618.47059164249936</v>
      </c>
      <c r="Q95" s="240">
        <f t="shared" si="6"/>
        <v>0.01</v>
      </c>
      <c r="R95" s="241"/>
      <c r="S95" s="241"/>
      <c r="T95" s="164"/>
      <c r="U95" s="175"/>
      <c r="V95" s="176"/>
      <c r="W95" s="175"/>
      <c r="X95" s="176"/>
      <c r="Y95" s="164"/>
      <c r="Z95" s="164"/>
      <c r="AA95" s="164"/>
      <c r="AB95" s="164"/>
      <c r="AC95" s="164"/>
      <c r="AD95" s="164"/>
      <c r="AE95" s="164"/>
      <c r="AF95" s="165"/>
      <c r="AG95" s="165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61"/>
      <c r="B96" s="161"/>
      <c r="C96" s="161"/>
      <c r="D96" s="161"/>
      <c r="E96" s="161"/>
      <c r="F96" s="161"/>
      <c r="G96" s="161"/>
      <c r="H96" s="161"/>
      <c r="I96" s="161"/>
      <c r="J96" s="161"/>
      <c r="K96" s="178"/>
      <c r="L96" s="179"/>
      <c r="M96" s="232"/>
      <c r="N96" s="232">
        <f t="shared" si="4"/>
        <v>1200</v>
      </c>
      <c r="O96" s="232">
        <f t="shared" si="5"/>
        <v>0</v>
      </c>
      <c r="P96" s="232">
        <f t="shared" si="3"/>
        <v>0</v>
      </c>
      <c r="Q96" s="240">
        <f t="shared" si="6"/>
        <v>0.01</v>
      </c>
      <c r="R96" s="241"/>
      <c r="S96" s="241"/>
      <c r="T96" s="164"/>
      <c r="U96" s="175"/>
      <c r="V96" s="176"/>
      <c r="W96" s="175"/>
      <c r="X96" s="176"/>
      <c r="Y96" s="164"/>
      <c r="Z96" s="164"/>
      <c r="AA96" s="164"/>
      <c r="AB96" s="164"/>
      <c r="AC96" s="164"/>
      <c r="AD96" s="164"/>
      <c r="AE96" s="164"/>
      <c r="AF96" s="165"/>
      <c r="AG96" s="165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61"/>
      <c r="B97" s="161"/>
      <c r="C97" s="161"/>
      <c r="D97" s="178"/>
      <c r="E97" s="178"/>
      <c r="F97" s="161"/>
      <c r="G97" s="161"/>
      <c r="H97" s="161"/>
      <c r="I97" s="161"/>
      <c r="J97" s="161"/>
      <c r="K97" s="178"/>
      <c r="L97" s="179"/>
      <c r="M97" s="232"/>
      <c r="N97" s="232">
        <f t="shared" si="4"/>
        <v>12042.4</v>
      </c>
      <c r="O97" s="232">
        <f t="shared" si="5"/>
        <v>0.65475410000000001</v>
      </c>
      <c r="P97" s="232">
        <f t="shared" si="3"/>
        <v>7884.8107738399995</v>
      </c>
      <c r="Q97" s="240">
        <f t="shared" si="6"/>
        <v>0.01</v>
      </c>
      <c r="R97" s="241"/>
      <c r="S97" s="241"/>
      <c r="T97" s="164"/>
      <c r="U97" s="175"/>
      <c r="V97" s="176"/>
      <c r="W97" s="175"/>
      <c r="X97" s="176"/>
      <c r="Y97" s="164"/>
      <c r="Z97" s="164"/>
      <c r="AA97" s="164"/>
      <c r="AB97" s="164"/>
      <c r="AC97" s="164"/>
      <c r="AD97" s="164"/>
      <c r="AE97" s="164"/>
      <c r="AF97" s="165"/>
      <c r="AG97" s="165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61"/>
      <c r="B98" s="161"/>
      <c r="C98" s="161"/>
      <c r="D98" s="161"/>
      <c r="E98" s="161"/>
      <c r="F98" s="161"/>
      <c r="G98" s="161"/>
      <c r="H98" s="161"/>
      <c r="I98" s="161"/>
      <c r="J98" s="161"/>
      <c r="K98" s="178"/>
      <c r="L98" s="179"/>
      <c r="M98" s="232"/>
      <c r="N98" s="232">
        <f t="shared" si="4"/>
        <v>112519.74709999999</v>
      </c>
      <c r="O98" s="232">
        <f t="shared" si="5"/>
        <v>0.65410000000000001</v>
      </c>
      <c r="P98" s="232">
        <f t="shared" si="3"/>
        <v>73599.166578110002</v>
      </c>
      <c r="Q98" s="240">
        <f t="shared" si="6"/>
        <v>0.01</v>
      </c>
      <c r="R98" s="241"/>
      <c r="S98" s="241"/>
      <c r="T98" s="164"/>
      <c r="U98" s="175"/>
      <c r="V98" s="176"/>
      <c r="W98" s="175"/>
      <c r="X98" s="176"/>
      <c r="Y98" s="164"/>
      <c r="Z98" s="164"/>
      <c r="AA98" s="164"/>
      <c r="AB98" s="164"/>
      <c r="AC98" s="164"/>
      <c r="AD98" s="164"/>
      <c r="AE98" s="164"/>
      <c r="AF98" s="165"/>
      <c r="AG98" s="165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61"/>
      <c r="B99" s="161"/>
      <c r="C99" s="161"/>
      <c r="D99" s="161"/>
      <c r="E99" s="161"/>
      <c r="F99" s="161"/>
      <c r="G99" s="161"/>
      <c r="H99" s="161"/>
      <c r="I99" s="161"/>
      <c r="J99" s="161"/>
      <c r="K99" s="178"/>
      <c r="L99" s="179"/>
      <c r="M99" s="232"/>
      <c r="N99" s="232">
        <f t="shared" si="4"/>
        <v>0</v>
      </c>
      <c r="O99" s="232">
        <f t="shared" si="5"/>
        <v>0</v>
      </c>
      <c r="P99" s="232">
        <f t="shared" ref="P99:P130" si="7">D33</f>
        <v>0</v>
      </c>
      <c r="Q99" s="240">
        <f t="shared" si="6"/>
        <v>0.01</v>
      </c>
      <c r="R99" s="241"/>
      <c r="S99" s="241"/>
      <c r="T99" s="164"/>
      <c r="U99" s="175"/>
      <c r="V99" s="176"/>
      <c r="W99" s="175"/>
      <c r="X99" s="176"/>
      <c r="Y99" s="164"/>
      <c r="Z99" s="164"/>
      <c r="AA99" s="164"/>
      <c r="AB99" s="164"/>
      <c r="AC99" s="164"/>
      <c r="AD99" s="164"/>
      <c r="AE99" s="164"/>
      <c r="AF99" s="165"/>
      <c r="AG99" s="165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61"/>
      <c r="B100" s="161"/>
      <c r="C100" s="161"/>
      <c r="D100" s="178"/>
      <c r="E100" s="178"/>
      <c r="F100" s="180"/>
      <c r="G100" s="180"/>
      <c r="H100" s="161"/>
      <c r="I100" s="161"/>
      <c r="J100" s="161"/>
      <c r="K100" s="178"/>
      <c r="L100" s="179"/>
      <c r="M100" s="232"/>
      <c r="N100" s="232">
        <f t="shared" si="4"/>
        <v>12042.4</v>
      </c>
      <c r="O100" s="232">
        <f t="shared" si="5"/>
        <v>0.65475410000000001</v>
      </c>
      <c r="P100" s="232">
        <f t="shared" si="7"/>
        <v>7884.8107738399995</v>
      </c>
      <c r="Q100" s="240">
        <f t="shared" si="6"/>
        <v>0.01</v>
      </c>
      <c r="R100" s="241"/>
      <c r="S100" s="241"/>
      <c r="T100" s="164"/>
      <c r="U100" s="175"/>
      <c r="V100" s="176"/>
      <c r="W100" s="175"/>
      <c r="X100" s="176"/>
      <c r="Y100" s="164"/>
      <c r="Z100" s="164"/>
      <c r="AA100" s="164"/>
      <c r="AB100" s="164"/>
      <c r="AC100" s="164"/>
      <c r="AD100" s="164"/>
      <c r="AE100" s="164"/>
      <c r="AF100" s="165"/>
      <c r="AG100" s="165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61"/>
      <c r="B101" s="161"/>
      <c r="C101" s="161"/>
      <c r="D101" s="178"/>
      <c r="E101" s="178"/>
      <c r="F101" s="181"/>
      <c r="G101" s="181"/>
      <c r="H101" s="179"/>
      <c r="I101" s="161"/>
      <c r="J101" s="161"/>
      <c r="K101" s="178"/>
      <c r="L101" s="179"/>
      <c r="M101" s="232"/>
      <c r="N101" s="232">
        <f t="shared" si="4"/>
        <v>4312.5021039000003</v>
      </c>
      <c r="O101" s="232">
        <f t="shared" si="5"/>
        <v>0.65410000000000001</v>
      </c>
      <c r="P101" s="232">
        <f t="shared" si="7"/>
        <v>2820.8076261609904</v>
      </c>
      <c r="Q101" s="240">
        <f t="shared" si="6"/>
        <v>0.01</v>
      </c>
      <c r="R101" s="241"/>
      <c r="S101" s="241"/>
      <c r="T101" s="164"/>
      <c r="U101" s="175"/>
      <c r="V101" s="176"/>
      <c r="W101" s="175"/>
      <c r="X101" s="176"/>
      <c r="Y101" s="164"/>
      <c r="Z101" s="164"/>
      <c r="AA101" s="164"/>
      <c r="AB101" s="164"/>
      <c r="AC101" s="164"/>
      <c r="AD101" s="164"/>
      <c r="AE101" s="164"/>
      <c r="AF101" s="165"/>
      <c r="AG101" s="165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61"/>
      <c r="B102" s="161"/>
      <c r="C102" s="161"/>
      <c r="D102" s="178"/>
      <c r="E102" s="178"/>
      <c r="F102" s="180"/>
      <c r="G102" s="180"/>
      <c r="H102" s="161"/>
      <c r="I102" s="161"/>
      <c r="J102" s="161"/>
      <c r="K102" s="178"/>
      <c r="L102" s="179"/>
      <c r="M102" s="232"/>
      <c r="N102" s="232">
        <f t="shared" si="4"/>
        <v>6548.9178960999998</v>
      </c>
      <c r="O102" s="232">
        <f t="shared" si="5"/>
        <v>0.65410000000000001</v>
      </c>
      <c r="P102" s="232">
        <f t="shared" si="7"/>
        <v>4283.6471958390102</v>
      </c>
      <c r="Q102" s="240">
        <f t="shared" si="6"/>
        <v>0.01</v>
      </c>
      <c r="R102" s="241"/>
      <c r="S102" s="241"/>
      <c r="T102" s="164"/>
      <c r="U102" s="175"/>
      <c r="V102" s="176"/>
      <c r="W102" s="175"/>
      <c r="X102" s="176"/>
      <c r="Y102" s="164"/>
      <c r="Z102" s="164"/>
      <c r="AA102" s="164"/>
      <c r="AB102" s="164"/>
      <c r="AC102" s="164"/>
      <c r="AD102" s="164"/>
      <c r="AE102" s="164"/>
      <c r="AF102" s="165"/>
      <c r="AG102" s="165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61"/>
      <c r="B103" s="161"/>
      <c r="C103" s="161"/>
      <c r="D103" s="161"/>
      <c r="E103" s="161"/>
      <c r="F103" s="161"/>
      <c r="G103" s="161"/>
      <c r="H103" s="161"/>
      <c r="I103" s="161"/>
      <c r="J103" s="161"/>
      <c r="K103" s="178"/>
      <c r="L103" s="179"/>
      <c r="M103" s="232"/>
      <c r="N103" s="232">
        <f t="shared" si="4"/>
        <v>108207.245</v>
      </c>
      <c r="O103" s="232">
        <f t="shared" si="5"/>
        <v>0.65410000000000001</v>
      </c>
      <c r="P103" s="232">
        <f t="shared" si="7"/>
        <v>70778.3589545</v>
      </c>
      <c r="Q103" s="240">
        <f t="shared" si="6"/>
        <v>0.01</v>
      </c>
      <c r="R103" s="241"/>
      <c r="S103" s="241"/>
      <c r="T103" s="164"/>
      <c r="U103" s="175"/>
      <c r="V103" s="176"/>
      <c r="W103" s="175"/>
      <c r="X103" s="176"/>
      <c r="Y103" s="164"/>
      <c r="Z103" s="164"/>
      <c r="AA103" s="164"/>
      <c r="AB103" s="164"/>
      <c r="AC103" s="164"/>
      <c r="AD103" s="164"/>
      <c r="AE103" s="164"/>
      <c r="AF103" s="165"/>
      <c r="AG103" s="165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61"/>
      <c r="B104" s="161"/>
      <c r="C104" s="161"/>
      <c r="D104" s="178"/>
      <c r="E104" s="178"/>
      <c r="F104" s="180"/>
      <c r="G104" s="180"/>
      <c r="H104" s="161"/>
      <c r="I104" s="161"/>
      <c r="J104" s="161"/>
      <c r="K104" s="178"/>
      <c r="L104" s="179"/>
      <c r="M104" s="232"/>
      <c r="N104" s="232">
        <f t="shared" si="4"/>
        <v>108207.245</v>
      </c>
      <c r="O104" s="232">
        <f t="shared" si="5"/>
        <v>0.65410000000000001</v>
      </c>
      <c r="P104" s="232">
        <f t="shared" si="7"/>
        <v>70778.3589545</v>
      </c>
      <c r="Q104" s="240">
        <f t="shared" si="6"/>
        <v>0.01</v>
      </c>
      <c r="R104" s="241"/>
      <c r="S104" s="241"/>
      <c r="T104" s="164"/>
      <c r="U104" s="175"/>
      <c r="V104" s="176"/>
      <c r="W104" s="175"/>
      <c r="X104" s="176"/>
      <c r="Y104" s="164"/>
      <c r="Z104" s="164"/>
      <c r="AA104" s="164"/>
      <c r="AB104" s="164"/>
      <c r="AC104" s="164"/>
      <c r="AD104" s="164"/>
      <c r="AE104" s="164"/>
      <c r="AF104" s="165"/>
      <c r="AG104" s="165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61"/>
      <c r="B105" s="161"/>
      <c r="C105" s="161"/>
      <c r="D105" s="161"/>
      <c r="E105" s="161"/>
      <c r="F105" s="161"/>
      <c r="G105" s="161"/>
      <c r="H105" s="161"/>
      <c r="I105" s="161"/>
      <c r="J105" s="161"/>
      <c r="K105" s="178"/>
      <c r="L105" s="179"/>
      <c r="M105" s="232"/>
      <c r="N105" s="232">
        <f t="shared" si="4"/>
        <v>0</v>
      </c>
      <c r="O105" s="232">
        <f t="shared" si="5"/>
        <v>0</v>
      </c>
      <c r="P105" s="232">
        <f t="shared" si="7"/>
        <v>0</v>
      </c>
      <c r="Q105" s="240">
        <f t="shared" si="6"/>
        <v>0.01</v>
      </c>
      <c r="R105" s="241"/>
      <c r="S105" s="241"/>
      <c r="T105" s="164"/>
      <c r="U105" s="175"/>
      <c r="V105" s="176"/>
      <c r="W105" s="175"/>
      <c r="X105" s="176"/>
      <c r="Y105" s="164"/>
      <c r="Z105" s="164"/>
      <c r="AA105" s="164"/>
      <c r="AB105" s="164"/>
      <c r="AC105" s="164"/>
      <c r="AD105" s="164"/>
      <c r="AE105" s="164"/>
      <c r="AF105" s="165"/>
      <c r="AG105" s="165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61"/>
      <c r="B106" s="161"/>
      <c r="C106" s="161"/>
      <c r="D106" s="161"/>
      <c r="E106" s="161"/>
      <c r="F106" s="161"/>
      <c r="G106" s="161"/>
      <c r="H106" s="161"/>
      <c r="I106" s="161"/>
      <c r="J106" s="161"/>
      <c r="K106" s="178"/>
      <c r="L106" s="179"/>
      <c r="M106" s="232"/>
      <c r="N106" s="232">
        <f t="shared" si="4"/>
        <v>1926.6</v>
      </c>
      <c r="O106" s="232">
        <f t="shared" si="5"/>
        <v>0.58411984843999998</v>
      </c>
      <c r="P106" s="232">
        <f t="shared" si="7"/>
        <v>1125.365300004504</v>
      </c>
      <c r="Q106" s="240">
        <f t="shared" si="6"/>
        <v>0.01</v>
      </c>
      <c r="R106" s="241"/>
      <c r="S106" s="241"/>
      <c r="T106" s="164"/>
      <c r="U106" s="175"/>
      <c r="V106" s="176"/>
      <c r="W106" s="175"/>
      <c r="X106" s="176"/>
      <c r="Y106" s="164"/>
      <c r="Z106" s="164"/>
      <c r="AA106" s="164"/>
      <c r="AB106" s="164"/>
      <c r="AC106" s="164"/>
      <c r="AD106" s="164"/>
      <c r="AE106" s="164"/>
      <c r="AF106" s="165"/>
      <c r="AG106" s="165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61"/>
      <c r="B107" s="161"/>
      <c r="C107" s="161"/>
      <c r="D107" s="161"/>
      <c r="E107" s="161"/>
      <c r="F107" s="161"/>
      <c r="G107" s="161"/>
      <c r="H107" s="161"/>
      <c r="I107" s="161"/>
      <c r="J107" s="161"/>
      <c r="K107" s="178"/>
      <c r="L107" s="179"/>
      <c r="M107" s="232"/>
      <c r="N107" s="232">
        <f t="shared" si="4"/>
        <v>1535.6</v>
      </c>
      <c r="O107" s="232">
        <f t="shared" si="5"/>
        <v>0.57999999999999996</v>
      </c>
      <c r="P107" s="232">
        <f t="shared" si="7"/>
        <v>890.64799999999991</v>
      </c>
      <c r="Q107" s="240">
        <f t="shared" si="6"/>
        <v>0.01</v>
      </c>
      <c r="R107" s="241"/>
      <c r="S107" s="241"/>
      <c r="T107" s="164"/>
      <c r="U107" s="175"/>
      <c r="V107" s="176"/>
      <c r="W107" s="175"/>
      <c r="X107" s="176"/>
      <c r="Y107" s="164"/>
      <c r="Z107" s="164"/>
      <c r="AA107" s="164"/>
      <c r="AB107" s="164"/>
      <c r="AC107" s="164"/>
      <c r="AD107" s="164"/>
      <c r="AE107" s="164"/>
      <c r="AF107" s="165"/>
      <c r="AG107" s="165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78"/>
      <c r="L108" s="179"/>
      <c r="M108" s="232"/>
      <c r="N108" s="232">
        <f t="shared" si="4"/>
        <v>391</v>
      </c>
      <c r="O108" s="232">
        <f t="shared" si="5"/>
        <v>0.60029999999999994</v>
      </c>
      <c r="P108" s="232">
        <f t="shared" si="7"/>
        <v>234.71729999999997</v>
      </c>
      <c r="Q108" s="240">
        <f t="shared" si="6"/>
        <v>0.01</v>
      </c>
      <c r="R108" s="241"/>
      <c r="S108" s="241"/>
      <c r="T108" s="164"/>
      <c r="U108" s="175"/>
      <c r="V108" s="176"/>
      <c r="W108" s="175"/>
      <c r="X108" s="176"/>
      <c r="Y108" s="164"/>
      <c r="Z108" s="164"/>
      <c r="AA108" s="164"/>
      <c r="AB108" s="164"/>
      <c r="AC108" s="164"/>
      <c r="AD108" s="164"/>
      <c r="AE108" s="164"/>
      <c r="AF108" s="165"/>
      <c r="AG108" s="165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78"/>
      <c r="L109" s="179"/>
      <c r="M109" s="232"/>
      <c r="N109" s="232">
        <f t="shared" si="4"/>
        <v>391</v>
      </c>
      <c r="O109" s="232">
        <f t="shared" si="5"/>
        <v>0.60029999999999994</v>
      </c>
      <c r="P109" s="232">
        <f t="shared" si="7"/>
        <v>234.71729999999997</v>
      </c>
      <c r="Q109" s="240">
        <f t="shared" si="6"/>
        <v>0.01</v>
      </c>
      <c r="R109" s="241"/>
      <c r="S109" s="241"/>
      <c r="T109" s="164"/>
      <c r="U109" s="175"/>
      <c r="V109" s="176"/>
      <c r="W109" s="175"/>
      <c r="X109" s="176"/>
      <c r="Y109" s="164"/>
      <c r="Z109" s="164"/>
      <c r="AA109" s="164"/>
      <c r="AB109" s="164"/>
      <c r="AC109" s="164"/>
      <c r="AD109" s="164"/>
      <c r="AE109" s="164"/>
      <c r="AF109" s="165"/>
      <c r="AG109" s="165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78"/>
      <c r="L110" s="179"/>
      <c r="M110" s="232"/>
      <c r="N110" s="232">
        <f t="shared" si="4"/>
        <v>0</v>
      </c>
      <c r="O110" s="232">
        <f t="shared" si="5"/>
        <v>0</v>
      </c>
      <c r="P110" s="232">
        <f t="shared" si="7"/>
        <v>0</v>
      </c>
      <c r="Q110" s="240">
        <f t="shared" si="6"/>
        <v>0.01</v>
      </c>
      <c r="R110" s="241"/>
      <c r="S110" s="241"/>
      <c r="T110" s="164"/>
      <c r="U110" s="175"/>
      <c r="V110" s="176"/>
      <c r="W110" s="175"/>
      <c r="X110" s="176"/>
      <c r="Y110" s="164"/>
      <c r="Z110" s="164"/>
      <c r="AA110" s="164"/>
      <c r="AB110" s="164"/>
      <c r="AC110" s="164"/>
      <c r="AD110" s="164"/>
      <c r="AE110" s="164"/>
      <c r="AF110" s="165"/>
      <c r="AG110" s="165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61"/>
      <c r="B111" s="161"/>
      <c r="C111" s="161"/>
      <c r="D111" s="178"/>
      <c r="E111" s="178"/>
      <c r="F111" s="181"/>
      <c r="G111" s="181"/>
      <c r="H111" s="179"/>
      <c r="I111" s="161"/>
      <c r="J111" s="161"/>
      <c r="K111" s="178"/>
      <c r="L111" s="179"/>
      <c r="M111" s="232"/>
      <c r="N111" s="232">
        <f t="shared" si="4"/>
        <v>0</v>
      </c>
      <c r="O111" s="232">
        <f t="shared" si="5"/>
        <v>0</v>
      </c>
      <c r="P111" s="232">
        <f t="shared" si="7"/>
        <v>0</v>
      </c>
      <c r="Q111" s="240">
        <f t="shared" si="6"/>
        <v>0.01</v>
      </c>
      <c r="R111" s="241"/>
      <c r="S111" s="241"/>
      <c r="T111" s="164"/>
      <c r="U111" s="175"/>
      <c r="V111" s="176"/>
      <c r="W111" s="175"/>
      <c r="X111" s="176"/>
      <c r="Y111" s="164"/>
      <c r="Z111" s="164"/>
      <c r="AA111" s="164"/>
      <c r="AB111" s="164"/>
      <c r="AC111" s="164"/>
      <c r="AD111" s="164"/>
      <c r="AE111" s="164"/>
      <c r="AF111" s="165"/>
      <c r="AG111" s="165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78"/>
      <c r="L112" s="179"/>
      <c r="M112" s="232"/>
      <c r="N112" s="232">
        <f t="shared" si="4"/>
        <v>0</v>
      </c>
      <c r="O112" s="232">
        <f t="shared" si="5"/>
        <v>0</v>
      </c>
      <c r="P112" s="232">
        <f t="shared" si="7"/>
        <v>0</v>
      </c>
      <c r="Q112" s="240">
        <f t="shared" si="6"/>
        <v>0.01</v>
      </c>
      <c r="R112" s="241"/>
      <c r="S112" s="241"/>
      <c r="T112" s="164"/>
      <c r="U112" s="175"/>
      <c r="V112" s="176"/>
      <c r="W112" s="175"/>
      <c r="X112" s="176"/>
      <c r="Y112" s="164"/>
      <c r="Z112" s="164"/>
      <c r="AA112" s="164"/>
      <c r="AB112" s="164"/>
      <c r="AC112" s="164"/>
      <c r="AD112" s="164"/>
      <c r="AE112" s="164"/>
      <c r="AF112" s="165"/>
      <c r="AG112" s="165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78"/>
      <c r="L113" s="179"/>
      <c r="M113" s="232"/>
      <c r="N113" s="232">
        <f t="shared" si="4"/>
        <v>0</v>
      </c>
      <c r="O113" s="232">
        <f t="shared" si="5"/>
        <v>0.57028500000000004</v>
      </c>
      <c r="P113" s="232">
        <f t="shared" si="7"/>
        <v>0</v>
      </c>
      <c r="Q113" s="240">
        <f t="shared" si="6"/>
        <v>0.01</v>
      </c>
      <c r="R113" s="241"/>
      <c r="S113" s="241"/>
      <c r="T113" s="164"/>
      <c r="U113" s="175"/>
      <c r="V113" s="176"/>
      <c r="W113" s="175"/>
      <c r="X113" s="176"/>
      <c r="Y113" s="164"/>
      <c r="Z113" s="164"/>
      <c r="AA113" s="164"/>
      <c r="AB113" s="164"/>
      <c r="AC113" s="164"/>
      <c r="AD113" s="164"/>
      <c r="AE113" s="164"/>
      <c r="AF113" s="165"/>
      <c r="AG113" s="165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61"/>
      <c r="B114" s="161"/>
      <c r="C114" s="161"/>
      <c r="D114" s="178"/>
      <c r="E114" s="178"/>
      <c r="F114" s="181"/>
      <c r="G114" s="181"/>
      <c r="H114" s="179"/>
      <c r="I114" s="161"/>
      <c r="J114" s="161"/>
      <c r="K114" s="178"/>
      <c r="L114" s="179"/>
      <c r="M114" s="232"/>
      <c r="N114" s="232">
        <f t="shared" si="4"/>
        <v>0</v>
      </c>
      <c r="O114" s="232">
        <f t="shared" si="5"/>
        <v>0</v>
      </c>
      <c r="P114" s="232">
        <f t="shared" si="7"/>
        <v>0</v>
      </c>
      <c r="Q114" s="240">
        <f t="shared" si="6"/>
        <v>0.01</v>
      </c>
      <c r="R114" s="241"/>
      <c r="S114" s="241"/>
      <c r="T114" s="164"/>
      <c r="U114" s="175"/>
      <c r="V114" s="176"/>
      <c r="W114" s="175"/>
      <c r="X114" s="176"/>
      <c r="Y114" s="164"/>
      <c r="Z114" s="164"/>
      <c r="AA114" s="164"/>
      <c r="AB114" s="164"/>
      <c r="AC114" s="164"/>
      <c r="AD114" s="164"/>
      <c r="AE114" s="164"/>
      <c r="AF114" s="165"/>
      <c r="AG114" s="165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78"/>
      <c r="L115" s="179"/>
      <c r="M115" s="232"/>
      <c r="N115" s="232">
        <f t="shared" si="4"/>
        <v>10861.42</v>
      </c>
      <c r="O115" s="232">
        <f t="shared" si="5"/>
        <v>0.65410000000000001</v>
      </c>
      <c r="P115" s="232">
        <f t="shared" si="7"/>
        <v>7104.4548220000006</v>
      </c>
      <c r="Q115" s="240">
        <f t="shared" si="6"/>
        <v>0.01</v>
      </c>
      <c r="R115" s="241"/>
      <c r="S115" s="241"/>
      <c r="T115" s="164"/>
      <c r="U115" s="175"/>
      <c r="V115" s="176"/>
      <c r="W115" s="175"/>
      <c r="X115" s="176"/>
      <c r="Y115" s="164"/>
      <c r="Z115" s="164"/>
      <c r="AA115" s="164"/>
      <c r="AB115" s="164"/>
      <c r="AC115" s="164"/>
      <c r="AD115" s="164"/>
      <c r="AE115" s="164"/>
      <c r="AF115" s="165"/>
      <c r="AG115" s="165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61"/>
      <c r="B116" s="161"/>
      <c r="C116" s="161"/>
      <c r="D116" s="178"/>
      <c r="E116" s="178"/>
      <c r="F116" s="181"/>
      <c r="G116" s="181"/>
      <c r="H116" s="179"/>
      <c r="I116" s="161"/>
      <c r="J116" s="161"/>
      <c r="K116" s="178"/>
      <c r="L116" s="179"/>
      <c r="M116" s="232"/>
      <c r="N116" s="232">
        <f t="shared" si="4"/>
        <v>0</v>
      </c>
      <c r="O116" s="232">
        <f t="shared" si="5"/>
        <v>0.62139500000000003</v>
      </c>
      <c r="P116" s="232">
        <f t="shared" si="7"/>
        <v>0</v>
      </c>
      <c r="Q116" s="240">
        <f t="shared" si="6"/>
        <v>0.01</v>
      </c>
      <c r="R116" s="241"/>
      <c r="S116" s="241"/>
      <c r="T116" s="164"/>
      <c r="U116" s="175"/>
      <c r="V116" s="176"/>
      <c r="W116" s="175"/>
      <c r="X116" s="176"/>
      <c r="Y116" s="164"/>
      <c r="Z116" s="164"/>
      <c r="AA116" s="164"/>
      <c r="AB116" s="164"/>
      <c r="AC116" s="164"/>
      <c r="AD116" s="164"/>
      <c r="AE116" s="164"/>
      <c r="AF116" s="165"/>
      <c r="AG116" s="165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61"/>
      <c r="B117" s="161"/>
      <c r="C117" s="161"/>
      <c r="D117" s="178"/>
      <c r="E117" s="178"/>
      <c r="F117" s="180"/>
      <c r="G117" s="180"/>
      <c r="H117" s="161"/>
      <c r="I117" s="161"/>
      <c r="J117" s="161"/>
      <c r="K117" s="178"/>
      <c r="L117" s="179"/>
      <c r="M117" s="232"/>
      <c r="N117" s="232">
        <f t="shared" si="4"/>
        <v>10861.42</v>
      </c>
      <c r="O117" s="232">
        <f t="shared" si="5"/>
        <v>0.65410000000000001</v>
      </c>
      <c r="P117" s="232">
        <f t="shared" si="7"/>
        <v>7104.4548220000006</v>
      </c>
      <c r="Q117" s="240">
        <f t="shared" si="6"/>
        <v>0.01</v>
      </c>
      <c r="R117" s="241"/>
      <c r="S117" s="241"/>
      <c r="T117" s="164"/>
      <c r="U117" s="175"/>
      <c r="V117" s="176"/>
      <c r="W117" s="175"/>
      <c r="X117" s="176"/>
      <c r="Y117" s="164"/>
      <c r="Z117" s="164"/>
      <c r="AA117" s="164"/>
      <c r="AB117" s="164"/>
      <c r="AC117" s="164"/>
      <c r="AD117" s="164"/>
      <c r="AE117" s="164"/>
      <c r="AF117" s="165"/>
      <c r="AG117" s="165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78"/>
      <c r="L118" s="179"/>
      <c r="M118" s="232"/>
      <c r="N118" s="232">
        <f t="shared" si="4"/>
        <v>0</v>
      </c>
      <c r="O118" s="232">
        <f t="shared" si="5"/>
        <v>0.62139500000000003</v>
      </c>
      <c r="P118" s="232">
        <f t="shared" si="7"/>
        <v>0</v>
      </c>
      <c r="Q118" s="240">
        <f t="shared" si="6"/>
        <v>0.01</v>
      </c>
      <c r="R118" s="241"/>
      <c r="S118" s="241"/>
      <c r="T118" s="164"/>
      <c r="U118" s="175"/>
      <c r="V118" s="176"/>
      <c r="W118" s="175"/>
      <c r="X118" s="176"/>
      <c r="Y118" s="164"/>
      <c r="Z118" s="164"/>
      <c r="AA118" s="164"/>
      <c r="AB118" s="164"/>
      <c r="AC118" s="164"/>
      <c r="AD118" s="164"/>
      <c r="AE118" s="164"/>
      <c r="AF118" s="165"/>
      <c r="AG118" s="165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78"/>
      <c r="L119" s="179"/>
      <c r="M119" s="232"/>
      <c r="N119" s="232">
        <f t="shared" si="4"/>
        <v>0</v>
      </c>
      <c r="O119" s="232">
        <f t="shared" si="5"/>
        <v>0</v>
      </c>
      <c r="P119" s="232">
        <f t="shared" si="7"/>
        <v>0</v>
      </c>
      <c r="Q119" s="240">
        <f t="shared" si="6"/>
        <v>0.01</v>
      </c>
      <c r="R119" s="241"/>
      <c r="S119" s="241"/>
      <c r="T119" s="164"/>
      <c r="U119" s="175"/>
      <c r="V119" s="176"/>
      <c r="W119" s="175"/>
      <c r="X119" s="176"/>
      <c r="Y119" s="164"/>
      <c r="Z119" s="164"/>
      <c r="AA119" s="164"/>
      <c r="AB119" s="164"/>
      <c r="AC119" s="164"/>
      <c r="AD119" s="164"/>
      <c r="AE119" s="164"/>
      <c r="AF119" s="165"/>
      <c r="AG119" s="165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78"/>
      <c r="L120" s="179"/>
      <c r="M120" s="232"/>
      <c r="N120" s="232">
        <f t="shared" si="4"/>
        <v>0</v>
      </c>
      <c r="O120" s="232">
        <f t="shared" si="5"/>
        <v>0</v>
      </c>
      <c r="P120" s="232">
        <f t="shared" si="7"/>
        <v>0</v>
      </c>
      <c r="Q120" s="240">
        <f t="shared" si="6"/>
        <v>0.01</v>
      </c>
      <c r="R120" s="241"/>
      <c r="S120" s="241"/>
      <c r="T120" s="164"/>
      <c r="U120" s="175"/>
      <c r="V120" s="176"/>
      <c r="W120" s="175"/>
      <c r="X120" s="176"/>
      <c r="Y120" s="164"/>
      <c r="Z120" s="164"/>
      <c r="AA120" s="164"/>
      <c r="AB120" s="164"/>
      <c r="AC120" s="164"/>
      <c r="AD120" s="164"/>
      <c r="AE120" s="164"/>
      <c r="AF120" s="165"/>
      <c r="AG120" s="165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61"/>
      <c r="B121" s="161"/>
      <c r="C121" s="161"/>
      <c r="D121" s="178"/>
      <c r="E121" s="178"/>
      <c r="F121" s="180"/>
      <c r="G121" s="180"/>
      <c r="H121" s="161"/>
      <c r="I121" s="161"/>
      <c r="J121" s="161"/>
      <c r="K121" s="178"/>
      <c r="L121" s="179"/>
      <c r="M121" s="232"/>
      <c r="N121" s="232">
        <f t="shared" si="4"/>
        <v>391</v>
      </c>
      <c r="O121" s="232">
        <f t="shared" si="5"/>
        <v>0.60029999999999994</v>
      </c>
      <c r="P121" s="232">
        <f t="shared" si="7"/>
        <v>234.71729999999997</v>
      </c>
      <c r="Q121" s="240">
        <f t="shared" si="6"/>
        <v>0.01</v>
      </c>
      <c r="R121" s="241"/>
      <c r="S121" s="241"/>
      <c r="T121" s="164"/>
      <c r="U121" s="175"/>
      <c r="V121" s="176"/>
      <c r="W121" s="175"/>
      <c r="X121" s="176"/>
      <c r="Y121" s="164"/>
      <c r="Z121" s="164"/>
      <c r="AA121" s="164"/>
      <c r="AB121" s="164"/>
      <c r="AC121" s="164"/>
      <c r="AD121" s="164"/>
      <c r="AE121" s="164"/>
      <c r="AF121" s="165"/>
      <c r="AG121" s="165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78"/>
      <c r="L122" s="179"/>
      <c r="M122" s="232"/>
      <c r="N122" s="232">
        <f t="shared" si="4"/>
        <v>0</v>
      </c>
      <c r="O122" s="232">
        <f t="shared" si="5"/>
        <v>0</v>
      </c>
      <c r="P122" s="232">
        <f t="shared" si="7"/>
        <v>0</v>
      </c>
      <c r="Q122" s="240">
        <f t="shared" si="6"/>
        <v>0.01</v>
      </c>
      <c r="R122" s="241"/>
      <c r="S122" s="241"/>
      <c r="T122" s="164"/>
      <c r="U122" s="175"/>
      <c r="V122" s="176"/>
      <c r="W122" s="175"/>
      <c r="X122" s="176"/>
      <c r="Y122" s="164"/>
      <c r="Z122" s="164"/>
      <c r="AA122" s="164"/>
      <c r="AB122" s="164"/>
      <c r="AC122" s="164"/>
      <c r="AD122" s="164"/>
      <c r="AE122" s="164"/>
      <c r="AF122" s="165"/>
      <c r="AG122" s="165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61"/>
      <c r="B123" s="161"/>
      <c r="C123" s="161"/>
      <c r="D123" s="178"/>
      <c r="E123" s="178"/>
      <c r="F123" s="180"/>
      <c r="G123" s="178"/>
      <c r="H123" s="161"/>
      <c r="I123" s="161"/>
      <c r="J123" s="161"/>
      <c r="K123" s="178"/>
      <c r="L123" s="179"/>
      <c r="M123" s="232"/>
      <c r="N123" s="232">
        <f t="shared" si="4"/>
        <v>11473.344999999999</v>
      </c>
      <c r="O123" s="232">
        <f t="shared" si="5"/>
        <v>0.62939999999999996</v>
      </c>
      <c r="P123" s="232">
        <f t="shared" si="7"/>
        <v>7221.3233429999991</v>
      </c>
      <c r="Q123" s="240">
        <f t="shared" si="6"/>
        <v>0.01</v>
      </c>
      <c r="R123" s="241"/>
      <c r="S123" s="241"/>
      <c r="T123" s="164"/>
      <c r="U123" s="175"/>
      <c r="V123" s="176"/>
      <c r="W123" s="175"/>
      <c r="X123" s="176"/>
      <c r="Y123" s="164"/>
      <c r="Z123" s="164"/>
      <c r="AA123" s="164"/>
      <c r="AB123" s="164"/>
      <c r="AC123" s="164"/>
      <c r="AD123" s="164"/>
      <c r="AE123" s="164"/>
      <c r="AF123" s="165"/>
      <c r="AG123" s="165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78"/>
      <c r="L124" s="179"/>
      <c r="M124" s="232"/>
      <c r="N124" s="232">
        <f t="shared" si="4"/>
        <v>0</v>
      </c>
      <c r="O124" s="232">
        <f t="shared" si="5"/>
        <v>0</v>
      </c>
      <c r="P124" s="232">
        <f t="shared" si="7"/>
        <v>0</v>
      </c>
      <c r="Q124" s="240">
        <f t="shared" si="6"/>
        <v>0.01</v>
      </c>
      <c r="R124" s="241"/>
      <c r="S124" s="241"/>
      <c r="T124" s="164"/>
      <c r="U124" s="175"/>
      <c r="V124" s="176"/>
      <c r="W124" s="175"/>
      <c r="X124" s="176"/>
      <c r="Y124" s="164"/>
      <c r="Z124" s="164"/>
      <c r="AA124" s="164"/>
      <c r="AB124" s="164"/>
      <c r="AC124" s="164"/>
      <c r="AD124" s="164"/>
      <c r="AE124" s="164"/>
      <c r="AF124" s="165"/>
      <c r="AG124" s="165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61"/>
      <c r="B125" s="161"/>
      <c r="C125" s="161"/>
      <c r="D125" s="178"/>
      <c r="E125" s="178"/>
      <c r="F125" s="180"/>
      <c r="G125" s="161"/>
      <c r="H125" s="161"/>
      <c r="I125" s="161"/>
      <c r="J125" s="161"/>
      <c r="K125" s="178"/>
      <c r="L125" s="179"/>
      <c r="M125" s="232"/>
      <c r="N125" s="232">
        <f t="shared" si="4"/>
        <v>10861.42</v>
      </c>
      <c r="O125" s="232">
        <f t="shared" si="5"/>
        <v>0.65410000000000001</v>
      </c>
      <c r="P125" s="232">
        <f t="shared" si="7"/>
        <v>7104.4548220000006</v>
      </c>
      <c r="Q125" s="240">
        <f t="shared" si="6"/>
        <v>0.01</v>
      </c>
      <c r="R125" s="241"/>
      <c r="S125" s="241"/>
      <c r="T125" s="164"/>
      <c r="U125" s="175"/>
      <c r="V125" s="176"/>
      <c r="W125" s="175"/>
      <c r="X125" s="176"/>
      <c r="Y125" s="164"/>
      <c r="Z125" s="164"/>
      <c r="AA125" s="164"/>
      <c r="AB125" s="164"/>
      <c r="AC125" s="164"/>
      <c r="AD125" s="164"/>
      <c r="AE125" s="164"/>
      <c r="AF125" s="165"/>
      <c r="AG125" s="165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78"/>
      <c r="L126" s="179"/>
      <c r="M126" s="232"/>
      <c r="N126" s="232">
        <f t="shared" si="4"/>
        <v>0</v>
      </c>
      <c r="O126" s="232">
        <f t="shared" si="5"/>
        <v>0</v>
      </c>
      <c r="P126" s="232">
        <f t="shared" si="7"/>
        <v>0</v>
      </c>
      <c r="Q126" s="240">
        <f t="shared" si="6"/>
        <v>0.01</v>
      </c>
      <c r="R126" s="241"/>
      <c r="S126" s="241"/>
      <c r="T126" s="164"/>
      <c r="U126" s="175"/>
      <c r="V126" s="176"/>
      <c r="W126" s="175"/>
      <c r="X126" s="176"/>
      <c r="Y126" s="164"/>
      <c r="Z126" s="164"/>
      <c r="AA126" s="164"/>
      <c r="AB126" s="164"/>
      <c r="AC126" s="164"/>
      <c r="AD126" s="164"/>
      <c r="AE126" s="164"/>
      <c r="AF126" s="165"/>
      <c r="AG126" s="165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232"/>
      <c r="N127" s="232"/>
      <c r="O127" s="232"/>
      <c r="P127" s="232"/>
      <c r="Q127" s="232"/>
      <c r="R127" s="243"/>
      <c r="S127" s="243"/>
      <c r="T127" s="182"/>
      <c r="U127" s="182"/>
      <c r="V127" s="182"/>
      <c r="W127" s="182"/>
      <c r="X127" s="182"/>
      <c r="Y127" s="182"/>
      <c r="Z127" s="182"/>
      <c r="AA127" s="182"/>
      <c r="AB127" s="182"/>
      <c r="AC127" s="182"/>
      <c r="AD127" s="182"/>
      <c r="AE127" s="182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232"/>
      <c r="N128" s="232"/>
      <c r="O128" s="232"/>
      <c r="P128" s="232"/>
      <c r="Q128" s="232"/>
      <c r="R128" s="243"/>
      <c r="S128" s="243"/>
      <c r="T128" s="182"/>
      <c r="U128" s="182"/>
      <c r="V128" s="182"/>
      <c r="W128" s="182"/>
      <c r="X128" s="182"/>
      <c r="Y128" s="182"/>
      <c r="Z128" s="182"/>
      <c r="AA128" s="182"/>
      <c r="AB128" s="182"/>
      <c r="AC128" s="182"/>
      <c r="AD128" s="182"/>
      <c r="AE128" s="182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225"/>
      <c r="L129" s="225"/>
      <c r="M129" s="232"/>
      <c r="N129" s="244"/>
      <c r="O129" s="244"/>
      <c r="P129" s="232"/>
      <c r="Q129" s="232"/>
      <c r="R129" s="245"/>
      <c r="S129" s="243"/>
      <c r="T129" s="182"/>
      <c r="U129" s="182"/>
      <c r="V129" s="182"/>
      <c r="W129" s="182"/>
      <c r="X129" s="182"/>
      <c r="Y129" s="182"/>
      <c r="Z129" s="182"/>
      <c r="AA129" s="182"/>
      <c r="AB129" s="182"/>
      <c r="AC129" s="182"/>
      <c r="AD129" s="182"/>
      <c r="AE129" s="182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83"/>
      <c r="L130" s="183"/>
      <c r="M130" s="232"/>
      <c r="N130" s="244"/>
      <c r="O130" s="244"/>
      <c r="P130" s="232"/>
      <c r="Q130" s="232"/>
      <c r="R130" s="245"/>
      <c r="S130" s="245"/>
      <c r="T130" s="182"/>
      <c r="U130" s="182"/>
      <c r="V130" s="182"/>
      <c r="W130" s="182"/>
      <c r="X130" s="182"/>
      <c r="Y130" s="182"/>
      <c r="Z130" s="182"/>
      <c r="AA130" s="182"/>
      <c r="AB130" s="182"/>
      <c r="AC130" s="182"/>
      <c r="AD130" s="182"/>
      <c r="AE130" s="182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232"/>
      <c r="N131" s="242"/>
      <c r="O131" s="246"/>
      <c r="P131" s="232"/>
      <c r="Q131" s="232"/>
      <c r="R131" s="243"/>
      <c r="S131" s="243"/>
      <c r="T131" s="182"/>
      <c r="U131" s="182"/>
      <c r="V131" s="182"/>
      <c r="W131" s="182"/>
      <c r="X131" s="182"/>
      <c r="Y131" s="182"/>
      <c r="Z131" s="182"/>
      <c r="AA131" s="182"/>
      <c r="AB131" s="182"/>
      <c r="AC131" s="182"/>
      <c r="AD131" s="182"/>
      <c r="AE131" s="182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232"/>
      <c r="N132" s="242"/>
      <c r="O132" s="246"/>
      <c r="P132" s="232"/>
      <c r="Q132" s="232"/>
      <c r="R132" s="243"/>
      <c r="S132" s="243"/>
      <c r="T132" s="182"/>
      <c r="U132" s="182"/>
      <c r="V132" s="182"/>
      <c r="W132" s="182"/>
      <c r="X132" s="182"/>
      <c r="Y132" s="182"/>
      <c r="Z132" s="182"/>
      <c r="AA132" s="182"/>
      <c r="AB132" s="182"/>
      <c r="AC132" s="182"/>
      <c r="AD132" s="182"/>
      <c r="AE132" s="182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232"/>
      <c r="N133" s="242"/>
      <c r="O133" s="246"/>
      <c r="P133" s="232"/>
      <c r="Q133" s="232"/>
      <c r="R133" s="243"/>
      <c r="S133" s="243"/>
      <c r="T133" s="182"/>
      <c r="U133" s="182"/>
      <c r="V133" s="182"/>
      <c r="W133" s="182"/>
      <c r="X133" s="182"/>
      <c r="Y133" s="182"/>
      <c r="Z133" s="182"/>
      <c r="AA133" s="182"/>
      <c r="AB133" s="182"/>
      <c r="AC133" s="182"/>
      <c r="AD133" s="182"/>
      <c r="AE133" s="182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232"/>
      <c r="N134" s="242"/>
      <c r="O134" s="246"/>
      <c r="P134" s="232"/>
      <c r="Q134" s="232"/>
      <c r="R134" s="243"/>
      <c r="S134" s="243"/>
      <c r="T134" s="182"/>
      <c r="U134" s="182"/>
      <c r="V134" s="182"/>
      <c r="W134" s="182"/>
      <c r="X134" s="182"/>
      <c r="Y134" s="182"/>
      <c r="Z134" s="182"/>
      <c r="AA134" s="182"/>
      <c r="AB134" s="182"/>
      <c r="AC134" s="182"/>
      <c r="AD134" s="182"/>
      <c r="AE134" s="182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232"/>
      <c r="N135" s="242"/>
      <c r="O135" s="246"/>
      <c r="P135" s="232"/>
      <c r="Q135" s="232"/>
      <c r="R135" s="243"/>
      <c r="S135" s="243"/>
      <c r="T135" s="182"/>
      <c r="U135" s="182"/>
      <c r="V135" s="182"/>
      <c r="W135" s="182"/>
      <c r="X135" s="182"/>
      <c r="Y135" s="182"/>
      <c r="Z135" s="182"/>
      <c r="AA135" s="182"/>
      <c r="AB135" s="182"/>
      <c r="AC135" s="182"/>
      <c r="AD135" s="182"/>
      <c r="AE135" s="182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232"/>
      <c r="N136" s="242"/>
      <c r="O136" s="246"/>
      <c r="P136" s="232"/>
      <c r="Q136" s="232"/>
      <c r="R136" s="243"/>
      <c r="S136" s="243"/>
      <c r="T136" s="182"/>
      <c r="U136" s="182"/>
      <c r="V136" s="182"/>
      <c r="W136" s="182"/>
      <c r="X136" s="182"/>
      <c r="Y136" s="182"/>
      <c r="Z136" s="182"/>
      <c r="AA136" s="182"/>
      <c r="AB136" s="182"/>
      <c r="AC136" s="182"/>
      <c r="AD136" s="182"/>
      <c r="AE136" s="182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232"/>
      <c r="N137" s="242"/>
      <c r="O137" s="246"/>
      <c r="P137" s="232"/>
      <c r="Q137" s="232"/>
      <c r="R137" s="243"/>
      <c r="S137" s="243"/>
      <c r="T137" s="182"/>
      <c r="U137" s="182"/>
      <c r="V137" s="182"/>
      <c r="W137" s="182"/>
      <c r="X137" s="182"/>
      <c r="Y137" s="182"/>
      <c r="Z137" s="182"/>
      <c r="AA137" s="182"/>
      <c r="AB137" s="182"/>
      <c r="AC137" s="182"/>
      <c r="AD137" s="182"/>
      <c r="AE137" s="182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232"/>
      <c r="N138" s="242"/>
      <c r="O138" s="246"/>
      <c r="P138" s="232"/>
      <c r="Q138" s="232"/>
      <c r="R138" s="243"/>
      <c r="S138" s="243"/>
      <c r="T138" s="182"/>
      <c r="U138" s="182"/>
      <c r="V138" s="182"/>
      <c r="W138" s="182"/>
      <c r="X138" s="182"/>
      <c r="Y138" s="182"/>
      <c r="Z138" s="182"/>
      <c r="AA138" s="182"/>
      <c r="AB138" s="182"/>
      <c r="AC138" s="182"/>
      <c r="AD138" s="182"/>
      <c r="AE138" s="182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232"/>
      <c r="N139" s="242"/>
      <c r="O139" s="246"/>
      <c r="P139" s="232"/>
      <c r="Q139" s="232"/>
      <c r="R139" s="243"/>
      <c r="S139" s="243"/>
      <c r="T139" s="182"/>
      <c r="U139" s="182"/>
      <c r="V139" s="182"/>
      <c r="W139" s="182"/>
      <c r="X139" s="182"/>
      <c r="Y139" s="182"/>
      <c r="Z139" s="182"/>
      <c r="AA139" s="182"/>
      <c r="AB139" s="182"/>
      <c r="AC139" s="182"/>
      <c r="AD139" s="182"/>
      <c r="AE139" s="182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232"/>
      <c r="N140" s="242"/>
      <c r="O140" s="246"/>
      <c r="P140" s="232"/>
      <c r="Q140" s="232"/>
      <c r="R140" s="243"/>
      <c r="S140" s="243"/>
      <c r="T140" s="182"/>
      <c r="U140" s="182"/>
      <c r="V140" s="182"/>
      <c r="W140" s="182"/>
      <c r="X140" s="182"/>
      <c r="Y140" s="182"/>
      <c r="Z140" s="182"/>
      <c r="AA140" s="182"/>
      <c r="AB140" s="182"/>
      <c r="AC140" s="182"/>
      <c r="AD140" s="182"/>
      <c r="AE140" s="182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232"/>
      <c r="N141" s="242"/>
      <c r="O141" s="246"/>
      <c r="P141" s="232"/>
      <c r="Q141" s="232"/>
      <c r="R141" s="243"/>
      <c r="S141" s="243"/>
      <c r="T141" s="182"/>
      <c r="U141" s="182"/>
      <c r="V141" s="182"/>
      <c r="W141" s="182"/>
      <c r="X141" s="182"/>
      <c r="Y141" s="182"/>
      <c r="Z141" s="182"/>
      <c r="AA141" s="182"/>
      <c r="AB141" s="182"/>
      <c r="AC141" s="182"/>
      <c r="AD141" s="182"/>
      <c r="AE141" s="182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232"/>
      <c r="N142" s="242"/>
      <c r="O142" s="246"/>
      <c r="P142" s="232"/>
      <c r="Q142" s="232"/>
      <c r="R142" s="243"/>
      <c r="S142" s="243"/>
      <c r="T142" s="182"/>
      <c r="U142" s="182"/>
      <c r="V142" s="182"/>
      <c r="W142" s="182"/>
      <c r="X142" s="182"/>
      <c r="Y142" s="182"/>
      <c r="Z142" s="182"/>
      <c r="AA142" s="182"/>
      <c r="AB142" s="182"/>
      <c r="AC142" s="182"/>
      <c r="AD142" s="182"/>
      <c r="AE142" s="182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232"/>
      <c r="N143" s="242"/>
      <c r="O143" s="246"/>
      <c r="P143" s="232"/>
      <c r="Q143" s="232"/>
      <c r="R143" s="243"/>
      <c r="S143" s="243"/>
      <c r="T143" s="182"/>
      <c r="U143" s="182"/>
      <c r="V143" s="182"/>
      <c r="W143" s="182"/>
      <c r="X143" s="182"/>
      <c r="Y143" s="182"/>
      <c r="Z143" s="182"/>
      <c r="AA143" s="182"/>
      <c r="AB143" s="182"/>
      <c r="AC143" s="182"/>
      <c r="AD143" s="182"/>
      <c r="AE143" s="182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232"/>
      <c r="N144" s="242"/>
      <c r="O144" s="246"/>
      <c r="P144" s="232"/>
      <c r="Q144" s="232"/>
      <c r="R144" s="243"/>
      <c r="S144" s="243"/>
      <c r="T144" s="182"/>
      <c r="U144" s="182"/>
      <c r="V144" s="182"/>
      <c r="W144" s="182"/>
      <c r="X144" s="182"/>
      <c r="Y144" s="182"/>
      <c r="Z144" s="182"/>
      <c r="AA144" s="182"/>
      <c r="AB144" s="182"/>
      <c r="AC144" s="182"/>
      <c r="AD144" s="182"/>
      <c r="AE144" s="182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232"/>
      <c r="N145" s="242"/>
      <c r="O145" s="246"/>
      <c r="P145" s="232"/>
      <c r="Q145" s="232"/>
      <c r="R145" s="243"/>
      <c r="S145" s="243"/>
      <c r="T145" s="182"/>
      <c r="U145" s="182"/>
      <c r="V145" s="182"/>
      <c r="W145" s="182"/>
      <c r="X145" s="182"/>
      <c r="Y145" s="182"/>
      <c r="Z145" s="182"/>
      <c r="AA145" s="182"/>
      <c r="AB145" s="182"/>
      <c r="AC145" s="182"/>
      <c r="AD145" s="182"/>
      <c r="AE145" s="182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232"/>
      <c r="N146" s="242"/>
      <c r="O146" s="246"/>
      <c r="P146" s="232"/>
      <c r="Q146" s="232"/>
      <c r="R146" s="243"/>
      <c r="S146" s="243"/>
      <c r="T146" s="182"/>
      <c r="U146" s="182"/>
      <c r="V146" s="182"/>
      <c r="W146" s="182"/>
      <c r="X146" s="182"/>
      <c r="Y146" s="182"/>
      <c r="Z146" s="182"/>
      <c r="AA146" s="182"/>
      <c r="AB146" s="182"/>
      <c r="AC146" s="182"/>
      <c r="AD146" s="182"/>
      <c r="AE146" s="182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232"/>
      <c r="N147" s="242"/>
      <c r="O147" s="246"/>
      <c r="P147" s="232"/>
      <c r="Q147" s="232"/>
      <c r="R147" s="243"/>
      <c r="S147" s="243"/>
      <c r="T147" s="182"/>
      <c r="U147" s="182"/>
      <c r="V147" s="182"/>
      <c r="W147" s="182"/>
      <c r="X147" s="182"/>
      <c r="Y147" s="182"/>
      <c r="Z147" s="182"/>
      <c r="AA147" s="182"/>
      <c r="AB147" s="182"/>
      <c r="AC147" s="182"/>
      <c r="AD147" s="182"/>
      <c r="AE147" s="182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232"/>
      <c r="N148" s="242"/>
      <c r="O148" s="246"/>
      <c r="P148" s="232"/>
      <c r="Q148" s="232"/>
      <c r="R148" s="243"/>
      <c r="S148" s="243"/>
      <c r="T148" s="182"/>
      <c r="U148" s="182"/>
      <c r="V148" s="182"/>
      <c r="W148" s="182"/>
      <c r="X148" s="182"/>
      <c r="Y148" s="182"/>
      <c r="Z148" s="182"/>
      <c r="AA148" s="182"/>
      <c r="AB148" s="182"/>
      <c r="AC148" s="182"/>
      <c r="AD148" s="182"/>
      <c r="AE148" s="182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232"/>
      <c r="N149" s="242"/>
      <c r="O149" s="246"/>
      <c r="P149" s="232"/>
      <c r="Q149" s="232"/>
      <c r="R149" s="243"/>
      <c r="S149" s="243"/>
      <c r="T149" s="182"/>
      <c r="U149" s="182"/>
      <c r="V149" s="182"/>
      <c r="W149" s="182"/>
      <c r="X149" s="182"/>
      <c r="Y149" s="182"/>
      <c r="Z149" s="182"/>
      <c r="AA149" s="182"/>
      <c r="AB149" s="182"/>
      <c r="AC149" s="182"/>
      <c r="AD149" s="182"/>
      <c r="AE149" s="182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232"/>
      <c r="N150" s="242"/>
      <c r="O150" s="246"/>
      <c r="P150" s="232"/>
      <c r="Q150" s="232"/>
      <c r="R150" s="243"/>
      <c r="S150" s="243"/>
      <c r="T150" s="182"/>
      <c r="U150" s="182"/>
      <c r="V150" s="182"/>
      <c r="W150" s="182"/>
      <c r="X150" s="182"/>
      <c r="Y150" s="182"/>
      <c r="Z150" s="182"/>
      <c r="AA150" s="182"/>
      <c r="AB150" s="182"/>
      <c r="AC150" s="182"/>
      <c r="AD150" s="182"/>
      <c r="AE150" s="182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232"/>
      <c r="N151" s="242"/>
      <c r="O151" s="246"/>
      <c r="P151" s="232"/>
      <c r="Q151" s="232"/>
      <c r="R151" s="243"/>
      <c r="S151" s="243"/>
      <c r="T151" s="182"/>
      <c r="U151" s="182"/>
      <c r="V151" s="182"/>
      <c r="W151" s="182"/>
      <c r="X151" s="182"/>
      <c r="Y151" s="182"/>
      <c r="Z151" s="182"/>
      <c r="AA151" s="182"/>
      <c r="AB151" s="182"/>
      <c r="AC151" s="182"/>
      <c r="AD151" s="182"/>
      <c r="AE151" s="182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232"/>
      <c r="N152" s="242"/>
      <c r="O152" s="246"/>
      <c r="P152" s="232"/>
      <c r="Q152" s="232"/>
      <c r="R152" s="243"/>
      <c r="S152" s="243"/>
      <c r="T152" s="182"/>
      <c r="U152" s="182"/>
      <c r="V152" s="182"/>
      <c r="W152" s="182"/>
      <c r="X152" s="182"/>
      <c r="Y152" s="182"/>
      <c r="Z152" s="182"/>
      <c r="AA152" s="182"/>
      <c r="AB152" s="182"/>
      <c r="AC152" s="182"/>
      <c r="AD152" s="182"/>
      <c r="AE152" s="182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232"/>
      <c r="N153" s="242"/>
      <c r="O153" s="246"/>
      <c r="P153" s="232"/>
      <c r="Q153" s="232"/>
      <c r="R153" s="243"/>
      <c r="S153" s="243"/>
      <c r="T153" s="182"/>
      <c r="U153" s="182"/>
      <c r="V153" s="182"/>
      <c r="W153" s="182"/>
      <c r="X153" s="182"/>
      <c r="Y153" s="182"/>
      <c r="Z153" s="182"/>
      <c r="AA153" s="182"/>
      <c r="AB153" s="182"/>
      <c r="AC153" s="182"/>
      <c r="AD153" s="182"/>
      <c r="AE153" s="182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232"/>
      <c r="N154" s="242"/>
      <c r="O154" s="246"/>
      <c r="P154" s="232"/>
      <c r="Q154" s="232"/>
      <c r="R154" s="243"/>
      <c r="S154" s="243"/>
      <c r="T154" s="182"/>
      <c r="U154" s="182"/>
      <c r="V154" s="182"/>
      <c r="W154" s="182"/>
      <c r="X154" s="182"/>
      <c r="Y154" s="182"/>
      <c r="Z154" s="182"/>
      <c r="AA154" s="182"/>
      <c r="AB154" s="182"/>
      <c r="AC154" s="182"/>
      <c r="AD154" s="182"/>
      <c r="AE154" s="182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232"/>
      <c r="N155" s="242"/>
      <c r="O155" s="246"/>
      <c r="P155" s="232"/>
      <c r="Q155" s="232"/>
      <c r="R155" s="243"/>
      <c r="S155" s="243"/>
      <c r="T155" s="182"/>
      <c r="U155" s="182"/>
      <c r="V155" s="182"/>
      <c r="W155" s="182"/>
      <c r="X155" s="182"/>
      <c r="Y155" s="182"/>
      <c r="Z155" s="182"/>
      <c r="AA155" s="182"/>
      <c r="AB155" s="182"/>
      <c r="AC155" s="182"/>
      <c r="AD155" s="182"/>
      <c r="AE155" s="182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232"/>
      <c r="N156" s="242"/>
      <c r="O156" s="246"/>
      <c r="P156" s="232"/>
      <c r="Q156" s="232"/>
      <c r="R156" s="243"/>
      <c r="S156" s="243"/>
      <c r="T156" s="182"/>
      <c r="U156" s="182"/>
      <c r="V156" s="182"/>
      <c r="W156" s="182"/>
      <c r="X156" s="182"/>
      <c r="Y156" s="182"/>
      <c r="Z156" s="182"/>
      <c r="AA156" s="182"/>
      <c r="AB156" s="182"/>
      <c r="AC156" s="182"/>
      <c r="AD156" s="182"/>
      <c r="AE156" s="182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232"/>
      <c r="N157" s="242"/>
      <c r="O157" s="246"/>
      <c r="P157" s="232"/>
      <c r="Q157" s="232"/>
      <c r="R157" s="243"/>
      <c r="S157" s="243"/>
      <c r="T157" s="182"/>
      <c r="U157" s="182"/>
      <c r="V157" s="182"/>
      <c r="W157" s="182"/>
      <c r="X157" s="182"/>
      <c r="Y157" s="182"/>
      <c r="Z157" s="182"/>
      <c r="AA157" s="182"/>
      <c r="AB157" s="182"/>
      <c r="AC157" s="182"/>
      <c r="AD157" s="182"/>
      <c r="AE157" s="182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232"/>
      <c r="N158" s="242"/>
      <c r="O158" s="246"/>
      <c r="P158" s="232"/>
      <c r="Q158" s="232"/>
      <c r="R158" s="243"/>
      <c r="S158" s="243"/>
      <c r="T158" s="182"/>
      <c r="U158" s="182"/>
      <c r="V158" s="182"/>
      <c r="W158" s="182"/>
      <c r="X158" s="182"/>
      <c r="Y158" s="182"/>
      <c r="Z158" s="182"/>
      <c r="AA158" s="182"/>
      <c r="AB158" s="182"/>
      <c r="AC158" s="182"/>
      <c r="AD158" s="182"/>
      <c r="AE158" s="182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232"/>
      <c r="N159" s="242"/>
      <c r="O159" s="246"/>
      <c r="P159" s="232"/>
      <c r="Q159" s="232"/>
      <c r="R159" s="243"/>
      <c r="S159" s="243"/>
      <c r="T159" s="182"/>
      <c r="U159" s="182"/>
      <c r="V159" s="182"/>
      <c r="W159" s="182"/>
      <c r="X159" s="182"/>
      <c r="Y159" s="182"/>
      <c r="Z159" s="182"/>
      <c r="AA159" s="182"/>
      <c r="AB159" s="182"/>
      <c r="AC159" s="182"/>
      <c r="AD159" s="182"/>
      <c r="AE159" s="182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232"/>
      <c r="N160" s="242"/>
      <c r="O160" s="246"/>
      <c r="P160" s="232"/>
      <c r="Q160" s="232"/>
      <c r="R160" s="243"/>
      <c r="S160" s="243"/>
      <c r="T160" s="182"/>
      <c r="U160" s="182"/>
      <c r="V160" s="182"/>
      <c r="W160" s="182"/>
      <c r="X160" s="182"/>
      <c r="Y160" s="182"/>
      <c r="Z160" s="182"/>
      <c r="AA160" s="182"/>
      <c r="AB160" s="182"/>
      <c r="AC160" s="182"/>
      <c r="AD160" s="182"/>
      <c r="AE160" s="182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232"/>
      <c r="N161" s="242"/>
      <c r="O161" s="246"/>
      <c r="P161" s="232"/>
      <c r="Q161" s="232"/>
      <c r="R161" s="243"/>
      <c r="S161" s="243"/>
      <c r="T161" s="182"/>
      <c r="U161" s="182"/>
      <c r="V161" s="182"/>
      <c r="W161" s="182"/>
      <c r="X161" s="182"/>
      <c r="Y161" s="182"/>
      <c r="Z161" s="182"/>
      <c r="AA161" s="182"/>
      <c r="AB161" s="182"/>
      <c r="AC161" s="182"/>
      <c r="AD161" s="182"/>
      <c r="AE161" s="182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232"/>
      <c r="N162" s="242"/>
      <c r="O162" s="246"/>
      <c r="P162" s="232"/>
      <c r="Q162" s="232"/>
      <c r="R162" s="243"/>
      <c r="S162" s="243"/>
      <c r="T162" s="182"/>
      <c r="U162" s="182"/>
      <c r="V162" s="182"/>
      <c r="W162" s="182"/>
      <c r="X162" s="182"/>
      <c r="Y162" s="182"/>
      <c r="Z162" s="182"/>
      <c r="AA162" s="182"/>
      <c r="AB162" s="182"/>
      <c r="AC162" s="182"/>
      <c r="AD162" s="182"/>
      <c r="AE162" s="182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232"/>
      <c r="N163" s="242"/>
      <c r="O163" s="246"/>
      <c r="P163" s="232"/>
      <c r="Q163" s="232"/>
      <c r="R163" s="235"/>
      <c r="S163" s="235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232"/>
      <c r="N164" s="242"/>
      <c r="O164" s="246"/>
      <c r="P164" s="232"/>
      <c r="Q164" s="232"/>
      <c r="R164" s="235"/>
      <c r="S164" s="235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232"/>
      <c r="N165" s="242"/>
      <c r="O165" s="246"/>
      <c r="P165" s="232"/>
      <c r="Q165" s="232"/>
      <c r="R165" s="235"/>
      <c r="S165" s="235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232"/>
      <c r="N166" s="242"/>
      <c r="O166" s="246"/>
      <c r="P166" s="232"/>
      <c r="Q166" s="232"/>
      <c r="R166" s="235"/>
      <c r="S166" s="235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232"/>
      <c r="N167" s="242"/>
      <c r="O167" s="246"/>
      <c r="P167" s="232"/>
      <c r="Q167" s="232"/>
      <c r="R167" s="235"/>
      <c r="S167" s="235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232"/>
      <c r="N168" s="242"/>
      <c r="O168" s="246"/>
      <c r="P168" s="232"/>
      <c r="Q168" s="232"/>
      <c r="R168" s="235"/>
      <c r="S168" s="235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232"/>
      <c r="N169" s="242"/>
      <c r="O169" s="246"/>
      <c r="P169" s="232"/>
      <c r="Q169" s="232"/>
      <c r="R169" s="235"/>
      <c r="S169" s="235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232"/>
      <c r="N170" s="242"/>
      <c r="O170" s="246"/>
      <c r="P170" s="232"/>
      <c r="Q170" s="232"/>
      <c r="R170" s="235"/>
      <c r="S170" s="235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232"/>
      <c r="N171" s="242"/>
      <c r="O171" s="246"/>
      <c r="P171" s="232"/>
      <c r="Q171" s="232"/>
      <c r="R171" s="235"/>
      <c r="S171" s="235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232"/>
      <c r="N172" s="242"/>
      <c r="O172" s="246"/>
      <c r="P172" s="232"/>
      <c r="Q172" s="232"/>
      <c r="R172" s="235"/>
      <c r="S172" s="235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232"/>
      <c r="N173" s="242"/>
      <c r="O173" s="246"/>
      <c r="P173" s="232"/>
      <c r="Q173" s="232"/>
      <c r="R173" s="235"/>
      <c r="S173" s="235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232"/>
      <c r="N174" s="242"/>
      <c r="O174" s="246"/>
      <c r="P174" s="232"/>
      <c r="Q174" s="232"/>
      <c r="R174" s="235"/>
      <c r="S174" s="235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232"/>
      <c r="N175" s="242"/>
      <c r="O175" s="246"/>
      <c r="P175" s="232"/>
      <c r="Q175" s="232"/>
      <c r="R175" s="235"/>
      <c r="S175" s="235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232"/>
      <c r="N176" s="242"/>
      <c r="O176" s="246"/>
      <c r="P176" s="232"/>
      <c r="Q176" s="232"/>
      <c r="R176" s="235"/>
      <c r="S176" s="235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232"/>
      <c r="N177" s="242"/>
      <c r="O177" s="246"/>
      <c r="P177" s="232"/>
      <c r="Q177" s="232"/>
      <c r="R177" s="235"/>
      <c r="S177" s="235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232"/>
      <c r="N178" s="242"/>
      <c r="O178" s="246"/>
      <c r="P178" s="232"/>
      <c r="Q178" s="232"/>
      <c r="R178" s="235"/>
      <c r="S178" s="235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232"/>
      <c r="N179" s="242"/>
      <c r="O179" s="246"/>
      <c r="P179" s="232"/>
      <c r="Q179" s="232"/>
      <c r="R179" s="235"/>
      <c r="S179" s="235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232"/>
      <c r="N180" s="242"/>
      <c r="O180" s="246"/>
      <c r="P180" s="232"/>
      <c r="Q180" s="232"/>
      <c r="R180" s="235"/>
      <c r="S180" s="235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232"/>
      <c r="N181" s="242"/>
      <c r="O181" s="246"/>
      <c r="P181" s="232"/>
      <c r="Q181" s="232"/>
      <c r="R181" s="235"/>
      <c r="S181" s="235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232"/>
      <c r="N182" s="242"/>
      <c r="O182" s="246"/>
      <c r="P182" s="232"/>
      <c r="Q182" s="232"/>
      <c r="R182" s="235"/>
      <c r="S182" s="235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232"/>
      <c r="N183" s="242"/>
      <c r="O183" s="246"/>
      <c r="P183" s="232"/>
      <c r="Q183" s="232"/>
      <c r="R183" s="235"/>
      <c r="S183" s="235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232"/>
      <c r="N184" s="242"/>
      <c r="O184" s="246"/>
      <c r="P184" s="232"/>
      <c r="Q184" s="232"/>
      <c r="R184" s="235"/>
      <c r="S184" s="235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232"/>
      <c r="N185" s="242"/>
      <c r="O185" s="246"/>
      <c r="P185" s="232"/>
      <c r="Q185" s="232"/>
      <c r="R185" s="235"/>
      <c r="S185" s="235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232"/>
      <c r="N186" s="242"/>
      <c r="O186" s="246"/>
      <c r="P186" s="232"/>
      <c r="Q186" s="232"/>
      <c r="R186" s="235"/>
      <c r="S186" s="235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232"/>
      <c r="N187" s="242"/>
      <c r="O187" s="246"/>
      <c r="P187" s="232"/>
      <c r="Q187" s="232"/>
      <c r="R187" s="235"/>
      <c r="S187" s="235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232"/>
      <c r="N188" s="242"/>
      <c r="O188" s="246"/>
      <c r="P188" s="232"/>
      <c r="Q188" s="232"/>
      <c r="R188" s="235"/>
      <c r="S188" s="235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232"/>
      <c r="N189" s="242"/>
      <c r="O189" s="246"/>
      <c r="P189" s="232"/>
      <c r="Q189" s="232"/>
      <c r="R189" s="235"/>
      <c r="S189" s="235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232"/>
      <c r="N190" s="242"/>
      <c r="O190" s="246"/>
      <c r="P190" s="232"/>
      <c r="Q190" s="232"/>
      <c r="R190" s="235"/>
      <c r="S190" s="235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232"/>
      <c r="N191" s="232"/>
      <c r="O191" s="232"/>
      <c r="P191" s="232"/>
      <c r="Q191" s="232"/>
      <c r="R191" s="235"/>
      <c r="S191" s="235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232"/>
      <c r="N192" s="232"/>
      <c r="O192" s="232"/>
      <c r="P192" s="232"/>
      <c r="Q192" s="232"/>
      <c r="R192" s="235"/>
      <c r="S192" s="235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232"/>
      <c r="N193" s="232"/>
      <c r="O193" s="232"/>
      <c r="P193" s="232"/>
      <c r="Q193" s="232"/>
      <c r="R193" s="235"/>
      <c r="S193" s="235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232"/>
      <c r="N194" s="232"/>
      <c r="O194" s="232"/>
      <c r="P194" s="232"/>
      <c r="Q194" s="232"/>
      <c r="R194" s="235"/>
      <c r="S194" s="235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83"/>
      <c r="L195" s="183"/>
      <c r="M195" s="232"/>
      <c r="N195" s="232"/>
      <c r="O195" s="232"/>
      <c r="P195" s="232"/>
      <c r="Q195" s="232"/>
      <c r="R195" s="235"/>
      <c r="S195" s="235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83"/>
      <c r="L196" s="183"/>
      <c r="M196" s="232"/>
      <c r="N196" s="232"/>
      <c r="O196" s="232"/>
      <c r="P196" s="232"/>
      <c r="Q196" s="232"/>
      <c r="R196" s="235"/>
      <c r="S196" s="235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232"/>
      <c r="N197" s="232"/>
      <c r="O197" s="232"/>
      <c r="P197" s="232"/>
      <c r="Q197" s="232"/>
      <c r="R197" s="235"/>
      <c r="S197" s="235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232"/>
      <c r="N198" s="232"/>
      <c r="O198" s="232"/>
      <c r="P198" s="232"/>
      <c r="Q198" s="232"/>
      <c r="R198" s="235"/>
      <c r="S198" s="235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232"/>
      <c r="N199" s="232"/>
      <c r="O199" s="232"/>
      <c r="P199" s="232"/>
      <c r="Q199" s="232"/>
      <c r="R199" s="235"/>
      <c r="S199" s="235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232"/>
      <c r="N200" s="232"/>
      <c r="O200" s="232"/>
      <c r="P200" s="232"/>
      <c r="Q200" s="232"/>
      <c r="R200" s="235"/>
      <c r="S200" s="235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232"/>
      <c r="N201" s="232"/>
      <c r="O201" s="232"/>
      <c r="P201" s="232"/>
      <c r="Q201" s="232"/>
      <c r="R201" s="235"/>
      <c r="S201" s="235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232"/>
      <c r="N202" s="232"/>
      <c r="O202" s="232"/>
      <c r="P202" s="232"/>
      <c r="Q202" s="232"/>
      <c r="R202" s="235"/>
      <c r="S202" s="235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232"/>
      <c r="N203" s="232"/>
      <c r="O203" s="232"/>
      <c r="P203" s="232"/>
      <c r="Q203" s="232"/>
      <c r="R203" s="235"/>
      <c r="S203" s="235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232"/>
      <c r="N204" s="232"/>
      <c r="O204" s="232"/>
      <c r="P204" s="232"/>
      <c r="Q204" s="232"/>
      <c r="R204" s="235"/>
      <c r="S204" s="235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232"/>
      <c r="N205" s="232"/>
      <c r="O205" s="232"/>
      <c r="P205" s="232"/>
      <c r="Q205" s="232"/>
      <c r="R205" s="235"/>
      <c r="S205" s="235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232"/>
      <c r="N206" s="232"/>
      <c r="O206" s="232"/>
      <c r="P206" s="232"/>
      <c r="Q206" s="232"/>
      <c r="R206" s="235"/>
      <c r="S206" s="235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232"/>
      <c r="N207" s="232"/>
      <c r="O207" s="232"/>
      <c r="P207" s="232"/>
      <c r="Q207" s="232"/>
      <c r="R207" s="235"/>
      <c r="S207" s="235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232"/>
      <c r="N208" s="232"/>
      <c r="O208" s="232"/>
      <c r="P208" s="232"/>
      <c r="Q208" s="232"/>
      <c r="R208" s="235"/>
      <c r="S208" s="235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232"/>
      <c r="N209" s="232"/>
      <c r="O209" s="232"/>
      <c r="P209" s="232"/>
      <c r="Q209" s="232"/>
      <c r="R209" s="235"/>
      <c r="S209" s="235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232"/>
      <c r="N210" s="232"/>
      <c r="O210" s="232"/>
      <c r="P210" s="232"/>
      <c r="Q210" s="232"/>
      <c r="R210" s="235"/>
      <c r="S210" s="235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232"/>
      <c r="N211" s="232"/>
      <c r="O211" s="232"/>
      <c r="P211" s="232"/>
      <c r="Q211" s="232"/>
      <c r="R211" s="235"/>
      <c r="S211" s="235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232"/>
      <c r="N212" s="232"/>
      <c r="O212" s="232"/>
      <c r="P212" s="232"/>
      <c r="Q212" s="232"/>
      <c r="R212" s="235"/>
      <c r="S212" s="235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232"/>
      <c r="N213" s="232"/>
      <c r="O213" s="232"/>
      <c r="P213" s="232"/>
      <c r="Q213" s="232"/>
      <c r="R213" s="235"/>
      <c r="S213" s="235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232"/>
      <c r="N214" s="232"/>
      <c r="O214" s="232"/>
      <c r="P214" s="232"/>
      <c r="Q214" s="232"/>
      <c r="R214" s="235"/>
      <c r="S214" s="235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232"/>
      <c r="N215" s="232"/>
      <c r="O215" s="232"/>
      <c r="P215" s="232"/>
      <c r="Q215" s="232"/>
      <c r="R215" s="235"/>
      <c r="S215" s="235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232"/>
      <c r="N216" s="232"/>
      <c r="O216" s="232"/>
      <c r="P216" s="232"/>
      <c r="Q216" s="232"/>
      <c r="R216" s="235"/>
      <c r="S216" s="235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232"/>
      <c r="N217" s="232"/>
      <c r="O217" s="232"/>
      <c r="P217" s="232"/>
      <c r="Q217" s="232"/>
      <c r="R217" s="235"/>
      <c r="S217" s="235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232"/>
      <c r="N218" s="232"/>
      <c r="O218" s="232"/>
      <c r="P218" s="232"/>
      <c r="Q218" s="232"/>
      <c r="R218" s="235"/>
      <c r="S218" s="235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232"/>
      <c r="N219" s="232"/>
      <c r="O219" s="232"/>
      <c r="P219" s="232"/>
      <c r="Q219" s="232"/>
      <c r="R219" s="235"/>
      <c r="S219" s="235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232"/>
      <c r="N220" s="232"/>
      <c r="O220" s="232"/>
      <c r="P220" s="232"/>
      <c r="Q220" s="232"/>
      <c r="R220" s="235"/>
      <c r="S220" s="235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232"/>
      <c r="N221" s="232"/>
      <c r="O221" s="232"/>
      <c r="P221" s="232"/>
      <c r="Q221" s="232"/>
      <c r="R221" s="235"/>
      <c r="S221" s="235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232"/>
      <c r="N222" s="232"/>
      <c r="O222" s="232"/>
      <c r="P222" s="232"/>
      <c r="Q222" s="232"/>
      <c r="R222" s="235"/>
      <c r="S222" s="235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232"/>
      <c r="N223" s="232"/>
      <c r="O223" s="232"/>
      <c r="P223" s="232"/>
      <c r="Q223" s="232"/>
      <c r="R223" s="235"/>
      <c r="S223" s="235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232"/>
      <c r="N224" s="232"/>
      <c r="O224" s="232"/>
      <c r="P224" s="232"/>
      <c r="Q224" s="232"/>
      <c r="R224" s="235"/>
      <c r="S224" s="235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232"/>
      <c r="N225" s="232"/>
      <c r="O225" s="232"/>
      <c r="P225" s="232"/>
      <c r="Q225" s="232"/>
      <c r="R225" s="235"/>
      <c r="S225" s="235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232"/>
      <c r="N226" s="232"/>
      <c r="O226" s="232"/>
      <c r="P226" s="232"/>
      <c r="Q226" s="232"/>
      <c r="R226" s="235"/>
      <c r="S226" s="235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232"/>
      <c r="N227" s="232"/>
      <c r="O227" s="232"/>
      <c r="P227" s="232"/>
      <c r="Q227" s="232"/>
      <c r="R227" s="235"/>
      <c r="S227" s="235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232"/>
      <c r="N228" s="232"/>
      <c r="O228" s="232"/>
      <c r="P228" s="232"/>
      <c r="Q228" s="232"/>
      <c r="R228" s="235"/>
      <c r="S228" s="235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232"/>
      <c r="N229" s="232"/>
      <c r="O229" s="232"/>
      <c r="P229" s="232"/>
      <c r="Q229" s="232"/>
      <c r="R229" s="235"/>
      <c r="S229" s="235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64"/>
      <c r="E236" s="164"/>
      <c r="F236" s="164"/>
      <c r="G236" s="164"/>
      <c r="H236" s="164"/>
      <c r="I236" s="164"/>
      <c r="J236" s="164"/>
      <c r="K236" s="164"/>
      <c r="L236" s="16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64"/>
      <c r="E237" s="164"/>
      <c r="F237" s="164"/>
      <c r="G237" s="164"/>
      <c r="H237" s="164"/>
      <c r="I237" s="164"/>
      <c r="J237" s="164"/>
      <c r="K237" s="164"/>
      <c r="L237" s="16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64"/>
      <c r="E238" s="164"/>
      <c r="F238" s="164"/>
      <c r="G238" s="164"/>
      <c r="H238" s="164"/>
      <c r="I238" s="164"/>
      <c r="J238" s="164"/>
      <c r="K238" s="164"/>
      <c r="L238" s="16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64"/>
      <c r="E239" s="164"/>
      <c r="F239" s="164"/>
      <c r="G239" s="164"/>
      <c r="H239" s="164"/>
      <c r="I239" s="164"/>
      <c r="J239" s="164"/>
      <c r="K239" s="164"/>
      <c r="L239" s="16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64"/>
      <c r="E240" s="164"/>
      <c r="F240" s="164"/>
      <c r="G240" s="164"/>
      <c r="H240" s="164"/>
      <c r="I240" s="164"/>
      <c r="J240" s="164"/>
      <c r="K240" s="164"/>
      <c r="L240" s="16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64"/>
      <c r="E241" s="164"/>
      <c r="F241" s="164"/>
      <c r="G241" s="164"/>
      <c r="H241" s="164"/>
      <c r="I241" s="164"/>
      <c r="J241" s="164"/>
      <c r="K241" s="164"/>
      <c r="L241" s="16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64"/>
      <c r="E242" s="164"/>
      <c r="F242" s="164"/>
      <c r="G242" s="164"/>
      <c r="H242" s="164"/>
      <c r="I242" s="164"/>
      <c r="J242" s="164"/>
      <c r="K242" s="164"/>
      <c r="L242" s="16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64"/>
      <c r="E243" s="164"/>
      <c r="F243" s="164"/>
      <c r="G243" s="164"/>
      <c r="H243" s="164"/>
      <c r="I243" s="164"/>
      <c r="J243" s="164"/>
      <c r="K243" s="164"/>
      <c r="L243" s="16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64"/>
      <c r="E244" s="164"/>
      <c r="F244" s="164"/>
      <c r="G244" s="164"/>
      <c r="H244" s="164"/>
      <c r="I244" s="164"/>
      <c r="J244" s="164"/>
      <c r="K244" s="164"/>
      <c r="L244" s="16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64"/>
      <c r="E245" s="164"/>
      <c r="F245" s="164"/>
      <c r="G245" s="164"/>
      <c r="H245" s="164"/>
      <c r="I245" s="164"/>
      <c r="J245" s="164"/>
      <c r="K245" s="164"/>
      <c r="L245" s="16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64"/>
      <c r="E246" s="164"/>
      <c r="F246" s="164"/>
      <c r="G246" s="164"/>
      <c r="H246" s="164"/>
      <c r="I246" s="164"/>
      <c r="J246" s="164"/>
      <c r="K246" s="164"/>
      <c r="L246" s="16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64"/>
      <c r="E247" s="164"/>
      <c r="F247" s="164"/>
      <c r="G247" s="164"/>
      <c r="H247" s="164"/>
      <c r="I247" s="164"/>
      <c r="J247" s="164"/>
      <c r="K247" s="164"/>
      <c r="L247" s="16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64"/>
      <c r="E248" s="164"/>
      <c r="F248" s="164"/>
      <c r="G248" s="164"/>
      <c r="H248" s="164"/>
      <c r="I248" s="164"/>
      <c r="J248" s="164"/>
      <c r="K248" s="164"/>
      <c r="L248" s="16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64"/>
      <c r="E249" s="164"/>
      <c r="F249" s="164"/>
      <c r="G249" s="164"/>
      <c r="H249" s="164"/>
      <c r="I249" s="164"/>
      <c r="J249" s="164"/>
      <c r="K249" s="164"/>
      <c r="L249" s="16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64"/>
      <c r="E250" s="164"/>
      <c r="F250" s="164"/>
      <c r="G250" s="164"/>
      <c r="H250" s="164"/>
      <c r="I250" s="164"/>
      <c r="J250" s="164"/>
      <c r="K250" s="164"/>
      <c r="L250" s="16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D251" s="26"/>
      <c r="E251" s="26"/>
      <c r="F251" s="26"/>
      <c r="G251" s="26"/>
      <c r="H251" s="26"/>
      <c r="I251" s="26"/>
      <c r="J251" s="26"/>
      <c r="K251" s="26"/>
      <c r="L251" s="26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D252" s="26"/>
      <c r="E252" s="26"/>
      <c r="F252" s="26"/>
      <c r="G252" s="26"/>
      <c r="H252" s="26"/>
      <c r="I252" s="26"/>
      <c r="J252" s="26"/>
      <c r="K252" s="26"/>
      <c r="L252" s="26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D253" s="26"/>
      <c r="E253" s="26"/>
      <c r="F253" s="26"/>
      <c r="G253" s="26"/>
      <c r="H253" s="26"/>
      <c r="I253" s="26"/>
      <c r="J253" s="26"/>
      <c r="K253" s="26"/>
      <c r="L253" s="26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D254" s="26"/>
      <c r="E254" s="26"/>
      <c r="F254" s="26"/>
      <c r="G254" s="26"/>
      <c r="H254" s="26"/>
      <c r="I254" s="26"/>
      <c r="J254" s="26"/>
      <c r="K254" s="26"/>
      <c r="L254" s="26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D255" s="26"/>
      <c r="E255" s="26"/>
      <c r="F255" s="26"/>
      <c r="G255" s="26"/>
      <c r="H255" s="26"/>
      <c r="I255" s="26"/>
      <c r="J255" s="26"/>
      <c r="K255" s="26"/>
      <c r="L255" s="26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D256" s="26"/>
      <c r="E256" s="26"/>
      <c r="F256" s="26"/>
      <c r="G256" s="26"/>
      <c r="H256" s="26"/>
      <c r="I256" s="26"/>
      <c r="J256" s="26"/>
      <c r="K256" s="26"/>
      <c r="L256" s="26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sheetProtection algorithmName="SHA-512" hashValue="I3dUO2oDGnIJlh2Ey5tKNT6HmBmsAabPJAz8mSffT6rFt9ys/egGH27IIZZfoRm2HxULG5SG8bmrm5J3D4PKiw==" saltValue="wMLt2YnFq5G8SF8l/xCBBg==" spinCount="100000" sheet="1" objects="1" scenarios="1"/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zoomScale="160" zoomScaleNormal="160" workbookViewId="0">
      <selection activeCell="I46" sqref="I46"/>
    </sheetView>
  </sheetViews>
  <sheetFormatPr baseColWidth="10" defaultRowHeight="15"/>
  <cols>
    <col min="1" max="1" width="64.33203125" customWidth="1"/>
    <col min="3" max="3" width="18.6640625" customWidth="1"/>
  </cols>
  <sheetData>
    <row r="1" spans="1:4" ht="16" thickBot="1">
      <c r="A1" s="158"/>
      <c r="B1" s="199" t="s">
        <v>34</v>
      </c>
      <c r="C1" s="199" t="s">
        <v>9</v>
      </c>
      <c r="D1" s="20" t="s">
        <v>175</v>
      </c>
    </row>
    <row r="2" spans="1:4">
      <c r="A2" s="184" t="s">
        <v>126</v>
      </c>
      <c r="B2" s="156">
        <f>Utilidad!A1</f>
        <v>261455.17021000001</v>
      </c>
      <c r="C2" s="157">
        <f>Utilidad!B1</f>
        <v>0.58909288477999999</v>
      </c>
      <c r="D2" s="200">
        <f>Utilidad!Q67</f>
        <v>0.01</v>
      </c>
    </row>
    <row r="3" spans="1:4">
      <c r="A3" s="185" t="s">
        <v>127</v>
      </c>
      <c r="B3" s="156">
        <f>Utilidad!A2</f>
        <v>11473.344999999999</v>
      </c>
      <c r="C3" s="157">
        <f>Utilidad!B2</f>
        <v>0.62939999999999996</v>
      </c>
      <c r="D3" s="200">
        <f>Utilidad!Q68</f>
        <v>0.01</v>
      </c>
    </row>
    <row r="4" spans="1:4">
      <c r="A4" s="185" t="s">
        <v>128</v>
      </c>
      <c r="B4" s="156">
        <f>Utilidad!A3</f>
        <v>249981.82521000001</v>
      </c>
      <c r="C4" s="157">
        <f>Utilidad!B3</f>
        <v>0.58724292054000005</v>
      </c>
      <c r="D4" s="200">
        <f>Utilidad!Q69</f>
        <v>0.01</v>
      </c>
    </row>
    <row r="5" spans="1:4">
      <c r="A5" s="185" t="s">
        <v>129</v>
      </c>
      <c r="B5" s="156">
        <f>Utilidad!A4</f>
        <v>6175.1053801999997</v>
      </c>
      <c r="C5" s="157">
        <f>Utilidad!B4</f>
        <v>0.55800000000000005</v>
      </c>
      <c r="D5" s="200">
        <f>Utilidad!Q70</f>
        <v>0.01</v>
      </c>
    </row>
    <row r="6" spans="1:4">
      <c r="A6" s="185" t="s">
        <v>130</v>
      </c>
      <c r="B6" s="156">
        <f>Utilidad!A5</f>
        <v>256156.93059</v>
      </c>
      <c r="C6" s="157">
        <f>Utilidad!B5</f>
        <v>0.58653796941000003</v>
      </c>
      <c r="D6" s="200">
        <f>Utilidad!Q71</f>
        <v>0.01</v>
      </c>
    </row>
    <row r="7" spans="1:4">
      <c r="A7" s="185" t="s">
        <v>30</v>
      </c>
      <c r="B7" s="156">
        <f>Utilidad!A6</f>
        <v>346.99358934999998</v>
      </c>
      <c r="C7" s="157">
        <f>Utilidad!B6</f>
        <v>0.64181144894999997</v>
      </c>
      <c r="D7" s="200">
        <f>Utilidad!Q72</f>
        <v>0.01</v>
      </c>
    </row>
    <row r="8" spans="1:4">
      <c r="A8" s="185" t="s">
        <v>131</v>
      </c>
      <c r="B8" s="156">
        <f>Utilidad!A7</f>
        <v>255809.93700000001</v>
      </c>
      <c r="C8" s="157">
        <f>Utilidad!B7</f>
        <v>0.58646299365999999</v>
      </c>
      <c r="D8" s="200">
        <f>Utilidad!Q73</f>
        <v>0.01</v>
      </c>
    </row>
    <row r="9" spans="1:4">
      <c r="A9" s="185" t="s">
        <v>132</v>
      </c>
      <c r="B9" s="156">
        <f>Utilidad!A8</f>
        <v>1337.8366162</v>
      </c>
      <c r="C9" s="157">
        <f>Utilidad!B8</f>
        <v>0.6</v>
      </c>
      <c r="D9" s="200">
        <f>Utilidad!Q74</f>
        <v>0.01</v>
      </c>
    </row>
    <row r="10" spans="1:4">
      <c r="A10" s="185" t="s">
        <v>133</v>
      </c>
      <c r="B10" s="156">
        <f>Utilidad!A9</f>
        <v>43011</v>
      </c>
      <c r="C10" s="157">
        <f>Utilidad!B9</f>
        <v>9.9947050393000003E-2</v>
      </c>
      <c r="D10" s="200">
        <f>Utilidad!Q75</f>
        <v>0.01</v>
      </c>
    </row>
    <row r="11" spans="1:4">
      <c r="A11" s="185" t="s">
        <v>134</v>
      </c>
      <c r="B11" s="156">
        <f>Utilidad!A10</f>
        <v>211461.10037999999</v>
      </c>
      <c r="C11" s="157">
        <f>Utilidad!B10</f>
        <v>0.68533426074000003</v>
      </c>
      <c r="D11" s="200">
        <f>Utilidad!Q76</f>
        <v>0.01</v>
      </c>
    </row>
    <row r="12" spans="1:4">
      <c r="A12" s="185" t="s">
        <v>135</v>
      </c>
      <c r="B12" s="156">
        <f>Utilidad!A11</f>
        <v>1305</v>
      </c>
      <c r="C12" s="157">
        <f>Utilidad!B11</f>
        <v>0.63677099999999998</v>
      </c>
      <c r="D12" s="200">
        <f>Utilidad!Q77</f>
        <v>0.01</v>
      </c>
    </row>
    <row r="13" spans="1:4" ht="16" thickBot="1">
      <c r="A13" s="186" t="s">
        <v>136</v>
      </c>
      <c r="B13" s="156">
        <f>Utilidad!A12</f>
        <v>0</v>
      </c>
      <c r="C13" s="157">
        <f>Utilidad!B12</f>
        <v>0</v>
      </c>
      <c r="D13" s="200">
        <f>Utilidad!Q78</f>
        <v>0.01</v>
      </c>
    </row>
    <row r="14" spans="1:4">
      <c r="A14" s="159" t="s">
        <v>137</v>
      </c>
      <c r="B14" s="156">
        <f>Utilidad!A13</f>
        <v>212766.10037999999</v>
      </c>
      <c r="C14" s="157">
        <f>Utilidad!B13</f>
        <v>0.68503639817999995</v>
      </c>
      <c r="D14" s="200">
        <f>Utilidad!Q79</f>
        <v>0.01</v>
      </c>
    </row>
    <row r="15" spans="1:4">
      <c r="A15" s="159" t="s">
        <v>138</v>
      </c>
      <c r="B15" s="156">
        <f>Utilidad!A14</f>
        <v>84629.508799999996</v>
      </c>
      <c r="C15" s="157">
        <f>Utilidad!B14</f>
        <v>0.68469999999999998</v>
      </c>
      <c r="D15" s="200">
        <f>Utilidad!Q80</f>
        <v>0.01</v>
      </c>
    </row>
    <row r="16" spans="1:4">
      <c r="A16" s="159" t="s">
        <v>139</v>
      </c>
      <c r="B16" s="156">
        <f>Utilidad!A15</f>
        <v>128136.59157999999</v>
      </c>
      <c r="C16" s="157">
        <f>Utilidad!B15</f>
        <v>0.68525857681000002</v>
      </c>
      <c r="D16" s="200">
        <f>Utilidad!Q81</f>
        <v>0.01</v>
      </c>
    </row>
    <row r="17" spans="1:4">
      <c r="A17" s="159" t="s">
        <v>140</v>
      </c>
      <c r="B17" s="156">
        <f>Utilidad!A16</f>
        <v>0</v>
      </c>
      <c r="C17" s="157">
        <f>Utilidad!B16</f>
        <v>0</v>
      </c>
      <c r="D17" s="200">
        <f>Utilidad!Q82</f>
        <v>0.01</v>
      </c>
    </row>
    <row r="18" spans="1:4">
      <c r="A18" s="159" t="s">
        <v>141</v>
      </c>
      <c r="B18" s="156">
        <f>Utilidad!A17</f>
        <v>1151.136</v>
      </c>
      <c r="C18" s="157">
        <f>Utilidad!B17</f>
        <v>0.68469999999999998</v>
      </c>
      <c r="D18" s="200">
        <f>Utilidad!Q83</f>
        <v>0.01</v>
      </c>
    </row>
    <row r="19" spans="1:4">
      <c r="A19" s="159" t="s">
        <v>12</v>
      </c>
      <c r="B19" s="156">
        <f>Utilidad!A18</f>
        <v>0</v>
      </c>
      <c r="C19" s="157">
        <f>Utilidad!B18</f>
        <v>0</v>
      </c>
      <c r="D19" s="200">
        <f>Utilidad!Q84</f>
        <v>0.01</v>
      </c>
    </row>
    <row r="20" spans="1:4">
      <c r="A20" s="159" t="s">
        <v>142</v>
      </c>
      <c r="B20" s="156">
        <f>Utilidad!A19</f>
        <v>0</v>
      </c>
      <c r="C20" s="157">
        <f>Utilidad!B19</f>
        <v>0</v>
      </c>
      <c r="D20" s="200">
        <f>Utilidad!Q85</f>
        <v>0.01</v>
      </c>
    </row>
    <row r="21" spans="1:4">
      <c r="A21" s="159" t="s">
        <v>143</v>
      </c>
      <c r="B21" s="156">
        <f>Utilidad!A20</f>
        <v>1151.136</v>
      </c>
      <c r="C21" s="157">
        <f>Utilidad!B20</f>
        <v>0.68469999999999998</v>
      </c>
      <c r="D21" s="200">
        <f>Utilidad!Q86</f>
        <v>0.01</v>
      </c>
    </row>
    <row r="22" spans="1:4">
      <c r="A22" s="159" t="s">
        <v>144</v>
      </c>
      <c r="B22" s="156">
        <f>Utilidad!A21</f>
        <v>83478.372799999997</v>
      </c>
      <c r="C22" s="157">
        <f>Utilidad!B21</f>
        <v>0.68469999999999998</v>
      </c>
      <c r="D22" s="200">
        <f>Utilidad!Q87</f>
        <v>0.01</v>
      </c>
    </row>
    <row r="23" spans="1:4">
      <c r="A23" s="159" t="s">
        <v>13</v>
      </c>
      <c r="B23" s="156">
        <f>Utilidad!A22</f>
        <v>84629.508799999996</v>
      </c>
      <c r="C23" s="157">
        <f>Utilidad!B22</f>
        <v>0.68469999999999998</v>
      </c>
      <c r="D23" s="200">
        <f>Utilidad!Q88</f>
        <v>0.01</v>
      </c>
    </row>
    <row r="24" spans="1:4">
      <c r="A24" s="159" t="s">
        <v>145</v>
      </c>
      <c r="B24" s="156">
        <f>Utilidad!A23</f>
        <v>0</v>
      </c>
      <c r="C24" s="157">
        <f>Utilidad!B23</f>
        <v>0</v>
      </c>
      <c r="D24" s="200">
        <f>Utilidad!Q89</f>
        <v>0.01</v>
      </c>
    </row>
    <row r="25" spans="1:4" ht="16" thickBot="1">
      <c r="A25" s="187" t="s">
        <v>146</v>
      </c>
      <c r="B25" s="156">
        <f>Utilidad!A24</f>
        <v>5000</v>
      </c>
      <c r="C25" s="157">
        <f>Utilidad!B24</f>
        <v>0</v>
      </c>
      <c r="D25" s="200">
        <f>Utilidad!Q90</f>
        <v>0.01</v>
      </c>
    </row>
    <row r="26" spans="1:4">
      <c r="A26" s="188" t="s">
        <v>147</v>
      </c>
      <c r="B26" s="156">
        <f>Utilidad!A25</f>
        <v>133136.59158000001</v>
      </c>
      <c r="C26" s="157">
        <f>Utilidad!B25</f>
        <v>0.65952340630999995</v>
      </c>
      <c r="D26" s="200">
        <f>Utilidad!Q91</f>
        <v>0.01</v>
      </c>
    </row>
    <row r="27" spans="1:4">
      <c r="A27" s="188" t="s">
        <v>148</v>
      </c>
      <c r="B27" s="156">
        <f>Utilidad!A26</f>
        <v>8823</v>
      </c>
      <c r="C27" s="157">
        <f>Utilidad!B26</f>
        <v>0.64652050752000001</v>
      </c>
      <c r="D27" s="200">
        <f>Utilidad!Q92</f>
        <v>0.01</v>
      </c>
    </row>
    <row r="28" spans="1:4">
      <c r="A28" s="188" t="s">
        <v>71</v>
      </c>
      <c r="B28" s="156">
        <f>Utilidad!A27</f>
        <v>9769.8366162000002</v>
      </c>
      <c r="C28" s="157">
        <f>Utilidad!B27</f>
        <v>0.64200000000000002</v>
      </c>
      <c r="D28" s="200">
        <f>Utilidad!Q93</f>
        <v>0.01</v>
      </c>
    </row>
    <row r="29" spans="1:4">
      <c r="A29" s="188" t="s">
        <v>149</v>
      </c>
      <c r="B29" s="156">
        <f>Utilidad!A28</f>
        <v>951.44447625999999</v>
      </c>
      <c r="C29" s="157">
        <f>Utilidad!B28</f>
        <v>0.65003329891999995</v>
      </c>
      <c r="D29" s="200">
        <f>Utilidad!Q94</f>
        <v>0.01</v>
      </c>
    </row>
    <row r="30" spans="1:4">
      <c r="A30" s="188" t="s">
        <v>68</v>
      </c>
      <c r="B30" s="156">
        <f>Utilidad!A29</f>
        <v>951.44447625999999</v>
      </c>
      <c r="C30" s="157">
        <f>Utilidad!B29</f>
        <v>0.65003329891999995</v>
      </c>
      <c r="D30" s="200">
        <f>Utilidad!Q95</f>
        <v>0.01</v>
      </c>
    </row>
    <row r="31" spans="1:4">
      <c r="A31" s="188" t="s">
        <v>150</v>
      </c>
      <c r="B31" s="156">
        <f>Utilidad!A30</f>
        <v>1200</v>
      </c>
      <c r="C31" s="157">
        <f>Utilidad!B30</f>
        <v>0</v>
      </c>
      <c r="D31" s="200">
        <f>Utilidad!Q96</f>
        <v>0.01</v>
      </c>
    </row>
    <row r="32" spans="1:4" ht="16" thickBot="1">
      <c r="A32" s="189" t="s">
        <v>151</v>
      </c>
      <c r="B32" s="156">
        <f>Utilidad!A31</f>
        <v>12042.4</v>
      </c>
      <c r="C32" s="157">
        <f>Utilidad!B31</f>
        <v>0.65475410000000001</v>
      </c>
      <c r="D32" s="200">
        <f>Utilidad!Q97</f>
        <v>0.01</v>
      </c>
    </row>
    <row r="33" spans="1:4">
      <c r="A33" s="190" t="s">
        <v>152</v>
      </c>
      <c r="B33" s="156">
        <f>Utilidad!A32</f>
        <v>112519.74709999999</v>
      </c>
      <c r="C33" s="157">
        <f>Utilidad!B32</f>
        <v>0.65410000000000001</v>
      </c>
      <c r="D33" s="200">
        <f>Utilidad!Q98</f>
        <v>0.01</v>
      </c>
    </row>
    <row r="34" spans="1:4">
      <c r="A34" s="191" t="s">
        <v>153</v>
      </c>
      <c r="B34" s="156">
        <f>Utilidad!A33</f>
        <v>0</v>
      </c>
      <c r="C34" s="157">
        <f>Utilidad!B33</f>
        <v>0</v>
      </c>
      <c r="D34" s="200">
        <f>Utilidad!Q99</f>
        <v>0.01</v>
      </c>
    </row>
    <row r="35" spans="1:4">
      <c r="A35" s="191" t="s">
        <v>31</v>
      </c>
      <c r="B35" s="156">
        <f>Utilidad!A34</f>
        <v>12042.4</v>
      </c>
      <c r="C35" s="157">
        <f>Utilidad!B34</f>
        <v>0.65475410000000001</v>
      </c>
      <c r="D35" s="200">
        <f>Utilidad!Q100</f>
        <v>0.01</v>
      </c>
    </row>
    <row r="36" spans="1:4">
      <c r="A36" s="191" t="s">
        <v>154</v>
      </c>
      <c r="B36" s="156">
        <f>Utilidad!A35</f>
        <v>4312.5021039000003</v>
      </c>
      <c r="C36" s="157">
        <f>Utilidad!B35</f>
        <v>0.65410000000000001</v>
      </c>
      <c r="D36" s="200">
        <f>Utilidad!Q101</f>
        <v>0.01</v>
      </c>
    </row>
    <row r="37" spans="1:4">
      <c r="A37" s="191" t="s">
        <v>69</v>
      </c>
      <c r="B37" s="156">
        <f>Utilidad!A36</f>
        <v>6548.9178960999998</v>
      </c>
      <c r="C37" s="157">
        <f>Utilidad!B36</f>
        <v>0.65410000000000001</v>
      </c>
      <c r="D37" s="200">
        <f>Utilidad!Q102</f>
        <v>0.01</v>
      </c>
    </row>
    <row r="38" spans="1:4">
      <c r="A38" s="191" t="s">
        <v>155</v>
      </c>
      <c r="B38" s="156">
        <f>Utilidad!A37</f>
        <v>108207.245</v>
      </c>
      <c r="C38" s="157">
        <f>Utilidad!B37</f>
        <v>0.65410000000000001</v>
      </c>
      <c r="D38" s="200">
        <f>Utilidad!Q103</f>
        <v>0.01</v>
      </c>
    </row>
    <row r="39" spans="1:4">
      <c r="A39" s="191" t="s">
        <v>15</v>
      </c>
      <c r="B39" s="156">
        <f>Utilidad!A38</f>
        <v>108207.245</v>
      </c>
      <c r="C39" s="157">
        <f>Utilidad!B38</f>
        <v>0.65410000000000001</v>
      </c>
      <c r="D39" s="200">
        <f>Utilidad!Q104</f>
        <v>0.01</v>
      </c>
    </row>
    <row r="40" spans="1:4" ht="16" thickBot="1">
      <c r="A40" s="192" t="s">
        <v>156</v>
      </c>
      <c r="B40" s="156">
        <f>Utilidad!A39</f>
        <v>0</v>
      </c>
      <c r="C40" s="157">
        <f>Utilidad!B39</f>
        <v>0</v>
      </c>
      <c r="D40" s="200">
        <f>Utilidad!Q105</f>
        <v>0.01</v>
      </c>
    </row>
    <row r="41" spans="1:4">
      <c r="A41" s="159" t="s">
        <v>157</v>
      </c>
      <c r="B41" s="156">
        <f>Utilidad!A40</f>
        <v>1926.6</v>
      </c>
      <c r="C41" s="157">
        <f>Utilidad!B40</f>
        <v>0.58411984843999998</v>
      </c>
      <c r="D41" s="200">
        <f>Utilidad!Q106</f>
        <v>0.01</v>
      </c>
    </row>
    <row r="42" spans="1:4">
      <c r="A42" s="159" t="s">
        <v>158</v>
      </c>
      <c r="B42" s="156">
        <f>Utilidad!A41</f>
        <v>1535.6</v>
      </c>
      <c r="C42" s="157">
        <f>Utilidad!B41</f>
        <v>0.57999999999999996</v>
      </c>
      <c r="D42" s="200">
        <f>Utilidad!Q107</f>
        <v>0.01</v>
      </c>
    </row>
    <row r="43" spans="1:4">
      <c r="A43" s="159" t="s">
        <v>159</v>
      </c>
      <c r="B43" s="156">
        <f>Utilidad!A42</f>
        <v>391</v>
      </c>
      <c r="C43" s="157">
        <f>Utilidad!B42</f>
        <v>0.60029999999999994</v>
      </c>
      <c r="D43" s="200">
        <f>Utilidad!Q108</f>
        <v>0.01</v>
      </c>
    </row>
    <row r="44" spans="1:4">
      <c r="A44" s="159" t="s">
        <v>160</v>
      </c>
      <c r="B44" s="156">
        <f>Utilidad!A43</f>
        <v>391</v>
      </c>
      <c r="C44" s="157">
        <f>Utilidad!B43</f>
        <v>0.60029999999999994</v>
      </c>
      <c r="D44" s="200">
        <f>Utilidad!Q109</f>
        <v>0.01</v>
      </c>
    </row>
    <row r="45" spans="1:4" ht="16" thickBot="1">
      <c r="A45" s="159" t="s">
        <v>161</v>
      </c>
      <c r="B45" s="156">
        <f>Utilidad!A44</f>
        <v>0</v>
      </c>
      <c r="C45" s="157">
        <f>Utilidad!B44</f>
        <v>0</v>
      </c>
      <c r="D45" s="200">
        <f>Utilidad!Q110</f>
        <v>0.01</v>
      </c>
    </row>
    <row r="46" spans="1:4">
      <c r="A46" s="193" t="s">
        <v>162</v>
      </c>
      <c r="B46" s="156">
        <f>Utilidad!A45</f>
        <v>0</v>
      </c>
      <c r="C46" s="157">
        <f>Utilidad!B45</f>
        <v>0</v>
      </c>
      <c r="D46" s="200">
        <f>Utilidad!Q111</f>
        <v>0.01</v>
      </c>
    </row>
    <row r="47" spans="1:4">
      <c r="A47" s="194" t="s">
        <v>163</v>
      </c>
      <c r="B47" s="156">
        <f>Utilidad!A46</f>
        <v>0</v>
      </c>
      <c r="C47" s="157">
        <f>Utilidad!B46</f>
        <v>0</v>
      </c>
      <c r="D47" s="200">
        <f>Utilidad!Q112</f>
        <v>0.01</v>
      </c>
    </row>
    <row r="48" spans="1:4">
      <c r="A48" s="194" t="s">
        <v>164</v>
      </c>
      <c r="B48" s="156">
        <f>Utilidad!A47</f>
        <v>0</v>
      </c>
      <c r="C48" s="157">
        <f>Utilidad!B47</f>
        <v>0.57028500000000004</v>
      </c>
      <c r="D48" s="200">
        <f>Utilidad!Q113</f>
        <v>0.01</v>
      </c>
    </row>
    <row r="49" spans="1:4" ht="16" thickBot="1">
      <c r="A49" s="195" t="s">
        <v>165</v>
      </c>
      <c r="B49" s="156">
        <f>Utilidad!A48</f>
        <v>0</v>
      </c>
      <c r="C49" s="157">
        <f>Utilidad!B48</f>
        <v>0</v>
      </c>
      <c r="D49" s="200">
        <f>Utilidad!Q114</f>
        <v>0.01</v>
      </c>
    </row>
    <row r="50" spans="1:4">
      <c r="A50" s="196" t="s">
        <v>166</v>
      </c>
      <c r="B50" s="156">
        <f>Utilidad!A49</f>
        <v>10861.42</v>
      </c>
      <c r="C50" s="157">
        <f>Utilidad!B49</f>
        <v>0.65410000000000001</v>
      </c>
      <c r="D50" s="200">
        <f>Utilidad!Q115</f>
        <v>0.01</v>
      </c>
    </row>
    <row r="51" spans="1:4">
      <c r="A51" s="197" t="s">
        <v>167</v>
      </c>
      <c r="B51" s="156">
        <f>Utilidad!A50</f>
        <v>0</v>
      </c>
      <c r="C51" s="157">
        <f>Utilidad!B50</f>
        <v>0.62139500000000003</v>
      </c>
      <c r="D51" s="200">
        <f>Utilidad!Q116</f>
        <v>0.01</v>
      </c>
    </row>
    <row r="52" spans="1:4">
      <c r="A52" s="197" t="s">
        <v>168</v>
      </c>
      <c r="B52" s="156">
        <f>Utilidad!A51</f>
        <v>10861.42</v>
      </c>
      <c r="C52" s="157">
        <f>Utilidad!B51</f>
        <v>0.65410000000000001</v>
      </c>
      <c r="D52" s="200">
        <f>Utilidad!Q117</f>
        <v>0.01</v>
      </c>
    </row>
    <row r="53" spans="1:4" ht="16" thickBot="1">
      <c r="A53" s="198" t="s">
        <v>169</v>
      </c>
      <c r="B53" s="156">
        <f>Utilidad!A52</f>
        <v>0</v>
      </c>
      <c r="C53" s="157">
        <f>Utilidad!B52</f>
        <v>0.62139500000000003</v>
      </c>
      <c r="D53" s="200">
        <f>Utilidad!Q118</f>
        <v>0.01</v>
      </c>
    </row>
    <row r="54" spans="1:4">
      <c r="A54" s="159" t="s">
        <v>170</v>
      </c>
      <c r="B54" s="156">
        <f>Utilidad!A53</f>
        <v>0</v>
      </c>
      <c r="C54" s="157">
        <f>Utilidad!B53</f>
        <v>0</v>
      </c>
      <c r="D54" s="200">
        <f>Utilidad!Q119</f>
        <v>0.01</v>
      </c>
    </row>
    <row r="55" spans="1:4">
      <c r="A55" s="159" t="s">
        <v>171</v>
      </c>
      <c r="B55" s="156">
        <f>Utilidad!A54</f>
        <v>0</v>
      </c>
      <c r="C55" s="157">
        <f>Utilidad!B54</f>
        <v>0</v>
      </c>
      <c r="D55" s="200">
        <f>Utilidad!Q120</f>
        <v>0.01</v>
      </c>
    </row>
    <row r="56" spans="1:4">
      <c r="A56" s="159" t="s">
        <v>14</v>
      </c>
      <c r="B56" s="156">
        <f>Utilidad!A55</f>
        <v>391</v>
      </c>
      <c r="C56" s="157">
        <f>Utilidad!B55</f>
        <v>0.60029999999999994</v>
      </c>
      <c r="D56" s="200">
        <f>Utilidad!Q121</f>
        <v>0.01</v>
      </c>
    </row>
    <row r="57" spans="1:4">
      <c r="A57" s="159" t="s">
        <v>172</v>
      </c>
      <c r="B57" s="156">
        <f>Utilidad!A56</f>
        <v>0</v>
      </c>
      <c r="C57" s="157">
        <f>Utilidad!B56</f>
        <v>0</v>
      </c>
      <c r="D57" s="200">
        <f>Utilidad!Q122</f>
        <v>0.01</v>
      </c>
    </row>
    <row r="58" spans="1:4">
      <c r="A58" s="159" t="s">
        <v>32</v>
      </c>
      <c r="B58" s="156">
        <f>Utilidad!A57</f>
        <v>11473.344999999999</v>
      </c>
      <c r="C58" s="157">
        <f>Utilidad!B57</f>
        <v>0.62939999999999996</v>
      </c>
      <c r="D58" s="200">
        <f>Utilidad!Q123</f>
        <v>0.01</v>
      </c>
    </row>
    <row r="59" spans="1:4">
      <c r="A59" s="159" t="s">
        <v>173</v>
      </c>
      <c r="B59" s="156">
        <f>Utilidad!A58</f>
        <v>0</v>
      </c>
      <c r="C59" s="157">
        <f>Utilidad!B58</f>
        <v>0</v>
      </c>
      <c r="D59" s="200">
        <f>Utilidad!Q124</f>
        <v>0.01</v>
      </c>
    </row>
    <row r="60" spans="1:4">
      <c r="A60" s="159" t="s">
        <v>33</v>
      </c>
      <c r="B60" s="156">
        <f>Utilidad!A59</f>
        <v>10861.42</v>
      </c>
      <c r="C60" s="157">
        <f>Utilidad!B59</f>
        <v>0.65410000000000001</v>
      </c>
      <c r="D60" s="200">
        <f>Utilidad!Q125</f>
        <v>0.01</v>
      </c>
    </row>
    <row r="61" spans="1:4">
      <c r="A61" s="160" t="s">
        <v>174</v>
      </c>
      <c r="B61" s="156">
        <f>Utilidad!A60</f>
        <v>0</v>
      </c>
      <c r="C61" s="157">
        <f>Utilidad!B60</f>
        <v>0</v>
      </c>
      <c r="D61" s="200">
        <f>Utilidad!Q126</f>
        <v>0.01</v>
      </c>
    </row>
  </sheetData>
  <sheetProtection algorithmName="SHA-512" hashValue="Pc9/Rf1NgVoyyyZk/xMqxqSahIDoOmxtvnnMy+id3QqJyT/h1HbkIJG6wTe7a6gJlsLSMTR/4RVRBX/yOQwSrQ==" saltValue="ETEcDo5V7dcqd2giRQlNCQ==" spinCount="100000" sheet="1" objects="1" scenarios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opLeftCell="B30" zoomScale="120" zoomScaleNormal="120" workbookViewId="0">
      <selection activeCell="N86" sqref="N86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261455.17021000001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0.58909288477999999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154021.38045965481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0.62939999999999996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7221.3233429999991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249981.82521000001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0.58724292054000005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146800.05711824022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+Utilidad!N70*Utilidad!H70</f>
        <v>0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+Utilidad!P70*Utilidad!H70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+Utilidad!N123*Utilidad!H123</f>
        <v>0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256156.93059</v>
      </c>
      <c r="J19" s="23"/>
      <c r="K19" s="23"/>
      <c r="L19" s="23"/>
      <c r="M19" s="23"/>
      <c r="N19" s="23"/>
      <c r="O19" s="23"/>
      <c r="P19" s="23"/>
      <c r="Q19" s="23"/>
      <c r="R19" s="90">
        <f>+Utilidad!P123*Utilidad!H123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0.58653796941000003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150245.76591855692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+Utilidad!N72*Utilidad!H72</f>
        <v>0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+Utilidad!P72*Utilidad!H72</f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255809.93700000001</v>
      </c>
      <c r="J29" s="23"/>
      <c r="K29" s="23"/>
      <c r="L29" s="23"/>
      <c r="M29" s="23"/>
      <c r="N29" s="86">
        <f>+Utilidad!N107</f>
        <v>1535.6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0.58646299365999999</v>
      </c>
      <c r="J30" s="117"/>
      <c r="K30" s="23"/>
      <c r="L30" s="23"/>
      <c r="M30" s="23"/>
      <c r="N30" s="87">
        <f>+Utilidad!O107</f>
        <v>0.57999999999999996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3945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150023.06146099599</v>
      </c>
      <c r="J31" s="23"/>
      <c r="K31" s="23"/>
      <c r="L31" s="23"/>
      <c r="M31" s="23"/>
      <c r="N31" s="90">
        <f>+Utilidad!P107</f>
        <v>890.64799999999991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9.9947050393000003E-2</v>
      </c>
      <c r="G32" s="23"/>
      <c r="H32" s="23"/>
      <c r="I32" s="23"/>
      <c r="J32" s="23"/>
      <c r="K32" s="23"/>
      <c r="L32" s="23"/>
      <c r="M32" s="23"/>
      <c r="O32" s="23"/>
      <c r="P32" s="146">
        <f>+Q32/O34</f>
        <v>0.20294819889961591</v>
      </c>
      <c r="Q32" s="86">
        <f>+Utilidad!N108</f>
        <v>391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4298.8225844533235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0.60029999999999994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1337.8366162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234.71729999999997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0.6</v>
      </c>
      <c r="K35" s="23"/>
      <c r="L35" s="23"/>
      <c r="M35" s="23"/>
      <c r="N35" s="23"/>
      <c r="O35" s="91">
        <f>+Utilidad!O106</f>
        <v>0.58411984843999998</v>
      </c>
      <c r="P35" s="23"/>
      <c r="Q35" s="23"/>
      <c r="R35" s="86">
        <f>+Utilidad!N109</f>
        <v>391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802.70196971999997</v>
      </c>
      <c r="K36" s="23"/>
      <c r="L36" s="88">
        <f>+J34+J44+J53+K59</f>
        <v>10160.8366162</v>
      </c>
      <c r="M36" s="23"/>
      <c r="O36" s="92">
        <f>+Utilidad!P106</f>
        <v>1125.365300004504</v>
      </c>
      <c r="P36" s="23"/>
      <c r="Q36" s="23"/>
      <c r="R36" s="87">
        <f>+Utilidad!O109</f>
        <v>0.60029999999999994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128978.3454162</v>
      </c>
      <c r="G37" s="23"/>
      <c r="H37" s="23"/>
      <c r="I37" s="88">
        <f>+Utilidad!N76</f>
        <v>211461.10037999999</v>
      </c>
      <c r="J37" s="23"/>
      <c r="K37" s="23"/>
      <c r="L37" s="91">
        <f>+IF(L36&lt;&gt;0,(J34*J35+J44*J45+J53*J54+K59*K60)/L36,0)</f>
        <v>0.64039533882422206</v>
      </c>
      <c r="M37" s="23"/>
      <c r="P37" s="23"/>
      <c r="Q37" s="23"/>
      <c r="R37" s="90">
        <f>+Utilidad!P109</f>
        <v>234.71729999999997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0.82663364394636474</v>
      </c>
      <c r="G38" s="23"/>
      <c r="H38" s="23"/>
      <c r="I38" s="91">
        <f>+Utilidad!O76</f>
        <v>0.68533426074000003</v>
      </c>
      <c r="J38" s="23"/>
      <c r="K38" s="23"/>
      <c r="L38" s="92">
        <f>+L36*L37</f>
        <v>6506.9524075689615</v>
      </c>
      <c r="M38" s="85">
        <f>+Utilidad!N93*Utilidad!H93</f>
        <v>0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144921.53690419425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5871.6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+Utilidad!N121*Utilidad!H121</f>
        <v>0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0.57028500000000004</v>
      </c>
      <c r="R41" s="23"/>
      <c r="S41" s="92">
        <f>+Utilidad!P121*Utilidad!H121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0.68469999999999998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0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+Utilidad!N88*Utilidad!H88</f>
        <v>0</v>
      </c>
      <c r="E46" s="23"/>
      <c r="F46" s="92">
        <f>+Utilidad!P87</f>
        <v>57157.641856159993</v>
      </c>
      <c r="G46" s="23"/>
      <c r="H46" s="85">
        <f>+Utilidad!N77*Utilidad!H77</f>
        <v>0</v>
      </c>
      <c r="J46" s="92">
        <f>+Utilidad!P78</f>
        <v>0</v>
      </c>
      <c r="K46" s="23"/>
      <c r="L46" s="23"/>
      <c r="M46" s="85">
        <f>+Utilidad!N95*Utilidad!H95</f>
        <v>0</v>
      </c>
      <c r="O46" s="92">
        <f>+Utilidad!P111</f>
        <v>0</v>
      </c>
      <c r="P46" s="23"/>
      <c r="Q46" s="87"/>
      <c r="R46" s="87">
        <f>+Utilidad!O116</f>
        <v>0.62139500000000003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+Utilidad!P88*Utilidad!H88</f>
        <v>0</v>
      </c>
      <c r="E47" s="23"/>
      <c r="F47" s="23"/>
      <c r="G47" s="23"/>
      <c r="H47" s="92">
        <f>+Utilidad!P77*Utilidad!H77</f>
        <v>0</v>
      </c>
      <c r="I47" s="23"/>
      <c r="J47" s="23"/>
      <c r="K47" s="23"/>
      <c r="L47" s="23"/>
      <c r="M47" s="92">
        <f>+Utilidad!P95*Utilidad!H95</f>
        <v>0</v>
      </c>
      <c r="N47" s="23"/>
      <c r="O47" s="23"/>
      <c r="P47" s="23"/>
      <c r="Q47" s="90"/>
      <c r="R47" s="90">
        <f>+Utilidad!P116</f>
        <v>0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212766.10037999999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0.68503639817999995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0.68469999999999998</v>
      </c>
      <c r="E50" s="23"/>
      <c r="F50" s="23"/>
      <c r="G50" s="23"/>
      <c r="H50" s="23"/>
      <c r="I50" s="92">
        <f>+Utilidad!P79</f>
        <v>145752.5230591195</v>
      </c>
      <c r="J50" s="23"/>
      <c r="K50" s="142">
        <f>+L50/(F65+I57)</f>
        <v>7.1463785047275272E-3</v>
      </c>
      <c r="L50" s="88">
        <f>+Utilidad!N94</f>
        <v>951.44447625999999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788.18281919999993</v>
      </c>
      <c r="E51" s="23"/>
      <c r="F51" s="23"/>
      <c r="G51" s="23"/>
      <c r="H51" s="23"/>
      <c r="I51" s="23"/>
      <c r="J51" s="23"/>
      <c r="K51" s="23"/>
      <c r="L51" s="91">
        <f>+Utilidad!O94</f>
        <v>0.65003329891999995</v>
      </c>
      <c r="M51" s="23"/>
      <c r="O51" s="86">
        <f>+Utilidad!N115</f>
        <v>10861.42</v>
      </c>
      <c r="P51" s="23"/>
      <c r="Q51" s="23"/>
      <c r="R51" s="86">
        <f>+Utilidad!N117</f>
        <v>10861.42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618.47059164249936</v>
      </c>
      <c r="M52" s="23"/>
      <c r="N52" s="23"/>
      <c r="O52" s="87">
        <f>+Utilidad!O115</f>
        <v>0.65410000000000001</v>
      </c>
      <c r="P52" s="23"/>
      <c r="Q52" s="23"/>
      <c r="R52" s="87">
        <f>+Utilidad!O117</f>
        <v>0.65410000000000001</v>
      </c>
      <c r="S52" s="23"/>
      <c r="T52" s="23"/>
      <c r="U52" s="8">
        <f>R45+R35</f>
        <v>391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7104.4548220000006</v>
      </c>
      <c r="P53" s="23"/>
      <c r="Q53" s="23"/>
      <c r="R53" s="90">
        <f>+Utilidad!P117</f>
        <v>7104.4548220000006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0.68469999999999998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57945.824675359996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0.68469999999999998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+Utilidad!N102*Utilidad!H102</f>
        <v>0</v>
      </c>
      <c r="P56" s="23"/>
      <c r="Q56" s="23"/>
      <c r="R56" s="88">
        <f>+Utilidad!N118</f>
        <v>0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788.18281919999993</v>
      </c>
      <c r="F57" s="23"/>
      <c r="G57" s="23"/>
      <c r="H57" s="23"/>
      <c r="I57" s="88">
        <f>+Utilidad!N81</f>
        <v>128136.59157999999</v>
      </c>
      <c r="J57" s="23"/>
      <c r="K57" s="23"/>
      <c r="L57" s="23"/>
      <c r="M57" s="23"/>
      <c r="O57" s="92">
        <f>+Utilidad!P102*Utilidad!H102</f>
        <v>0</v>
      </c>
      <c r="P57" s="23"/>
      <c r="Q57" s="23"/>
      <c r="R57" s="91">
        <f>+Utilidad!O118</f>
        <v>0.62139500000000003</v>
      </c>
      <c r="S57" s="85">
        <f>+Utilidad!N125</f>
        <v>10861.42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0.68525857681000002</v>
      </c>
      <c r="J58" s="23"/>
      <c r="K58" s="23"/>
      <c r="L58" s="23"/>
      <c r="N58" s="86">
        <f>+Utilidad!N101</f>
        <v>4312.5021039000003</v>
      </c>
      <c r="O58" s="23"/>
      <c r="P58" s="23"/>
      <c r="Q58" s="23"/>
      <c r="R58" s="92">
        <f>+Utilidad!P118</f>
        <v>0</v>
      </c>
      <c r="S58" s="92">
        <f>+Utilidad!P125</f>
        <v>7104.4548220000006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87806.698383395022</v>
      </c>
      <c r="J59" s="142">
        <f>+K59/(I57+F65)</f>
        <v>6.6270285991949673E-2</v>
      </c>
      <c r="K59" s="88">
        <f>+Utilidad!N92</f>
        <v>8823</v>
      </c>
      <c r="L59" s="23"/>
      <c r="N59" s="87">
        <f>+Utilidad!O101</f>
        <v>0.65410000000000001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0.64652050752000001</v>
      </c>
      <c r="L60" s="23"/>
      <c r="N60" s="90">
        <f>+Utilidad!P101</f>
        <v>2820.8076261609904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5704.2504378489602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0.65410000000000001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70778.3589545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5000</v>
      </c>
      <c r="G65" s="23"/>
      <c r="H65" s="23"/>
      <c r="I65" s="23"/>
      <c r="J65" s="23">
        <f>+K59/H67</f>
        <v>6.6270285991949673E-2</v>
      </c>
      <c r="K65" s="23"/>
      <c r="L65" s="23"/>
      <c r="M65" s="23"/>
      <c r="N65" s="23"/>
      <c r="O65" s="23"/>
      <c r="P65" s="23"/>
      <c r="Q65" s="23"/>
      <c r="R65" s="23"/>
      <c r="S65" s="85">
        <f>+Utilidad!N104*Utilidad!H104</f>
        <v>0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+Utilidad!P104*Utilidad!H104</f>
        <v>0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133136.59158000001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0.65952340630999995</v>
      </c>
      <c r="I68" s="23"/>
      <c r="J68" s="23"/>
      <c r="K68" s="23"/>
      <c r="L68" s="86">
        <f>+Utilidad!N98</f>
        <v>112519.74709999999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87806.698383344861</v>
      </c>
      <c r="I69" s="23"/>
      <c r="J69" s="23"/>
      <c r="K69" s="23"/>
      <c r="L69" s="87">
        <f>+Utilidad!O98</f>
        <v>0.65410000000000001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73599.166578110002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12042.4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0.65475410000000001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1200</v>
      </c>
      <c r="H74" s="23"/>
      <c r="I74" s="23"/>
      <c r="J74" s="23"/>
      <c r="K74" s="23"/>
      <c r="L74" s="23"/>
      <c r="M74" s="90">
        <f>+Utilidad!P97</f>
        <v>7884.8107738399995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+Utilidad!N100*Utilidad!H100</f>
        <v>0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+Utilidad!P100*Utilidad!H100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3"/>
      <c r="F84" s="143"/>
      <c r="G84" s="121"/>
      <c r="H84" s="227" t="s">
        <v>121</v>
      </c>
      <c r="I84" s="227"/>
      <c r="J84" s="227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228" t="s">
        <v>73</v>
      </c>
      <c r="D85" s="229"/>
      <c r="E85" s="138" t="s">
        <v>103</v>
      </c>
      <c r="F85" s="125" t="s">
        <v>119</v>
      </c>
      <c r="G85" s="125" t="s">
        <v>104</v>
      </c>
      <c r="H85" s="138" t="s">
        <v>124</v>
      </c>
      <c r="I85" s="138" t="s">
        <v>125</v>
      </c>
      <c r="J85" s="138" t="s">
        <v>122</v>
      </c>
      <c r="K85" s="138" t="s">
        <v>123</v>
      </c>
      <c r="L85" s="125" t="s">
        <v>101</v>
      </c>
      <c r="M85" s="125" t="s">
        <v>102</v>
      </c>
      <c r="N85" s="125" t="s">
        <v>120</v>
      </c>
      <c r="O85" s="125" t="s">
        <v>107</v>
      </c>
      <c r="P85" s="138" t="s">
        <v>113</v>
      </c>
      <c r="Q85" s="147" t="s">
        <v>114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 t="e">
        <f>+#REF!</f>
        <v>#REF!</v>
      </c>
      <c r="C86" s="230" t="s">
        <v>93</v>
      </c>
      <c r="D86" s="231"/>
      <c r="E86" s="135">
        <f>+R62/(1-Utilidad!Q103)</f>
        <v>109300.24747474748</v>
      </c>
      <c r="F86" s="126"/>
      <c r="G86" s="135">
        <f>+T62/(1-Flujos!D40)</f>
        <v>0</v>
      </c>
      <c r="H86" s="135">
        <v>30751.780291976087</v>
      </c>
      <c r="I86" s="135">
        <v>0</v>
      </c>
      <c r="J86" s="135">
        <f>+E86+H86</f>
        <v>140052.02776672356</v>
      </c>
      <c r="K86" s="135">
        <f>+G86+I86</f>
        <v>0</v>
      </c>
      <c r="L86" s="126">
        <v>99659.46397121175</v>
      </c>
      <c r="M86" s="127">
        <f>+L86+J86-K86+F86</f>
        <v>239711.49173793531</v>
      </c>
      <c r="N86" s="126" t="e">
        <f>+#REF!+H86-I86</f>
        <v>#REF!</v>
      </c>
      <c r="O86" s="132" t="e">
        <f>+N86-M86</f>
        <v>#REF!</v>
      </c>
      <c r="P86" s="129">
        <v>79.209999999999994</v>
      </c>
      <c r="Q86" s="148" t="e">
        <f>+O86*P86</f>
        <v>#REF!</v>
      </c>
      <c r="R86" s="150"/>
      <c r="S86" s="145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 t="e">
        <f>+#REF!</f>
        <v>#REF!</v>
      </c>
      <c r="C87" s="230" t="s">
        <v>94</v>
      </c>
      <c r="D87" s="231"/>
      <c r="E87" s="133">
        <f>+N58/(1-Flujos!D36)</f>
        <v>4356.0627312121214</v>
      </c>
      <c r="F87" s="126"/>
      <c r="G87" s="133">
        <f>+T48/(1-Flujos!D59)</f>
        <v>0</v>
      </c>
      <c r="H87" s="133">
        <v>759.43527285256641</v>
      </c>
      <c r="I87" s="133">
        <v>0</v>
      </c>
      <c r="J87" s="133">
        <f t="shared" ref="J87:J92" si="1">+E87+H87</f>
        <v>5115.4980040646878</v>
      </c>
      <c r="K87" s="133">
        <f t="shared" ref="K87:K88" si="2">+G87+I87</f>
        <v>0</v>
      </c>
      <c r="L87" s="128">
        <v>33151.4</v>
      </c>
      <c r="M87" s="130">
        <f t="shared" ref="M87" si="3">+L87+J87-K87+F87</f>
        <v>38266.898004064686</v>
      </c>
      <c r="N87" s="128" t="e">
        <f>+#REF!+H87-I87</f>
        <v>#REF!</v>
      </c>
      <c r="O87" s="132" t="e">
        <f t="shared" ref="O87:O98" si="4">+N87-M87</f>
        <v>#REF!</v>
      </c>
      <c r="P87" s="129">
        <v>33.365380000000002</v>
      </c>
      <c r="Q87" s="148" t="e">
        <f t="shared" ref="Q87:Q98" si="5">+O87*P87</f>
        <v>#REF!</v>
      </c>
      <c r="R87" s="150"/>
      <c r="S87" s="145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 t="e">
        <f>+#REF!+#REF!</f>
        <v>#REF!</v>
      </c>
      <c r="C88" s="230" t="s">
        <v>95</v>
      </c>
      <c r="D88" s="231"/>
      <c r="E88" s="133">
        <f>+(F44+D49)/(1-Flujos!D22)</f>
        <v>85484.35232323232</v>
      </c>
      <c r="F88" s="126"/>
      <c r="G88" s="133">
        <f>+U68/(1-Flujos!D24)</f>
        <v>0</v>
      </c>
      <c r="H88" s="133">
        <v>9325</v>
      </c>
      <c r="I88" s="133">
        <f>171320-G88</f>
        <v>171320</v>
      </c>
      <c r="J88" s="133">
        <f>+E88+H88</f>
        <v>94809.35232323232</v>
      </c>
      <c r="K88" s="133">
        <f t="shared" si="2"/>
        <v>171320</v>
      </c>
      <c r="L88" s="128">
        <v>36989.655737704888</v>
      </c>
      <c r="M88" s="130">
        <f>+L88+J88-K88+F88</f>
        <v>-39520.991939062777</v>
      </c>
      <c r="N88" s="136" t="e">
        <f>+#REF!+H88-I88</f>
        <v>#REF!</v>
      </c>
      <c r="O88" s="132" t="e">
        <f>+N88-M88</f>
        <v>#REF!</v>
      </c>
      <c r="P88" s="129">
        <v>39.83</v>
      </c>
      <c r="Q88" s="148" t="e">
        <f t="shared" si="5"/>
        <v>#REF!</v>
      </c>
      <c r="R88" s="150"/>
      <c r="S88" s="145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 t="e">
        <f>+#REF!</f>
        <v>#REF!</v>
      </c>
      <c r="C89" s="230" t="s">
        <v>96</v>
      </c>
      <c r="D89" s="231"/>
      <c r="E89" s="128">
        <f>+I19</f>
        <v>256156.93059</v>
      </c>
      <c r="F89" s="126"/>
      <c r="G89" s="128"/>
      <c r="H89" s="128"/>
      <c r="I89" s="128"/>
      <c r="J89" s="128"/>
      <c r="K89" s="128"/>
      <c r="L89" s="128"/>
      <c r="M89" s="130"/>
      <c r="N89" s="128"/>
      <c r="O89" s="132">
        <f t="shared" si="4"/>
        <v>0</v>
      </c>
      <c r="P89" s="129"/>
      <c r="Q89" s="148">
        <f t="shared" si="5"/>
        <v>0</v>
      </c>
      <c r="R89" s="150"/>
      <c r="S89" s="26"/>
      <c r="T89" s="121"/>
      <c r="U89" s="121"/>
      <c r="V89" s="121"/>
      <c r="W89" s="121"/>
      <c r="X89" s="121"/>
      <c r="Y89" s="121"/>
    </row>
    <row r="90" spans="2:25" ht="14.5" customHeight="1">
      <c r="C90" s="230" t="s">
        <v>97</v>
      </c>
      <c r="D90" s="231"/>
      <c r="E90" s="128">
        <f>+I37/(1-Flujos!D11)</f>
        <v>213597.07109090907</v>
      </c>
      <c r="F90" s="126"/>
      <c r="G90" s="128"/>
      <c r="H90" s="128">
        <v>36673</v>
      </c>
      <c r="J90" s="128">
        <f t="shared" si="1"/>
        <v>250270.07109090907</v>
      </c>
      <c r="K90" s="128"/>
      <c r="L90" s="128"/>
      <c r="M90" s="130"/>
      <c r="N90" s="128"/>
      <c r="O90" s="132">
        <f t="shared" si="4"/>
        <v>0</v>
      </c>
      <c r="P90" s="129"/>
      <c r="Q90" s="148">
        <f t="shared" si="5"/>
        <v>0</v>
      </c>
      <c r="R90" s="150"/>
      <c r="S90" s="26"/>
      <c r="T90" s="121"/>
      <c r="U90" s="121"/>
      <c r="V90" s="121"/>
      <c r="W90" s="121"/>
      <c r="X90" s="121"/>
      <c r="Y90" s="121"/>
    </row>
    <row r="91" spans="2:25" ht="14.5" customHeight="1">
      <c r="C91" s="230" t="s">
        <v>98</v>
      </c>
      <c r="D91" s="231"/>
      <c r="E91" s="131">
        <f>+F38*100</f>
        <v>82.663364394636474</v>
      </c>
      <c r="F91" s="126"/>
      <c r="G91" s="128"/>
      <c r="H91" s="128"/>
      <c r="I91" s="128"/>
      <c r="J91" s="128"/>
      <c r="K91" s="128"/>
      <c r="L91" s="128"/>
      <c r="M91" s="130"/>
      <c r="N91" s="128"/>
      <c r="O91" s="132">
        <f t="shared" si="4"/>
        <v>0</v>
      </c>
      <c r="P91" s="129"/>
      <c r="Q91" s="148">
        <f t="shared" si="5"/>
        <v>0</v>
      </c>
      <c r="R91" s="150"/>
      <c r="S91" s="26"/>
      <c r="T91" s="121"/>
      <c r="U91" s="121"/>
      <c r="V91" s="121"/>
      <c r="W91" s="121"/>
      <c r="X91" s="121"/>
      <c r="Y91" s="121"/>
    </row>
    <row r="92" spans="2:25" ht="14.5" customHeight="1">
      <c r="C92" s="230" t="s">
        <v>99</v>
      </c>
      <c r="D92" s="231"/>
      <c r="E92" s="128">
        <f>+F31</f>
        <v>43011</v>
      </c>
      <c r="F92" s="126"/>
      <c r="G92" s="128"/>
      <c r="H92" s="128">
        <v>21313</v>
      </c>
      <c r="I92" s="128"/>
      <c r="J92" s="128">
        <f t="shared" si="1"/>
        <v>64324</v>
      </c>
      <c r="K92" s="128"/>
      <c r="L92" s="128"/>
      <c r="M92" s="130"/>
      <c r="N92" s="128"/>
      <c r="O92" s="132">
        <f t="shared" si="4"/>
        <v>0</v>
      </c>
      <c r="P92" s="129"/>
      <c r="Q92" s="148">
        <f t="shared" si="5"/>
        <v>0</v>
      </c>
      <c r="R92" s="150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 t="e">
        <f>+#REF!</f>
        <v>#REF!</v>
      </c>
      <c r="C93" s="230" t="s">
        <v>105</v>
      </c>
      <c r="D93" s="231"/>
      <c r="E93" s="128">
        <f>+G12/(1-Flujos!D4)</f>
        <v>252506.89415151515</v>
      </c>
      <c r="F93" s="126"/>
      <c r="G93" s="128">
        <f>+E89</f>
        <v>256156.93059</v>
      </c>
      <c r="H93" s="133">
        <f>4553+697-216</f>
        <v>5034</v>
      </c>
      <c r="I93" s="133">
        <v>38995</v>
      </c>
      <c r="J93" s="133">
        <f>+E93+H93</f>
        <v>257540.89415151515</v>
      </c>
      <c r="K93" s="133">
        <f t="shared" ref="K93" si="6">+G93+I93</f>
        <v>295151.93059</v>
      </c>
      <c r="L93" s="128">
        <v>8504.1990244635381</v>
      </c>
      <c r="M93" s="130">
        <f>+L93+J93-K93+F93</f>
        <v>-29106.837414021313</v>
      </c>
      <c r="N93" s="128" t="e">
        <f>+#REF!+H93-I93</f>
        <v>#REF!</v>
      </c>
      <c r="O93" s="132" t="e">
        <f>+N93-M93</f>
        <v>#REF!</v>
      </c>
      <c r="P93" s="129">
        <f>+T94</f>
        <v>0</v>
      </c>
      <c r="Q93" s="148" t="e">
        <f t="shared" si="5"/>
        <v>#REF!</v>
      </c>
      <c r="R93" s="150"/>
      <c r="S93" s="145"/>
      <c r="T93" s="121"/>
      <c r="U93" s="121"/>
      <c r="V93" s="121"/>
      <c r="W93" s="121"/>
      <c r="X93" s="121"/>
      <c r="Y93" s="121"/>
    </row>
    <row r="94" spans="2:25" ht="14.5" customHeight="1">
      <c r="B94" s="122" t="e">
        <f>+#REF!</f>
        <v>#REF!</v>
      </c>
      <c r="C94" s="230" t="s">
        <v>106</v>
      </c>
      <c r="D94" s="231"/>
      <c r="E94" s="133">
        <f>+O9/(1-Flujos!D3)</f>
        <v>11589.237373737373</v>
      </c>
      <c r="F94" s="126"/>
      <c r="G94" s="133">
        <f>+U17/(1-Flujos!D57)</f>
        <v>0</v>
      </c>
      <c r="H94" s="133">
        <v>72016</v>
      </c>
      <c r="I94" s="133">
        <v>0</v>
      </c>
      <c r="J94" s="133">
        <f>+E94+H94</f>
        <v>83605.237373737371</v>
      </c>
      <c r="K94" s="133">
        <f t="shared" ref="K94:K95" si="7">+G94+I94</f>
        <v>0</v>
      </c>
      <c r="L94" s="128">
        <v>92018.583747573473</v>
      </c>
      <c r="M94" s="130">
        <f>+L94+J94-K94+F94</f>
        <v>175623.82112131084</v>
      </c>
      <c r="N94" s="128" t="e">
        <f>+#REF!+H94-I94</f>
        <v>#REF!</v>
      </c>
      <c r="O94" s="132" t="e">
        <f>+N94-M94</f>
        <v>#REF!</v>
      </c>
      <c r="P94" s="129">
        <v>15.38</v>
      </c>
      <c r="Q94" s="148" t="e">
        <f t="shared" si="5"/>
        <v>#REF!</v>
      </c>
      <c r="R94" s="150"/>
      <c r="S94" s="145"/>
      <c r="T94" s="121"/>
      <c r="U94" s="121"/>
      <c r="V94" s="121"/>
      <c r="W94" s="121"/>
      <c r="X94" s="121"/>
      <c r="Y94" s="121"/>
    </row>
    <row r="95" spans="2:25" ht="14.5" customHeight="1">
      <c r="B95" s="122" t="e">
        <f>+#REF!</f>
        <v>#REF!</v>
      </c>
      <c r="C95" s="230" t="s">
        <v>100</v>
      </c>
      <c r="D95" s="231"/>
      <c r="E95" s="133">
        <f>+(R35+Q40+R45)/(1-Flujos!D44)</f>
        <v>394.94949494949498</v>
      </c>
      <c r="F95" s="126"/>
      <c r="G95" s="133">
        <f>+T39/(1-Flujos!D55)</f>
        <v>0</v>
      </c>
      <c r="H95" s="133">
        <v>0</v>
      </c>
      <c r="I95" s="133">
        <v>0</v>
      </c>
      <c r="J95" s="133">
        <f t="shared" ref="J95" si="8">+E95+H95</f>
        <v>394.94949494949498</v>
      </c>
      <c r="K95" s="133">
        <f t="shared" si="7"/>
        <v>0</v>
      </c>
      <c r="L95" s="128">
        <v>55191.71066804124</v>
      </c>
      <c r="M95" s="130">
        <f>+L95+J95-K95+F95</f>
        <v>55586.660162990738</v>
      </c>
      <c r="N95" s="128" t="e">
        <f>+#REF!+H95-I95</f>
        <v>#REF!</v>
      </c>
      <c r="O95" s="132" t="e">
        <f t="shared" si="4"/>
        <v>#REF!</v>
      </c>
      <c r="P95" s="129">
        <v>8.5485399999999991</v>
      </c>
      <c r="Q95" s="148" t="e">
        <f t="shared" si="5"/>
        <v>#REF!</v>
      </c>
      <c r="R95" s="150"/>
      <c r="S95" s="26"/>
      <c r="T95" s="121"/>
      <c r="U95" s="121"/>
      <c r="V95" s="121"/>
      <c r="W95" s="121"/>
      <c r="X95" s="121"/>
      <c r="Y95" s="121"/>
    </row>
    <row r="96" spans="2:25" ht="14.5" customHeight="1">
      <c r="C96" s="230" t="s">
        <v>117</v>
      </c>
      <c r="D96" s="231"/>
      <c r="E96" s="128"/>
      <c r="F96" s="128"/>
      <c r="G96" s="128"/>
      <c r="H96" s="128"/>
      <c r="I96" s="128"/>
      <c r="J96" s="128"/>
      <c r="K96" s="128"/>
      <c r="L96" s="128">
        <v>27</v>
      </c>
      <c r="M96" s="130">
        <f>+L96+E96-G96+F96</f>
        <v>27</v>
      </c>
      <c r="N96" s="128">
        <v>1600.144</v>
      </c>
      <c r="O96" s="132">
        <f t="shared" ref="O96" si="9">+N96-M96</f>
        <v>1573.144</v>
      </c>
      <c r="P96" s="129">
        <v>29.163329999999998</v>
      </c>
      <c r="Q96" s="148">
        <f t="shared" ref="Q96" si="10">+O96*P96</f>
        <v>45878.117609519999</v>
      </c>
      <c r="R96" s="150"/>
      <c r="S96" s="26"/>
      <c r="T96" s="121"/>
      <c r="U96" s="121"/>
      <c r="V96" s="121"/>
      <c r="W96" s="121"/>
      <c r="X96" s="121"/>
      <c r="Y96" s="121"/>
    </row>
    <row r="97" spans="3:25" ht="14.5" customHeight="1">
      <c r="C97" s="230" t="s">
        <v>115</v>
      </c>
      <c r="D97" s="231"/>
      <c r="E97" s="128"/>
      <c r="F97" s="128"/>
      <c r="G97" s="128"/>
      <c r="H97" s="128"/>
      <c r="I97" s="128"/>
      <c r="J97" s="128"/>
      <c r="K97" s="128"/>
      <c r="L97" s="128">
        <v>56584.902000000002</v>
      </c>
      <c r="M97" s="130">
        <f>+L97+E97-G97+F97</f>
        <v>56584.902000000002</v>
      </c>
      <c r="N97" s="130">
        <v>56584.902000000002</v>
      </c>
      <c r="O97" s="132">
        <f t="shared" si="4"/>
        <v>0</v>
      </c>
      <c r="P97" s="129">
        <v>58.779760000000003</v>
      </c>
      <c r="Q97" s="148">
        <f t="shared" si="5"/>
        <v>0</v>
      </c>
      <c r="R97" s="150"/>
      <c r="S97" s="26"/>
      <c r="T97" s="121"/>
      <c r="U97" s="121"/>
      <c r="V97" s="121"/>
      <c r="W97" s="121"/>
      <c r="X97" s="121"/>
      <c r="Y97" s="121"/>
    </row>
    <row r="98" spans="3:25" ht="14.5" customHeight="1">
      <c r="C98" s="230" t="s">
        <v>116</v>
      </c>
      <c r="D98" s="231"/>
      <c r="E98" s="128"/>
      <c r="F98" s="128"/>
      <c r="G98" s="128"/>
      <c r="H98" s="128"/>
      <c r="I98" s="128"/>
      <c r="J98" s="128"/>
      <c r="K98" s="128"/>
      <c r="L98" s="128">
        <v>31619</v>
      </c>
      <c r="M98" s="130">
        <f>+L98+E98-G98+F98</f>
        <v>31619</v>
      </c>
      <c r="N98" s="128">
        <v>34241.525000000001</v>
      </c>
      <c r="O98" s="132">
        <f t="shared" si="4"/>
        <v>2622.5250000000015</v>
      </c>
      <c r="P98" s="129">
        <v>41.606699999999996</v>
      </c>
      <c r="Q98" s="148">
        <f t="shared" si="5"/>
        <v>109114.61091750005</v>
      </c>
      <c r="R98" s="26"/>
      <c r="S98" s="26"/>
      <c r="T98" s="121"/>
      <c r="U98" s="121"/>
      <c r="V98" s="121"/>
      <c r="W98" s="121"/>
      <c r="X98" s="121"/>
      <c r="Y98" s="121"/>
    </row>
    <row r="99" spans="3:25">
      <c r="C99" s="139"/>
      <c r="D99" s="139"/>
      <c r="E99" s="134">
        <f>+E86+E87+E88+E94+E95</f>
        <v>211124.8493978788</v>
      </c>
      <c r="F99" s="124"/>
      <c r="G99" s="134">
        <f>+G86+G87+G88+G94+G95</f>
        <v>0</v>
      </c>
      <c r="H99" s="122"/>
      <c r="I99" s="122"/>
      <c r="J99" s="134">
        <f>+J86+J87+J88+J94+J95</f>
        <v>323977.06496270746</v>
      </c>
      <c r="K99" s="134">
        <f>+K86+K87+K88+K94+K95</f>
        <v>171320</v>
      </c>
      <c r="L99" s="124"/>
      <c r="M99" s="124"/>
      <c r="N99" s="124"/>
      <c r="O99" s="134" t="e">
        <f>SUM(O86:O98)</f>
        <v>#REF!</v>
      </c>
      <c r="P99" s="31"/>
      <c r="Q99" s="149" t="e">
        <f>SUM(Q86:Q98)</f>
        <v>#REF!</v>
      </c>
      <c r="R99" s="26"/>
      <c r="S99" s="26"/>
      <c r="T99" s="121"/>
      <c r="U99" s="121"/>
      <c r="V99" s="121"/>
      <c r="W99" s="121"/>
      <c r="X99" s="121"/>
      <c r="Y99" s="121"/>
    </row>
    <row r="100" spans="3:25" ht="14.5" customHeight="1">
      <c r="C100" s="137"/>
      <c r="D100" s="137"/>
      <c r="E100" s="122"/>
      <c r="F100" s="122"/>
      <c r="G100" s="122"/>
      <c r="H100" s="122"/>
      <c r="I100" s="122"/>
      <c r="J100" s="122"/>
      <c r="K100" s="122"/>
      <c r="O100" s="134" t="e">
        <f>SUM(O86:O98)-O93</f>
        <v>#REF!</v>
      </c>
      <c r="P100" s="31"/>
      <c r="Q100" s="149" t="e">
        <f>SUM(Q86:Q98)-Q93</f>
        <v>#REF!</v>
      </c>
      <c r="R100" s="26"/>
      <c r="S100" s="26"/>
      <c r="T100" s="121"/>
      <c r="U100" s="121"/>
      <c r="V100" s="121"/>
      <c r="W100" s="121"/>
      <c r="X100" s="121"/>
      <c r="Y100" s="121"/>
    </row>
    <row r="101" spans="3:25" ht="16">
      <c r="E101" s="121"/>
      <c r="F101" s="143"/>
      <c r="G101" s="121"/>
      <c r="H101" s="121"/>
      <c r="I101" s="121"/>
      <c r="J101" s="122"/>
      <c r="K101" s="145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3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3:25" ht="14.5" customHeight="1"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21"/>
      <c r="P103" s="121"/>
      <c r="Q103" s="121"/>
      <c r="R103" s="226"/>
      <c r="S103" s="226"/>
      <c r="T103" s="7"/>
      <c r="U103" s="7"/>
      <c r="V103" s="7"/>
    </row>
    <row r="104" spans="3:25" ht="15.75" customHeight="1">
      <c r="E104" s="151"/>
      <c r="F104" s="145"/>
      <c r="G104" s="145"/>
      <c r="H104" s="145"/>
      <c r="I104" s="145"/>
      <c r="J104" s="145"/>
      <c r="K104" s="145"/>
      <c r="L104" s="145"/>
      <c r="M104" s="145"/>
      <c r="N104" s="145"/>
      <c r="O104" s="121"/>
      <c r="P104" s="226"/>
      <c r="Q104" s="226"/>
      <c r="R104" s="7"/>
      <c r="S104" s="7"/>
      <c r="T104" s="7"/>
    </row>
    <row r="105" spans="3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226"/>
      <c r="Q105" s="226"/>
      <c r="R105" s="7"/>
      <c r="S105" s="7"/>
      <c r="T105" s="7"/>
    </row>
    <row r="106" spans="3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226"/>
      <c r="Q106" s="226"/>
      <c r="R106" s="7"/>
      <c r="S106" s="7"/>
      <c r="T106" s="7"/>
    </row>
    <row r="107" spans="3:25" ht="14.5" customHeight="1">
      <c r="E107" s="121"/>
      <c r="F107" s="143"/>
      <c r="G107" s="121"/>
      <c r="H107" s="121"/>
      <c r="I107" s="121"/>
      <c r="J107" s="145"/>
      <c r="K107" s="121"/>
      <c r="L107" s="121"/>
      <c r="M107" s="121"/>
      <c r="N107" s="122"/>
      <c r="O107" s="121"/>
      <c r="P107" s="226"/>
      <c r="Q107" s="226"/>
      <c r="R107" s="7"/>
      <c r="S107" s="7"/>
      <c r="T107" s="7"/>
    </row>
    <row r="108" spans="3:25" ht="14.5" customHeight="1">
      <c r="E108" s="121"/>
      <c r="F108" s="143"/>
      <c r="G108" s="121"/>
      <c r="H108" s="121"/>
      <c r="I108" s="121"/>
      <c r="J108" s="145"/>
      <c r="K108" s="121"/>
      <c r="L108" s="121"/>
      <c r="M108" s="121"/>
      <c r="N108" s="122"/>
      <c r="O108" s="121"/>
      <c r="P108" s="226"/>
      <c r="Q108" s="226"/>
      <c r="R108" s="7"/>
      <c r="S108" s="7"/>
      <c r="T108" s="7"/>
    </row>
    <row r="109" spans="3:25" ht="14.5" customHeight="1">
      <c r="E109" s="121"/>
      <c r="F109" s="143"/>
      <c r="G109" s="121"/>
      <c r="H109" s="121"/>
      <c r="I109" s="121"/>
      <c r="J109" s="121"/>
      <c r="K109" s="121"/>
      <c r="L109" s="121"/>
      <c r="M109" s="121"/>
      <c r="N109" s="121"/>
      <c r="O109" s="121"/>
      <c r="P109" s="226"/>
      <c r="Q109" s="226"/>
      <c r="R109" s="7"/>
      <c r="S109" s="7"/>
    </row>
    <row r="110" spans="3:25" ht="14.5" customHeight="1">
      <c r="E110" s="121"/>
      <c r="F110" s="143"/>
      <c r="G110" s="121"/>
      <c r="H110" s="121"/>
      <c r="I110" s="121"/>
      <c r="J110" s="121"/>
      <c r="K110" s="121"/>
      <c r="L110" s="121"/>
      <c r="M110" s="121"/>
      <c r="N110" s="121"/>
      <c r="O110" s="121"/>
      <c r="P110" s="226"/>
      <c r="Q110" s="226"/>
      <c r="R110" s="7"/>
      <c r="S110" s="7"/>
    </row>
    <row r="111" spans="3:25" ht="14.5" customHeight="1">
      <c r="E111" s="121"/>
      <c r="F111" s="143"/>
      <c r="G111" s="121"/>
      <c r="H111" s="121"/>
      <c r="I111" s="121"/>
      <c r="J111" s="121"/>
      <c r="K111" s="121"/>
      <c r="L111" s="121"/>
      <c r="M111" s="121"/>
      <c r="N111" s="121"/>
      <c r="O111" s="121"/>
      <c r="P111" s="226"/>
      <c r="Q111" s="226"/>
      <c r="R111" s="7"/>
      <c r="S111" s="7"/>
    </row>
    <row r="112" spans="3:25" ht="14.5" customHeight="1">
      <c r="E112" s="121"/>
      <c r="F112" s="143"/>
      <c r="G112" s="121"/>
      <c r="H112" s="121"/>
      <c r="I112" s="121"/>
      <c r="J112" s="121"/>
      <c r="K112" s="121"/>
      <c r="L112" s="121"/>
      <c r="M112" s="121"/>
      <c r="N112" s="121"/>
      <c r="O112" s="121"/>
      <c r="P112" s="226"/>
      <c r="Q112" s="226"/>
      <c r="R112" s="7"/>
      <c r="S112" s="7"/>
    </row>
    <row r="113" spans="5:18" ht="14.5" customHeight="1">
      <c r="E113" s="121"/>
      <c r="F113" s="143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3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3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3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3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3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3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3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3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3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R103:S103"/>
    <mergeCell ref="P104:Q104"/>
    <mergeCell ref="P105:Q105"/>
    <mergeCell ref="H84:J84"/>
    <mergeCell ref="P106:Q106"/>
    <mergeCell ref="P112:Q112"/>
    <mergeCell ref="P107:Q107"/>
    <mergeCell ref="P108:Q108"/>
    <mergeCell ref="P109:Q109"/>
    <mergeCell ref="P110:Q110"/>
    <mergeCell ref="P111:Q111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Nodos Variac Inventarios</vt:lpstr>
      <vt:lpstr>Bal Los Colorados</vt:lpstr>
      <vt:lpstr>Diag Proc Los Colorados</vt:lpstr>
      <vt:lpstr>Utilidad</vt:lpstr>
      <vt:lpstr>Flujos</vt:lpstr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2022-07-29T01:43:44Z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