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ocuments/"/>
    </mc:Choice>
  </mc:AlternateContent>
  <xr:revisionPtr revIDLastSave="0" documentId="8_{E4F34653-CADF-9D45-A72F-254E701983FF}" xr6:coauthVersionLast="47" xr6:coauthVersionMax="47" xr10:uidLastSave="{00000000-0000-0000-0000-000000000000}"/>
  <bookViews>
    <workbookView xWindow="0" yWindow="700" windowWidth="27040" windowHeight="1686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H21" i="10" l="1"/>
  <c r="J18" i="10"/>
  <c r="H22" i="10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<sst xmlns="http://schemas.openxmlformats.org/spreadsheetml/2006/main" count="670" uniqueCount="292">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</sst>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45" xfId="1" applyFont="1" applyFill="1" applyBorder="1" applyAlignment="1">
      <alignment horizontal="center" vertical="center"/>
    </xf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49" xfId="1" applyFont="1" applyBorder="1" applyAlignment="1">
      <alignment horizontal="left"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 wrapText="1"/>
    </xf>
    <xf numFmtId="0" fontId="7" fillId="0" borderId="55" xfId="1" applyFont="1" applyBorder="1"/>
    <xf numFmtId="0" fontId="7" fillId="0" borderId="53" xfId="1" applyFont="1" applyBorder="1"/>
    <xf numFmtId="0" fontId="24" fillId="10" borderId="55" xfId="1" applyFont="1" applyFill="1" applyBorder="1" applyAlignment="1">
      <alignment horizontal="left" vertical="center" wrapText="1"/>
    </xf>
    <xf numFmtId="0" fontId="25" fillId="14" borderId="55" xfId="1" applyFont="1" applyFill="1" applyBorder="1" applyAlignment="1">
      <alignment horizontal="center" vertical="center"/>
    </xf>
    <xf numFmtId="0" fontId="7" fillId="0" borderId="56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23" fillId="0" borderId="47" xfId="1" applyFont="1" applyBorder="1" applyAlignment="1">
      <alignment vertical="center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24" fillId="10" borderId="58" xfId="1" applyFont="1" applyFill="1" applyBorder="1" applyAlignment="1">
      <alignment horizontal="left" vertical="center"/>
    </xf>
    <xf numFmtId="0" fontId="31" fillId="14" borderId="58" xfId="1" applyFont="1" applyFill="1" applyBorder="1" applyAlignment="1">
      <alignment horizontal="center" vertical="center"/>
    </xf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39" fillId="0" borderId="68" xfId="1" applyFont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30" t="s">
        <v>68</v>
      </c>
      <c r="E9" s="531"/>
      <c r="F9" s="531"/>
      <c r="G9" s="531"/>
      <c r="H9" s="531"/>
      <c r="I9" s="531"/>
      <c r="J9" s="532"/>
      <c r="K9" s="533" t="s">
        <v>104</v>
      </c>
      <c r="L9" s="505"/>
      <c r="M9" s="505"/>
      <c r="N9" s="505"/>
      <c r="O9" s="505"/>
      <c r="P9" s="505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34" t="s">
        <v>106</v>
      </c>
      <c r="E10" s="535"/>
      <c r="F10" s="536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37" t="s">
        <v>107</v>
      </c>
      <c r="L10" s="531"/>
      <c r="M10" s="538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34" t="s">
        <v>108</v>
      </c>
      <c r="E11" s="535"/>
      <c r="F11" s="536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534" t="s">
        <v>109</v>
      </c>
      <c r="L11" s="535"/>
      <c r="M11" s="536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34" t="s">
        <v>110</v>
      </c>
      <c r="E12" s="535"/>
      <c r="F12" s="536"/>
      <c r="G12" s="379">
        <v>0</v>
      </c>
      <c r="H12" s="379">
        <v>0</v>
      </c>
      <c r="I12" s="380">
        <v>0</v>
      </c>
      <c r="J12" s="376">
        <v>0</v>
      </c>
      <c r="K12" s="534" t="s">
        <v>111</v>
      </c>
      <c r="L12" s="535"/>
      <c r="M12" s="536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39" t="s">
        <v>112</v>
      </c>
      <c r="E13" s="540"/>
      <c r="F13" s="541"/>
      <c r="G13" s="379">
        <v>0</v>
      </c>
      <c r="H13" s="379">
        <v>0</v>
      </c>
      <c r="I13" s="380">
        <v>0</v>
      </c>
      <c r="J13" s="376">
        <v>0</v>
      </c>
      <c r="K13" s="534" t="s">
        <v>113</v>
      </c>
      <c r="L13" s="535"/>
      <c r="M13" s="536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39"/>
      <c r="E14" s="540"/>
      <c r="F14" s="541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42" t="s">
        <v>115</v>
      </c>
      <c r="E15" s="543"/>
      <c r="F15" s="544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45" t="s">
        <v>115</v>
      </c>
      <c r="L15" s="543"/>
      <c r="M15" s="544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30" t="s">
        <v>116</v>
      </c>
      <c r="E16" s="531"/>
      <c r="F16" s="531"/>
      <c r="G16" s="531"/>
      <c r="H16" s="531"/>
      <c r="I16" s="531"/>
      <c r="J16" s="532"/>
      <c r="K16" s="546" t="s">
        <v>117</v>
      </c>
      <c r="L16" s="543"/>
      <c r="M16" s="543"/>
      <c r="N16" s="543"/>
      <c r="O16" s="543"/>
      <c r="P16" s="543"/>
      <c r="Q16" s="547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34" t="s">
        <v>118</v>
      </c>
      <c r="E17" s="535"/>
      <c r="F17" s="536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34" t="s">
        <v>107</v>
      </c>
      <c r="E18" s="535"/>
      <c r="F18" s="536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45" t="s">
        <v>115</v>
      </c>
      <c r="L18" s="543"/>
      <c r="M18" s="544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34" t="s">
        <v>109</v>
      </c>
      <c r="E19" s="535"/>
      <c r="F19" s="536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34" t="s">
        <v>94</v>
      </c>
      <c r="E20" s="535"/>
      <c r="F20" s="536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48"/>
      <c r="L20" s="549"/>
      <c r="M20" s="549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34" t="s">
        <v>111</v>
      </c>
      <c r="E21" s="535"/>
      <c r="F21" s="536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42" t="s">
        <v>115</v>
      </c>
      <c r="E22" s="543"/>
      <c r="F22" s="544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50"/>
      <c r="L22" s="549"/>
      <c r="M22" s="549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1" t="s">
        <v>119</v>
      </c>
      <c r="E24" s="543"/>
      <c r="F24" s="544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2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123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124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53" t="s">
        <v>125</v>
      </c>
      <c r="E28" s="535"/>
      <c r="F28" s="536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34" t="s">
        <v>127</v>
      </c>
      <c r="E30" s="535"/>
      <c r="F30" s="536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0" t="s">
        <v>128</v>
      </c>
      <c r="E31" s="540"/>
      <c r="F31" s="541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561" t="s">
        <v>115</v>
      </c>
      <c r="E32" s="543"/>
      <c r="F32" s="544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562" t="s">
        <v>129</v>
      </c>
      <c r="E34" s="543"/>
      <c r="F34" s="543"/>
      <c r="G34" s="543"/>
      <c r="H34" s="543"/>
      <c r="I34" s="543"/>
      <c r="J34" s="543"/>
      <c r="K34" s="543"/>
      <c r="L34" s="543"/>
      <c r="M34" s="543"/>
      <c r="N34" s="543"/>
      <c r="O34" s="543"/>
      <c r="P34" s="543"/>
      <c r="Q34" s="547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563" t="s">
        <v>130</v>
      </c>
      <c r="E36" s="543"/>
      <c r="F36" s="547"/>
      <c r="G36" s="439"/>
      <c r="H36" s="564"/>
      <c r="I36" s="565"/>
      <c r="J36" s="133"/>
      <c r="K36" s="563" t="s">
        <v>131</v>
      </c>
      <c r="L36" s="543"/>
      <c r="M36" s="547"/>
      <c r="N36" s="439"/>
      <c r="O36" s="564"/>
      <c r="P36" s="565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554">
        <f>+Diagrama!P19</f>
        <v>0.86394503720838589</v>
      </c>
      <c r="E37" s="555"/>
      <c r="F37" s="556"/>
      <c r="G37" s="439"/>
      <c r="H37" s="440"/>
      <c r="I37" s="441"/>
      <c r="J37" s="133"/>
      <c r="K37" s="554">
        <f>+Diagrama!P21</f>
        <v>0.96630945584706074</v>
      </c>
      <c r="L37" s="555"/>
      <c r="M37" s="556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557"/>
      <c r="E38" s="558"/>
      <c r="F38" s="559"/>
      <c r="G38" s="439"/>
      <c r="H38" s="443"/>
      <c r="I38" s="444"/>
      <c r="J38" s="133"/>
      <c r="K38" s="557"/>
      <c r="L38" s="558"/>
      <c r="M38" s="559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9:J9"/>
    <mergeCell ref="K9:Q9"/>
    <mergeCell ref="D10:F10"/>
    <mergeCell ref="K10:M10"/>
    <mergeCell ref="D11:F11"/>
    <mergeCell ref="K11:M11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1" sqref="G2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80" t="s">
        <v>68</v>
      </c>
      <c r="E9" s="581"/>
      <c r="F9" s="581"/>
      <c r="G9" s="581"/>
      <c r="H9" s="581"/>
      <c r="I9" s="581"/>
      <c r="J9" s="582"/>
      <c r="K9" s="584" t="s">
        <v>104</v>
      </c>
      <c r="L9" s="585"/>
      <c r="M9" s="585"/>
      <c r="N9" s="585"/>
      <c r="O9" s="585"/>
      <c r="P9" s="585"/>
      <c r="Q9" s="58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72" t="s">
        <v>106</v>
      </c>
      <c r="E10" s="573"/>
      <c r="F10" s="574"/>
      <c r="G10" s="491">
        <f>+Diagrama!AD12</f>
        <v>235747.68238613463</v>
      </c>
      <c r="H10" s="491">
        <f>+Diagrama!I25</f>
        <v>233722.04399999999</v>
      </c>
      <c r="I10" s="492">
        <f>+Diagrama!G21</f>
        <v>0.60973699999999997</v>
      </c>
      <c r="J10" s="488">
        <f>I10*H10</f>
        <v>142508.977942428</v>
      </c>
      <c r="K10" s="587" t="s">
        <v>107</v>
      </c>
      <c r="L10" s="581"/>
      <c r="M10" s="588"/>
      <c r="N10" s="489">
        <f>+Diagrama!J72</f>
        <v>218637.63791927518</v>
      </c>
      <c r="O10" s="489">
        <f>+Diagrama!H40</f>
        <v>201923</v>
      </c>
      <c r="P10" s="490">
        <f>+Diagrama!H41</f>
        <v>0.7046099322499999</v>
      </c>
      <c r="Q10" s="488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72" t="s">
        <v>108</v>
      </c>
      <c r="E11" s="573"/>
      <c r="F11" s="574"/>
      <c r="G11" s="486">
        <v>0</v>
      </c>
      <c r="H11" s="486">
        <v>0</v>
      </c>
      <c r="I11" s="487">
        <v>0</v>
      </c>
      <c r="J11" s="488">
        <f t="shared" ref="J11" si="1">I11*H11</f>
        <v>0</v>
      </c>
      <c r="K11" s="572" t="s">
        <v>109</v>
      </c>
      <c r="L11" s="573"/>
      <c r="M11" s="574"/>
      <c r="N11" s="491">
        <f>+Diagrama!J70</f>
        <v>0</v>
      </c>
      <c r="O11" s="491">
        <f>+Diagrama!P49</f>
        <v>0</v>
      </c>
      <c r="P11" s="492">
        <v>0</v>
      </c>
      <c r="Q11" s="488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72" t="s">
        <v>110</v>
      </c>
      <c r="E12" s="573"/>
      <c r="F12" s="574"/>
      <c r="G12" s="486">
        <v>0</v>
      </c>
      <c r="H12" s="486">
        <v>0</v>
      </c>
      <c r="I12" s="487">
        <v>0</v>
      </c>
      <c r="J12" s="488">
        <v>0</v>
      </c>
      <c r="K12" s="572" t="s">
        <v>111</v>
      </c>
      <c r="L12" s="573"/>
      <c r="M12" s="574"/>
      <c r="N12" s="491">
        <f>+Diagrama!J71</f>
        <v>0</v>
      </c>
      <c r="O12" s="491">
        <f>+Diagrama!R47</f>
        <v>0</v>
      </c>
      <c r="P12" s="492">
        <v>0</v>
      </c>
      <c r="Q12" s="488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89" t="s">
        <v>112</v>
      </c>
      <c r="E13" s="590"/>
      <c r="F13" s="591"/>
      <c r="G13" s="486">
        <v>0</v>
      </c>
      <c r="H13" s="486">
        <v>0</v>
      </c>
      <c r="I13" s="487">
        <v>0</v>
      </c>
      <c r="J13" s="488">
        <v>0</v>
      </c>
      <c r="K13" s="572" t="s">
        <v>113</v>
      </c>
      <c r="L13" s="573"/>
      <c r="M13" s="574"/>
      <c r="N13" s="491">
        <f>+Diagrama!J77</f>
        <v>424135.96165245684</v>
      </c>
      <c r="O13" s="491">
        <f>+Diagrama!J77*(1-Diagrama!AE7)</f>
        <v>420034</v>
      </c>
      <c r="P13" s="492">
        <f>+Diagrama!H5</f>
        <v>0.63643644745999994</v>
      </c>
      <c r="Q13" s="488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589"/>
      <c r="E14" s="590"/>
      <c r="F14" s="591"/>
      <c r="G14" s="486"/>
      <c r="H14" s="486"/>
      <c r="I14" s="487"/>
      <c r="J14" s="488"/>
      <c r="K14" s="493" t="s">
        <v>276</v>
      </c>
      <c r="L14" s="494"/>
      <c r="M14" s="495"/>
      <c r="N14" s="496">
        <f>+Diagrama!J78</f>
        <v>2203</v>
      </c>
      <c r="O14" s="496">
        <f>+Diagrama!J78*(1-Diagrama!AE33)</f>
        <v>2203</v>
      </c>
      <c r="P14" s="492">
        <f>+Diagrama!AG33</f>
        <v>0</v>
      </c>
      <c r="Q14" s="488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583" t="s">
        <v>115</v>
      </c>
      <c r="E15" s="576"/>
      <c r="F15" s="579"/>
      <c r="G15" s="497">
        <f>SUM(G10:G14)</f>
        <v>235747.68238613463</v>
      </c>
      <c r="H15" s="497">
        <f>SUM(H10:H14)</f>
        <v>233722.04399999999</v>
      </c>
      <c r="I15" s="498">
        <f>I10</f>
        <v>0.60973699999999997</v>
      </c>
      <c r="J15" s="497">
        <f>J10</f>
        <v>142508.977942428</v>
      </c>
      <c r="K15" s="578" t="s">
        <v>115</v>
      </c>
      <c r="L15" s="576"/>
      <c r="M15" s="579"/>
      <c r="N15" s="497">
        <f>SUM(N10:N14)</f>
        <v>644976.59957173199</v>
      </c>
      <c r="O15" s="497">
        <f>SUM(O10:O14)</f>
        <v>624160</v>
      </c>
      <c r="P15" s="498">
        <f>+Q15/O15</f>
        <v>0.65624503031615344</v>
      </c>
      <c r="Q15" s="497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80" t="s">
        <v>116</v>
      </c>
      <c r="E16" s="581"/>
      <c r="F16" s="581"/>
      <c r="G16" s="581"/>
      <c r="H16" s="581"/>
      <c r="I16" s="581"/>
      <c r="J16" s="582"/>
      <c r="K16" s="575" t="s">
        <v>117</v>
      </c>
      <c r="L16" s="576"/>
      <c r="M16" s="576"/>
      <c r="N16" s="576"/>
      <c r="O16" s="576"/>
      <c r="P16" s="576"/>
      <c r="Q16" s="577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72" t="s">
        <v>118</v>
      </c>
      <c r="E17" s="573"/>
      <c r="F17" s="574"/>
      <c r="G17" s="486">
        <f>+Diagrama!K77</f>
        <v>271631.41382451169</v>
      </c>
      <c r="H17" s="486">
        <f>+Diagrama!N4</f>
        <v>268399</v>
      </c>
      <c r="I17" s="487">
        <f>+Diagrama!N5</f>
        <v>0.63819986140999996</v>
      </c>
      <c r="J17" s="488">
        <f t="shared" ref="J17:J21" si="2">I17*H17</f>
        <v>171292.20460258258</v>
      </c>
      <c r="K17" s="499" t="s">
        <v>277</v>
      </c>
      <c r="L17" s="499"/>
      <c r="M17" s="500"/>
      <c r="N17" s="491" t="s">
        <v>278</v>
      </c>
      <c r="O17" s="491">
        <f>+Diagrama!F27</f>
        <v>19685</v>
      </c>
      <c r="P17" s="492">
        <f>+Diagrama!F28</f>
        <v>5.8200000000000002E-2</v>
      </c>
      <c r="Q17" s="488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72" t="s">
        <v>107</v>
      </c>
      <c r="E18" s="573"/>
      <c r="F18" s="574"/>
      <c r="G18" s="486">
        <f>+Diagrama!K72</f>
        <v>595716.57652992895</v>
      </c>
      <c r="H18" s="486">
        <f>+G18*(1-Diagrama!AE19)</f>
        <v>550602</v>
      </c>
      <c r="I18" s="487">
        <f>+Diagrama!C42</f>
        <v>0.6895</v>
      </c>
      <c r="J18" s="488">
        <f t="shared" si="2"/>
        <v>379640.07900000003</v>
      </c>
      <c r="K18" s="578" t="s">
        <v>115</v>
      </c>
      <c r="L18" s="576"/>
      <c r="M18" s="579"/>
      <c r="N18" s="501" t="str">
        <f>N17</f>
        <v>-</v>
      </c>
      <c r="O18" s="501">
        <f t="shared" ref="O18:P18" si="4">O17</f>
        <v>19685</v>
      </c>
      <c r="P18" s="502">
        <f t="shared" si="4"/>
        <v>5.8200000000000002E-2</v>
      </c>
      <c r="Q18" s="503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72" t="s">
        <v>109</v>
      </c>
      <c r="E19" s="573"/>
      <c r="F19" s="574"/>
      <c r="G19" s="486">
        <f>+Diagrama!K70</f>
        <v>276114.47793706832</v>
      </c>
      <c r="H19" s="486">
        <f>+Diagrama!M52</f>
        <v>273320</v>
      </c>
      <c r="I19" s="487">
        <f>+Diagrama!M53</f>
        <v>0.65339999999999998</v>
      </c>
      <c r="J19" s="488">
        <f t="shared" si="2"/>
        <v>178587.288</v>
      </c>
      <c r="K19" s="548"/>
      <c r="L19" s="549"/>
      <c r="M19" s="549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72" t="s">
        <v>94</v>
      </c>
      <c r="E20" s="573"/>
      <c r="F20" s="574"/>
      <c r="G20" s="486">
        <v>0</v>
      </c>
      <c r="H20" s="486">
        <f>Diagrama!K78*(1-'Datos Extra'!D28)</f>
        <v>0</v>
      </c>
      <c r="I20" s="487">
        <f>+Diagrama!T34</f>
        <v>0</v>
      </c>
      <c r="J20" s="488">
        <f t="shared" si="2"/>
        <v>0</v>
      </c>
      <c r="K20" s="550"/>
      <c r="L20" s="549"/>
      <c r="M20" s="549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72" t="s">
        <v>111</v>
      </c>
      <c r="E21" s="573"/>
      <c r="F21" s="574"/>
      <c r="G21" s="486">
        <f>+Diagrama!K71</f>
        <v>0</v>
      </c>
      <c r="H21" s="486">
        <f>IF(G21=0,0,G21*(1-Diagrama!AE26))</f>
        <v>0</v>
      </c>
      <c r="I21" s="487">
        <f>IF(G21=0,0,Diagrama!AG26)</f>
        <v>0</v>
      </c>
      <c r="J21" s="488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83" t="s">
        <v>115</v>
      </c>
      <c r="E22" s="576"/>
      <c r="F22" s="579"/>
      <c r="G22" s="497">
        <f>SUM(G17:G21)</f>
        <v>1143462.468291509</v>
      </c>
      <c r="H22" s="497">
        <f>SUM(H17:H21)</f>
        <v>1092321</v>
      </c>
      <c r="I22" s="498">
        <f>SUMPRODUCT(H17:H21,I17:I21)/H22</f>
        <v>0.66786189371309601</v>
      </c>
      <c r="J22" s="497">
        <f>SUM(J17:J21)</f>
        <v>729519.5716025827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51" t="s">
        <v>119</v>
      </c>
      <c r="E23" s="543"/>
      <c r="F23" s="544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2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3" t="s">
        <v>123</v>
      </c>
      <c r="E25" s="535"/>
      <c r="F25" s="536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124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125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534" t="s">
        <v>127</v>
      </c>
      <c r="E29" s="535"/>
      <c r="F29" s="536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60" t="s">
        <v>128</v>
      </c>
      <c r="E30" s="540"/>
      <c r="F30" s="541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1" t="s">
        <v>115</v>
      </c>
      <c r="E31" s="543"/>
      <c r="F31" s="544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562" t="s">
        <v>129</v>
      </c>
      <c r="E33" s="543"/>
      <c r="F33" s="543"/>
      <c r="G33" s="543"/>
      <c r="H33" s="543"/>
      <c r="I33" s="543"/>
      <c r="J33" s="543"/>
      <c r="K33" s="543"/>
      <c r="L33" s="543"/>
      <c r="M33" s="543"/>
      <c r="N33" s="543"/>
      <c r="O33" s="543"/>
      <c r="P33" s="543"/>
      <c r="Q33" s="547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563" t="s">
        <v>130</v>
      </c>
      <c r="E35" s="543"/>
      <c r="F35" s="547"/>
      <c r="G35" s="439"/>
      <c r="H35" s="564"/>
      <c r="I35" s="565"/>
      <c r="J35" s="133"/>
      <c r="K35" s="563" t="s">
        <v>131</v>
      </c>
      <c r="L35" s="543"/>
      <c r="M35" s="547"/>
      <c r="N35" s="439"/>
      <c r="O35" s="564"/>
      <c r="P35" s="565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554">
        <f>Diagrama!P19</f>
        <v>0.86394503720838589</v>
      </c>
      <c r="E36" s="505"/>
      <c r="F36" s="519"/>
      <c r="G36" s="439"/>
      <c r="H36" s="440"/>
      <c r="I36" s="441"/>
      <c r="J36" s="133"/>
      <c r="K36" s="566">
        <f>Diagrama!P21</f>
        <v>0.96630945584706074</v>
      </c>
      <c r="L36" s="567"/>
      <c r="M36" s="568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16"/>
      <c r="E37" s="511"/>
      <c r="F37" s="529"/>
      <c r="G37" s="439"/>
      <c r="H37" s="443"/>
      <c r="I37" s="444"/>
      <c r="J37" s="133"/>
      <c r="K37" s="569"/>
      <c r="L37" s="570"/>
      <c r="M37" s="571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92" t="s">
        <v>45</v>
      </c>
      <c r="K44" s="574"/>
      <c r="M44" s="593" t="s">
        <v>46</v>
      </c>
      <c r="N44" s="581"/>
      <c r="O44" s="582"/>
      <c r="R44" s="594" t="s">
        <v>47</v>
      </c>
      <c r="S44" s="574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95" t="s">
        <v>59</v>
      </c>
      <c r="K71" s="574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96" t="s">
        <v>63</v>
      </c>
      <c r="Q7" s="574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96" t="s">
        <v>20</v>
      </c>
      <c r="Q10" s="574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97" t="s">
        <v>66</v>
      </c>
      <c r="Q13" s="574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98" t="s">
        <v>68</v>
      </c>
      <c r="F44" s="599"/>
      <c r="G44" s="573"/>
      <c r="H44" s="598" t="s">
        <v>69</v>
      </c>
      <c r="I44" s="599"/>
      <c r="J44" s="574"/>
      <c r="K44" s="600" t="s">
        <v>70</v>
      </c>
      <c r="L44" s="599"/>
      <c r="M44" s="599"/>
      <c r="N44" s="574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601" t="s">
        <v>72</v>
      </c>
      <c r="I45" s="574"/>
      <c r="J45" s="27">
        <f>+E7</f>
        <v>1770.5761999999995</v>
      </c>
      <c r="K45" s="601" t="s">
        <v>73</v>
      </c>
      <c r="L45" s="599"/>
      <c r="M45" s="574"/>
      <c r="N45" s="27">
        <f>+C8</f>
        <v>12961.629000000001</v>
      </c>
    </row>
    <row r="46" spans="2:20" ht="15.75" customHeight="1" x14ac:dyDescent="0.2">
      <c r="E46" s="595"/>
      <c r="F46" s="574"/>
      <c r="G46" s="16"/>
      <c r="H46" s="601" t="s">
        <v>74</v>
      </c>
      <c r="I46" s="574"/>
      <c r="J46" s="27">
        <f>+J19</f>
        <v>44584.890479986498</v>
      </c>
      <c r="K46" s="601" t="s">
        <v>75</v>
      </c>
      <c r="L46" s="599"/>
      <c r="M46" s="574"/>
      <c r="N46" s="27">
        <f>+C28</f>
        <v>16162.331</v>
      </c>
    </row>
    <row r="47" spans="2:20" ht="15.75" customHeight="1" x14ac:dyDescent="0.2">
      <c r="E47" s="595"/>
      <c r="F47" s="574"/>
      <c r="G47" s="16"/>
      <c r="H47" s="601" t="s">
        <v>76</v>
      </c>
      <c r="I47" s="574"/>
      <c r="J47" s="27">
        <f>+G27</f>
        <v>-359512.14169349719</v>
      </c>
      <c r="K47" s="601" t="s">
        <v>77</v>
      </c>
      <c r="L47" s="599"/>
      <c r="M47" s="574"/>
      <c r="N47" s="27">
        <f>+S36</f>
        <v>19130.865000000002</v>
      </c>
    </row>
    <row r="48" spans="2:20" ht="15.75" customHeight="1" x14ac:dyDescent="0.2">
      <c r="E48" s="595"/>
      <c r="F48" s="574"/>
      <c r="G48" s="16"/>
      <c r="H48" s="77" t="s">
        <v>78</v>
      </c>
      <c r="I48" s="77"/>
      <c r="J48" s="27">
        <f>+O20</f>
        <v>-14174.322317347061</v>
      </c>
      <c r="K48" s="601" t="s">
        <v>79</v>
      </c>
      <c r="L48" s="599"/>
      <c r="M48" s="574"/>
      <c r="N48" s="27">
        <f>+S28</f>
        <v>108284.65870939114</v>
      </c>
    </row>
    <row r="49" spans="5:14" ht="15.75" customHeight="1" x14ac:dyDescent="0.2">
      <c r="E49" s="595"/>
      <c r="F49" s="574"/>
      <c r="G49" s="16"/>
      <c r="H49" s="601" t="s">
        <v>80</v>
      </c>
      <c r="I49" s="574"/>
      <c r="J49" s="27">
        <f>+P40</f>
        <v>-311.60807004405433</v>
      </c>
      <c r="K49" s="601" t="s">
        <v>81</v>
      </c>
      <c r="L49" s="599"/>
      <c r="M49" s="574"/>
      <c r="N49" s="27">
        <f>+G36</f>
        <v>673884.94200000004</v>
      </c>
    </row>
    <row r="50" spans="5:14" ht="15.75" customHeight="1" x14ac:dyDescent="0.25">
      <c r="E50" s="604" t="s">
        <v>82</v>
      </c>
      <c r="F50" s="574"/>
      <c r="G50" s="78">
        <f>+G45</f>
        <v>502781.82030850503</v>
      </c>
      <c r="H50" s="602" t="s">
        <v>83</v>
      </c>
      <c r="I50" s="574"/>
      <c r="J50" s="79">
        <f>+SUM(J45:J49)</f>
        <v>-327642.60540090181</v>
      </c>
      <c r="K50" s="602" t="s">
        <v>84</v>
      </c>
      <c r="L50" s="599"/>
      <c r="M50" s="574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605" t="s">
        <v>68</v>
      </c>
      <c r="F55" s="599"/>
      <c r="G55" s="573"/>
      <c r="H55" s="605" t="s">
        <v>69</v>
      </c>
      <c r="I55" s="599"/>
      <c r="J55" s="574"/>
      <c r="K55" s="603" t="s">
        <v>70</v>
      </c>
      <c r="L55" s="599"/>
      <c r="M55" s="599"/>
      <c r="N55" s="574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601" t="s">
        <v>72</v>
      </c>
      <c r="I56" s="574"/>
      <c r="J56" s="27" t="e">
        <f>+'Bal Los Colorados'!O49*'Bal Los Colorados'!G49</f>
        <v>#REF!</v>
      </c>
      <c r="K56" s="601" t="s">
        <v>73</v>
      </c>
      <c r="L56" s="599"/>
      <c r="M56" s="574"/>
      <c r="N56" s="27">
        <f>+C10</f>
        <v>7704.8210577451482</v>
      </c>
    </row>
    <row r="57" spans="5:14" ht="15.75" customHeight="1" x14ac:dyDescent="0.2">
      <c r="E57" s="595"/>
      <c r="F57" s="574"/>
      <c r="G57" s="16"/>
      <c r="H57" s="601" t="s">
        <v>74</v>
      </c>
      <c r="I57" s="574"/>
      <c r="J57" s="27" t="e">
        <f>+'Bal Los Colorados'!O53*'Bal Los Colorados'!G53</f>
        <v>#REF!</v>
      </c>
      <c r="K57" s="601" t="s">
        <v>75</v>
      </c>
      <c r="L57" s="599"/>
      <c r="M57" s="574"/>
      <c r="N57" s="27">
        <f>+C30</f>
        <v>9675.4587302503223</v>
      </c>
    </row>
    <row r="58" spans="5:14" ht="15.75" customHeight="1" x14ac:dyDescent="0.2">
      <c r="E58" s="595"/>
      <c r="F58" s="574"/>
      <c r="G58" s="16"/>
      <c r="H58" s="601" t="s">
        <v>76</v>
      </c>
      <c r="I58" s="574"/>
      <c r="J58" s="27" t="e">
        <f>+'Bal Los Colorados'!O56*'Bal Los Colorados'!G56</f>
        <v>#REF!</v>
      </c>
      <c r="K58" s="601" t="s">
        <v>77</v>
      </c>
      <c r="L58" s="599"/>
      <c r="M58" s="574"/>
      <c r="N58" s="27">
        <f>+S38</f>
        <v>7620.3234035700007</v>
      </c>
    </row>
    <row r="59" spans="5:14" ht="15.75" customHeight="1" x14ac:dyDescent="0.2">
      <c r="E59" s="595"/>
      <c r="F59" s="574"/>
      <c r="G59" s="16"/>
      <c r="H59" s="77" t="s">
        <v>78</v>
      </c>
      <c r="I59" s="77"/>
      <c r="J59" s="27" t="e">
        <f>+'Bal Los Colorados'!O62*'Bal Los Colorados'!G62</f>
        <v>#REF!</v>
      </c>
      <c r="K59" s="601" t="s">
        <v>79</v>
      </c>
      <c r="L59" s="599"/>
      <c r="M59" s="574"/>
      <c r="N59" s="27">
        <f>+S30</f>
        <v>14049.347154701374</v>
      </c>
    </row>
    <row r="60" spans="5:14" ht="15.75" customHeight="1" x14ac:dyDescent="0.2">
      <c r="E60" s="595"/>
      <c r="F60" s="574"/>
      <c r="G60" s="16"/>
      <c r="H60" s="601" t="s">
        <v>80</v>
      </c>
      <c r="I60" s="574"/>
      <c r="J60" s="27" t="e">
        <f>+'Bal Los Colorados'!O67*'Bal Los Colorados'!G67</f>
        <v>#REF!</v>
      </c>
      <c r="K60" s="601" t="s">
        <v>81</v>
      </c>
      <c r="L60" s="599"/>
      <c r="M60" s="574"/>
      <c r="N60" s="27">
        <f>+G38</f>
        <v>410848.95586592209</v>
      </c>
    </row>
    <row r="61" spans="5:14" ht="15.75" customHeight="1" x14ac:dyDescent="0.25">
      <c r="E61" s="604" t="s">
        <v>82</v>
      </c>
      <c r="F61" s="574"/>
      <c r="G61" s="78">
        <f>+G56</f>
        <v>231983.78607040126</v>
      </c>
      <c r="H61" s="602" t="s">
        <v>83</v>
      </c>
      <c r="I61" s="574"/>
      <c r="J61" s="79" t="e">
        <f>+SUM(J56:J60)</f>
        <v>#REF!</v>
      </c>
      <c r="K61" s="602" t="s">
        <v>84</v>
      </c>
      <c r="L61" s="599"/>
      <c r="M61" s="574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482">
        <v>65746</v>
      </c>
      <c r="D44" s="483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484">
        <v>24742</v>
      </c>
      <c r="D45" s="484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484">
        <v>2203</v>
      </c>
      <c r="D46" s="484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484">
        <v>0</v>
      </c>
      <c r="D47" s="484">
        <v>0</v>
      </c>
      <c r="E47">
        <v>0</v>
      </c>
    </row>
    <row r="48" spans="1:7" x14ac:dyDescent="0.2">
      <c r="A48" s="606" t="s">
        <v>221</v>
      </c>
      <c r="B48" s="607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606" t="s">
        <v>223</v>
      </c>
      <c r="B49" s="607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606" t="s">
        <v>225</v>
      </c>
      <c r="B50" s="607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606" t="s">
        <v>227</v>
      </c>
      <c r="B51" s="607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606" t="s">
        <v>221</v>
      </c>
      <c r="B52" s="607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606" t="s">
        <v>223</v>
      </c>
      <c r="B53" s="607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606" t="s">
        <v>225</v>
      </c>
      <c r="B54" s="607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606" t="s">
        <v>227</v>
      </c>
      <c r="B55" s="607"/>
      <c r="C55" s="228"/>
      <c r="D55" s="228"/>
      <c r="E55" s="231"/>
      <c r="F55" s="467"/>
      <c r="G55" s="467"/>
    </row>
    <row r="56" spans="1:7" x14ac:dyDescent="0.2">
      <c r="A56" s="606" t="s">
        <v>221</v>
      </c>
      <c r="B56" s="607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606" t="s">
        <v>223</v>
      </c>
      <c r="B57" s="607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606" t="s">
        <v>225</v>
      </c>
      <c r="B58" s="607"/>
      <c r="C58" s="466"/>
      <c r="D58" s="466"/>
      <c r="E58" s="231"/>
      <c r="F58" s="467"/>
      <c r="G58" s="467"/>
    </row>
    <row r="59" spans="1:7" x14ac:dyDescent="0.2">
      <c r="A59" s="606" t="s">
        <v>227</v>
      </c>
      <c r="B59" s="607"/>
      <c r="C59" s="466"/>
      <c r="D59" s="466"/>
      <c r="E59" s="237"/>
      <c r="F59" s="467"/>
      <c r="G59" s="467"/>
    </row>
    <row r="60" spans="1:7" ht="15.75" customHeight="1" x14ac:dyDescent="0.2">
      <c r="A60" s="606" t="s">
        <v>221</v>
      </c>
      <c r="B60" s="607"/>
      <c r="C60" s="228"/>
      <c r="D60" s="228"/>
      <c r="E60" s="231"/>
      <c r="F60" s="467"/>
      <c r="G60" s="467"/>
    </row>
    <row r="61" spans="1:7" ht="15.75" customHeight="1" x14ac:dyDescent="0.2">
      <c r="A61" s="606" t="s">
        <v>223</v>
      </c>
      <c r="B61" s="607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608"/>
      <c r="L65" s="609"/>
      <c r="M65" s="88"/>
      <c r="N65" s="610" t="s">
        <v>46</v>
      </c>
      <c r="O65" s="611"/>
      <c r="P65" s="609"/>
      <c r="Q65" s="93"/>
      <c r="R65" s="612"/>
      <c r="S65" s="61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614"/>
      <c r="L129" s="60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615" t="s">
        <v>133</v>
      </c>
      <c r="C2" s="616"/>
      <c r="D2" s="617"/>
      <c r="F2" s="615" t="s">
        <v>134</v>
      </c>
      <c r="G2" s="616"/>
      <c r="H2" s="617"/>
      <c r="J2" s="618" t="s">
        <v>135</v>
      </c>
      <c r="K2" s="574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E54" zoomScaleNormal="70" workbookViewId="0">
      <selection activeCell="AG26" sqref="AG2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634" t="s">
        <v>262</v>
      </c>
      <c r="AE4" s="634"/>
      <c r="AF4" s="634"/>
      <c r="AG4" s="634"/>
      <c r="AH4" s="144"/>
      <c r="AI4" s="144"/>
      <c r="AL4" s="633"/>
      <c r="AM4" s="633"/>
      <c r="AN4" s="633"/>
      <c r="AO4" s="633"/>
      <c r="AP4" s="633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26" t="s">
        <v>165</v>
      </c>
      <c r="AB5" s="635"/>
      <c r="AC5" s="627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636"/>
      <c r="AV5" s="636"/>
      <c r="AW5" s="636"/>
      <c r="AX5" s="636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637" t="s">
        <v>170</v>
      </c>
      <c r="AB6" s="638"/>
      <c r="AC6" s="639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40" t="s">
        <v>171</v>
      </c>
      <c r="AB7" s="641"/>
      <c r="AC7" s="642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637" t="s">
        <v>172</v>
      </c>
      <c r="AB8" s="638"/>
      <c r="AC8" s="639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40" t="s">
        <v>173</v>
      </c>
      <c r="AB9" s="641"/>
      <c r="AC9" s="642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636"/>
      <c r="AV14" s="636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43" t="s">
        <v>159</v>
      </c>
      <c r="AB29" s="644"/>
      <c r="AC29" s="644"/>
      <c r="AD29" s="644"/>
      <c r="AE29" s="644"/>
      <c r="AF29" s="644"/>
      <c r="AG29" s="644"/>
      <c r="AH29" s="644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485">
        <f>'Datos Extra'!C22</f>
        <v>0.04</v>
      </c>
      <c r="AF30" s="217">
        <f>'Datos Extra'!D22</f>
        <v>3801.6</v>
      </c>
      <c r="AG30" s="485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485">
        <f>'Datos Extra'!C23</f>
        <v>0.04</v>
      </c>
      <c r="AF31" s="217">
        <f>'Datos Extra'!D23</f>
        <v>31909.439999999999</v>
      </c>
      <c r="AG31" s="485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485">
        <f>'Datos Extra'!C24</f>
        <v>3.3834507804891299E-2</v>
      </c>
      <c r="AF32" s="217">
        <f>'Datos Extra'!D24</f>
        <v>7265.5645013072171</v>
      </c>
      <c r="AG32" s="485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485">
        <f>'Datos Extra'!C25</f>
        <v>0</v>
      </c>
      <c r="AF33" s="217">
        <f>'Datos Extra'!D25</f>
        <v>0</v>
      </c>
      <c r="AG33" s="485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485">
        <f>'Datos Extra'!C26</f>
        <v>3.3834507804891299E-2</v>
      </c>
      <c r="AF34" s="217">
        <f>'Datos Extra'!D26</f>
        <v>7265.5645013072171</v>
      </c>
      <c r="AG34" s="485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485">
        <f>'Datos Extra'!C27</f>
        <v>0</v>
      </c>
      <c r="AF35" s="217">
        <f>'Datos Extra'!D27</f>
        <v>0</v>
      </c>
      <c r="AG35" s="485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485">
        <f>'Datos Extra'!C28</f>
        <v>0</v>
      </c>
      <c r="AF36" s="217">
        <f>'Datos Extra'!D28</f>
        <v>24345</v>
      </c>
      <c r="AG36" s="485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485">
        <f>'Datos Extra'!C29</f>
        <v>0</v>
      </c>
      <c r="AF37" s="217">
        <f>'Datos Extra'!D29</f>
        <v>24345</v>
      </c>
      <c r="AG37" s="485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485">
        <f>'Datos Extra'!C30</f>
        <v>0</v>
      </c>
      <c r="AF38" s="217">
        <f>'Datos Extra'!D30</f>
        <v>0</v>
      </c>
      <c r="AG38" s="485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485">
        <f>'Datos Extra'!C31</f>
        <v>0</v>
      </c>
      <c r="AF39" s="217">
        <f>'Datos Extra'!D31</f>
        <v>0</v>
      </c>
      <c r="AG39" s="485">
        <f>'Datos Extra'!E31</f>
        <v>0</v>
      </c>
      <c r="AH39" s="217">
        <f>'Datos Extra'!F31</f>
        <v>0</v>
      </c>
      <c r="AI39" s="217">
        <f>'Datos Extra'!G31</f>
        <v>0</v>
      </c>
      <c r="AK39" s="634" t="s">
        <v>215</v>
      </c>
      <c r="AL39" s="634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485">
        <f>'Datos Extra'!C32</f>
        <v>0</v>
      </c>
      <c r="AF40" s="217">
        <f>'Datos Extra'!D32</f>
        <v>0</v>
      </c>
      <c r="AG40" s="485">
        <f>'Datos Extra'!E32</f>
        <v>0</v>
      </c>
      <c r="AH40" s="217">
        <f>'Datos Extra'!F32</f>
        <v>0</v>
      </c>
      <c r="AI40" s="217">
        <f>'Datos Extra'!G32</f>
        <v>0</v>
      </c>
      <c r="AK40" s="626" t="s">
        <v>107</v>
      </c>
      <c r="AL40" s="627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485">
        <f>'Datos Extra'!C33</f>
        <v>0</v>
      </c>
      <c r="AF41" s="217">
        <f>'Datos Extra'!D33</f>
        <v>0</v>
      </c>
      <c r="AG41" s="485">
        <f>'Datos Extra'!E33</f>
        <v>0</v>
      </c>
      <c r="AH41" s="217">
        <f>'Datos Extra'!F33</f>
        <v>0</v>
      </c>
      <c r="AI41" s="217">
        <f>'Datos Extra'!G33</f>
        <v>0</v>
      </c>
      <c r="AK41" s="606" t="s">
        <v>221</v>
      </c>
      <c r="AL41" s="607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485">
        <f>'Datos Extra'!C34</f>
        <v>0</v>
      </c>
      <c r="AF42" s="217">
        <f>'Datos Extra'!D34</f>
        <v>0</v>
      </c>
      <c r="AG42" s="485">
        <f>'Datos Extra'!E34</f>
        <v>0</v>
      </c>
      <c r="AH42" s="217">
        <f>'Datos Extra'!F34</f>
        <v>0</v>
      </c>
      <c r="AI42" s="217">
        <f>'Datos Extra'!G34</f>
        <v>0</v>
      </c>
      <c r="AK42" s="606" t="s">
        <v>223</v>
      </c>
      <c r="AL42" s="607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485">
        <f>'Datos Extra'!C35</f>
        <v>0</v>
      </c>
      <c r="AF43" s="217">
        <f>'Datos Extra'!D35</f>
        <v>0</v>
      </c>
      <c r="AG43" s="485">
        <f>'Datos Extra'!E35</f>
        <v>0</v>
      </c>
      <c r="AH43" s="217">
        <f>'Datos Extra'!F35</f>
        <v>0</v>
      </c>
      <c r="AI43" s="217">
        <f>'Datos Extra'!G35</f>
        <v>0</v>
      </c>
      <c r="AK43" s="606" t="s">
        <v>225</v>
      </c>
      <c r="AL43" s="607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485">
        <f>'Datos Extra'!C36</f>
        <v>0</v>
      </c>
      <c r="AF44" s="217">
        <f>'Datos Extra'!D36</f>
        <v>0</v>
      </c>
      <c r="AG44" s="485">
        <f>'Datos Extra'!E36</f>
        <v>0</v>
      </c>
      <c r="AH44" s="217">
        <f>'Datos Extra'!F36</f>
        <v>0</v>
      </c>
      <c r="AI44" s="217">
        <f>'Datos Extra'!G36</f>
        <v>0</v>
      </c>
      <c r="AK44" s="606" t="s">
        <v>227</v>
      </c>
      <c r="AL44" s="607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485">
        <f>'Datos Extra'!C37</f>
        <v>0</v>
      </c>
      <c r="AF45" s="217">
        <f>'Datos Extra'!D37</f>
        <v>0</v>
      </c>
      <c r="AG45" s="485">
        <f>'Datos Extra'!E37</f>
        <v>0</v>
      </c>
      <c r="AH45" s="217">
        <f>'Datos Extra'!F37</f>
        <v>0</v>
      </c>
      <c r="AI45" s="217">
        <f>'Datos Extra'!G37</f>
        <v>0</v>
      </c>
      <c r="AK45" s="626" t="s">
        <v>109</v>
      </c>
      <c r="AL45" s="627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606" t="s">
        <v>221</v>
      </c>
      <c r="AL46" s="607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633" t="s">
        <v>229</v>
      </c>
      <c r="AD47" s="633"/>
      <c r="AE47" s="633"/>
      <c r="AF47" s="633"/>
      <c r="AK47" s="606" t="s">
        <v>223</v>
      </c>
      <c r="AL47" s="607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06" t="s">
        <v>225</v>
      </c>
      <c r="AL48" s="607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606" t="s">
        <v>227</v>
      </c>
      <c r="AL49" s="607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626" t="s">
        <v>93</v>
      </c>
      <c r="AL50" s="627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06" t="s">
        <v>221</v>
      </c>
      <c r="AL51" s="607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606" t="s">
        <v>223</v>
      </c>
      <c r="AL52" s="607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606" t="s">
        <v>225</v>
      </c>
      <c r="AL53" s="607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606" t="s">
        <v>227</v>
      </c>
      <c r="AL54" s="607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626" t="s">
        <v>236</v>
      </c>
      <c r="AL55" s="627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06" t="s">
        <v>221</v>
      </c>
      <c r="AL56" s="607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606" t="s">
        <v>223</v>
      </c>
      <c r="AL57" s="607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628" t="s">
        <v>237</v>
      </c>
      <c r="H68" s="629"/>
      <c r="I68" s="630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631" t="s">
        <v>68</v>
      </c>
      <c r="D69" s="632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625" t="s">
        <v>157</v>
      </c>
      <c r="D70" s="536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625" t="s">
        <v>88</v>
      </c>
      <c r="D71" s="536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625" t="s">
        <v>89</v>
      </c>
      <c r="D72" s="536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625" t="s">
        <v>158</v>
      </c>
      <c r="D73" s="536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625" t="s">
        <v>90</v>
      </c>
      <c r="D74" s="536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625" t="s">
        <v>91</v>
      </c>
      <c r="D75" s="536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625" t="s">
        <v>92</v>
      </c>
      <c r="D76" s="536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625" t="s">
        <v>93</v>
      </c>
      <c r="D77" s="536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625" t="s">
        <v>94</v>
      </c>
      <c r="D78" s="536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625" t="s">
        <v>95</v>
      </c>
      <c r="D79" s="536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625" t="s">
        <v>96</v>
      </c>
      <c r="D80" s="536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2"/>
      <c r="D84" s="624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2" t="s">
        <v>246</v>
      </c>
      <c r="D85" s="623"/>
      <c r="E85" s="623"/>
      <c r="F85" s="623"/>
      <c r="G85" s="623"/>
      <c r="H85" s="624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19" t="s">
        <v>247</v>
      </c>
      <c r="D86" s="620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21"/>
      <c r="S86" s="549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19" t="s">
        <v>249</v>
      </c>
      <c r="D88" s="620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21"/>
      <c r="Q88" s="549"/>
      <c r="R88" s="198"/>
      <c r="S88" s="198"/>
      <c r="T88" s="198"/>
    </row>
    <row r="89" spans="3:26" ht="15.75" customHeight="1" x14ac:dyDescent="0.2">
      <c r="C89" s="619" t="s">
        <v>250</v>
      </c>
      <c r="D89" s="620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21"/>
      <c r="Q89" s="549"/>
      <c r="R89" s="198"/>
      <c r="S89" s="198"/>
      <c r="T89" s="198"/>
    </row>
    <row r="90" spans="3:26" ht="14.25" customHeight="1" x14ac:dyDescent="0.2">
      <c r="C90" s="619" t="s">
        <v>251</v>
      </c>
      <c r="D90" s="620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21"/>
      <c r="Q90" s="549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21"/>
      <c r="Q91" s="549"/>
      <c r="R91" s="198"/>
      <c r="S91" s="198"/>
      <c r="T91" s="198"/>
    </row>
    <row r="92" spans="3:26" ht="14.25" customHeight="1" x14ac:dyDescent="0.2">
      <c r="C92" s="622" t="s">
        <v>252</v>
      </c>
      <c r="D92" s="623"/>
      <c r="E92" s="623"/>
      <c r="F92" s="623"/>
      <c r="G92" s="623"/>
      <c r="H92" s="624"/>
      <c r="I92" s="262"/>
      <c r="J92" s="262"/>
      <c r="K92" s="133"/>
      <c r="L92" s="198"/>
      <c r="M92" s="133"/>
      <c r="N92" s="198"/>
      <c r="O92" s="133"/>
      <c r="P92" s="621"/>
      <c r="Q92" s="549"/>
      <c r="R92" s="198"/>
      <c r="S92" s="198"/>
      <c r="T92" s="198"/>
    </row>
    <row r="93" spans="3:26" ht="14.25" customHeight="1" x14ac:dyDescent="0.2">
      <c r="C93" s="619" t="s">
        <v>253</v>
      </c>
      <c r="D93" s="620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21"/>
      <c r="Q93" s="549"/>
      <c r="R93" s="198"/>
      <c r="S93" s="198"/>
    </row>
    <row r="94" spans="3:26" ht="14.25" customHeight="1" x14ac:dyDescent="0.2">
      <c r="C94" s="619" t="s">
        <v>254</v>
      </c>
      <c r="D94" s="620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21"/>
      <c r="Q94" s="549"/>
      <c r="R94" s="198"/>
      <c r="S94" s="198"/>
    </row>
    <row r="95" spans="3:26" ht="14.25" customHeight="1" x14ac:dyDescent="0.2">
      <c r="C95" s="619" t="s">
        <v>255</v>
      </c>
      <c r="D95" s="620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21"/>
      <c r="Q95" s="549"/>
      <c r="R95" s="198"/>
      <c r="S95" s="198"/>
    </row>
    <row r="96" spans="3:26" ht="14.25" customHeight="1" x14ac:dyDescent="0.2">
      <c r="C96" s="619" t="s">
        <v>256</v>
      </c>
      <c r="D96" s="620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21"/>
      <c r="Q96" s="549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