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wmf" ContentType="image/x-wmf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tilidad" sheetId="1" state="visible" r:id="rId2"/>
    <sheet name="Mapa de Proceso FeT" sheetId="2" state="visible" r:id="rId3"/>
    <sheet name="Datos Extra" sheetId="3" state="visible" r:id="rId4"/>
    <sheet name="Flujos" sheetId="4" state="visible" r:id="rId5"/>
    <sheet name="Resumen Cerro Negro Norte" sheetId="5" state="visible" r:id="rId6"/>
  </sheets>
  <externalReferences>
    <externalReference r:id="rId7"/>
  </externalReferences>
  <definedNames>
    <definedName function="false" hidden="false" localSheetId="4" name="_xlnm.Print_Area" vbProcedure="false">'Resumen Cerro Negro Norte'!$B$1:$P$44</definedName>
    <definedName function="false" hidden="false" name="CONC" vbProcedure="false">#REF!</definedName>
    <definedName function="false" hidden="false" name="CuNuevo_ConPelaCama_tmf" vbProcedure="false">[1]FUNDICIÓN!$P$73</definedName>
    <definedName function="false" hidden="false" name="CuNuevo_ConPelaCama_tms" vbProcedure="false">[1]FUNDICIÓN!$O$73</definedName>
    <definedName function="false" hidden="false" name="FEED" vbProcedure="false">#REF!</definedName>
    <definedName function="false" hidden="false" name="GCONC" vbProcedure="false">#REF!</definedName>
    <definedName function="false" hidden="false" name="GFEED" vbProcedure="false">#REF!</definedName>
    <definedName function="false" hidden="false" name="GTAIL" vbProcedure="false">#REF!</definedName>
    <definedName function="false" hidden="false" name="INVROLL" vbProcedure="false">#REF!</definedName>
    <definedName function="false" hidden="false" name="MENU" vbProcedure="false">#REF!</definedName>
    <definedName function="false" hidden="false" name="Month" vbProcedure="false">#REF!</definedName>
    <definedName function="false" hidden="false" name="SUMCHECK" vbProcedure="false">#REF!</definedName>
    <definedName function="false" hidden="false" name="SUMCUTONNES" vbProcedure="false">#REF!</definedName>
    <definedName function="false" hidden="false" name="SUMDMT" vbProcedure="false">#REF!</definedName>
    <definedName function="false" hidden="false" name="TAIL" vbProcedure="false">#REF!</definedName>
    <definedName function="false" hidden="false" name="UNI_AA_VERSION" vbProcedure="false">"202.1.0"</definedName>
    <definedName function="false" hidden="false" name="UNI_FILT_END" vbProcedure="false">8</definedName>
    <definedName function="false" hidden="false" name="UNI_FILT_OFFSPEC" vbProcedure="false">2</definedName>
    <definedName function="false" hidden="false" name="UNI_FILT_ONSPEC" vbProcedure="false">1</definedName>
    <definedName function="false" hidden="false" name="UNI_FILT_START" vbProcedure="false">4</definedName>
    <definedName function="false" hidden="false" name="UNI_NOTHING" vbProcedure="false">0</definedName>
    <definedName function="false" hidden="false" name="UNI_PRES_CLOSEST" vbProcedure="false">512</definedName>
    <definedName function="false" hidden="false" name="UNI_PRES_FILTER" vbProcedure="false">1</definedName>
    <definedName function="false" hidden="false" name="UNI_PRES_HEADINGS" vbProcedure="false">16</definedName>
    <definedName function="false" hidden="false" name="UNI_PRES_INVERT" vbProcedure="false">2</definedName>
    <definedName function="false" hidden="false" name="UNI_PRES_MATRIX" vbProcedure="false">4</definedName>
    <definedName function="false" hidden="false" name="UNI_PRES_MERGED" vbProcedure="false">8</definedName>
    <definedName function="false" hidden="false" name="UNI_PRES_MRECORD" vbProcedure="false">64</definedName>
    <definedName function="false" hidden="false" name="UNI_PRES_OUTLIERS" vbProcedure="false">32</definedName>
    <definedName function="false" hidden="false" name="UNI_PRES_POST" vbProcedure="false">256</definedName>
    <definedName function="false" hidden="false" name="UNI_PRES_PRIOR" vbProcedure="false">2048</definedName>
    <definedName function="false" hidden="false" name="UNI_PRES_RECENT" vbProcedure="false">1024</definedName>
    <definedName function="false" hidden="false" name="UNI_PRES_STATIC" vbProcedure="false">128</definedName>
    <definedName function="false" hidden="false" name="UNI_PRES_TRANSPOSE" vbProcedure="false">4096</definedName>
    <definedName function="false" hidden="false" name="UNI_RET_ATTRIB" vbProcedure="false">64</definedName>
    <definedName function="false" hidden="false" name="UNI_RET_CONF" vbProcedure="false">32</definedName>
    <definedName function="false" hidden="false" name="UNI_RET_DESC" vbProcedure="false">4</definedName>
    <definedName function="false" hidden="false" name="UNI_RET_END" vbProcedure="false">16384</definedName>
    <definedName function="false" hidden="false" name="UNI_RET_EQUIP" vbProcedure="false">32768</definedName>
    <definedName function="false" hidden="false" name="UNI_RET_EVENT" vbProcedure="false">4096</definedName>
    <definedName function="false" hidden="false" name="UNI_RET_OFFSPEC" vbProcedure="false">512</definedName>
    <definedName function="false" hidden="false" name="UNI_RET_ONSPEC" vbProcedure="false">256</definedName>
    <definedName function="false" hidden="false" name="UNI_RET_PROP" vbProcedure="false">131072</definedName>
    <definedName function="false" hidden="false" name="UNI_RET_PROPDESC" vbProcedure="false">262144</definedName>
    <definedName function="false" hidden="false" name="UNI_RET_SMPLPNT" vbProcedure="false">65536</definedName>
    <definedName function="false" hidden="false" name="UNI_RET_SPECMAX" vbProcedure="false">2048</definedName>
    <definedName function="false" hidden="false" name="UNI_RET_SPECMIN" vbProcedure="false">1024</definedName>
    <definedName function="false" hidden="false" name="UNI_RET_START" vbProcedure="false">8192</definedName>
    <definedName function="false" hidden="false" name="UNI_RET_TAG" vbProcedure="false">1</definedName>
    <definedName function="false" hidden="false" name="UNI_RET_TESTTIME" vbProcedure="false">128</definedName>
    <definedName function="false" hidden="false" name="UNI_RET_TIME" vbProcedure="false">8</definedName>
    <definedName function="false" hidden="false" name="UNI_RET_UNIT" vbProcedure="false">2</definedName>
    <definedName function="false" hidden="false" name="UNI_RET_VALUE" vbProcedure="false">16</definedName>
    <definedName function="false" hidden="false" name="\P" vbProcedure="false">#REF!</definedName>
    <definedName function="false" hidden="false" name="\W" vbProcedure="false">#REF!</definedName>
    <definedName function="false" hidden="false" name="\Z" vbProcedure="false">#REF!</definedName>
    <definedName function="false" hidden="false" name="_PAG1" vbProcedure="false">#REF!</definedName>
    <definedName function="false" hidden="false" name="_PAG3" vbProcedure="false">#REF!</definedName>
    <definedName function="false" hidden="false" name="_PAG4" vbProcedure="false">#REF!</definedName>
    <definedName function="false" hidden="false" name="_PAG5" vbProcedure="false">#REF!</definedName>
    <definedName function="false" hidden="false" name="_PAG6" vbProcedure="false">#REF!</definedName>
    <definedName function="false" hidden="false" localSheetId="0" name="solver_adj" vbProcedure="false">Utilidad!$K$24:$L$39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Utilidad!$X$29</definedName>
    <definedName function="false" hidden="false" localSheetId="0" name="solver_lhs10" vbProcedure="false">Utilidad!$X$24</definedName>
    <definedName function="false" hidden="false" localSheetId="0" name="solver_lhs11" vbProcedure="false">Utilidad!$W$28</definedName>
    <definedName function="false" hidden="false" localSheetId="0" name="solver_lhs12" vbProcedure="false">Utilidad!$W$30</definedName>
    <definedName function="false" hidden="false" localSheetId="0" name="solver_lhs13" vbProcedure="false">Utilidad!$W$29</definedName>
    <definedName function="false" hidden="false" localSheetId="0" name="solver_lhs14" vbProcedure="false">Utilidad!$W$27</definedName>
    <definedName function="false" hidden="false" localSheetId="0" name="solver_lhs15" vbProcedure="false">Utilidad!$W$25</definedName>
    <definedName function="false" hidden="false" localSheetId="0" name="solver_lhs16" vbProcedure="false">Utilidad!$W$26</definedName>
    <definedName function="false" hidden="false" localSheetId="0" name="solver_lhs17" vbProcedure="false">Utilidad!$W$24</definedName>
    <definedName function="false" hidden="false" localSheetId="0" name="solver_lhs18" vbProcedure="false">Utilidad!$L$29</definedName>
    <definedName function="false" hidden="false" localSheetId="0" name="solver_lhs19" vbProcedure="false">Utilidad!$Q$33</definedName>
    <definedName function="false" hidden="false" localSheetId="0" name="solver_lhs2" vbProcedure="false">Utilidad!$X$30</definedName>
    <definedName function="false" hidden="false" localSheetId="0" name="solver_lhs20" vbProcedure="false">Utilidad!$Q$30</definedName>
    <definedName function="false" hidden="false" localSheetId="0" name="solver_lhs21" vbProcedure="false">Utilidad!$S$32</definedName>
    <definedName function="false" hidden="false" localSheetId="0" name="solver_lhs22" vbProcedure="false">Utilidad!$S$24</definedName>
    <definedName function="false" hidden="false" localSheetId="0" name="solver_lhs23" vbProcedure="false">Utilidad!$S$30</definedName>
    <definedName function="false" hidden="false" localSheetId="0" name="solver_lhs24" vbProcedure="false">Utilidad!$Q$37</definedName>
    <definedName function="false" hidden="false" localSheetId="0" name="solver_lhs25" vbProcedure="false">Utilidad!$Q$39</definedName>
    <definedName function="false" hidden="false" localSheetId="0" name="solver_lhs26" vbProcedure="false">Utilidad!$Q$32</definedName>
    <definedName function="false" hidden="false" localSheetId="0" name="solver_lhs27" vbProcedure="false">Utilidad!$Q$24</definedName>
    <definedName function="false" hidden="false" localSheetId="0" name="solver_lhs28" vbProcedure="false">Utilidad!$L$26</definedName>
    <definedName function="false" hidden="false" localSheetId="0" name="solver_lhs29" vbProcedure="false">Utilidad!$Q$26</definedName>
    <definedName function="false" hidden="false" localSheetId="0" name="solver_lhs3" vbProcedure="false">Utilidad!$S$39</definedName>
    <definedName function="false" hidden="false" localSheetId="0" name="solver_lhs4" vbProcedure="false">Utilidad!$X$27</definedName>
    <definedName function="false" hidden="false" localSheetId="0" name="solver_lhs5" vbProcedure="false">Utilidad!$X$28</definedName>
    <definedName function="false" hidden="false" localSheetId="0" name="solver_lhs6" vbProcedure="false">Utilidad!$X$31</definedName>
    <definedName function="false" hidden="false" localSheetId="0" name="solver_lhs7" vbProcedure="false">Utilidad!$X$25</definedName>
    <definedName function="false" hidden="false" localSheetId="0" name="solver_lhs8" vbProcedure="false">Utilidad!$X$26</definedName>
    <definedName function="false" hidden="false" localSheetId="0" name="solver_lhs9" vbProcedure="false">Utilidad!$W$31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29</definedName>
    <definedName function="false" hidden="false" localSheetId="0" name="solver_nwt" vbProcedure="false">1</definedName>
    <definedName function="false" hidden="false" localSheetId="0" name="solver_opt" vbProcedure="false">Utilidad!$W$34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el10" vbProcedure="false">2</definedName>
    <definedName function="false" hidden="false" localSheetId="0" name="solver_rel11" vbProcedure="false">2</definedName>
    <definedName function="false" hidden="false" localSheetId="0" name="solver_rel12" vbProcedure="false">2</definedName>
    <definedName function="false" hidden="false" localSheetId="0" name="solver_rel13" vbProcedure="false">2</definedName>
    <definedName function="false" hidden="false" localSheetId="0" name="solver_rel14" vbProcedure="false">2</definedName>
    <definedName function="false" hidden="false" localSheetId="0" name="solver_rel15" vbProcedure="false">2</definedName>
    <definedName function="false" hidden="false" localSheetId="0" name="solver_rel16" vbProcedure="false">2</definedName>
    <definedName function="false" hidden="false" localSheetId="0" name="solver_rel17" vbProcedure="false">2</definedName>
    <definedName function="false" hidden="false" localSheetId="0" name="solver_rel18" vbProcedure="false">2</definedName>
    <definedName function="false" hidden="false" localSheetId="0" name="solver_rel19" vbProcedure="false">1</definedName>
    <definedName function="false" hidden="false" localSheetId="0" name="solver_rel2" vbProcedure="false">2</definedName>
    <definedName function="false" hidden="false" localSheetId="0" name="solver_rel20" vbProcedure="false">1</definedName>
    <definedName function="false" hidden="false" localSheetId="0" name="solver_rel21" vbProcedure="false">1</definedName>
    <definedName function="false" hidden="false" localSheetId="0" name="solver_rel22" vbProcedure="false">1</definedName>
    <definedName function="false" hidden="false" localSheetId="0" name="solver_rel23" vbProcedure="false">1</definedName>
    <definedName function="false" hidden="false" localSheetId="0" name="solver_rel24" vbProcedure="false">1</definedName>
    <definedName function="false" hidden="false" localSheetId="0" name="solver_rel25" vbProcedure="false">1</definedName>
    <definedName function="false" hidden="false" localSheetId="0" name="solver_rel26" vbProcedure="false">1</definedName>
    <definedName function="false" hidden="false" localSheetId="0" name="solver_rel27" vbProcedure="false">1</definedName>
    <definedName function="false" hidden="false" localSheetId="0" name="solver_rel28" vbProcedure="false">2</definedName>
    <definedName function="false" hidden="false" localSheetId="0" name="solver_rel29" vbProcedure="false">1</definedName>
    <definedName function="false" hidden="false" localSheetId="0" name="solver_rel3" vbProcedure="false">1</definedName>
    <definedName function="false" hidden="false" localSheetId="0" name="solver_rel4" vbProcedure="false">2</definedName>
    <definedName function="false" hidden="false" localSheetId="0" name="solver_rel5" vbProcedure="false">2</definedName>
    <definedName function="false" hidden="false" localSheetId="0" name="solver_rel6" vbProcedure="false">2</definedName>
    <definedName function="false" hidden="false" localSheetId="0" name="solver_rel7" vbProcedure="false">2</definedName>
    <definedName function="false" hidden="false" localSheetId="0" name="solver_rel8" vbProcedure="false">2</definedName>
    <definedName function="false" hidden="false" localSheetId="0" name="solver_rel9" vbProcedure="false">2</definedName>
    <definedName function="false" hidden="false" localSheetId="0" name="solver_rhs1" vbProcedure="false">0</definedName>
    <definedName function="false" hidden="false" localSheetId="0" name="solver_rhs10" vbProcedure="false">0</definedName>
    <definedName function="false" hidden="false" localSheetId="0" name="solver_rhs11" vbProcedure="false">0</definedName>
    <definedName function="false" hidden="false" localSheetId="0" name="solver_rhs12" vbProcedure="false">0</definedName>
    <definedName function="false" hidden="false" localSheetId="0" name="solver_rhs13" vbProcedure="false">0</definedName>
    <definedName function="false" hidden="false" localSheetId="0" name="solver_rhs14" vbProcedure="false">0</definedName>
    <definedName function="false" hidden="false" localSheetId="0" name="solver_rhs15" vbProcedure="false">0</definedName>
    <definedName function="false" hidden="false" localSheetId="0" name="solver_rhs16" vbProcedure="false">0</definedName>
    <definedName function="false" hidden="false" localSheetId="0" name="solver_rhs17" vbProcedure="false">0</definedName>
    <definedName function="false" hidden="false" localSheetId="0" name="solver_rhs18" vbProcedure="false">Utilidad!$L$28</definedName>
    <definedName function="false" hidden="false" localSheetId="0" name="solver_rhs19" vbProcedure="false">Utilidad!$R$33</definedName>
    <definedName function="false" hidden="false" localSheetId="0" name="solver_rhs2" vbProcedure="false">0</definedName>
    <definedName function="false" hidden="false" localSheetId="0" name="solver_rhs20" vbProcedure="false">Utilidad!$R$30</definedName>
    <definedName function="false" hidden="false" localSheetId="0" name="solver_rhs21" vbProcedure="false">Utilidad!$T$32</definedName>
    <definedName function="false" hidden="false" localSheetId="0" name="solver_rhs22" vbProcedure="false">Utilidad!$T$24</definedName>
    <definedName function="false" hidden="false" localSheetId="0" name="solver_rhs23" vbProcedure="false">Utilidad!$T$30</definedName>
    <definedName function="false" hidden="false" localSheetId="0" name="solver_rhs24" vbProcedure="false">Utilidad!$R$37</definedName>
    <definedName function="false" hidden="false" localSheetId="0" name="solver_rhs25" vbProcedure="false">Utilidad!$R$39</definedName>
    <definedName function="false" hidden="false" localSheetId="0" name="solver_rhs26" vbProcedure="false">Utilidad!$R$32</definedName>
    <definedName function="false" hidden="false" localSheetId="0" name="solver_rhs27" vbProcedure="false">Utilidad!$R$24</definedName>
    <definedName function="false" hidden="false" localSheetId="0" name="solver_rhs28" vbProcedure="false">Utilidad!$L$25</definedName>
    <definedName function="false" hidden="false" localSheetId="0" name="solver_rhs29" vbProcedure="false">Utilidad!$R$26</definedName>
    <definedName function="false" hidden="false" localSheetId="0" name="solver_rhs3" vbProcedure="false">Utilidad!$T$39</definedName>
    <definedName function="false" hidden="false" localSheetId="0" name="solver_rhs4" vbProcedure="false">0</definedName>
    <definedName function="false" hidden="false" localSheetId="0" name="solver_rhs5" vbProcedure="false">0</definedName>
    <definedName function="false" hidden="false" localSheetId="0" name="solver_rhs6" vbProcedure="false">0</definedName>
    <definedName function="false" hidden="false" localSheetId="0" name="solver_rhs7" vbProcedure="false">0</definedName>
    <definedName function="false" hidden="false" localSheetId="0" name="solver_rhs8" vbProcedure="false">0</definedName>
    <definedName function="false" hidden="false" localSheetId="0" name="solver_rhs9" vbProcedure="false">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4" name="CONC" vbProcedure="false">#REF!</definedName>
    <definedName function="false" hidden="false" localSheetId="4" name="ECL_DelBal_por" vbProcedure="false">'Resumen Cerro Negro Norte'!$G$43</definedName>
    <definedName function="false" hidden="false" localSheetId="4" name="ECL_DelBal_tmf" vbProcedure="false">'Resumen Cerro Negro Norte'!$F$43</definedName>
    <definedName function="false" hidden="false" localSheetId="4" name="FEED" vbProcedure="false">#REF!</definedName>
    <definedName function="false" hidden="false" localSheetId="4" name="GCONC" vbProcedure="false">#REF!</definedName>
    <definedName function="false" hidden="false" localSheetId="4" name="GFEED" vbProcedure="false">#REF!</definedName>
    <definedName function="false" hidden="false" localSheetId="4" name="GTAIL" vbProcedure="false">#REF!</definedName>
    <definedName function="false" hidden="false" localSheetId="4" name="INVROLL" vbProcedure="false">#REF!</definedName>
    <definedName function="false" hidden="false" localSheetId="4" name="MENU" vbProcedure="false">#REF!</definedName>
    <definedName function="false" hidden="false" localSheetId="4" name="Month" vbProcedure="false">#REF!</definedName>
    <definedName function="false" hidden="false" localSheetId="4" name="solver_adj" vbProcedure="false">'Resumen Cerro Negro Norte'!$N$11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3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4" name="SUMCHECK" vbProcedure="false">#REF!</definedName>
    <definedName function="false" hidden="false" localSheetId="4" name="SUMCUTONNES" vbProcedure="false">#REF!</definedName>
    <definedName function="false" hidden="false" localSheetId="4" name="SUMDMT" vbProcedure="false">#REF!</definedName>
    <definedName function="false" hidden="false" localSheetId="4" name="TAIL" vbProcedure="false">#REF!</definedName>
    <definedName function="false" hidden="false" localSheetId="4" name="\P" vbProcedure="false">#REF!</definedName>
    <definedName function="false" hidden="false" localSheetId="4" name="\W" vbProcedure="false">#REF!</definedName>
    <definedName function="false" hidden="false" localSheetId="4" name="\Z" vbProcedure="false">#REF!</definedName>
    <definedName function="false" hidden="false" localSheetId="4" name="_PAG1" vbProcedure="false">#REF!</definedName>
    <definedName function="false" hidden="false" localSheetId="4" name="_PAG3" vbProcedure="false">#REF!</definedName>
    <definedName function="false" hidden="false" localSheetId="4" name="_PAG4" vbProcedure="false">#REF!</definedName>
    <definedName function="false" hidden="false" localSheetId="4" name="_PAG5" vbProcedure="false">#REF!</definedName>
    <definedName function="false" hidden="false" localSheetId="4" name="_PAG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6" authorId="0">
      <text>
        <r>
          <rPr>
            <sz val="11"/>
            <color rgb="FF000000"/>
            <rFont val="Calibri"/>
            <family val="2"/>
            <charset val="1"/>
          </rPr>
          <t xml:space="preserve">Marco Arru:
</t>
        </r>
        <r>
          <rPr>
            <sz val="9"/>
            <color rgb="FF000000"/>
            <rFont val="Tahoma"/>
            <family val="2"/>
            <charset val="1"/>
          </rPr>
          <t xml:space="preserve">Del balance del Puerto</t>
        </r>
      </text>
    </comment>
    <comment ref="I36" authorId="0">
      <text>
        <r>
          <rPr>
            <sz val="11"/>
            <color rgb="FF000000"/>
            <rFont val="Calibri"/>
            <family val="2"/>
            <charset val="1"/>
          </rPr>
          <t xml:space="preserve">Marco Arru:
</t>
        </r>
        <r>
          <rPr>
            <sz val="9"/>
            <color rgb="FF000000"/>
            <rFont val="Tahoma"/>
            <family val="2"/>
            <charset val="1"/>
          </rPr>
          <t xml:space="preserve">Del balance del Puerto</t>
        </r>
      </text>
    </comment>
  </commentList>
</comments>
</file>

<file path=xl/sharedStrings.xml><?xml version="1.0" encoding="utf-8"?>
<sst xmlns="http://schemas.openxmlformats.org/spreadsheetml/2006/main" count="164" uniqueCount="88">
  <si>
    <t xml:space="preserve">Valores Calculados</t>
  </si>
  <si>
    <t xml:space="preserve">TMS</t>
  </si>
  <si>
    <t xml:space="preserve">%FeT</t>
  </si>
  <si>
    <t xml:space="preserve">TMF Fe</t>
  </si>
  <si>
    <t xml:space="preserve">Rec P</t>
  </si>
  <si>
    <t xml:space="preserve">Deposito de relave </t>
  </si>
  <si>
    <t xml:space="preserve">Rechazo Rougher. </t>
  </si>
  <si>
    <t xml:space="preserve">BALANCE GLOBAL MASA</t>
  </si>
  <si>
    <t xml:space="preserve">ENTRADAS</t>
  </si>
  <si>
    <t xml:space="preserve">VARIACIONES DE INVENTARIOS</t>
  </si>
  <si>
    <t xml:space="preserve">SALIDAS</t>
  </si>
  <si>
    <t xml:space="preserve">Alimentación Mina</t>
  </si>
  <si>
    <t xml:space="preserve">Stock de Gruesos</t>
  </si>
  <si>
    <t xml:space="preserve">Producción CNN</t>
  </si>
  <si>
    <t xml:space="preserve">Alimentación a Stock Pre Concentrado</t>
  </si>
  <si>
    <t xml:space="preserve">Strock de Finos</t>
  </si>
  <si>
    <t xml:space="preserve">Rechazos CNN</t>
  </si>
  <si>
    <t xml:space="preserve">Stock Preconcentrado</t>
  </si>
  <si>
    <t xml:space="preserve">Stock Finos Pre concentrado</t>
  </si>
  <si>
    <t xml:space="preserve">TOTAL ENTRADAS</t>
  </si>
  <si>
    <t xml:space="preserve">VAR NETA </t>
  </si>
  <si>
    <t xml:space="preserve">TOTAL SALIDAS</t>
  </si>
  <si>
    <t xml:space="preserve">ENTRADAS - VAR INVENTARIO - SALIDAS</t>
  </si>
  <si>
    <t xml:space="preserve">BALANCE GLOBAL DE FINOS</t>
  </si>
  <si>
    <t xml:space="preserve">Pellet Feed Producción Planta</t>
  </si>
  <si>
    <t xml:space="preserve">Pellet Feed Harneado Piscinas</t>
  </si>
  <si>
    <t xml:space="preserve">Camiones </t>
  </si>
  <si>
    <t xml:space="preserve">Produccion Filtrada Planta</t>
  </si>
  <si>
    <t xml:space="preserve">Harneado Recuperado Piscina</t>
  </si>
  <si>
    <t xml:space="preserve">Mediciones</t>
  </si>
  <si>
    <t xml:space="preserve">Balance</t>
  </si>
  <si>
    <t xml:space="preserve">% Cambio relativo</t>
  </si>
  <si>
    <t xml:space="preserve">Max Var Ton</t>
  </si>
  <si>
    <t xml:space="preserve">Max Var  FeT</t>
  </si>
  <si>
    <t xml:space="preserve">Max Var  FeMag</t>
  </si>
  <si>
    <t xml:space="preserve">FeMag &lt; FeT</t>
  </si>
  <si>
    <t xml:space="preserve">Flujos</t>
  </si>
  <si>
    <t xml:space="preserve">Ley FeT</t>
  </si>
  <si>
    <t xml:space="preserve">Ley FeMag</t>
  </si>
  <si>
    <t xml:space="preserve">TMSD</t>
  </si>
  <si>
    <t xml:space="preserve">%Fe T</t>
  </si>
  <si>
    <t xml:space="preserve">Alim Mina a CH1Mina </t>
  </si>
  <si>
    <t xml:space="preserve">Producto CH1 a Stock gruesos</t>
  </si>
  <si>
    <t xml:space="preserve">delta stock de Gruesos</t>
  </si>
  <si>
    <t xml:space="preserve">bz Gruesos a Ch2-3</t>
  </si>
  <si>
    <t xml:space="preserve">Ch2-3 directa a planta</t>
  </si>
  <si>
    <t xml:space="preserve">CH 2-3 a Stock de Finos</t>
  </si>
  <si>
    <t xml:space="preserve">delta stock de finos</t>
  </si>
  <si>
    <t xml:space="preserve">Alim Stock  Finos a Planta</t>
  </si>
  <si>
    <t xml:space="preserve">Alim  a Stock Preco</t>
  </si>
  <si>
    <t xml:space="preserve">Delta Stock Prec</t>
  </si>
  <si>
    <t xml:space="preserve">Alim a Stock finos  Prec (camiones)</t>
  </si>
  <si>
    <t xml:space="preserve">Delta Buzones Stock finos prec</t>
  </si>
  <si>
    <t xml:space="preserve">Alim Bz Prec a Planta</t>
  </si>
  <si>
    <t xml:space="preserve">Alim total Planta</t>
  </si>
  <si>
    <t xml:space="preserve">Rechazos Planta CNN</t>
  </si>
  <si>
    <t xml:space="preserve">Producción CNN Planta</t>
  </si>
  <si>
    <t xml:space="preserve">BALANCE METALÚRGICO - VALLE COPIAPÓ</t>
  </si>
  <si>
    <t xml:space="preserve">REPORTE DE PLANTA CERRO NEGRO NORTE</t>
  </si>
  <si>
    <t xml:space="preserve">FECHA DE BALANCE</t>
  </si>
  <si>
    <t xml:space="preserve">TONELAJE</t>
  </si>
  <si>
    <t xml:space="preserve">LEY</t>
  </si>
  <si>
    <t xml:space="preserve">FINO</t>
  </si>
  <si>
    <t xml:space="preserve">% FeT</t>
  </si>
  <si>
    <t xml:space="preserve">TMF</t>
  </si>
  <si>
    <t xml:space="preserve">ÁREA SECA</t>
  </si>
  <si>
    <t xml:space="preserve">FL_218_501_01</t>
  </si>
  <si>
    <t xml:space="preserve">SALIDA </t>
  </si>
  <si>
    <t xml:space="preserve">Producción área seca</t>
  </si>
  <si>
    <t xml:space="preserve">Recepción Preconcentrado</t>
  </si>
  <si>
    <t xml:space="preserve">TOTAL</t>
  </si>
  <si>
    <t xml:space="preserve">INVENTARIOS</t>
  </si>
  <si>
    <t xml:space="preserve">SAP</t>
  </si>
  <si>
    <t xml:space="preserve">DIF</t>
  </si>
  <si>
    <t xml:space="preserve">Pila de Grueso </t>
  </si>
  <si>
    <t xml:space="preserve">Pila de Fino </t>
  </si>
  <si>
    <t xml:space="preserve">Stock de Pre Concentrado</t>
  </si>
  <si>
    <t xml:space="preserve">ÁREA CONCENTRADORA / PUERTO TOTORALILLO</t>
  </si>
  <si>
    <t xml:space="preserve">Alimentación Material Mina</t>
  </si>
  <si>
    <t xml:space="preserve">Produccion Planta</t>
  </si>
  <si>
    <t xml:space="preserve">Alimentación Preconcentrado</t>
  </si>
  <si>
    <t xml:space="preserve">ALIMENTACIÓN TOTAL A PLANTA</t>
  </si>
  <si>
    <t xml:space="preserve">EMBARQUES</t>
  </si>
  <si>
    <t xml:space="preserve">PÉRDIDAS </t>
  </si>
  <si>
    <t xml:space="preserve">Stock Cancha </t>
  </si>
  <si>
    <t xml:space="preserve">INDICADORES VALLE COPIAPÓ</t>
  </si>
  <si>
    <t xml:space="preserve">RECUPERACIÓN EN PESO</t>
  </si>
  <si>
    <t xml:space="preserve">RECUPERACIÓN METALÚRGICA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</si>
</sst>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_-* #,##0.00_-;\-* #,##0.00_-;_-* \-??_-;_-@_-"/>
    <numFmt numFmtId="166" formatCode="0\ %"/>
    <numFmt numFmtId="167" formatCode="#,##0"/>
    <numFmt numFmtId="168" formatCode="0.00\ %"/>
    <numFmt numFmtId="169" formatCode="0.0%"/>
    <numFmt numFmtId="170" formatCode="0.00\ %"/>
    <numFmt numFmtId="171" formatCode="@"/>
    <numFmt numFmtId="172" formatCode="mmmm\ /\ yyyy"/>
    <numFmt numFmtId="173" formatCode="dd/mm/yyyy"/>
    <numFmt numFmtId="174" formatCode="#,##0_ ;\-#,##0\ "/>
    <numFmt numFmtId="175" formatCode="0.0"/>
    <numFmt numFmtId="176" formatCode="#,##0.0_ ;\-#,##0.0\ "/>
    <numFmt numFmtId="177" formatCode="0"/>
    <numFmt numFmtId="178" formatCode="#,##0.000_ ;\-#,##0.000\ "/>
    <numFmt numFmtId="179" formatCode="#,##0.00_ ;\-#,##0.00\ "/>
    <numFmt numFmtId="180" formatCode="0_)"/>
    <numFmt numFmtId="181" formatCode="0.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E7E6E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E7E6E6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E7E6E6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2E75B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0"/>
    </font>
    <font>
      <sz val="11"/>
      <color rgb="FF000000"/>
      <name val="Calibri"/>
      <family val="0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0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b val="true"/>
      <sz val="12"/>
      <color rgb="FF44546A"/>
      <name val="Calibri"/>
      <family val="2"/>
      <charset val="1"/>
    </font>
    <font>
      <sz val="8"/>
      <color rgb="FF44546A"/>
      <name val="Calibri"/>
      <family val="2"/>
      <charset val="1"/>
    </font>
    <font>
      <b val="true"/>
      <sz val="8"/>
      <color rgb="FF44546A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8"/>
      <color rgb="FFFFFFFF"/>
      <name val="Calibri"/>
      <family val="2"/>
      <charset val="1"/>
    </font>
    <font>
      <b val="true"/>
      <sz val="10"/>
      <color rgb="FF44546A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1D41A"/>
        <bgColor rgb="FFC5E0B4"/>
      </patternFill>
    </fill>
    <fill>
      <patternFill patternType="solid">
        <fgColor rgb="FFFF0000"/>
        <bgColor rgb="FFC00000"/>
      </patternFill>
    </fill>
    <fill>
      <patternFill patternType="solid">
        <fgColor rgb="FFDEEBF7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FFE699"/>
        <bgColor rgb="FFFFF2CC"/>
      </patternFill>
    </fill>
    <fill>
      <patternFill patternType="solid">
        <fgColor rgb="FFADB9CA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F2CC"/>
        <bgColor rgb="FFF2F2F2"/>
      </patternFill>
    </fill>
    <fill>
      <patternFill patternType="solid">
        <fgColor rgb="FF8FAADC"/>
        <bgColor rgb="FFADB9CA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44546A"/>
        <bgColor rgb="FF2F5597"/>
      </patternFill>
    </fill>
    <fill>
      <patternFill patternType="solid">
        <fgColor rgb="FFE7E6E6"/>
        <bgColor rgb="FFDEEBF7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3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3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3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3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6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6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6" fillId="1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4" fillId="1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7" fillId="1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2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7" fillId="13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6" borderId="1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28" fillId="16" borderId="2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8" fillId="16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16" borderId="2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16" borderId="1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8" fillId="16" borderId="2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2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5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5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7" fillId="0" borderId="2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3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0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7" fillId="0" borderId="3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6" borderId="2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6" borderId="26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6" borderId="3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8" fillId="16" borderId="2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16" borderId="3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8" fillId="16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7" fillId="0" borderId="3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13" borderId="3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15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4" fillId="1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7" fillId="1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4" fillId="1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1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16" borderId="2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6" borderId="2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6" borderId="3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2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7" fillId="8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3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4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0" borderId="0" xfId="22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33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0" fontId="33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15" borderId="1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5" borderId="1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4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13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4" fillId="1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4" fillId="13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4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24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4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 2" xfId="20"/>
    <cellStyle name="Normal 2" xfId="21"/>
    <cellStyle name="Normal 2 2" xfId="22"/>
    <cellStyle name="Porcentaje 2 2" xfId="23"/>
    <cellStyle name="Untitled1" xfId="24"/>
    <cellStyle name="Untitled2" xfId="25"/>
    <cellStyle name="Untitled3" xfId="26"/>
  </cellStyles>
  <dxfs count="6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name val="Calibri"/>
        <charset val="1"/>
        <family val="2"/>
        <color rgb="FF000000"/>
        <sz val="11"/>
      </font>
      <fill>
        <patternFill>
          <bgColor rgb="FF81D41A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DB9CA"/>
      <rgbColor rgb="FF808080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C5E0B4"/>
      <rgbColor rgb="FFFF99CC"/>
      <rgbColor rgb="FFCC99FF"/>
      <rgbColor rgb="FFE7E6E6"/>
      <rgbColor rgb="FF2E75B6"/>
      <rgbColor rgb="FF33CCCC"/>
      <rgbColor rgb="FF81D41A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442800</xdr:colOff>
      <xdr:row>25</xdr:row>
      <xdr:rowOff>84600</xdr:rowOff>
    </xdr:from>
    <xdr:to>
      <xdr:col>11</xdr:col>
      <xdr:colOff>258840</xdr:colOff>
      <xdr:row>28</xdr:row>
      <xdr:rowOff>60480</xdr:rowOff>
    </xdr:to>
    <xdr:sp>
      <xdr:nvSpPr>
        <xdr:cNvPr id="0" name="Triángulo isósceles 89"/>
        <xdr:cNvSpPr/>
      </xdr:nvSpPr>
      <xdr:spPr>
        <a:xfrm>
          <a:off x="7724880" y="4856760"/>
          <a:ext cx="559080" cy="547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426240</xdr:colOff>
      <xdr:row>21</xdr:row>
      <xdr:rowOff>99360</xdr:rowOff>
    </xdr:from>
    <xdr:to>
      <xdr:col>6</xdr:col>
      <xdr:colOff>599040</xdr:colOff>
      <xdr:row>24</xdr:row>
      <xdr:rowOff>51840</xdr:rowOff>
    </xdr:to>
    <xdr:sp>
      <xdr:nvSpPr>
        <xdr:cNvPr id="1" name="Rectángulo 90"/>
        <xdr:cNvSpPr/>
      </xdr:nvSpPr>
      <xdr:spPr>
        <a:xfrm>
          <a:off x="3879360" y="4109400"/>
          <a:ext cx="915840" cy="52380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CH 2 -3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720</xdr:colOff>
      <xdr:row>24</xdr:row>
      <xdr:rowOff>179280</xdr:rowOff>
    </xdr:from>
    <xdr:to>
      <xdr:col>11</xdr:col>
      <xdr:colOff>113040</xdr:colOff>
      <xdr:row>26</xdr:row>
      <xdr:rowOff>168480</xdr:rowOff>
    </xdr:to>
    <xdr:sp>
      <xdr:nvSpPr>
        <xdr:cNvPr id="2" name="Rectángulo 91"/>
        <xdr:cNvSpPr/>
      </xdr:nvSpPr>
      <xdr:spPr>
        <a:xfrm>
          <a:off x="6540120" y="4760640"/>
          <a:ext cx="1598040" cy="370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FINOS 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 </a:t>
          </a:r>
          <a:r>
            <a:rPr b="0" lang="es-CL" sz="1000" spc="-1" strike="noStrike">
              <a:solidFill>
                <a:srgbClr val="000000"/>
              </a:solidFill>
              <a:latin typeface="Calibri"/>
            </a:rPr>
            <a:t>PRE 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713520</xdr:colOff>
      <xdr:row>16</xdr:row>
      <xdr:rowOff>100800</xdr:rowOff>
    </xdr:from>
    <xdr:to>
      <xdr:col>10</xdr:col>
      <xdr:colOff>731880</xdr:colOff>
      <xdr:row>25</xdr:row>
      <xdr:rowOff>84240</xdr:rowOff>
    </xdr:to>
    <xdr:cxnSp>
      <xdr:nvCxnSpPr>
        <xdr:cNvPr id="3" name="Conector recto de flecha 92"/>
        <xdr:cNvCxnSpPr/>
      </xdr:nvCxnSpPr>
      <xdr:spPr>
        <a:xfrm>
          <a:off x="7995600" y="3158280"/>
          <a:ext cx="18720" cy="169848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155520</xdr:colOff>
      <xdr:row>4</xdr:row>
      <xdr:rowOff>27720</xdr:rowOff>
    </xdr:from>
    <xdr:to>
      <xdr:col>6</xdr:col>
      <xdr:colOff>155520</xdr:colOff>
      <xdr:row>7</xdr:row>
      <xdr:rowOff>178920</xdr:rowOff>
    </xdr:to>
    <xdr:cxnSp>
      <xdr:nvCxnSpPr>
        <xdr:cNvPr id="4" name="Conector recto de flecha 93"/>
        <xdr:cNvCxnSpPr/>
      </xdr:nvCxnSpPr>
      <xdr:spPr>
        <a:xfrm>
          <a:off x="4351680" y="799200"/>
          <a:ext cx="360" cy="7232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417600</xdr:colOff>
      <xdr:row>7</xdr:row>
      <xdr:rowOff>179280</xdr:rowOff>
    </xdr:from>
    <xdr:to>
      <xdr:col>6</xdr:col>
      <xdr:colOff>655560</xdr:colOff>
      <xdr:row>9</xdr:row>
      <xdr:rowOff>34920</xdr:rowOff>
    </xdr:to>
    <xdr:sp>
      <xdr:nvSpPr>
        <xdr:cNvPr id="5" name="Rectángulo 94"/>
        <xdr:cNvSpPr/>
      </xdr:nvSpPr>
      <xdr:spPr>
        <a:xfrm>
          <a:off x="3870720" y="1522440"/>
          <a:ext cx="981000" cy="23652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CHANCADO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127080</xdr:colOff>
      <xdr:row>2</xdr:row>
      <xdr:rowOff>36360</xdr:rowOff>
    </xdr:from>
    <xdr:to>
      <xdr:col>6</xdr:col>
      <xdr:colOff>479520</xdr:colOff>
      <xdr:row>3</xdr:row>
      <xdr:rowOff>171000</xdr:rowOff>
    </xdr:to>
    <xdr:sp>
      <xdr:nvSpPr>
        <xdr:cNvPr id="6" name="Rectángulo 95"/>
        <xdr:cNvSpPr/>
      </xdr:nvSpPr>
      <xdr:spPr>
        <a:xfrm>
          <a:off x="3580200" y="426960"/>
          <a:ext cx="1095480" cy="325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ALIMENTACIÓN MINA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626760</xdr:colOff>
      <xdr:row>13</xdr:row>
      <xdr:rowOff>33840</xdr:rowOff>
    </xdr:from>
    <xdr:to>
      <xdr:col>6</xdr:col>
      <xdr:colOff>442800</xdr:colOff>
      <xdr:row>15</xdr:row>
      <xdr:rowOff>54000</xdr:rowOff>
    </xdr:to>
    <xdr:sp>
      <xdr:nvSpPr>
        <xdr:cNvPr id="7" name="Triángulo isósceles 96"/>
        <xdr:cNvSpPr/>
      </xdr:nvSpPr>
      <xdr:spPr>
        <a:xfrm>
          <a:off x="4079880" y="2520000"/>
          <a:ext cx="559080" cy="40104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34920</xdr:colOff>
      <xdr:row>15</xdr:row>
      <xdr:rowOff>124200</xdr:rowOff>
    </xdr:from>
    <xdr:to>
      <xdr:col>6</xdr:col>
      <xdr:colOff>6120</xdr:colOff>
      <xdr:row>17</xdr:row>
      <xdr:rowOff>113400</xdr:rowOff>
    </xdr:to>
    <xdr:sp>
      <xdr:nvSpPr>
        <xdr:cNvPr id="8" name="Rectángulo 97"/>
        <xdr:cNvSpPr/>
      </xdr:nvSpPr>
      <xdr:spPr>
        <a:xfrm>
          <a:off x="3488040" y="2991240"/>
          <a:ext cx="714240" cy="37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 GRUESOS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153720</xdr:colOff>
      <xdr:row>9</xdr:row>
      <xdr:rowOff>34920</xdr:rowOff>
    </xdr:from>
    <xdr:to>
      <xdr:col>6</xdr:col>
      <xdr:colOff>155520</xdr:colOff>
      <xdr:row>13</xdr:row>
      <xdr:rowOff>33480</xdr:rowOff>
    </xdr:to>
    <xdr:cxnSp>
      <xdr:nvCxnSpPr>
        <xdr:cNvPr id="9" name="Conector recto de flecha 98"/>
        <xdr:cNvCxnSpPr/>
      </xdr:nvCxnSpPr>
      <xdr:spPr>
        <a:xfrm flipH="1">
          <a:off x="4349880" y="1758960"/>
          <a:ext cx="2160" cy="7610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131760</xdr:colOff>
      <xdr:row>15</xdr:row>
      <xdr:rowOff>54360</xdr:rowOff>
    </xdr:from>
    <xdr:to>
      <xdr:col>6</xdr:col>
      <xdr:colOff>153720</xdr:colOff>
      <xdr:row>21</xdr:row>
      <xdr:rowOff>99360</xdr:rowOff>
    </xdr:to>
    <xdr:cxnSp>
      <xdr:nvCxnSpPr>
        <xdr:cNvPr id="10" name="Conector recto de flecha 99"/>
        <xdr:cNvCxnSpPr/>
      </xdr:nvCxnSpPr>
      <xdr:spPr>
        <a:xfrm flipH="1">
          <a:off x="4327920" y="2921400"/>
          <a:ext cx="22320" cy="11883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615240</xdr:colOff>
      <xdr:row>28</xdr:row>
      <xdr:rowOff>107640</xdr:rowOff>
    </xdr:from>
    <xdr:to>
      <xdr:col>6</xdr:col>
      <xdr:colOff>431280</xdr:colOff>
      <xdr:row>31</xdr:row>
      <xdr:rowOff>83520</xdr:rowOff>
    </xdr:to>
    <xdr:sp>
      <xdr:nvSpPr>
        <xdr:cNvPr id="11" name="Triángulo isósceles 100"/>
        <xdr:cNvSpPr/>
      </xdr:nvSpPr>
      <xdr:spPr>
        <a:xfrm>
          <a:off x="4068360" y="5451120"/>
          <a:ext cx="559080" cy="54756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80280</xdr:colOff>
      <xdr:row>30</xdr:row>
      <xdr:rowOff>104760</xdr:rowOff>
    </xdr:from>
    <xdr:to>
      <xdr:col>6</xdr:col>
      <xdr:colOff>51480</xdr:colOff>
      <xdr:row>32</xdr:row>
      <xdr:rowOff>93960</xdr:rowOff>
    </xdr:to>
    <xdr:sp>
      <xdr:nvSpPr>
        <xdr:cNvPr id="12" name="Rectángulo 101"/>
        <xdr:cNvSpPr/>
      </xdr:nvSpPr>
      <xdr:spPr>
        <a:xfrm>
          <a:off x="3533400" y="5829120"/>
          <a:ext cx="714240" cy="370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 </a:t>
          </a:r>
          <a:endParaRPr b="0" lang="es-CL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DE FINOS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41400</xdr:colOff>
      <xdr:row>38</xdr:row>
      <xdr:rowOff>60840</xdr:rowOff>
    </xdr:from>
    <xdr:to>
      <xdr:col>6</xdr:col>
      <xdr:colOff>243360</xdr:colOff>
      <xdr:row>39</xdr:row>
      <xdr:rowOff>75960</xdr:rowOff>
    </xdr:to>
    <xdr:sp>
      <xdr:nvSpPr>
        <xdr:cNvPr id="13" name="Elipse 102"/>
        <xdr:cNvSpPr/>
      </xdr:nvSpPr>
      <xdr:spPr>
        <a:xfrm>
          <a:off x="4237560" y="7309440"/>
          <a:ext cx="201960" cy="20556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424440</xdr:colOff>
      <xdr:row>13</xdr:row>
      <xdr:rowOff>124560</xdr:rowOff>
    </xdr:from>
    <xdr:to>
      <xdr:col>11</xdr:col>
      <xdr:colOff>240480</xdr:colOff>
      <xdr:row>16</xdr:row>
      <xdr:rowOff>100440</xdr:rowOff>
    </xdr:to>
    <xdr:sp>
      <xdr:nvSpPr>
        <xdr:cNvPr id="14" name="Triángulo isósceles 103"/>
        <xdr:cNvSpPr/>
      </xdr:nvSpPr>
      <xdr:spPr>
        <a:xfrm>
          <a:off x="7706520" y="2610720"/>
          <a:ext cx="559080" cy="547200"/>
        </a:xfrm>
        <a:prstGeom prst="triangle">
          <a:avLst>
            <a:gd name="adj" fmla="val 50000"/>
          </a:avLst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358920</xdr:colOff>
      <xdr:row>13</xdr:row>
      <xdr:rowOff>87840</xdr:rowOff>
    </xdr:from>
    <xdr:to>
      <xdr:col>10</xdr:col>
      <xdr:colOff>611280</xdr:colOff>
      <xdr:row>15</xdr:row>
      <xdr:rowOff>77040</xdr:rowOff>
    </xdr:to>
    <xdr:sp>
      <xdr:nvSpPr>
        <xdr:cNvPr id="15" name="Rectángulo 104"/>
        <xdr:cNvSpPr/>
      </xdr:nvSpPr>
      <xdr:spPr>
        <a:xfrm>
          <a:off x="6898320" y="2574000"/>
          <a:ext cx="995040" cy="370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STOCK  PRE 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713520</xdr:colOff>
      <xdr:row>9</xdr:row>
      <xdr:rowOff>151920</xdr:rowOff>
    </xdr:from>
    <xdr:to>
      <xdr:col>13</xdr:col>
      <xdr:colOff>328320</xdr:colOff>
      <xdr:row>13</xdr:row>
      <xdr:rowOff>124200</xdr:rowOff>
    </xdr:to>
    <xdr:cxnSp>
      <xdr:nvCxnSpPr>
        <xdr:cNvPr id="16" name="Conector: angular 105"/>
        <xdr:cNvCxnSpPr/>
      </xdr:nvCxnSpPr>
      <xdr:spPr>
        <a:xfrm flipV="1" rot="10800000">
          <a:off x="7995600" y="1875960"/>
          <a:ext cx="1844280" cy="73476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243720</xdr:colOff>
      <xdr:row>28</xdr:row>
      <xdr:rowOff>60480</xdr:rowOff>
    </xdr:from>
    <xdr:to>
      <xdr:col>10</xdr:col>
      <xdr:colOff>731880</xdr:colOff>
      <xdr:row>38</xdr:row>
      <xdr:rowOff>159120</xdr:rowOff>
    </xdr:to>
    <xdr:cxnSp>
      <xdr:nvCxnSpPr>
        <xdr:cNvPr id="17" name="Conector: angular 106"/>
        <xdr:cNvCxnSpPr/>
      </xdr:nvCxnSpPr>
      <xdr:spPr>
        <a:xfrm flipV="1" rot="10800000">
          <a:off x="4439880" y="5403960"/>
          <a:ext cx="3574440" cy="2004120"/>
        </a:xfrm>
        <a:prstGeom prst="bentConnector3">
          <a:avLst>
            <a:gd name="adj1" fmla="val 5000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425880</xdr:colOff>
      <xdr:row>22</xdr:row>
      <xdr:rowOff>166320</xdr:rowOff>
    </xdr:from>
    <xdr:to>
      <xdr:col>6</xdr:col>
      <xdr:colOff>41400</xdr:colOff>
      <xdr:row>38</xdr:row>
      <xdr:rowOff>159120</xdr:rowOff>
    </xdr:to>
    <xdr:cxnSp>
      <xdr:nvCxnSpPr>
        <xdr:cNvPr id="18" name="Conector: angular 107"/>
        <xdr:cNvCxnSpPr/>
      </xdr:nvCxnSpPr>
      <xdr:spPr>
        <a:xfrm flipH="1" rot="16200000">
          <a:off x="2538000" y="5707800"/>
          <a:ext cx="3041280" cy="358920"/>
        </a:xfrm>
        <a:prstGeom prst="bentConnector3">
          <a:avLst>
            <a:gd name="adj1" fmla="val 50005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131760</xdr:colOff>
      <xdr:row>24</xdr:row>
      <xdr:rowOff>51840</xdr:rowOff>
    </xdr:from>
    <xdr:to>
      <xdr:col>6</xdr:col>
      <xdr:colOff>142560</xdr:colOff>
      <xdr:row>28</xdr:row>
      <xdr:rowOff>107280</xdr:rowOff>
    </xdr:to>
    <xdr:cxnSp>
      <xdr:nvCxnSpPr>
        <xdr:cNvPr id="19" name="Conector recto de flecha 108"/>
        <xdr:cNvCxnSpPr/>
      </xdr:nvCxnSpPr>
      <xdr:spPr>
        <a:xfrm>
          <a:off x="4327920" y="4633200"/>
          <a:ext cx="11160" cy="8179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142560</xdr:colOff>
      <xdr:row>31</xdr:row>
      <xdr:rowOff>83520</xdr:rowOff>
    </xdr:from>
    <xdr:to>
      <xdr:col>6</xdr:col>
      <xdr:colOff>142560</xdr:colOff>
      <xdr:row>38</xdr:row>
      <xdr:rowOff>60480</xdr:rowOff>
    </xdr:to>
    <xdr:cxnSp>
      <xdr:nvCxnSpPr>
        <xdr:cNvPr id="20" name="Conector recto de flecha 109"/>
        <xdr:cNvCxnSpPr/>
      </xdr:nvCxnSpPr>
      <xdr:spPr>
        <a:xfrm>
          <a:off x="4338720" y="5998680"/>
          <a:ext cx="360" cy="13107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5</xdr:col>
      <xdr:colOff>379440</xdr:colOff>
      <xdr:row>45</xdr:row>
      <xdr:rowOff>110160</xdr:rowOff>
    </xdr:from>
    <xdr:to>
      <xdr:col>6</xdr:col>
      <xdr:colOff>616320</xdr:colOff>
      <xdr:row>48</xdr:row>
      <xdr:rowOff>45000</xdr:rowOff>
    </xdr:to>
    <xdr:sp>
      <xdr:nvSpPr>
        <xdr:cNvPr id="21" name="Rectángulo 110"/>
        <xdr:cNvSpPr/>
      </xdr:nvSpPr>
      <xdr:spPr>
        <a:xfrm>
          <a:off x="3832560" y="8600760"/>
          <a:ext cx="979920" cy="460440"/>
        </a:xfrm>
        <a:prstGeom prst="rect">
          <a:avLst/>
        </a:prstGeom>
        <a:noFill/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100" spc="-1" strike="noStrike">
              <a:solidFill>
                <a:srgbClr val="000000"/>
              </a:solidFill>
              <a:latin typeface="Calibri"/>
            </a:rPr>
            <a:t>PLANTA CNN</a:t>
          </a:r>
          <a:endParaRPr b="0" lang="es-CL" sz="11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117000</xdr:colOff>
      <xdr:row>39</xdr:row>
      <xdr:rowOff>75960</xdr:rowOff>
    </xdr:from>
    <xdr:to>
      <xdr:col>6</xdr:col>
      <xdr:colOff>142560</xdr:colOff>
      <xdr:row>45</xdr:row>
      <xdr:rowOff>110160</xdr:rowOff>
    </xdr:to>
    <xdr:cxnSp>
      <xdr:nvCxnSpPr>
        <xdr:cNvPr id="22" name="Conector recto de flecha 111"/>
        <xdr:cNvCxnSpPr/>
      </xdr:nvCxnSpPr>
      <xdr:spPr>
        <a:xfrm flipH="1">
          <a:off x="4313160" y="7515000"/>
          <a:ext cx="25920" cy="108612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6</xdr:col>
      <xdr:colOff>616680</xdr:colOff>
      <xdr:row>46</xdr:row>
      <xdr:rowOff>154080</xdr:rowOff>
    </xdr:from>
    <xdr:to>
      <xdr:col>9</xdr:col>
      <xdr:colOff>244800</xdr:colOff>
      <xdr:row>46</xdr:row>
      <xdr:rowOff>168480</xdr:rowOff>
    </xdr:to>
    <xdr:cxnSp>
      <xdr:nvCxnSpPr>
        <xdr:cNvPr id="23" name="Conector recto de flecha 112"/>
        <xdr:cNvCxnSpPr/>
      </xdr:nvCxnSpPr>
      <xdr:spPr>
        <a:xfrm flipV="1">
          <a:off x="4812840" y="8820000"/>
          <a:ext cx="1971720" cy="1476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7</xdr:col>
      <xdr:colOff>652320</xdr:colOff>
      <xdr:row>47</xdr:row>
      <xdr:rowOff>56880</xdr:rowOff>
    </xdr:from>
    <xdr:to>
      <xdr:col>9</xdr:col>
      <xdr:colOff>141840</xdr:colOff>
      <xdr:row>49</xdr:row>
      <xdr:rowOff>18360</xdr:rowOff>
    </xdr:to>
    <xdr:sp>
      <xdr:nvSpPr>
        <xdr:cNvPr id="24" name="Rectángulo 113"/>
        <xdr:cNvSpPr/>
      </xdr:nvSpPr>
      <xdr:spPr>
        <a:xfrm>
          <a:off x="5705640" y="8898120"/>
          <a:ext cx="975600" cy="311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RECHAZOS PLANTA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110160</xdr:colOff>
      <xdr:row>48</xdr:row>
      <xdr:rowOff>45000</xdr:rowOff>
    </xdr:from>
    <xdr:to>
      <xdr:col>6</xdr:col>
      <xdr:colOff>117000</xdr:colOff>
      <xdr:row>52</xdr:row>
      <xdr:rowOff>109800</xdr:rowOff>
    </xdr:to>
    <xdr:cxnSp>
      <xdr:nvCxnSpPr>
        <xdr:cNvPr id="25" name="Conector recto de flecha 114"/>
        <xdr:cNvCxnSpPr/>
      </xdr:nvCxnSpPr>
      <xdr:spPr>
        <a:xfrm flipH="1">
          <a:off x="4306320" y="9061200"/>
          <a:ext cx="7200" cy="766440"/>
        </a:xfrm>
        <a:prstGeom prst="straightConnector1">
          <a:avLst/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twoCell">
    <xdr:from>
      <xdr:col>4</xdr:col>
      <xdr:colOff>653040</xdr:colOff>
      <xdr:row>49</xdr:row>
      <xdr:rowOff>155880</xdr:rowOff>
    </xdr:from>
    <xdr:to>
      <xdr:col>6</xdr:col>
      <xdr:colOff>142560</xdr:colOff>
      <xdr:row>51</xdr:row>
      <xdr:rowOff>117360</xdr:rowOff>
    </xdr:to>
    <xdr:sp>
      <xdr:nvSpPr>
        <xdr:cNvPr id="26" name="Rectángulo 115"/>
        <xdr:cNvSpPr/>
      </xdr:nvSpPr>
      <xdr:spPr>
        <a:xfrm>
          <a:off x="3363120" y="9347400"/>
          <a:ext cx="975600" cy="312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PRODUCCIÓN  PLANTA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263160</xdr:colOff>
      <xdr:row>10</xdr:row>
      <xdr:rowOff>6120</xdr:rowOff>
    </xdr:from>
    <xdr:to>
      <xdr:col>13</xdr:col>
      <xdr:colOff>266760</xdr:colOff>
      <xdr:row>12</xdr:row>
      <xdr:rowOff>72000</xdr:rowOff>
    </xdr:to>
    <xdr:sp>
      <xdr:nvSpPr>
        <xdr:cNvPr id="27" name="Rectángulo 174"/>
        <xdr:cNvSpPr/>
      </xdr:nvSpPr>
      <xdr:spPr>
        <a:xfrm>
          <a:off x="8288280" y="1920600"/>
          <a:ext cx="1489680" cy="446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s-CL" sz="1000" spc="-1" strike="noStrike">
              <a:solidFill>
                <a:srgbClr val="000000"/>
              </a:solidFill>
              <a:latin typeface="Calibri"/>
            </a:rPr>
            <a:t>Alimentación a Sotck Pre Concentrado</a:t>
          </a:r>
          <a:endParaRPr b="0" lang="es-CL" sz="10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231120</xdr:colOff>
      <xdr:row>46</xdr:row>
      <xdr:rowOff>55440</xdr:rowOff>
    </xdr:from>
    <xdr:to>
      <xdr:col>9</xdr:col>
      <xdr:colOff>433080</xdr:colOff>
      <xdr:row>47</xdr:row>
      <xdr:rowOff>85680</xdr:rowOff>
    </xdr:to>
    <xdr:sp>
      <xdr:nvSpPr>
        <xdr:cNvPr id="28" name="Elipse 1"/>
        <xdr:cNvSpPr/>
      </xdr:nvSpPr>
      <xdr:spPr>
        <a:xfrm>
          <a:off x="6770520" y="8721360"/>
          <a:ext cx="201960" cy="205560"/>
        </a:xfrm>
        <a:prstGeom prst="ellipse">
          <a:avLst/>
        </a:prstGeom>
        <a:solidFill>
          <a:schemeClr val="accent1">
            <a:lumMod val="50000"/>
          </a:schemeClr>
        </a:solidFill>
        <a:ln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332280</xdr:colOff>
      <xdr:row>43</xdr:row>
      <xdr:rowOff>17280</xdr:rowOff>
    </xdr:from>
    <xdr:to>
      <xdr:col>11</xdr:col>
      <xdr:colOff>444600</xdr:colOff>
      <xdr:row>46</xdr:row>
      <xdr:rowOff>55440</xdr:rowOff>
    </xdr:to>
    <xdr:cxnSp>
      <xdr:nvCxnSpPr>
        <xdr:cNvPr id="29" name="Conector: angular 1"/>
        <xdr:cNvCxnSpPr>
          <a:stCxn id="30" idx="0"/>
        </xdr:cNvCxnSpPr>
      </xdr:nvCxnSpPr>
      <xdr:spPr>
        <a:xfrm flipH="1" flipV="1" rot="5400000">
          <a:off x="7388280" y="7640280"/>
          <a:ext cx="564480" cy="1598400"/>
        </a:xfrm>
        <a:prstGeom prst="bentConnector3">
          <a:avLst>
            <a:gd name="adj1" fmla="val 66560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  <xdr:twoCellAnchor editAs="oneCell">
    <xdr:from>
      <xdr:col>9</xdr:col>
      <xdr:colOff>332280</xdr:colOff>
      <xdr:row>47</xdr:row>
      <xdr:rowOff>82440</xdr:rowOff>
    </xdr:from>
    <xdr:to>
      <xdr:col>11</xdr:col>
      <xdr:colOff>461520</xdr:colOff>
      <xdr:row>50</xdr:row>
      <xdr:rowOff>145080</xdr:rowOff>
    </xdr:to>
    <xdr:cxnSp>
      <xdr:nvCxnSpPr>
        <xdr:cNvPr id="31" name="Conector: angular 2"/>
        <xdr:cNvCxnSpPr>
          <a:stCxn id="32" idx="4"/>
        </xdr:cNvCxnSpPr>
      </xdr:nvCxnSpPr>
      <xdr:spPr>
        <a:xfrm flipH="1" rot="16200000">
          <a:off x="7385040" y="8410320"/>
          <a:ext cx="588600" cy="1615320"/>
        </a:xfrm>
        <a:prstGeom prst="bentConnector3">
          <a:avLst>
            <a:gd name="adj1" fmla="val 66156"/>
          </a:avLst>
        </a:prstGeom>
        <a:ln>
          <a:solidFill>
            <a:srgbClr val="4472c4"/>
          </a:solidFill>
          <a:tailEnd len="med" type="triangle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329760</xdr:colOff>
      <xdr:row>1</xdr:row>
      <xdr:rowOff>137160</xdr:rowOff>
    </xdr:from>
    <xdr:to>
      <xdr:col>4</xdr:col>
      <xdr:colOff>635760</xdr:colOff>
      <xdr:row>4</xdr:row>
      <xdr:rowOff>63720</xdr:rowOff>
    </xdr:to>
    <xdr:pic>
      <xdr:nvPicPr>
        <xdr:cNvPr id="33" name="Imagen 1" descr=""/>
        <xdr:cNvPicPr/>
      </xdr:nvPicPr>
      <xdr:blipFill>
        <a:blip r:embed="rId1"/>
        <a:stretch/>
      </xdr:blipFill>
      <xdr:spPr>
        <a:xfrm>
          <a:off x="658800" y="251640"/>
          <a:ext cx="1198800" cy="4978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C:/Users/mfrez/Downloads/02.%20BALANCE%20METALURGICO%2001%20AL%2028%20DE%20FEBRERO%202018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SIPcfg"/>
      <sheetName val="Resumen Ejecutivo"/>
      <sheetName val="CONCENTRADORA"/>
      <sheetName val="FUNDICIÓN"/>
      <sheetName val="REFINERÍAS"/>
      <sheetName val="GEL"/>
      <sheetName val="ECL"/>
      <sheetName val="Real vs P1"/>
      <sheetName val="Resumen Desbalances"/>
      <sheetName val="Resumen Recuperaciones"/>
      <sheetName val="Balance de Masa Validado"/>
      <sheetName val="Balance de Masa Reconciliado"/>
      <sheetName val="Recuperaciones Cobre"/>
      <sheetName val="Recuperaciones Molibdeno"/>
      <sheetName val="Datos Base"/>
      <sheetName val="Cálculos Fundición"/>
      <sheetName val="Finanzas"/>
      <sheetName val="Control-Fluj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92"/>
  <sheetViews>
    <sheetView showFormulas="false" showGridLines="true" showRowColHeaders="true" showZeros="true" rightToLeft="false" tabSelected="false" showOutlineSymbols="false" defaultGridColor="true" view="normal" topLeftCell="A13" colorId="64" zoomScale="70" zoomScaleNormal="70" zoomScalePageLayoutView="100" workbookViewId="0">
      <selection pane="topLeft" activeCell="H44" activeCellId="0" sqref="H4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0.51"/>
    <col collapsed="false" customWidth="true" hidden="false" outlineLevel="0" max="6" min="6" style="0" width="12.16"/>
    <col collapsed="false" customWidth="true" hidden="false" outlineLevel="0" max="7" min="7" style="0" width="29.51"/>
    <col collapsed="false" customWidth="true" hidden="false" outlineLevel="0" max="11" min="11" style="0" width="14.51"/>
    <col collapsed="false" customWidth="true" hidden="false" outlineLevel="0" max="15" min="15" style="0" width="15.83"/>
    <col collapsed="false" customWidth="true" hidden="false" outlineLevel="0" max="16" min="16" style="0" width="13"/>
    <col collapsed="false" customWidth="true" hidden="false" outlineLevel="0" max="18" min="18" style="0" width="10.83"/>
    <col collapsed="false" customWidth="true" hidden="false" outlineLevel="0" max="19" min="19" style="0" width="16.16"/>
    <col collapsed="false" customWidth="true" hidden="false" outlineLevel="0" max="21" min="21" style="0" width="17"/>
  </cols>
  <sheetData>
    <row r="1" customFormat="false" ht="15" hidden="false" customHeight="false" outlineLevel="0" collapsed="false">
      <c r="A1" s="1" t="n">
        <v>583301.162109375</v>
      </c>
      <c r="B1" s="1" t="n">
        <v>583301.162109375</v>
      </c>
      <c r="C1" s="2" t="n">
        <v>0.37790346463125</v>
      </c>
      <c r="D1" s="2" t="n">
        <v>0.37790346463125</v>
      </c>
      <c r="E1" s="2" t="n">
        <v>0.37790346463125</v>
      </c>
      <c r="F1" s="2" t="n">
        <v>0.37790346463125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A2" s="1" t="n">
        <v>583301.162109375</v>
      </c>
      <c r="B2" s="1" t="n">
        <v>583301.162109375</v>
      </c>
      <c r="C2" s="2" t="n">
        <v>0.37790346463125</v>
      </c>
      <c r="D2" s="2" t="n">
        <v>0.37790346463125</v>
      </c>
      <c r="E2" s="2" t="n">
        <v>0.37790346463125</v>
      </c>
      <c r="F2" s="2" t="n">
        <v>0.37790346463125</v>
      </c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customFormat="false" ht="15" hidden="false" customHeight="false" outlineLevel="0" collapsed="false">
      <c r="A3" s="6" t="n">
        <v>-44967.6978906249</v>
      </c>
      <c r="B3" s="6" t="n">
        <v>-44967.6978906249</v>
      </c>
      <c r="C3" s="2" t="n">
        <v>0.37790346463125</v>
      </c>
      <c r="D3" s="2" t="n">
        <v>0.37790346463125</v>
      </c>
      <c r="E3" s="2" t="n">
        <v>0.37790346463125</v>
      </c>
      <c r="F3" s="2" t="n">
        <v>0.37790346463125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customFormat="false" ht="15" hidden="false" customHeight="false" outlineLevel="0" collapsed="false">
      <c r="A4" s="1" t="n">
        <v>628268.86</v>
      </c>
      <c r="B4" s="1" t="n">
        <v>628268.86</v>
      </c>
      <c r="C4" s="2" t="n">
        <v>0.37790346463125</v>
      </c>
      <c r="D4" s="2" t="n">
        <v>0.37790346463125</v>
      </c>
      <c r="E4" s="2" t="n">
        <v>0.37790346463125</v>
      </c>
      <c r="F4" s="2" t="n">
        <v>0.37790346463125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customFormat="false" ht="15" hidden="false" customHeight="false" outlineLevel="0" collapsed="false">
      <c r="A5" s="1" t="n">
        <v>75874.8958623274</v>
      </c>
      <c r="B5" s="1" t="n">
        <v>75874.8958623274</v>
      </c>
      <c r="C5" s="2" t="n">
        <v>0.37790346463125</v>
      </c>
      <c r="D5" s="2" t="n">
        <v>0.37790346463125</v>
      </c>
      <c r="E5" s="2" t="n">
        <v>0.37790346463125</v>
      </c>
      <c r="F5" s="2" t="n">
        <v>0.37790346463125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customFormat="false" ht="15" hidden="false" customHeight="false" outlineLevel="0" collapsed="false">
      <c r="A6" s="1" t="n">
        <v>552393.964137673</v>
      </c>
      <c r="B6" s="1" t="n">
        <v>552393.964137673</v>
      </c>
      <c r="C6" s="2" t="n">
        <v>0.37790346463125</v>
      </c>
      <c r="D6" s="2" t="n">
        <v>0.37790346463125</v>
      </c>
      <c r="E6" s="2" t="n">
        <v>0.37790346463125</v>
      </c>
      <c r="F6" s="2" t="n">
        <v>0.37790346463125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customFormat="false" ht="15" hidden="false" customHeight="false" outlineLevel="0" collapsed="false">
      <c r="A7" s="6" t="n">
        <v>-33721.58</v>
      </c>
      <c r="B7" s="6" t="n">
        <v>-33721.58</v>
      </c>
      <c r="C7" s="2" t="n">
        <v>0.37677</v>
      </c>
      <c r="D7" s="2" t="n">
        <v>0.37677</v>
      </c>
      <c r="E7" s="2" t="n">
        <v>0.37677</v>
      </c>
      <c r="F7" s="2" t="n">
        <v>0.37677</v>
      </c>
      <c r="G7" s="3"/>
      <c r="H7" s="3"/>
      <c r="I7" s="3"/>
      <c r="J7" s="3"/>
      <c r="K7" s="7"/>
      <c r="L7" s="3"/>
      <c r="M7" s="3"/>
      <c r="N7" s="3"/>
      <c r="O7" s="3"/>
      <c r="P7" s="3"/>
      <c r="Q7" s="3"/>
      <c r="R7" s="3"/>
      <c r="S7" s="3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customFormat="false" ht="15" hidden="false" customHeight="false" outlineLevel="0" collapsed="false">
      <c r="A8" s="1" t="n">
        <v>586115.544137673</v>
      </c>
      <c r="B8" s="1" t="n">
        <v>586115.544137673</v>
      </c>
      <c r="C8" s="2" t="n">
        <v>0.377838251861136</v>
      </c>
      <c r="D8" s="2" t="n">
        <v>0.377838251861136</v>
      </c>
      <c r="E8" s="2" t="n">
        <v>0.377838251861136</v>
      </c>
      <c r="F8" s="2" t="n">
        <v>0.377838251861136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customFormat="false" ht="15" hidden="false" customHeight="false" outlineLevel="0" collapsed="false">
      <c r="A9" s="1" t="n">
        <v>0</v>
      </c>
      <c r="B9" s="1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customFormat="false" ht="15" hidden="false" customHeight="false" outlineLevel="0" collapsed="false">
      <c r="A10" s="6" t="n">
        <v>-1959</v>
      </c>
      <c r="B10" s="6" t="n">
        <v>-1959</v>
      </c>
      <c r="C10" s="2" t="n">
        <v>0.443116783759645</v>
      </c>
      <c r="D10" s="2" t="n">
        <v>0.443116783759645</v>
      </c>
      <c r="E10" s="2" t="n">
        <v>0.443116783759645</v>
      </c>
      <c r="F10" s="2" t="n">
        <v>0.443116783759645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customFormat="false" ht="15" hidden="false" customHeight="false" outlineLevel="0" collapsed="false">
      <c r="A11" s="1" t="n">
        <v>1959</v>
      </c>
      <c r="B11" s="1" t="n">
        <v>1959</v>
      </c>
      <c r="C11" s="2" t="n">
        <v>0.443116783759645</v>
      </c>
      <c r="D11" s="2" t="n">
        <v>0.443116783759645</v>
      </c>
      <c r="E11" s="2" t="n">
        <v>0.443116783759645</v>
      </c>
      <c r="F11" s="2" t="n">
        <v>0.443116783759645</v>
      </c>
      <c r="G11" s="3"/>
      <c r="H11" s="3"/>
      <c r="I11" s="3"/>
      <c r="J11" s="3"/>
      <c r="K11" s="3"/>
      <c r="L11" s="3"/>
      <c r="M11" s="7"/>
      <c r="N11" s="3"/>
      <c r="O11" s="3"/>
      <c r="P11" s="3"/>
      <c r="Q11" s="3"/>
      <c r="R11" s="3"/>
      <c r="S11" s="3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customFormat="false" ht="15" hidden="false" customHeight="false" outlineLevel="0" collapsed="false">
      <c r="A12" s="6" t="n">
        <v>0</v>
      </c>
      <c r="B12" s="6" t="n">
        <v>0</v>
      </c>
      <c r="C12" s="2" t="n">
        <v>0.45584654871358</v>
      </c>
      <c r="D12" s="2" t="n">
        <v>0.45584654871358</v>
      </c>
      <c r="E12" s="2" t="n">
        <v>0.45584654871358</v>
      </c>
      <c r="F12" s="2" t="n">
        <v>0.45584654871358</v>
      </c>
      <c r="G12" s="3"/>
      <c r="H12" s="3"/>
      <c r="I12" s="3"/>
      <c r="J12" s="3"/>
      <c r="K12" s="3"/>
      <c r="L12" s="3"/>
      <c r="M12" s="7"/>
      <c r="N12" s="3"/>
      <c r="O12" s="3"/>
      <c r="P12" s="3"/>
      <c r="Q12" s="3"/>
      <c r="R12" s="3"/>
      <c r="S12" s="3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customFormat="false" ht="15" hidden="false" customHeight="false" outlineLevel="0" collapsed="false">
      <c r="A13" s="1" t="n">
        <v>1959</v>
      </c>
      <c r="B13" s="1" t="n">
        <v>1959</v>
      </c>
      <c r="C13" s="2" t="n">
        <v>0.443116783759645</v>
      </c>
      <c r="D13" s="2" t="n">
        <v>0.443116783759645</v>
      </c>
      <c r="E13" s="2" t="n">
        <v>0.443116783759645</v>
      </c>
      <c r="F13" s="2" t="n">
        <v>0.443116783759645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customFormat="false" ht="15" hidden="false" customHeight="false" outlineLevel="0" collapsed="false">
      <c r="A14" s="8" t="n">
        <v>663949.44</v>
      </c>
      <c r="B14" s="8" t="n">
        <v>663949.44</v>
      </c>
      <c r="C14" s="9" t="n">
        <v>0.37803831025132</v>
      </c>
      <c r="D14" s="9" t="n">
        <v>0.37803831025132</v>
      </c>
      <c r="E14" s="9" t="n">
        <v>0.37803831025132</v>
      </c>
      <c r="F14" s="9" t="n">
        <v>0.37803831025132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customFormat="false" ht="15" hidden="false" customHeight="false" outlineLevel="0" collapsed="false">
      <c r="A15" s="8" t="n">
        <v>350092.803083438</v>
      </c>
      <c r="B15" s="8" t="n">
        <v>350092.803083438</v>
      </c>
      <c r="C15" s="9" t="n">
        <v>0.129026193918257</v>
      </c>
      <c r="D15" s="9" t="n">
        <v>0.129026193918257</v>
      </c>
      <c r="E15" s="9" t="n">
        <v>0.129026193918257</v>
      </c>
      <c r="F15" s="9" t="n">
        <v>0.129026193918257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customFormat="false" ht="15" hidden="false" customHeight="false" outlineLevel="0" collapsed="false">
      <c r="A16" s="8" t="n">
        <v>313856.636916562</v>
      </c>
      <c r="B16" s="8" t="n">
        <v>313856.636916562</v>
      </c>
      <c r="C16" s="9" t="n">
        <v>0.6558</v>
      </c>
      <c r="D16" s="9" t="n">
        <v>0.6558</v>
      </c>
      <c r="E16" s="9" t="n">
        <v>0.6558</v>
      </c>
      <c r="F16" s="9" t="n">
        <v>0.6558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customFormat="false" ht="13.8" hidden="false" customHeight="false" outlineLevel="0" collapsed="false">
      <c r="A17" s="8" t="n">
        <v>350092.803083438</v>
      </c>
      <c r="B17" s="8" t="n">
        <v>350092.803083438</v>
      </c>
      <c r="C17" s="9" t="n">
        <v>0.129026193918257</v>
      </c>
      <c r="D17" s="9" t="n">
        <v>0.129026193918257</v>
      </c>
      <c r="E17" s="9" t="n">
        <v>0.129026193918257</v>
      </c>
      <c r="F17" s="9" t="n">
        <v>0.129026193918257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customFormat="false" ht="13.8" hidden="false" customHeight="false" outlineLevel="0" collapsed="false">
      <c r="A18" s="8" t="n">
        <v>313856.636916562</v>
      </c>
      <c r="B18" s="8" t="n">
        <v>313856.636916562</v>
      </c>
      <c r="C18" s="9" t="n">
        <v>0.6558</v>
      </c>
      <c r="D18" s="9" t="n">
        <v>0.6558</v>
      </c>
      <c r="E18" s="9" t="n">
        <v>0.6558</v>
      </c>
      <c r="F18" s="9" t="n">
        <v>0.6558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customFormat="false" ht="18.75" hidden="false" customHeight="false" outlineLevel="0" collapsed="false">
      <c r="A22" s="3"/>
      <c r="B22" s="3"/>
      <c r="C22" s="3"/>
      <c r="D22" s="3"/>
      <c r="E22" s="3"/>
      <c r="F22" s="3"/>
      <c r="G22" s="3"/>
      <c r="H22" s="10"/>
      <c r="I22" s="10"/>
      <c r="J22" s="3"/>
      <c r="K22" s="11" t="s">
        <v>0</v>
      </c>
      <c r="L22" s="11"/>
      <c r="M22" s="11"/>
      <c r="N22" s="3"/>
      <c r="O22" s="12"/>
      <c r="P22" s="12"/>
      <c r="Q22" s="3"/>
      <c r="R22" s="3"/>
      <c r="S22" s="13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14"/>
      <c r="I23" s="14"/>
      <c r="J23" s="3"/>
      <c r="K23" s="15" t="s">
        <v>1</v>
      </c>
      <c r="L23" s="15" t="s">
        <v>2</v>
      </c>
      <c r="M23" s="15" t="s">
        <v>3</v>
      </c>
      <c r="N23" s="3"/>
      <c r="O23" s="16"/>
      <c r="P23" s="16"/>
      <c r="Q23" s="17"/>
      <c r="R23" s="3"/>
      <c r="S23" s="18"/>
      <c r="T23" s="5"/>
      <c r="U23" s="5"/>
      <c r="V23" s="5"/>
      <c r="W23" s="5"/>
      <c r="X23" s="5"/>
      <c r="Y23" s="5"/>
      <c r="Z23" s="19"/>
      <c r="AA23" s="19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7"/>
      <c r="I24" s="20"/>
      <c r="J24" s="3"/>
      <c r="K24" s="21" t="n">
        <f aca="false">B1</f>
        <v>583301.162109375</v>
      </c>
      <c r="L24" s="22" t="n">
        <f aca="false">IF(D1&gt;1,D1/100,D1)</f>
        <v>0.37790346463125</v>
      </c>
      <c r="M24" s="21" t="n">
        <f aca="false">+K24*L24</f>
        <v>220431.530084567</v>
      </c>
      <c r="N24" s="7"/>
      <c r="O24" s="20"/>
      <c r="P24" s="23"/>
      <c r="Q24" s="20"/>
      <c r="R24" s="17"/>
      <c r="S24" s="24"/>
      <c r="T24" s="25"/>
      <c r="U24" s="5"/>
      <c r="V24" s="5"/>
      <c r="W24" s="19"/>
      <c r="X24" s="19"/>
      <c r="Y24" s="5"/>
      <c r="Z24" s="19"/>
      <c r="AA24" s="19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7"/>
      <c r="I25" s="20"/>
      <c r="J25" s="3"/>
      <c r="K25" s="21" t="n">
        <f aca="false">B2</f>
        <v>583301.162109375</v>
      </c>
      <c r="L25" s="22" t="n">
        <f aca="false">IF(D2&gt;1,D2/100,D2)</f>
        <v>0.37790346463125</v>
      </c>
      <c r="M25" s="21" t="n">
        <f aca="false">+K25*L25</f>
        <v>220431.530084567</v>
      </c>
      <c r="N25" s="3"/>
      <c r="O25" s="20"/>
      <c r="P25" s="23"/>
      <c r="Q25" s="20"/>
      <c r="R25" s="17"/>
      <c r="S25" s="24"/>
      <c r="T25" s="25"/>
      <c r="U25" s="5"/>
      <c r="V25" s="5"/>
      <c r="W25" s="19"/>
      <c r="X25" s="19"/>
      <c r="Y25" s="5"/>
      <c r="Z25" s="19"/>
      <c r="AA25" s="19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customFormat="false" ht="15" hidden="false" customHeight="false" outlineLevel="0" collapsed="false">
      <c r="A26" s="3"/>
      <c r="B26" s="7"/>
      <c r="C26" s="7"/>
      <c r="D26" s="7"/>
      <c r="E26" s="3"/>
      <c r="F26" s="3"/>
      <c r="G26" s="26"/>
      <c r="H26" s="27"/>
      <c r="I26" s="17"/>
      <c r="J26" s="26"/>
      <c r="K26" s="21" t="n">
        <f aca="false">B3</f>
        <v>-44967.6978906249</v>
      </c>
      <c r="L26" s="22" t="n">
        <f aca="false">IF(D3&gt;1,D3/100,D3)</f>
        <v>0.37790346463125</v>
      </c>
      <c r="M26" s="21" t="n">
        <f aca="false">+K26*L26</f>
        <v>-16993.4488293585</v>
      </c>
      <c r="N26" s="3"/>
      <c r="O26" s="20"/>
      <c r="P26" s="23"/>
      <c r="Q26" s="20"/>
      <c r="R26" s="17"/>
      <c r="S26" s="24"/>
      <c r="T26" s="25"/>
      <c r="U26" s="5"/>
      <c r="V26" s="5"/>
      <c r="W26" s="19"/>
      <c r="X26" s="19"/>
      <c r="Y26" s="5"/>
      <c r="Z26" s="19"/>
      <c r="AA26" s="19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7"/>
      <c r="I27" s="20"/>
      <c r="J27" s="3"/>
      <c r="K27" s="21" t="n">
        <f aca="false">B4</f>
        <v>628268.86</v>
      </c>
      <c r="L27" s="22" t="n">
        <f aca="false">IF(D4&gt;1,D4/100,D4)</f>
        <v>0.37790346463125</v>
      </c>
      <c r="M27" s="21" t="n">
        <f aca="false">+K27*L27</f>
        <v>237424.978913926</v>
      </c>
      <c r="N27" s="3"/>
      <c r="O27" s="20"/>
      <c r="P27" s="23"/>
      <c r="Q27" s="20"/>
      <c r="R27" s="17"/>
      <c r="S27" s="24"/>
      <c r="T27" s="25"/>
      <c r="U27" s="5"/>
      <c r="V27" s="5"/>
      <c r="W27" s="19"/>
      <c r="X27" s="19"/>
      <c r="Y27" s="5"/>
      <c r="Z27" s="19"/>
      <c r="AA27" s="19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7"/>
      <c r="I28" s="20"/>
      <c r="J28" s="3"/>
      <c r="K28" s="21" t="n">
        <f aca="false">B5</f>
        <v>75874.8958623274</v>
      </c>
      <c r="L28" s="22" t="n">
        <f aca="false">IF(D5&gt;1,D5/100,D5)</f>
        <v>0.37790346463125</v>
      </c>
      <c r="M28" s="21" t="n">
        <f aca="false">+K28*L28</f>
        <v>28673.3860249088</v>
      </c>
      <c r="N28" s="3"/>
      <c r="O28" s="20"/>
      <c r="P28" s="23"/>
      <c r="Q28" s="20"/>
      <c r="R28" s="17"/>
      <c r="S28" s="24"/>
      <c r="T28" s="25"/>
      <c r="U28" s="5"/>
      <c r="V28" s="5"/>
      <c r="W28" s="19"/>
      <c r="X28" s="19"/>
      <c r="Y28" s="5"/>
      <c r="Z28" s="19"/>
      <c r="AA28" s="19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customFormat="false" ht="15" hidden="false" customHeight="false" outlineLevel="0" collapsed="false">
      <c r="A29" s="3"/>
      <c r="B29" s="7"/>
      <c r="C29" s="7"/>
      <c r="D29" s="7"/>
      <c r="E29" s="7"/>
      <c r="F29" s="3"/>
      <c r="G29" s="3"/>
      <c r="H29" s="7"/>
      <c r="I29" s="20"/>
      <c r="J29" s="3"/>
      <c r="K29" s="21" t="n">
        <f aca="false">B6</f>
        <v>552393.964137673</v>
      </c>
      <c r="L29" s="22" t="n">
        <f aca="false">IF(D6&gt;1,D6/100,D6)</f>
        <v>0.37790346463125</v>
      </c>
      <c r="M29" s="21" t="n">
        <f aca="false">+K29*L29</f>
        <v>208751.592889017</v>
      </c>
      <c r="N29" s="3"/>
      <c r="O29" s="20"/>
      <c r="P29" s="23"/>
      <c r="Q29" s="20"/>
      <c r="R29" s="17"/>
      <c r="S29" s="24"/>
      <c r="T29" s="25"/>
      <c r="U29" s="5"/>
      <c r="V29" s="5"/>
      <c r="W29" s="19"/>
      <c r="X29" s="19"/>
      <c r="Y29" s="5"/>
      <c r="Z29" s="19"/>
      <c r="AA29" s="19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customFormat="false" ht="15" hidden="false" customHeight="false" outlineLevel="0" collapsed="false">
      <c r="A30" s="3"/>
      <c r="B30" s="7"/>
      <c r="C30" s="7"/>
      <c r="D30" s="7"/>
      <c r="E30" s="3"/>
      <c r="F30" s="3"/>
      <c r="G30" s="26"/>
      <c r="H30" s="27"/>
      <c r="I30" s="17"/>
      <c r="J30" s="26"/>
      <c r="K30" s="21" t="n">
        <f aca="false">B7</f>
        <v>-33721.58</v>
      </c>
      <c r="L30" s="22" t="n">
        <f aca="false">IF(D7&gt;1,D7/100,D7)</f>
        <v>0.37677</v>
      </c>
      <c r="M30" s="21" t="n">
        <f aca="false">+K30*L30</f>
        <v>-12705.2796966</v>
      </c>
      <c r="N30" s="3"/>
      <c r="O30" s="20"/>
      <c r="P30" s="23"/>
      <c r="Q30" s="20"/>
      <c r="R30" s="17"/>
      <c r="S30" s="24"/>
      <c r="T30" s="25"/>
      <c r="U30" s="5"/>
      <c r="V30" s="5"/>
      <c r="W30" s="19"/>
      <c r="X30" s="19"/>
      <c r="Y30" s="5"/>
      <c r="Z30" s="19"/>
      <c r="AA30" s="19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7"/>
      <c r="I31" s="20"/>
      <c r="J31" s="3"/>
      <c r="K31" s="21" t="n">
        <f aca="false">B8</f>
        <v>586115.544137673</v>
      </c>
      <c r="L31" s="22" t="n">
        <f aca="false">IF(D8&gt;1,D8/100,D8)</f>
        <v>0.377838251861136</v>
      </c>
      <c r="M31" s="21" t="n">
        <f aca="false">+K31*L31</f>
        <v>221456.872585617</v>
      </c>
      <c r="N31" s="3"/>
      <c r="O31" s="20"/>
      <c r="P31" s="23"/>
      <c r="Q31" s="20"/>
      <c r="R31" s="17"/>
      <c r="S31" s="24"/>
      <c r="T31" s="25"/>
      <c r="U31" s="5"/>
      <c r="V31" s="5"/>
      <c r="W31" s="19"/>
      <c r="X31" s="19"/>
      <c r="Y31" s="5"/>
      <c r="Z31" s="19"/>
      <c r="AA31" s="19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customFormat="false" ht="15" hidden="false" customHeight="false" outlineLevel="0" collapsed="false">
      <c r="A32" s="3"/>
      <c r="B32" s="7"/>
      <c r="C32" s="7"/>
      <c r="D32" s="7"/>
      <c r="E32" s="7"/>
      <c r="F32" s="3"/>
      <c r="G32" s="3"/>
      <c r="H32" s="7"/>
      <c r="I32" s="20"/>
      <c r="J32" s="3"/>
      <c r="K32" s="21" t="n">
        <f aca="false">B9</f>
        <v>0</v>
      </c>
      <c r="L32" s="22" t="n">
        <f aca="false">IF(D9&gt;1,D9/100,D9)</f>
        <v>0</v>
      </c>
      <c r="M32" s="21" t="n">
        <f aca="false">+K32*L32</f>
        <v>0</v>
      </c>
      <c r="N32" s="3"/>
      <c r="O32" s="20"/>
      <c r="P32" s="23"/>
      <c r="Q32" s="20"/>
      <c r="R32" s="17"/>
      <c r="S32" s="24"/>
      <c r="T32" s="25"/>
      <c r="U32" s="5"/>
      <c r="V32" s="5"/>
      <c r="W32" s="5"/>
      <c r="X32" s="5"/>
      <c r="Y32" s="5"/>
      <c r="Z32" s="19"/>
      <c r="AA32" s="19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customFormat="false" ht="15" hidden="false" customHeight="false" outlineLevel="0" collapsed="false">
      <c r="A33" s="3"/>
      <c r="B33" s="3"/>
      <c r="C33" s="7"/>
      <c r="D33" s="7"/>
      <c r="E33" s="3"/>
      <c r="F33" s="3"/>
      <c r="G33" s="26"/>
      <c r="H33" s="27"/>
      <c r="I33" s="17"/>
      <c r="J33" s="26"/>
      <c r="K33" s="21" t="n">
        <f aca="false">B10</f>
        <v>-1959</v>
      </c>
      <c r="L33" s="22" t="n">
        <f aca="false">IF(D10&gt;1,D10/100,D10)</f>
        <v>0.443116783759645</v>
      </c>
      <c r="M33" s="21" t="n">
        <f aca="false">+K33*L33</f>
        <v>-868.065779385144</v>
      </c>
      <c r="N33" s="3"/>
      <c r="O33" s="20"/>
      <c r="P33" s="23"/>
      <c r="Q33" s="20"/>
      <c r="R33" s="17"/>
      <c r="S33" s="24"/>
      <c r="T33" s="25"/>
      <c r="U33" s="5"/>
      <c r="V33" s="5"/>
      <c r="W33" s="19"/>
      <c r="X33" s="5"/>
      <c r="Y33" s="5"/>
      <c r="Z33" s="19"/>
      <c r="AA33" s="19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7"/>
      <c r="I34" s="20"/>
      <c r="J34" s="3"/>
      <c r="K34" s="21" t="n">
        <f aca="false">B11</f>
        <v>1959</v>
      </c>
      <c r="L34" s="22" t="n">
        <f aca="false">IF(D11&gt;1,D11/100,D11)</f>
        <v>0.443116783759645</v>
      </c>
      <c r="M34" s="21" t="n">
        <f aca="false">+K34*L34</f>
        <v>868.065779385144</v>
      </c>
      <c r="N34" s="3"/>
      <c r="O34" s="20"/>
      <c r="P34" s="23"/>
      <c r="Q34" s="20"/>
      <c r="R34" s="17"/>
      <c r="S34" s="24"/>
      <c r="T34" s="25"/>
      <c r="U34" s="5"/>
      <c r="V34" s="5"/>
      <c r="W34" s="5"/>
      <c r="X34" s="5"/>
      <c r="Y34" s="5"/>
      <c r="Z34" s="19"/>
      <c r="AA34" s="19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customFormat="false" ht="15" hidden="false" customHeight="false" outlineLevel="0" collapsed="false">
      <c r="A35" s="3"/>
      <c r="B35" s="7"/>
      <c r="C35" s="7"/>
      <c r="D35" s="7"/>
      <c r="E35" s="3"/>
      <c r="F35" s="3"/>
      <c r="G35" s="26"/>
      <c r="H35" s="27"/>
      <c r="I35" s="17"/>
      <c r="J35" s="26"/>
      <c r="K35" s="21" t="n">
        <f aca="false">B12</f>
        <v>0</v>
      </c>
      <c r="L35" s="22" t="n">
        <f aca="false">IF(D12&gt;1,D12/100,D12)</f>
        <v>0.45584654871358</v>
      </c>
      <c r="M35" s="21" t="n">
        <f aca="false">+K35*L35</f>
        <v>0</v>
      </c>
      <c r="N35" s="3"/>
      <c r="O35" s="20"/>
      <c r="P35" s="23"/>
      <c r="Q35" s="20"/>
      <c r="R35" s="17"/>
      <c r="S35" s="24"/>
      <c r="T35" s="25"/>
      <c r="U35" s="5"/>
      <c r="V35" s="5"/>
      <c r="W35" s="5"/>
      <c r="X35" s="5"/>
      <c r="Y35" s="5"/>
      <c r="Z35" s="19"/>
      <c r="AA35" s="19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7"/>
      <c r="I36" s="20"/>
      <c r="J36" s="3"/>
      <c r="K36" s="21" t="n">
        <f aca="false">B13</f>
        <v>1959</v>
      </c>
      <c r="L36" s="22" t="n">
        <f aca="false">IF(D13&gt;1,D13/100,D13)</f>
        <v>0.443116783759645</v>
      </c>
      <c r="M36" s="21" t="n">
        <f aca="false">+K36*L36</f>
        <v>868.065779385144</v>
      </c>
      <c r="N36" s="3"/>
      <c r="O36" s="20"/>
      <c r="P36" s="23"/>
      <c r="Q36" s="20"/>
      <c r="R36" s="17"/>
      <c r="S36" s="24"/>
      <c r="T36" s="25"/>
      <c r="U36" s="5"/>
      <c r="V36" s="5"/>
      <c r="W36" s="5"/>
      <c r="X36" s="5"/>
      <c r="Y36" s="5"/>
      <c r="Z36" s="19"/>
      <c r="AA36" s="19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7"/>
      <c r="I37" s="20"/>
      <c r="J37" s="3"/>
      <c r="K37" s="21" t="n">
        <f aca="false">B14</f>
        <v>663949.44</v>
      </c>
      <c r="L37" s="22" t="n">
        <f aca="false">IF(D14&gt;1,D14/100,D14)</f>
        <v>0.37803831025132</v>
      </c>
      <c r="M37" s="21" t="n">
        <f aca="false">+K37*L37</f>
        <v>250998.32438991</v>
      </c>
      <c r="N37" s="7"/>
      <c r="O37" s="20"/>
      <c r="P37" s="23"/>
      <c r="Q37" s="20"/>
      <c r="R37" s="17"/>
      <c r="S37" s="24"/>
      <c r="T37" s="25"/>
      <c r="U37" s="5"/>
      <c r="V37" s="5"/>
      <c r="W37" s="5"/>
      <c r="X37" s="5"/>
      <c r="Y37" s="5"/>
      <c r="Z37" s="19"/>
      <c r="AA37" s="19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/>
      <c r="G38" s="3"/>
      <c r="H38" s="7"/>
      <c r="I38" s="20"/>
      <c r="J38" s="3"/>
      <c r="K38" s="21" t="n">
        <f aca="false">B15</f>
        <v>350092.803083438</v>
      </c>
      <c r="L38" s="22" t="n">
        <f aca="false">IF(D15&gt;1,D15/100,D15)</f>
        <v>0.129026193918257</v>
      </c>
      <c r="M38" s="21" t="n">
        <f aca="false">+K38*L38</f>
        <v>45171.1419000297</v>
      </c>
      <c r="N38" s="3"/>
      <c r="O38" s="20"/>
      <c r="P38" s="23"/>
      <c r="Q38" s="20"/>
      <c r="R38" s="17"/>
      <c r="S38" s="24"/>
      <c r="T38" s="25"/>
      <c r="U38" s="5"/>
      <c r="V38" s="5"/>
      <c r="W38" s="5"/>
      <c r="X38" s="5"/>
      <c r="Y38" s="5"/>
      <c r="Z38" s="19"/>
      <c r="AA38" s="19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customFormat="false" ht="13.8" hidden="false" customHeight="false" outlineLevel="0" collapsed="false">
      <c r="A39" s="3"/>
      <c r="B39" s="3"/>
      <c r="C39" s="3"/>
      <c r="D39" s="3"/>
      <c r="E39" s="3"/>
      <c r="F39" s="3"/>
      <c r="G39" s="3"/>
      <c r="H39" s="27"/>
      <c r="I39" s="17"/>
      <c r="J39" s="3"/>
      <c r="K39" s="21" t="n">
        <f aca="false">B16</f>
        <v>313856.636916562</v>
      </c>
      <c r="L39" s="22" t="n">
        <f aca="false">IF(D16&gt;1,D16/100,D16)</f>
        <v>0.6558</v>
      </c>
      <c r="M39" s="21" t="n">
        <f aca="false">+K39*L39</f>
        <v>205827.182489881</v>
      </c>
      <c r="N39" s="3"/>
      <c r="O39" s="20"/>
      <c r="P39" s="23"/>
      <c r="Q39" s="20"/>
      <c r="R39" s="17"/>
      <c r="S39" s="24"/>
      <c r="T39" s="2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customFormat="false" ht="13.8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21" t="n">
        <f aca="false">B17</f>
        <v>350092.803083438</v>
      </c>
      <c r="L40" s="22" t="n">
        <f aca="false">IF(D17&gt;1,D17/100,D17)</f>
        <v>0.129026193918257</v>
      </c>
      <c r="M40" s="21" t="n">
        <f aca="false">+K40*L40</f>
        <v>45171.1419000297</v>
      </c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customFormat="false" ht="13.8" hidden="false" customHeight="false" outlineLevel="0" collapsed="false">
      <c r="A41" s="3"/>
      <c r="B41" s="3"/>
      <c r="C41" s="3"/>
      <c r="D41" s="3"/>
      <c r="E41" s="3"/>
      <c r="F41" s="3"/>
      <c r="G41" s="28"/>
      <c r="H41" s="16"/>
      <c r="I41" s="16"/>
      <c r="J41" s="3"/>
      <c r="K41" s="21" t="n">
        <f aca="false">B18</f>
        <v>313856.636916562</v>
      </c>
      <c r="L41" s="22" t="n">
        <f aca="false">IF(D18&gt;1,D18/100,D18)</f>
        <v>0.6558</v>
      </c>
      <c r="M41" s="21" t="n">
        <f aca="false">+K41*L41</f>
        <v>205827.182489881</v>
      </c>
      <c r="N41" s="3"/>
      <c r="O41" s="29" t="s">
        <v>4</v>
      </c>
      <c r="P41" s="23" t="n">
        <f aca="false">+K39/K37</f>
        <v>0.472711652436309</v>
      </c>
      <c r="Q41" s="23" t="n">
        <f aca="false">+M39/M37</f>
        <v>0.820034089829785</v>
      </c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28"/>
      <c r="H42" s="16"/>
      <c r="I42" s="16"/>
      <c r="J42" s="3"/>
      <c r="K42" s="16"/>
      <c r="L42" s="16"/>
      <c r="M42" s="3"/>
      <c r="N42" s="3"/>
      <c r="O42" s="3"/>
      <c r="P42" s="3"/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7"/>
      <c r="L43" s="30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7"/>
      <c r="L44" s="30"/>
      <c r="M44" s="3"/>
      <c r="N44" s="3"/>
      <c r="O44" s="29"/>
      <c r="P44" s="7"/>
      <c r="Q44" s="3"/>
      <c r="R44" s="3"/>
      <c r="S44" s="3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7"/>
      <c r="L45" s="30"/>
      <c r="M45" s="3"/>
      <c r="N45" s="3"/>
      <c r="O45" s="29"/>
      <c r="P45" s="7"/>
      <c r="Q45" s="3"/>
      <c r="R45" s="3"/>
      <c r="S45" s="3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7"/>
      <c r="L46" s="30"/>
      <c r="M46" s="3"/>
      <c r="N46" s="3"/>
      <c r="O46" s="29"/>
      <c r="P46" s="7"/>
      <c r="Q46" s="3"/>
      <c r="R46" s="3"/>
      <c r="S46" s="3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31"/>
      <c r="L47" s="32"/>
      <c r="M47" s="3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31"/>
      <c r="L48" s="32"/>
      <c r="M48" s="3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33"/>
      <c r="K49" s="31"/>
      <c r="L49" s="32"/>
      <c r="M49" s="3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33"/>
      <c r="K50" s="31"/>
      <c r="L50" s="32"/>
      <c r="M50" s="3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33"/>
      <c r="K51" s="31"/>
      <c r="L51" s="34"/>
      <c r="M51" s="3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33"/>
      <c r="K52" s="31"/>
      <c r="L52" s="32"/>
      <c r="M52" s="3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33"/>
      <c r="K53" s="31"/>
      <c r="L53" s="32"/>
      <c r="M53" s="3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33"/>
      <c r="K54" s="31"/>
      <c r="L54" s="32"/>
      <c r="M54" s="3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33"/>
      <c r="K55" s="31"/>
      <c r="L55" s="32"/>
      <c r="M55" s="3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33"/>
      <c r="K56" s="31"/>
      <c r="L56" s="32"/>
      <c r="M56" s="3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33"/>
      <c r="K57" s="31"/>
      <c r="L57" s="32"/>
      <c r="M57" s="3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33"/>
      <c r="K58" s="31"/>
      <c r="L58" s="32"/>
      <c r="M58" s="3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33"/>
      <c r="K59" s="33"/>
      <c r="L59" s="33"/>
      <c r="M59" s="3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customFormat="false" ht="15" hidden="false" customHeight="false" outlineLevel="0" collapsed="false">
      <c r="A60" s="33"/>
      <c r="B60" s="33"/>
      <c r="C60" s="33"/>
      <c r="D60" s="33"/>
      <c r="E60" s="33"/>
      <c r="F60" s="33"/>
      <c r="G60" s="35"/>
      <c r="H60" s="36"/>
      <c r="I60" s="36"/>
      <c r="J60" s="33"/>
      <c r="K60" s="33"/>
      <c r="L60" s="33"/>
      <c r="M60" s="3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customFormat="false" ht="15" hidden="false" customHeight="false" outlineLevel="0" collapsed="false">
      <c r="A61" s="33"/>
      <c r="B61" s="33"/>
      <c r="C61" s="33"/>
      <c r="D61" s="33"/>
      <c r="E61" s="33"/>
      <c r="F61" s="33"/>
      <c r="G61" s="35"/>
      <c r="H61" s="36"/>
      <c r="I61" s="36"/>
      <c r="J61" s="33"/>
      <c r="K61" s="33"/>
      <c r="L61" s="33"/>
      <c r="M61" s="3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customFormat="false" ht="15" hidden="false" customHeight="false" outlineLevel="0" collapsed="false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customFormat="false" ht="15" hidden="false" customHeight="false" outlineLevel="0" collapsed="false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customFormat="false" ht="15" hidden="false" customHeight="false" outlineLevel="0" collapsed="false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customFormat="false" ht="15" hidden="false" customHeight="false" outlineLevel="0" collapsed="false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customFormat="false" ht="15" hidden="false" customHeight="false" outlineLevel="0" collapsed="false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customFormat="false" ht="15" hidden="false" customHeight="false" outlineLevel="0" collapsed="false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customFormat="false" ht="15" hidden="false" customHeight="false" outlineLevel="0" collapsed="false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customFormat="false" ht="15" hidden="false" customHeight="fals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customFormat="false" ht="15" hidden="false" customHeight="false" outlineLevel="0" collapsed="false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customFormat="false" ht="15" hidden="false" customHeight="false" outlineLevel="0" collapsed="false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customFormat="false" ht="15" hidden="false" customHeight="false" outlineLevel="0" collapsed="false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customFormat="false" ht="15" hidden="false" customHeight="false" outlineLevel="0" collapsed="false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customFormat="false" ht="15" hidden="false" customHeight="false" outlineLevel="0" collapsed="false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customFormat="false" ht="15" hidden="false" customHeight="false" outlineLevel="0" collapsed="false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customFormat="false" ht="15" hidden="false" customHeight="false" outlineLevel="0" collapsed="false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customFormat="false" ht="15" hidden="false" customHeight="false" outlineLevel="0" collapsed="false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customFormat="false" ht="15" hidden="false" customHeight="false" outlineLevel="0" collapsed="false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customFormat="false" ht="15" hidden="false" customHeight="false" outlineLevel="0" collapsed="false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customFormat="false" ht="15" hidden="false" customHeight="false" outlineLevel="0" collapsed="false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customFormat="false" ht="15" hidden="false" customHeight="false" outlineLevel="0" collapsed="false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customFormat="false" ht="15" hidden="false" customHeight="false" outlineLevel="0" collapsed="false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customFormat="false" ht="15" hidden="false" customHeight="false" outlineLevel="0" collapsed="false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customFormat="false" ht="15" hidden="false" customHeight="false" outlineLevel="0" collapsed="false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customFormat="false" ht="15" hidden="false" customHeight="false" outlineLevel="0" collapsed="false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customFormat="false" ht="15" hidden="false" customHeight="false" outlineLevel="0" collapsed="false">
      <c r="A86" s="33"/>
      <c r="B86" s="33"/>
      <c r="C86" s="33"/>
      <c r="D86" s="33"/>
      <c r="E86" s="33"/>
      <c r="F86" s="33"/>
      <c r="G86" s="33"/>
      <c r="H86" s="33"/>
      <c r="I86" s="3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customFormat="false" ht="15" hidden="false" customHeight="false" outlineLevel="0" collapsed="false"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customFormat="false" ht="15" hidden="false" customHeight="false" outlineLevel="0" collapsed="false"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customFormat="false" ht="15" hidden="false" customHeight="false" outlineLevel="0" collapsed="false"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customFormat="false" ht="15" hidden="false" customHeight="false" outlineLevel="0" collapsed="false"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customFormat="false" ht="15" hidden="false" customHeight="false" outlineLevel="0" collapsed="false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customFormat="false" ht="15" hidden="false" customHeight="false" outlineLevel="0" collapsed="false"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</sheetData>
  <mergeCells count="5">
    <mergeCell ref="H22:I22"/>
    <mergeCell ref="K22:M22"/>
    <mergeCell ref="O22:P22"/>
    <mergeCell ref="H41:I41"/>
    <mergeCell ref="H60:I60"/>
  </mergeCells>
  <conditionalFormatting sqref="O24:P39">
    <cfRule type="expression" priority="2" aboveAverage="0" equalAverage="0" bottom="0" percent="0" rank="0" text="" dxfId="0">
      <formula>ABS(O24)&gt;=10%</formula>
    </cfRule>
  </conditionalFormatting>
  <conditionalFormatting sqref="P41:Q41">
    <cfRule type="expression" priority="3" aboveAverage="0" equalAverage="0" bottom="0" percent="0" rank="0" text="" dxfId="1">
      <formula>ABS(P41)&gt;=10%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O77"/>
  <sheetViews>
    <sheetView showFormulas="false" showGridLines="false" showRowColHeaders="true" showZeros="true" rightToLeft="false" tabSelected="false" showOutlineSymbols="false" defaultGridColor="true" view="normal" topLeftCell="A37" colorId="64" zoomScale="90" zoomScaleNormal="90" zoomScalePageLayoutView="100" workbookViewId="0">
      <selection pane="topLeft" activeCell="S50" activeCellId="0" sqref="S50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.83"/>
    <col collapsed="false" customWidth="true" hidden="false" outlineLevel="0" max="7" min="7" style="0" width="12.16"/>
    <col collapsed="false" customWidth="true" hidden="false" outlineLevel="0" max="15" min="15" style="0" width="5.16"/>
  </cols>
  <sheetData>
    <row r="2" customFormat="false" ht="15.75" hidden="false" customHeight="false" outlineLevel="0" collapsed="false"/>
    <row r="3" customFormat="false" ht="15" hidden="false" customHeight="false" outlineLevel="0" collapsed="false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customFormat="false" ht="15" hidden="false" customHeight="false" outlineLevel="0" collapsed="false">
      <c r="B4" s="40"/>
      <c r="O4" s="41"/>
    </row>
    <row r="5" customFormat="false" ht="15" hidden="false" customHeight="false" outlineLevel="0" collapsed="false">
      <c r="B5" s="40"/>
      <c r="G5" s="42" t="n">
        <f aca="false">+Utilidad!K24</f>
        <v>583301.162109375</v>
      </c>
      <c r="O5" s="41"/>
    </row>
    <row r="6" customFormat="false" ht="15" hidden="false" customHeight="false" outlineLevel="0" collapsed="false">
      <c r="B6" s="40"/>
      <c r="G6" s="43" t="n">
        <f aca="false">+Utilidad!L24</f>
        <v>0.37790346463125</v>
      </c>
      <c r="O6" s="41"/>
    </row>
    <row r="7" customFormat="false" ht="15" hidden="false" customHeight="false" outlineLevel="0" collapsed="false">
      <c r="B7" s="40"/>
      <c r="G7" s="44" t="n">
        <f aca="false">+Utilidad!M24</f>
        <v>220431.530084567</v>
      </c>
      <c r="O7" s="41"/>
    </row>
    <row r="8" customFormat="false" ht="15" hidden="false" customHeight="false" outlineLevel="0" collapsed="false">
      <c r="B8" s="40"/>
      <c r="O8" s="41"/>
    </row>
    <row r="9" customFormat="false" ht="15" hidden="false" customHeight="false" outlineLevel="0" collapsed="false">
      <c r="B9" s="40"/>
      <c r="O9" s="41"/>
    </row>
    <row r="10" customFormat="false" ht="15" hidden="false" customHeight="false" outlineLevel="0" collapsed="false">
      <c r="B10" s="40"/>
      <c r="O10" s="41"/>
    </row>
    <row r="11" customFormat="false" ht="15" hidden="false" customHeight="false" outlineLevel="0" collapsed="false">
      <c r="B11" s="40"/>
      <c r="G11" s="42" t="n">
        <f aca="false">+Utilidad!K25</f>
        <v>583301.162109375</v>
      </c>
      <c r="N11" s="42" t="n">
        <f aca="false">+Utilidad!K32</f>
        <v>0</v>
      </c>
      <c r="O11" s="41"/>
    </row>
    <row r="12" customFormat="false" ht="15" hidden="false" customHeight="false" outlineLevel="0" collapsed="false">
      <c r="B12" s="40"/>
      <c r="G12" s="43" t="n">
        <f aca="false">+Utilidad!L25</f>
        <v>0.37790346463125</v>
      </c>
      <c r="N12" s="43" t="n">
        <f aca="false">+Utilidad!L32</f>
        <v>0</v>
      </c>
      <c r="O12" s="41"/>
    </row>
    <row r="13" customFormat="false" ht="15" hidden="false" customHeight="false" outlineLevel="0" collapsed="false">
      <c r="B13" s="40"/>
      <c r="G13" s="44" t="n">
        <f aca="false">+Utilidad!M25</f>
        <v>220431.530084567</v>
      </c>
      <c r="N13" s="44" t="n">
        <f aca="false">+Utilidad!M32</f>
        <v>0</v>
      </c>
      <c r="O13" s="41"/>
    </row>
    <row r="14" customFormat="false" ht="15" hidden="false" customHeight="false" outlineLevel="0" collapsed="false">
      <c r="B14" s="40"/>
      <c r="O14" s="41"/>
    </row>
    <row r="15" customFormat="false" ht="15" hidden="false" customHeight="false" outlineLevel="0" collapsed="false">
      <c r="B15" s="40"/>
      <c r="O15" s="41"/>
    </row>
    <row r="16" customFormat="false" ht="15" hidden="false" customHeight="false" outlineLevel="0" collapsed="false">
      <c r="B16" s="40"/>
      <c r="O16" s="41"/>
    </row>
    <row r="17" customFormat="false" ht="15" hidden="false" customHeight="false" outlineLevel="0" collapsed="false">
      <c r="B17" s="40"/>
      <c r="G17" s="45" t="n">
        <f aca="false">Flujos!H6</f>
        <v>-44967.6978906249</v>
      </c>
      <c r="O17" s="41"/>
    </row>
    <row r="18" customFormat="false" ht="15" hidden="false" customHeight="false" outlineLevel="0" collapsed="false">
      <c r="B18" s="40"/>
      <c r="L18" s="45" t="n">
        <f aca="false">Flujos!H13</f>
        <v>-1959</v>
      </c>
      <c r="O18" s="41"/>
    </row>
    <row r="19" customFormat="false" ht="15" hidden="false" customHeight="false" outlineLevel="0" collapsed="false">
      <c r="B19" s="40"/>
      <c r="G19" s="42" t="n">
        <f aca="false">+Utilidad!K27</f>
        <v>628268.86</v>
      </c>
      <c r="O19" s="41"/>
    </row>
    <row r="20" customFormat="false" ht="15" hidden="false" customHeight="false" outlineLevel="0" collapsed="false">
      <c r="B20" s="40"/>
      <c r="G20" s="43" t="n">
        <f aca="false">+Utilidad!L27</f>
        <v>0.37790346463125</v>
      </c>
      <c r="O20" s="41"/>
    </row>
    <row r="21" customFormat="false" ht="15" hidden="false" customHeight="false" outlineLevel="0" collapsed="false">
      <c r="B21" s="40"/>
      <c r="G21" s="44" t="n">
        <f aca="false">+Utilidad!M27</f>
        <v>237424.978913926</v>
      </c>
      <c r="O21" s="41"/>
    </row>
    <row r="22" customFormat="false" ht="15" hidden="false" customHeight="false" outlineLevel="0" collapsed="false">
      <c r="B22" s="40"/>
      <c r="L22" s="46" t="n">
        <f aca="false">+Utilidad!K34</f>
        <v>1959</v>
      </c>
      <c r="O22" s="41"/>
    </row>
    <row r="23" customFormat="false" ht="15" hidden="false" customHeight="false" outlineLevel="0" collapsed="false">
      <c r="B23" s="40"/>
      <c r="L23" s="47" t="n">
        <f aca="false">+Utilidad!L34</f>
        <v>0.443116783759645</v>
      </c>
      <c r="O23" s="41"/>
    </row>
    <row r="24" customFormat="false" ht="15" hidden="false" customHeight="false" outlineLevel="0" collapsed="false">
      <c r="B24" s="40"/>
      <c r="L24" s="48" t="n">
        <f aca="false">+Utilidad!M34</f>
        <v>868.065779385144</v>
      </c>
      <c r="O24" s="41"/>
    </row>
    <row r="25" customFormat="false" ht="15" hidden="false" customHeight="false" outlineLevel="0" collapsed="false">
      <c r="B25" s="40"/>
      <c r="O25" s="41"/>
    </row>
    <row r="26" customFormat="false" ht="15" hidden="false" customHeight="false" outlineLevel="0" collapsed="false">
      <c r="B26" s="40"/>
      <c r="O26" s="41"/>
    </row>
    <row r="27" customFormat="false" ht="15" hidden="false" customHeight="false" outlineLevel="0" collapsed="false">
      <c r="B27" s="40"/>
      <c r="C27" s="46" t="n">
        <f aca="false">+Utilidad!K28</f>
        <v>75874.8958623274</v>
      </c>
      <c r="G27" s="42" t="n">
        <f aca="false">+Utilidad!K29</f>
        <v>552393.964137673</v>
      </c>
      <c r="O27" s="41"/>
    </row>
    <row r="28" customFormat="false" ht="15" hidden="false" customHeight="false" outlineLevel="0" collapsed="false">
      <c r="B28" s="40"/>
      <c r="C28" s="47" t="n">
        <f aca="false">+Utilidad!L28</f>
        <v>0.37790346463125</v>
      </c>
      <c r="G28" s="43" t="n">
        <f aca="false">+Utilidad!L29</f>
        <v>0.37790346463125</v>
      </c>
      <c r="O28" s="41"/>
    </row>
    <row r="29" customFormat="false" ht="15" hidden="false" customHeight="false" outlineLevel="0" collapsed="false">
      <c r="B29" s="40"/>
      <c r="C29" s="48" t="n">
        <f aca="false">+Utilidad!M28</f>
        <v>28673.3860249088</v>
      </c>
      <c r="G29" s="44" t="n">
        <f aca="false">+Utilidad!M29</f>
        <v>208751.592889017</v>
      </c>
      <c r="O29" s="41"/>
    </row>
    <row r="30" customFormat="false" ht="15" hidden="false" customHeight="false" outlineLevel="0" collapsed="false">
      <c r="B30" s="40"/>
      <c r="L30" s="45" t="n">
        <f aca="false">Flujos!H15</f>
        <v>0</v>
      </c>
      <c r="O30" s="41"/>
    </row>
    <row r="31" customFormat="false" ht="15" hidden="false" customHeight="false" outlineLevel="0" collapsed="false">
      <c r="B31" s="40"/>
      <c r="O31" s="41"/>
    </row>
    <row r="32" customFormat="false" ht="15" hidden="false" customHeight="false" outlineLevel="0" collapsed="false">
      <c r="B32" s="40"/>
      <c r="L32" s="46" t="n">
        <f aca="false">+Utilidad!K36</f>
        <v>1959</v>
      </c>
      <c r="O32" s="41"/>
    </row>
    <row r="33" customFormat="false" ht="15" hidden="false" customHeight="false" outlineLevel="0" collapsed="false">
      <c r="B33" s="40"/>
      <c r="G33" s="45" t="n">
        <f aca="false">Flujos!H10</f>
        <v>-33721.58</v>
      </c>
      <c r="L33" s="47" t="n">
        <f aca="false">+Utilidad!L36</f>
        <v>0.443116783759645</v>
      </c>
      <c r="O33" s="41"/>
    </row>
    <row r="34" customFormat="false" ht="15" hidden="false" customHeight="false" outlineLevel="0" collapsed="false">
      <c r="B34" s="40"/>
      <c r="L34" s="48" t="n">
        <f aca="false">+Utilidad!M36</f>
        <v>868.065779385144</v>
      </c>
      <c r="O34" s="41"/>
    </row>
    <row r="35" customFormat="false" ht="15" hidden="false" customHeight="false" outlineLevel="0" collapsed="false">
      <c r="B35" s="40"/>
      <c r="G35" s="42" t="n">
        <f aca="false">+Utilidad!K31</f>
        <v>586115.544137673</v>
      </c>
      <c r="O35" s="41"/>
    </row>
    <row r="36" customFormat="false" ht="15" hidden="false" customHeight="false" outlineLevel="0" collapsed="false">
      <c r="B36" s="40"/>
      <c r="G36" s="43" t="n">
        <f aca="false">+Utilidad!L31</f>
        <v>0.377838251861136</v>
      </c>
      <c r="O36" s="41"/>
    </row>
    <row r="37" customFormat="false" ht="15" hidden="false" customHeight="false" outlineLevel="0" collapsed="false">
      <c r="B37" s="40"/>
      <c r="G37" s="44" t="n">
        <f aca="false">+Utilidad!M31</f>
        <v>221456.872585617</v>
      </c>
      <c r="O37" s="41"/>
    </row>
    <row r="38" customFormat="false" ht="15" hidden="false" customHeight="false" outlineLevel="0" collapsed="false">
      <c r="B38" s="40"/>
      <c r="O38" s="41"/>
    </row>
    <row r="39" customFormat="false" ht="15" hidden="false" customHeight="false" outlineLevel="0" collapsed="false">
      <c r="B39" s="40"/>
      <c r="O39" s="41"/>
    </row>
    <row r="40" customFormat="false" ht="13.8" hidden="false" customHeight="false" outlineLevel="0" collapsed="false">
      <c r="B40" s="40"/>
      <c r="L40" s="42" t="n">
        <f aca="false">Flujos!H20</f>
        <v>350092.803083438</v>
      </c>
      <c r="O40" s="41"/>
    </row>
    <row r="41" customFormat="false" ht="13.8" hidden="false" customHeight="false" outlineLevel="0" collapsed="false">
      <c r="B41" s="40"/>
      <c r="G41" s="42" t="n">
        <f aca="false">+Utilidad!K37</f>
        <v>663949.44</v>
      </c>
      <c r="L41" s="43" t="n">
        <f aca="false">Flujos!I20</f>
        <v>0.129026193918257</v>
      </c>
      <c r="O41" s="41"/>
    </row>
    <row r="42" customFormat="false" ht="13.8" hidden="false" customHeight="false" outlineLevel="0" collapsed="false">
      <c r="B42" s="40"/>
      <c r="G42" s="43" t="n">
        <f aca="false">+Utilidad!L37</f>
        <v>0.37803831025132</v>
      </c>
      <c r="L42" s="44" t="n">
        <f aca="false">L41*L40</f>
        <v>45171.1419000297</v>
      </c>
      <c r="O42" s="41"/>
    </row>
    <row r="43" customFormat="false" ht="13.8" hidden="false" customHeight="false" outlineLevel="0" collapsed="false">
      <c r="B43" s="40"/>
      <c r="G43" s="44" t="n">
        <f aca="false">+Utilidad!M37</f>
        <v>250998.32438991</v>
      </c>
      <c r="L43" s="44"/>
      <c r="O43" s="41"/>
    </row>
    <row r="44" customFormat="false" ht="13.8" hidden="false" customHeight="false" outlineLevel="0" collapsed="false">
      <c r="B44" s="40"/>
      <c r="I44" s="42" t="n">
        <f aca="false">+Utilidad!K38</f>
        <v>350092.803083438</v>
      </c>
      <c r="M44" s="0" t="s">
        <v>5</v>
      </c>
      <c r="O44" s="41"/>
    </row>
    <row r="45" customFormat="false" ht="13.8" hidden="false" customHeight="false" outlineLevel="0" collapsed="false">
      <c r="B45" s="40"/>
      <c r="I45" s="43" t="n">
        <f aca="false">+Utilidad!L38</f>
        <v>0.129026193918257</v>
      </c>
      <c r="O45" s="41"/>
    </row>
    <row r="46" customFormat="false" ht="13.8" hidden="false" customHeight="false" outlineLevel="0" collapsed="false">
      <c r="B46" s="40"/>
      <c r="I46" s="44" t="n">
        <f aca="false">+Utilidad!M38</f>
        <v>45171.1419000297</v>
      </c>
      <c r="O46" s="41"/>
    </row>
    <row r="47" customFormat="false" ht="13.8" hidden="false" customHeight="false" outlineLevel="0" collapsed="false">
      <c r="B47" s="40"/>
      <c r="O47" s="41"/>
    </row>
    <row r="48" customFormat="false" ht="13.8" hidden="false" customHeight="false" outlineLevel="0" collapsed="false">
      <c r="B48" s="40"/>
      <c r="O48" s="41"/>
    </row>
    <row r="49" customFormat="false" ht="13.8" hidden="false" customHeight="false" outlineLevel="0" collapsed="false">
      <c r="B49" s="40"/>
      <c r="O49" s="41"/>
    </row>
    <row r="50" customFormat="false" ht="13.8" hidden="false" customHeight="false" outlineLevel="0" collapsed="false">
      <c r="B50" s="40"/>
      <c r="G50" s="42" t="n">
        <f aca="false">+Utilidad!K39</f>
        <v>313856.636916562</v>
      </c>
      <c r="M50" s="0" t="s">
        <v>6</v>
      </c>
      <c r="O50" s="41"/>
    </row>
    <row r="51" customFormat="false" ht="13.8" hidden="false" customHeight="false" outlineLevel="0" collapsed="false">
      <c r="B51" s="40"/>
      <c r="G51" s="43" t="n">
        <f aca="false">+Utilidad!L39</f>
        <v>0.6558</v>
      </c>
      <c r="O51" s="49"/>
    </row>
    <row r="52" customFormat="false" ht="13.8" hidden="false" customHeight="false" outlineLevel="0" collapsed="false">
      <c r="B52" s="40"/>
      <c r="G52" s="44" t="n">
        <f aca="false">+Utilidad!M39</f>
        <v>205827.182489881</v>
      </c>
      <c r="O52" s="49"/>
    </row>
    <row r="53" customFormat="false" ht="13.8" hidden="false" customHeight="false" outlineLevel="0" collapsed="false">
      <c r="A53" s="4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42" t="n">
        <f aca="false">Flujos!H21</f>
        <v>313856.636916562</v>
      </c>
      <c r="M53" s="33"/>
      <c r="N53" s="33"/>
      <c r="O53" s="49"/>
    </row>
    <row r="54" customFormat="false" ht="13.8" hidden="false" customHeight="false" outlineLevel="0" collapsed="false">
      <c r="A54" s="49"/>
      <c r="L54" s="43" t="n">
        <f aca="false">Flujos!I21</f>
        <v>0.6558</v>
      </c>
      <c r="O54" s="49"/>
    </row>
    <row r="55" customFormat="false" ht="13.8" hidden="false" customHeight="false" outlineLevel="0" collapsed="false">
      <c r="A55" s="49"/>
      <c r="L55" s="44" t="n">
        <f aca="false">L53*L54</f>
        <v>205827.182489881</v>
      </c>
      <c r="O55" s="49"/>
    </row>
    <row r="56" customFormat="false" ht="13.8" hidden="false" customHeight="false" outlineLevel="0" collapsed="false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1"/>
    </row>
    <row r="57" customFormat="false" ht="27.75" hidden="false" customHeight="true" outlineLevel="0" collapsed="false">
      <c r="C57" s="52" t="s">
        <v>7</v>
      </c>
      <c r="O57" s="33"/>
    </row>
    <row r="58" customFormat="false" ht="27.75" hidden="false" customHeight="true" outlineLevel="0" collapsed="false">
      <c r="C58" s="53" t="s">
        <v>8</v>
      </c>
      <c r="D58" s="53"/>
      <c r="E58" s="53"/>
      <c r="F58" s="54" t="s">
        <v>9</v>
      </c>
      <c r="G58" s="54"/>
      <c r="H58" s="54"/>
      <c r="I58" s="55" t="s">
        <v>10</v>
      </c>
      <c r="J58" s="55"/>
      <c r="K58" s="55"/>
      <c r="L58" s="55"/>
    </row>
    <row r="59" customFormat="false" ht="27.75" hidden="false" customHeight="true" outlineLevel="0" collapsed="false">
      <c r="C59" s="56" t="s">
        <v>11</v>
      </c>
      <c r="D59" s="56"/>
      <c r="E59" s="57" t="n">
        <f aca="false">+G5</f>
        <v>583301.162109375</v>
      </c>
      <c r="F59" s="58" t="s">
        <v>12</v>
      </c>
      <c r="G59" s="58"/>
      <c r="H59" s="59" t="n">
        <f aca="false">+G17</f>
        <v>-44967.6978906249</v>
      </c>
      <c r="I59" s="60" t="s">
        <v>13</v>
      </c>
      <c r="J59" s="60"/>
      <c r="K59" s="60"/>
      <c r="L59" s="59" t="n">
        <f aca="false">+G50</f>
        <v>313856.636916562</v>
      </c>
    </row>
    <row r="60" customFormat="false" ht="27.75" hidden="false" customHeight="true" outlineLevel="0" collapsed="false">
      <c r="C60" s="56" t="s">
        <v>14</v>
      </c>
      <c r="D60" s="56"/>
      <c r="E60" s="57" t="n">
        <f aca="false">+N11</f>
        <v>0</v>
      </c>
      <c r="F60" s="60" t="s">
        <v>15</v>
      </c>
      <c r="G60" s="60"/>
      <c r="H60" s="59" t="n">
        <f aca="false">+G33</f>
        <v>-33721.58</v>
      </c>
      <c r="I60" s="60" t="s">
        <v>16</v>
      </c>
      <c r="J60" s="60"/>
      <c r="K60" s="60"/>
      <c r="L60" s="59" t="n">
        <f aca="false">+I44</f>
        <v>350092.803083438</v>
      </c>
    </row>
    <row r="61" customFormat="false" ht="13.8" hidden="false" customHeight="false" outlineLevel="0" collapsed="false">
      <c r="C61" s="56"/>
      <c r="D61" s="56"/>
      <c r="E61" s="57"/>
      <c r="F61" s="60" t="s">
        <v>17</v>
      </c>
      <c r="G61" s="60"/>
      <c r="H61" s="59" t="n">
        <f aca="false">+L18</f>
        <v>-1959</v>
      </c>
      <c r="I61" s="60"/>
      <c r="J61" s="60"/>
      <c r="K61" s="60"/>
      <c r="L61" s="59"/>
    </row>
    <row r="62" customFormat="false" ht="13.8" hidden="false" customHeight="false" outlineLevel="0" collapsed="false">
      <c r="C62" s="61"/>
      <c r="D62" s="61"/>
      <c r="E62" s="57"/>
      <c r="F62" s="60" t="s">
        <v>18</v>
      </c>
      <c r="G62" s="60"/>
      <c r="H62" s="59" t="n">
        <f aca="false">+L30</f>
        <v>0</v>
      </c>
      <c r="I62" s="60"/>
      <c r="J62" s="60"/>
      <c r="K62" s="60"/>
      <c r="L62" s="59"/>
    </row>
    <row r="63" customFormat="false" ht="17.35" hidden="false" customHeight="false" outlineLevel="0" collapsed="false">
      <c r="C63" s="62" t="s">
        <v>19</v>
      </c>
      <c r="D63" s="62"/>
      <c r="E63" s="63" t="n">
        <f aca="false">+SUM(E59:E62)</f>
        <v>583301.162109375</v>
      </c>
      <c r="F63" s="64" t="s">
        <v>20</v>
      </c>
      <c r="G63" s="64"/>
      <c r="H63" s="65" t="n">
        <f aca="false">+SUM(H59:H62)</f>
        <v>-80648.2778906249</v>
      </c>
      <c r="I63" s="64" t="s">
        <v>21</v>
      </c>
      <c r="J63" s="64"/>
      <c r="K63" s="64"/>
      <c r="L63" s="63" t="n">
        <f aca="false">+SUM(L59:L62)</f>
        <v>663949.44</v>
      </c>
    </row>
    <row r="64" customFormat="false" ht="13.8" hidden="false" customHeight="false" outlineLevel="0" collapsed="false"/>
    <row r="65" customFormat="false" ht="17.35" hidden="false" customHeight="false" outlineLevel="0" collapsed="false">
      <c r="H65" s="66" t="s">
        <v>22</v>
      </c>
      <c r="I65" s="67"/>
      <c r="J65" s="68"/>
      <c r="K65" s="67"/>
      <c r="L65" s="69" t="n">
        <f aca="false">+E63-H63-L63</f>
        <v>0</v>
      </c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30" hidden="false" customHeight="true" outlineLevel="0" collapsed="false">
      <c r="C68" s="52" t="s">
        <v>23</v>
      </c>
    </row>
    <row r="69" customFormat="false" ht="30" hidden="false" customHeight="true" outlineLevel="0" collapsed="false">
      <c r="C69" s="70" t="s">
        <v>8</v>
      </c>
      <c r="D69" s="70"/>
      <c r="E69" s="70"/>
      <c r="F69" s="71" t="s">
        <v>9</v>
      </c>
      <c r="G69" s="71"/>
      <c r="H69" s="71"/>
      <c r="I69" s="72" t="s">
        <v>10</v>
      </c>
      <c r="J69" s="72"/>
      <c r="K69" s="72"/>
      <c r="L69" s="72"/>
    </row>
    <row r="70" customFormat="false" ht="30" hidden="false" customHeight="true" outlineLevel="0" collapsed="false">
      <c r="C70" s="56" t="s">
        <v>11</v>
      </c>
      <c r="D70" s="56"/>
      <c r="E70" s="57" t="n">
        <f aca="false">+G7</f>
        <v>220431.530084567</v>
      </c>
      <c r="F70" s="58" t="s">
        <v>12</v>
      </c>
      <c r="G70" s="58"/>
      <c r="H70" s="59" t="n">
        <f aca="false">+Utilidad!M26</f>
        <v>-16993.4488293585</v>
      </c>
      <c r="I70" s="60" t="s">
        <v>13</v>
      </c>
      <c r="J70" s="60"/>
      <c r="K70" s="60"/>
      <c r="L70" s="59" t="n">
        <f aca="false">+I46</f>
        <v>45171.1419000297</v>
      </c>
    </row>
    <row r="71" customFormat="false" ht="30" hidden="false" customHeight="true" outlineLevel="0" collapsed="false">
      <c r="C71" s="56" t="s">
        <v>14</v>
      </c>
      <c r="D71" s="56"/>
      <c r="E71" s="57" t="n">
        <f aca="false">+N13</f>
        <v>0</v>
      </c>
      <c r="F71" s="60" t="s">
        <v>15</v>
      </c>
      <c r="G71" s="60"/>
      <c r="H71" s="59" t="n">
        <f aca="false">+Utilidad!M30</f>
        <v>-12705.2796966</v>
      </c>
      <c r="I71" s="60" t="s">
        <v>16</v>
      </c>
      <c r="J71" s="60"/>
      <c r="K71" s="60"/>
      <c r="L71" s="59" t="n">
        <f aca="false">+G52</f>
        <v>205827.182489881</v>
      </c>
    </row>
    <row r="72" customFormat="false" ht="13.8" hidden="false" customHeight="false" outlineLevel="0" collapsed="false">
      <c r="C72" s="56"/>
      <c r="D72" s="56"/>
      <c r="E72" s="57"/>
      <c r="F72" s="60" t="s">
        <v>17</v>
      </c>
      <c r="G72" s="60"/>
      <c r="H72" s="59" t="n">
        <f aca="false">+Utilidad!M33</f>
        <v>-868.065779385144</v>
      </c>
      <c r="I72" s="60"/>
      <c r="J72" s="60"/>
      <c r="K72" s="60"/>
      <c r="L72" s="59"/>
    </row>
    <row r="73" customFormat="false" ht="13.8" hidden="false" customHeight="false" outlineLevel="0" collapsed="false">
      <c r="C73" s="61"/>
      <c r="D73" s="61"/>
      <c r="E73" s="57"/>
      <c r="F73" s="60" t="s">
        <v>18</v>
      </c>
      <c r="G73" s="60"/>
      <c r="H73" s="59" t="n">
        <f aca="false">+Utilidad!M35</f>
        <v>0</v>
      </c>
      <c r="I73" s="60"/>
      <c r="J73" s="60"/>
      <c r="K73" s="60"/>
      <c r="L73" s="59"/>
    </row>
    <row r="74" customFormat="false" ht="17.35" hidden="false" customHeight="false" outlineLevel="0" collapsed="false">
      <c r="C74" s="62" t="s">
        <v>19</v>
      </c>
      <c r="D74" s="62"/>
      <c r="E74" s="63" t="n">
        <f aca="false">+SUM(E70:E73)</f>
        <v>220431.530084567</v>
      </c>
      <c r="F74" s="64" t="s">
        <v>20</v>
      </c>
      <c r="G74" s="64"/>
      <c r="H74" s="65" t="n">
        <f aca="false">+SUM(H70:H73)</f>
        <v>-30566.7943053436</v>
      </c>
      <c r="I74" s="64" t="s">
        <v>21</v>
      </c>
      <c r="J74" s="64"/>
      <c r="K74" s="64"/>
      <c r="L74" s="63" t="n">
        <f aca="false">+SUM(L70:L73)</f>
        <v>250998.324389911</v>
      </c>
    </row>
    <row r="75" customFormat="false" ht="13.8" hidden="false" customHeight="false" outlineLevel="0" collapsed="false"/>
    <row r="76" customFormat="false" ht="17.35" hidden="false" customHeight="false" outlineLevel="0" collapsed="false">
      <c r="H76" s="66" t="s">
        <v>22</v>
      </c>
      <c r="I76" s="67"/>
      <c r="J76" s="68"/>
      <c r="K76" s="67"/>
      <c r="L76" s="69" t="n">
        <f aca="false">+E74-H74-L74</f>
        <v>0</v>
      </c>
    </row>
    <row r="77" customFormat="false" ht="13.8" hidden="false" customHeight="false" outlineLevel="0" collapsed="false"/>
  </sheetData>
  <mergeCells count="36">
    <mergeCell ref="C58:E58"/>
    <mergeCell ref="F58:H58"/>
    <mergeCell ref="I58:L58"/>
    <mergeCell ref="C59:D59"/>
    <mergeCell ref="F59:G59"/>
    <mergeCell ref="I59:K59"/>
    <mergeCell ref="C60:D60"/>
    <mergeCell ref="F60:G60"/>
    <mergeCell ref="I60:K60"/>
    <mergeCell ref="C61:D61"/>
    <mergeCell ref="F61:G61"/>
    <mergeCell ref="I61:K61"/>
    <mergeCell ref="C62:D62"/>
    <mergeCell ref="F62:G62"/>
    <mergeCell ref="I62:K62"/>
    <mergeCell ref="C63:D63"/>
    <mergeCell ref="F63:G63"/>
    <mergeCell ref="I63:K63"/>
    <mergeCell ref="C69:E69"/>
    <mergeCell ref="F69:H69"/>
    <mergeCell ref="I69:L69"/>
    <mergeCell ref="C70:D70"/>
    <mergeCell ref="F70:G70"/>
    <mergeCell ref="I70:K70"/>
    <mergeCell ref="C71:D71"/>
    <mergeCell ref="F71:G71"/>
    <mergeCell ref="I71:K71"/>
    <mergeCell ref="C72:D72"/>
    <mergeCell ref="F72:G72"/>
    <mergeCell ref="I72:K72"/>
    <mergeCell ref="C73:D73"/>
    <mergeCell ref="F73:G73"/>
    <mergeCell ref="I73:K73"/>
    <mergeCell ref="C74:D74"/>
    <mergeCell ref="F74:G74"/>
    <mergeCell ref="I74:K7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DB16154-B9E3-46D3-BB9F-A71EC6B3F72E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3" id="{3639DD5F-E6C4-4F82-9D26-4021DF859DFA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G33</xm:sqref>
        </x14:conditionalFormatting>
        <x14:conditionalFormatting xmlns:xm="http://schemas.microsoft.com/office/excel/2006/main">
          <x14:cfRule type="iconSet" priority="4" id="{6E60D1C6-006B-4770-AEC9-C2D98A8F5DDB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L18</xm:sqref>
        </x14:conditionalFormatting>
        <x14:conditionalFormatting xmlns:xm="http://schemas.microsoft.com/office/excel/2006/main">
          <x14:cfRule type="iconSet" priority="5" id="{724D3535-D1C9-485A-BD76-3AAED0B12D7B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6" id="{CB395671-A330-4C20-A9BB-B6435C78117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H65</xm:sqref>
        </x14:conditionalFormatting>
        <x14:conditionalFormatting xmlns:xm="http://schemas.microsoft.com/office/excel/2006/main">
          <x14:cfRule type="iconSet" priority="7" id="{67E2C18E-DE77-45BD-B26F-F0A7F852E210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7.34"/>
  </cols>
  <sheetData>
    <row r="1" customFormat="false" ht="15" hidden="false" customHeight="false" outlineLevel="0" collapsed="false">
      <c r="A1" s="0" t="s">
        <v>24</v>
      </c>
      <c r="B1" s="0" t="n">
        <v>1</v>
      </c>
      <c r="C1" s="0" t="n">
        <v>0.5</v>
      </c>
      <c r="D1" s="0" t="n">
        <v>0.5</v>
      </c>
    </row>
    <row r="2" customFormat="false" ht="15" hidden="false" customHeight="false" outlineLevel="0" collapsed="false">
      <c r="A2" s="0" t="s">
        <v>25</v>
      </c>
      <c r="B2" s="0" t="n">
        <v>1</v>
      </c>
      <c r="C2" s="0" t="n">
        <v>0.5</v>
      </c>
      <c r="D2" s="0" t="n">
        <v>0.5</v>
      </c>
    </row>
    <row r="3" customFormat="false" ht="15" hidden="false" customHeight="false" outlineLevel="0" collapsed="false">
      <c r="A3" s="0" t="s">
        <v>26</v>
      </c>
      <c r="B3" s="0" t="n">
        <v>1</v>
      </c>
      <c r="C3" s="0" t="n">
        <v>0.5</v>
      </c>
      <c r="D3" s="0" t="n">
        <v>0.5</v>
      </c>
    </row>
    <row r="4" customFormat="false" ht="15" hidden="false" customHeight="false" outlineLevel="0" collapsed="false">
      <c r="A4" s="0" t="s">
        <v>27</v>
      </c>
      <c r="B4" s="0" t="n">
        <v>1</v>
      </c>
      <c r="C4" s="0" t="n">
        <v>0.5</v>
      </c>
      <c r="D4" s="0" t="n">
        <v>0.5</v>
      </c>
    </row>
    <row r="5" customFormat="false" ht="15" hidden="false" customHeight="false" outlineLevel="0" collapsed="false">
      <c r="A5" s="0" t="s">
        <v>28</v>
      </c>
      <c r="B5" s="0" t="n">
        <v>1</v>
      </c>
      <c r="C5" s="0" t="n">
        <v>0.5</v>
      </c>
      <c r="D5" s="0" t="n">
        <v>0.5</v>
      </c>
    </row>
    <row r="6" customFormat="false" ht="15" hidden="false" customHeight="false" outlineLevel="0" collapsed="false">
      <c r="A6" s="0" t="s">
        <v>5</v>
      </c>
      <c r="B6" s="0" t="n">
        <v>1</v>
      </c>
      <c r="C6" s="0" t="n">
        <v>0.5</v>
      </c>
      <c r="D6" s="0" t="n">
        <v>0.5</v>
      </c>
    </row>
    <row r="7" customFormat="false" ht="15" hidden="false" customHeight="false" outlineLevel="0" collapsed="false">
      <c r="A7" s="0" t="s">
        <v>6</v>
      </c>
      <c r="B7" s="0" t="n">
        <v>1</v>
      </c>
      <c r="C7" s="0" t="n">
        <v>0.5</v>
      </c>
      <c r="D7" s="0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2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47.33"/>
    <col collapsed="false" customWidth="true" hidden="false" outlineLevel="0" max="7" min="7" style="0" width="44"/>
    <col collapsed="false" customWidth="true" hidden="false" outlineLevel="0" max="8" min="8" style="0" width="11.16"/>
    <col collapsed="false" customWidth="true" hidden="false" outlineLevel="0" max="10" min="9" style="0" width="11"/>
    <col collapsed="false" customWidth="true" hidden="false" outlineLevel="0" max="16" min="16" style="0" width="18.67"/>
    <col collapsed="false" customWidth="true" hidden="false" outlineLevel="0" max="17" min="17" style="0" width="17.83"/>
  </cols>
  <sheetData>
    <row r="1" customFormat="false" ht="13.8" hidden="false" customHeight="false" outlineLevel="0" collapsed="false">
      <c r="T1" s="73"/>
    </row>
    <row r="2" customFormat="false" ht="33.7" hidden="false" customHeight="true" outlineLevel="0" collapsed="false">
      <c r="B2" s="74" t="s">
        <v>29</v>
      </c>
      <c r="C2" s="74"/>
      <c r="D2" s="74"/>
      <c r="E2" s="74"/>
      <c r="G2" s="74" t="s">
        <v>30</v>
      </c>
      <c r="H2" s="74"/>
      <c r="I2" s="74"/>
      <c r="J2" s="74"/>
      <c r="L2" s="75" t="s">
        <v>31</v>
      </c>
      <c r="M2" s="75"/>
      <c r="N2" s="75"/>
      <c r="P2" s="76" t="s">
        <v>32</v>
      </c>
      <c r="Q2" s="77" t="s">
        <v>33</v>
      </c>
      <c r="R2" s="77" t="s">
        <v>34</v>
      </c>
      <c r="T2" s="78" t="s">
        <v>35</v>
      </c>
    </row>
    <row r="3" customFormat="false" ht="17.35" hidden="false" customHeight="false" outlineLevel="0" collapsed="false">
      <c r="B3" s="79" t="s">
        <v>36</v>
      </c>
      <c r="C3" s="79" t="s">
        <v>1</v>
      </c>
      <c r="D3" s="79" t="s">
        <v>37</v>
      </c>
      <c r="E3" s="79" t="s">
        <v>38</v>
      </c>
      <c r="G3" s="79" t="s">
        <v>36</v>
      </c>
      <c r="H3" s="79" t="s">
        <v>1</v>
      </c>
      <c r="I3" s="79" t="s">
        <v>37</v>
      </c>
      <c r="J3" s="79" t="s">
        <v>38</v>
      </c>
      <c r="L3" s="80" t="s">
        <v>39</v>
      </c>
      <c r="M3" s="80" t="s">
        <v>40</v>
      </c>
      <c r="N3" s="80" t="s">
        <v>40</v>
      </c>
      <c r="P3" s="81"/>
      <c r="Q3" s="81"/>
      <c r="R3" s="81"/>
      <c r="T3" s="82"/>
    </row>
    <row r="4" customFormat="false" ht="22.05" hidden="false" customHeight="false" outlineLevel="0" collapsed="false">
      <c r="B4" s="83" t="s">
        <v>41</v>
      </c>
      <c r="C4" s="84" t="n">
        <f aca="false">Utilidad!A1</f>
        <v>583301.162109375</v>
      </c>
      <c r="D4" s="85" t="n">
        <f aca="false">IF(Utilidad!C1&gt;1,Utilidad!C1/100,Utilidad!C1)</f>
        <v>0.37790346463125</v>
      </c>
      <c r="E4" s="85" t="n">
        <f aca="false">IF(Utilidad!E1&gt;1,Utilidad!E1/100,Utilidad!E1)</f>
        <v>0.37790346463125</v>
      </c>
      <c r="G4" s="83" t="s">
        <v>41</v>
      </c>
      <c r="H4" s="86" t="n">
        <f aca="false">Utilidad!B1</f>
        <v>583301.162109375</v>
      </c>
      <c r="I4" s="87" t="n">
        <f aca="false">IF(Utilidad!D1&gt;1,Utilidad!D1/100,Utilidad!D1)</f>
        <v>0.37790346463125</v>
      </c>
      <c r="J4" s="87" t="n">
        <f aca="false">IF(Utilidad!F1&gt;1,Utilidad!F1/100,Utilidad!F1)</f>
        <v>0.37790346463125</v>
      </c>
      <c r="L4" s="88" t="n">
        <f aca="false">+IF(C4&lt;&gt;0,(H4-C4)/C4,ABS(H4-C4))</f>
        <v>0</v>
      </c>
      <c r="M4" s="88" t="n">
        <f aca="false">+IF(D4&lt;&gt;0,(I4-D4)/D4,0)</f>
        <v>0</v>
      </c>
      <c r="N4" s="88" t="n">
        <f aca="false">+IF(E4&lt;&gt;0,(J4-E4)/E4,0)</f>
        <v>0</v>
      </c>
      <c r="P4" s="85" t="n">
        <f aca="false">+IF(L4&lt;&gt;"",ABS(L4),0)</f>
        <v>0</v>
      </c>
      <c r="Q4" s="85" t="n">
        <f aca="false">+IF(L4&lt;&gt;"",ABS(M4),0)</f>
        <v>0</v>
      </c>
      <c r="R4" s="85" t="n">
        <f aca="false">+IF(M4&lt;&gt;"",ABS(N4),0)</f>
        <v>0</v>
      </c>
      <c r="T4" s="89" t="str">
        <f aca="false">IF(J4&lt;=I4,"SI","NO")</f>
        <v>SI</v>
      </c>
    </row>
    <row r="5" customFormat="false" ht="22.05" hidden="false" customHeight="false" outlineLevel="0" collapsed="false">
      <c r="B5" s="83" t="s">
        <v>42</v>
      </c>
      <c r="C5" s="84" t="n">
        <f aca="false">Utilidad!A2</f>
        <v>583301.162109375</v>
      </c>
      <c r="D5" s="85" t="n">
        <f aca="false">IF(Utilidad!C2&gt;1,Utilidad!C2/100,Utilidad!C2)</f>
        <v>0.37790346463125</v>
      </c>
      <c r="E5" s="85" t="n">
        <f aca="false">IF(Utilidad!E2&gt;1,Utilidad!E2/100,Utilidad!E2)</f>
        <v>0.37790346463125</v>
      </c>
      <c r="G5" s="83" t="s">
        <v>42</v>
      </c>
      <c r="H5" s="86" t="n">
        <f aca="false">Utilidad!B2</f>
        <v>583301.162109375</v>
      </c>
      <c r="I5" s="87" t="n">
        <f aca="false">IF(Utilidad!D2&gt;1,Utilidad!D2/100,Utilidad!D2)</f>
        <v>0.37790346463125</v>
      </c>
      <c r="J5" s="87" t="n">
        <f aca="false">IF(Utilidad!F2&gt;1,Utilidad!F2/100,Utilidad!F2)</f>
        <v>0.37790346463125</v>
      </c>
      <c r="L5" s="88" t="n">
        <f aca="false">+IF(C5&lt;&gt;0,(H5-C5)/C5,ABS(H5-C5))</f>
        <v>0</v>
      </c>
      <c r="M5" s="88" t="n">
        <f aca="false">+IF(D5&lt;&gt;0,(I5-D5)/D5,0)</f>
        <v>0</v>
      </c>
      <c r="N5" s="88" t="n">
        <f aca="false">+IF(E5&lt;&gt;0,(J5-E5)/E5,0)</f>
        <v>0</v>
      </c>
      <c r="P5" s="85" t="n">
        <f aca="false">+IF(L5&lt;&gt;"",ABS(L5),0)</f>
        <v>0</v>
      </c>
      <c r="Q5" s="85" t="n">
        <f aca="false">+IF(L5&lt;&gt;"",ABS(M5),0)</f>
        <v>0</v>
      </c>
      <c r="R5" s="85" t="n">
        <f aca="false">+IF(M5&lt;&gt;"",ABS(N5),0)</f>
        <v>0</v>
      </c>
      <c r="T5" s="89" t="str">
        <f aca="false">IF(J5&lt;=I5,"SI","NO")</f>
        <v>SI</v>
      </c>
    </row>
    <row r="6" customFormat="false" ht="22.05" hidden="false" customHeight="false" outlineLevel="0" collapsed="false">
      <c r="B6" s="83" t="s">
        <v>43</v>
      </c>
      <c r="C6" s="84" t="n">
        <f aca="false">Utilidad!A3</f>
        <v>-44967.6978906249</v>
      </c>
      <c r="D6" s="85" t="n">
        <f aca="false">IF(Utilidad!C3&gt;1,Utilidad!C3/100,Utilidad!C3)</f>
        <v>0.37790346463125</v>
      </c>
      <c r="E6" s="85" t="n">
        <f aca="false">IF(Utilidad!E3&gt;1,Utilidad!E3/100,Utilidad!E3)</f>
        <v>0.37790346463125</v>
      </c>
      <c r="G6" s="83" t="s">
        <v>43</v>
      </c>
      <c r="H6" s="86" t="n">
        <f aca="false">Utilidad!B3</f>
        <v>-44967.6978906249</v>
      </c>
      <c r="I6" s="87" t="n">
        <f aca="false">IF(Utilidad!D3&gt;1,Utilidad!D3/100,Utilidad!D3)</f>
        <v>0.37790346463125</v>
      </c>
      <c r="J6" s="87" t="n">
        <f aca="false">IF(Utilidad!F3&gt;1,Utilidad!F3/100,Utilidad!F3)</f>
        <v>0.37790346463125</v>
      </c>
      <c r="L6" s="88" t="n">
        <f aca="false">+IF(C6&lt;&gt;0,(H6-C6)/C6,ABS(H6-C6))</f>
        <v>-0</v>
      </c>
      <c r="M6" s="88" t="n">
        <f aca="false">+IF(D6&lt;&gt;0,(I6-D6)/D6,0)</f>
        <v>0</v>
      </c>
      <c r="N6" s="88" t="n">
        <f aca="false">+IF(E6&lt;&gt;0,(J6-E6)/E6,0)</f>
        <v>0</v>
      </c>
      <c r="P6" s="85" t="n">
        <f aca="false">+IF(L6&lt;&gt;"",ABS(L6),0)</f>
        <v>0</v>
      </c>
      <c r="Q6" s="85" t="n">
        <f aca="false">+IF(L6&lt;&gt;"",ABS(M6),0)</f>
        <v>0</v>
      </c>
      <c r="R6" s="85" t="n">
        <f aca="false">+IF(M6&lt;&gt;"",ABS(N6),0)</f>
        <v>0</v>
      </c>
      <c r="T6" s="89" t="str">
        <f aca="false">IF(J6&lt;=I6,"SI","NO")</f>
        <v>SI</v>
      </c>
    </row>
    <row r="7" customFormat="false" ht="22.05" hidden="false" customHeight="false" outlineLevel="0" collapsed="false">
      <c r="B7" s="83" t="s">
        <v>44</v>
      </c>
      <c r="C7" s="84" t="n">
        <f aca="false">Utilidad!A4</f>
        <v>628268.86</v>
      </c>
      <c r="D7" s="85" t="n">
        <f aca="false">IF(Utilidad!C4&gt;1,Utilidad!C4/100,Utilidad!C4)</f>
        <v>0.37790346463125</v>
      </c>
      <c r="E7" s="85" t="n">
        <f aca="false">IF(Utilidad!E4&gt;1,Utilidad!E4/100,Utilidad!E4)</f>
        <v>0.37790346463125</v>
      </c>
      <c r="G7" s="83" t="s">
        <v>44</v>
      </c>
      <c r="H7" s="86" t="n">
        <f aca="false">Utilidad!B4</f>
        <v>628268.86</v>
      </c>
      <c r="I7" s="87" t="n">
        <f aca="false">IF(Utilidad!D4&gt;1,Utilidad!D4/100,Utilidad!D4)</f>
        <v>0.37790346463125</v>
      </c>
      <c r="J7" s="87" t="n">
        <f aca="false">IF(Utilidad!F4&gt;1,Utilidad!F4/100,Utilidad!F4)</f>
        <v>0.37790346463125</v>
      </c>
      <c r="L7" s="88" t="n">
        <f aca="false">+IF(C7&lt;&gt;0,(H7-C7)/C7,ABS(H7-C7))</f>
        <v>0</v>
      </c>
      <c r="M7" s="88" t="n">
        <f aca="false">+IF(D7&lt;&gt;0,(I7-D7)/D7,0)</f>
        <v>0</v>
      </c>
      <c r="N7" s="88" t="n">
        <f aca="false">+IF(E7&lt;&gt;0,(J7-E7)/E7,0)</f>
        <v>0</v>
      </c>
      <c r="P7" s="85" t="n">
        <f aca="false">+IF(L7&lt;&gt;"",ABS(L7),0)</f>
        <v>0</v>
      </c>
      <c r="Q7" s="85" t="n">
        <f aca="false">+IF(L7&lt;&gt;"",ABS(M7),0)</f>
        <v>0</v>
      </c>
      <c r="R7" s="85" t="n">
        <f aca="false">+IF(M7&lt;&gt;"",ABS(N7),0)</f>
        <v>0</v>
      </c>
      <c r="T7" s="89" t="str">
        <f aca="false">IF(J7&lt;=I7,"SI","NO")</f>
        <v>SI</v>
      </c>
    </row>
    <row r="8" customFormat="false" ht="22.05" hidden="false" customHeight="false" outlineLevel="0" collapsed="false">
      <c r="B8" s="83" t="s">
        <v>45</v>
      </c>
      <c r="C8" s="84" t="n">
        <f aca="false">Utilidad!A5</f>
        <v>75874.8958623274</v>
      </c>
      <c r="D8" s="85" t="n">
        <f aca="false">IF(Utilidad!C5&gt;1,Utilidad!C5/100,Utilidad!C5)</f>
        <v>0.37790346463125</v>
      </c>
      <c r="E8" s="85" t="n">
        <f aca="false">IF(Utilidad!E5&gt;1,Utilidad!E5/100,Utilidad!E5)</f>
        <v>0.37790346463125</v>
      </c>
      <c r="G8" s="83" t="s">
        <v>45</v>
      </c>
      <c r="H8" s="86" t="n">
        <f aca="false">Utilidad!B5</f>
        <v>75874.8958623274</v>
      </c>
      <c r="I8" s="87" t="n">
        <f aca="false">IF(Utilidad!D5&gt;1,Utilidad!D5/100,Utilidad!D5)</f>
        <v>0.37790346463125</v>
      </c>
      <c r="J8" s="87" t="n">
        <f aca="false">IF(Utilidad!F5&gt;1,Utilidad!F5/100,Utilidad!F5)</f>
        <v>0.37790346463125</v>
      </c>
      <c r="L8" s="88" t="n">
        <f aca="false">+IF(C8&lt;&gt;0,(H8-C8)/C8,ABS(H8-C8))</f>
        <v>0</v>
      </c>
      <c r="M8" s="88" t="n">
        <f aca="false">+IF(D8&lt;&gt;0,(I8-D8)/D8,0)</f>
        <v>0</v>
      </c>
      <c r="N8" s="88" t="n">
        <f aca="false">+IF(E8&lt;&gt;0,(J8-E8)/E8,0)</f>
        <v>0</v>
      </c>
      <c r="P8" s="85" t="n">
        <f aca="false">+IF(L8&lt;&gt;"",ABS(L8),0)</f>
        <v>0</v>
      </c>
      <c r="Q8" s="85" t="n">
        <f aca="false">+IF(L8&lt;&gt;"",ABS(M8),0)</f>
        <v>0</v>
      </c>
      <c r="R8" s="85" t="n">
        <f aca="false">+IF(M8&lt;&gt;"",ABS(N8),0)</f>
        <v>0</v>
      </c>
      <c r="T8" s="89" t="str">
        <f aca="false">IF(J8&lt;=I8,"SI","NO")</f>
        <v>SI</v>
      </c>
    </row>
    <row r="9" customFormat="false" ht="22.05" hidden="false" customHeight="false" outlineLevel="0" collapsed="false">
      <c r="B9" s="83" t="s">
        <v>46</v>
      </c>
      <c r="C9" s="84" t="n">
        <f aca="false">Utilidad!A6</f>
        <v>552393.964137673</v>
      </c>
      <c r="D9" s="85" t="n">
        <f aca="false">IF(Utilidad!C6&gt;1,Utilidad!C6/100,Utilidad!C6)</f>
        <v>0.37790346463125</v>
      </c>
      <c r="E9" s="85" t="n">
        <f aca="false">IF(Utilidad!E6&gt;1,Utilidad!E6/100,Utilidad!E6)</f>
        <v>0.37790346463125</v>
      </c>
      <c r="G9" s="83" t="s">
        <v>46</v>
      </c>
      <c r="H9" s="86" t="n">
        <f aca="false">Utilidad!B6</f>
        <v>552393.964137673</v>
      </c>
      <c r="I9" s="87" t="n">
        <f aca="false">IF(Utilidad!D6&gt;1,Utilidad!D6/100,Utilidad!D6)</f>
        <v>0.37790346463125</v>
      </c>
      <c r="J9" s="87" t="n">
        <f aca="false">IF(Utilidad!F6&gt;1,Utilidad!F6/100,Utilidad!F6)</f>
        <v>0.37790346463125</v>
      </c>
      <c r="L9" s="88" t="n">
        <f aca="false">+IF(C9&lt;&gt;0,(H9-C9)/C9,ABS(H9-C9))</f>
        <v>0</v>
      </c>
      <c r="M9" s="88" t="n">
        <f aca="false">+IF(D9&lt;&gt;0,(I9-D9)/D9,0)</f>
        <v>0</v>
      </c>
      <c r="N9" s="88" t="n">
        <f aca="false">+IF(E9&lt;&gt;0,(J9-E9)/E9,0)</f>
        <v>0</v>
      </c>
      <c r="P9" s="85" t="n">
        <f aca="false">+IF(L9&lt;&gt;"",ABS(L9),0)</f>
        <v>0</v>
      </c>
      <c r="Q9" s="85" t="n">
        <f aca="false">+IF(L9&lt;&gt;"",ABS(M9),0)</f>
        <v>0</v>
      </c>
      <c r="R9" s="85" t="n">
        <f aca="false">+IF(M9&lt;&gt;"",ABS(N9),0)</f>
        <v>0</v>
      </c>
      <c r="T9" s="89" t="str">
        <f aca="false">IF(J9&lt;=I9,"SI","NO")</f>
        <v>SI</v>
      </c>
    </row>
    <row r="10" customFormat="false" ht="22.05" hidden="false" customHeight="false" outlineLevel="0" collapsed="false">
      <c r="B10" s="83" t="s">
        <v>47</v>
      </c>
      <c r="C10" s="84" t="n">
        <f aca="false">Utilidad!A7</f>
        <v>-33721.58</v>
      </c>
      <c r="D10" s="85" t="n">
        <f aca="false">IF(Utilidad!C7&gt;1,Utilidad!C7/100,Utilidad!C7)</f>
        <v>0.37677</v>
      </c>
      <c r="E10" s="85" t="n">
        <f aca="false">IF(Utilidad!E7&gt;1,Utilidad!E7/100,Utilidad!E7)</f>
        <v>0.37677</v>
      </c>
      <c r="G10" s="83" t="s">
        <v>47</v>
      </c>
      <c r="H10" s="86" t="n">
        <f aca="false">Utilidad!B7</f>
        <v>-33721.58</v>
      </c>
      <c r="I10" s="87" t="n">
        <f aca="false">IF(Utilidad!D7&gt;1,Utilidad!D7/100,Utilidad!D7)</f>
        <v>0.37677</v>
      </c>
      <c r="J10" s="87" t="n">
        <f aca="false">IF(Utilidad!F7&gt;1,Utilidad!F7/100,Utilidad!F7)</f>
        <v>0.37677</v>
      </c>
      <c r="L10" s="88" t="n">
        <f aca="false">+IF(C10&lt;&gt;0,(H10-C10)/C10,ABS(H10-C10))</f>
        <v>-0</v>
      </c>
      <c r="M10" s="88" t="n">
        <f aca="false">+IF(D10&lt;&gt;0,(I10-D10)/D10,0)</f>
        <v>0</v>
      </c>
      <c r="N10" s="88" t="n">
        <f aca="false">+IF(E10&lt;&gt;0,(J10-E10)/E10,0)</f>
        <v>0</v>
      </c>
      <c r="P10" s="85" t="n">
        <f aca="false">+IF(L10&lt;&gt;"",ABS(L10),0)</f>
        <v>0</v>
      </c>
      <c r="Q10" s="85" t="n">
        <f aca="false">+IF(L10&lt;&gt;"",ABS(M10),0)</f>
        <v>0</v>
      </c>
      <c r="R10" s="85" t="n">
        <f aca="false">+IF(M10&lt;&gt;"",ABS(N10),0)</f>
        <v>0</v>
      </c>
      <c r="T10" s="89" t="str">
        <f aca="false">IF(J10&lt;=I10,"SI","NO")</f>
        <v>SI</v>
      </c>
    </row>
    <row r="11" customFormat="false" ht="22.05" hidden="false" customHeight="false" outlineLevel="0" collapsed="false">
      <c r="B11" s="83" t="s">
        <v>48</v>
      </c>
      <c r="C11" s="84" t="n">
        <f aca="false">Utilidad!A8</f>
        <v>586115.544137673</v>
      </c>
      <c r="D11" s="85" t="n">
        <f aca="false">IF(Utilidad!C8&gt;1,Utilidad!C8/100,Utilidad!C8)</f>
        <v>0.377838251861136</v>
      </c>
      <c r="E11" s="85" t="n">
        <f aca="false">IF(Utilidad!E8&gt;1,Utilidad!E8/100,Utilidad!E8)</f>
        <v>0.377838251861136</v>
      </c>
      <c r="G11" s="83" t="s">
        <v>48</v>
      </c>
      <c r="H11" s="86" t="n">
        <f aca="false">Utilidad!B8</f>
        <v>586115.544137673</v>
      </c>
      <c r="I11" s="87" t="n">
        <f aca="false">IF(Utilidad!D8&gt;1,Utilidad!D8/100,Utilidad!D8)</f>
        <v>0.377838251861136</v>
      </c>
      <c r="J11" s="87" t="n">
        <f aca="false">IF(Utilidad!F8&gt;1,Utilidad!F8/100,Utilidad!F8)</f>
        <v>0.377838251861136</v>
      </c>
      <c r="L11" s="88" t="n">
        <f aca="false">+IF(C11&lt;&gt;0,(H11-C11)/C11,ABS(H11-C11))</f>
        <v>0</v>
      </c>
      <c r="M11" s="88" t="n">
        <f aca="false">+IF(D11&lt;&gt;0,(I11-D11)/D11,0)</f>
        <v>0</v>
      </c>
      <c r="N11" s="88" t="n">
        <f aca="false">+IF(E11&lt;&gt;0,(J11-E11)/E11,0)</f>
        <v>0</v>
      </c>
      <c r="P11" s="85" t="n">
        <f aca="false">+IF(L11&lt;&gt;"",ABS(L11),0)</f>
        <v>0</v>
      </c>
      <c r="Q11" s="85" t="n">
        <f aca="false">+IF(L11&lt;&gt;"",ABS(M11),0)</f>
        <v>0</v>
      </c>
      <c r="R11" s="85" t="n">
        <f aca="false">+IF(M11&lt;&gt;"",ABS(N11),0)</f>
        <v>0</v>
      </c>
      <c r="T11" s="89" t="str">
        <f aca="false">IF(J11&lt;=I11,"SI","NO")</f>
        <v>SI</v>
      </c>
    </row>
    <row r="12" customFormat="false" ht="22.05" hidden="false" customHeight="false" outlineLevel="0" collapsed="false">
      <c r="B12" s="83" t="s">
        <v>49</v>
      </c>
      <c r="C12" s="84" t="n">
        <f aca="false">Utilidad!A9</f>
        <v>0</v>
      </c>
      <c r="D12" s="85" t="n">
        <f aca="false">IF(Utilidad!C9&gt;1,Utilidad!C9/100,Utilidad!C9)</f>
        <v>0</v>
      </c>
      <c r="E12" s="85" t="n">
        <f aca="false">IF(Utilidad!E9&gt;1,Utilidad!E9/100,Utilidad!E9)</f>
        <v>0</v>
      </c>
      <c r="G12" s="83" t="s">
        <v>49</v>
      </c>
      <c r="H12" s="86" t="n">
        <f aca="false">Utilidad!B9</f>
        <v>0</v>
      </c>
      <c r="I12" s="87" t="n">
        <f aca="false">IF(Utilidad!D9&gt;1,Utilidad!D9/100,Utilidad!D9)</f>
        <v>0</v>
      </c>
      <c r="J12" s="87" t="n">
        <f aca="false">IF(Utilidad!F9&gt;1,Utilidad!F9/100,Utilidad!F9)</f>
        <v>0</v>
      </c>
      <c r="L12" s="88" t="n">
        <f aca="false">+IF(C12&lt;&gt;0,(H12-C12)/C12,ABS(H12-C12))</f>
        <v>0</v>
      </c>
      <c r="M12" s="88" t="n">
        <f aca="false">+IF(D12&lt;&gt;0,(I12-D12)/D12,0)</f>
        <v>0</v>
      </c>
      <c r="N12" s="88" t="n">
        <f aca="false">+IF(E12&lt;&gt;0,(J12-E12)/E12,0)</f>
        <v>0</v>
      </c>
      <c r="P12" s="85" t="n">
        <f aca="false">+IF(L12&lt;&gt;"",ABS(L12),0)</f>
        <v>0</v>
      </c>
      <c r="Q12" s="85" t="n">
        <f aca="false">+IF(L12&lt;&gt;"",ABS(M12),0)</f>
        <v>0</v>
      </c>
      <c r="R12" s="85" t="n">
        <f aca="false">+IF(M12&lt;&gt;"",ABS(N12),0)</f>
        <v>0</v>
      </c>
      <c r="T12" s="89" t="str">
        <f aca="false">IF(J12&lt;=I12,"SI","NO")</f>
        <v>SI</v>
      </c>
    </row>
    <row r="13" customFormat="false" ht="22.05" hidden="false" customHeight="false" outlineLevel="0" collapsed="false">
      <c r="B13" s="83" t="s">
        <v>50</v>
      </c>
      <c r="C13" s="84" t="n">
        <f aca="false">Utilidad!A10</f>
        <v>-1959</v>
      </c>
      <c r="D13" s="85" t="n">
        <f aca="false">IF(Utilidad!C10&gt;1,Utilidad!C10/100,Utilidad!C10)</f>
        <v>0.443116783759645</v>
      </c>
      <c r="E13" s="85" t="n">
        <f aca="false">IF(Utilidad!E10&gt;1,Utilidad!E10/100,Utilidad!E10)</f>
        <v>0.443116783759645</v>
      </c>
      <c r="G13" s="83" t="s">
        <v>50</v>
      </c>
      <c r="H13" s="86" t="n">
        <f aca="false">Utilidad!B10</f>
        <v>-1959</v>
      </c>
      <c r="I13" s="87" t="n">
        <f aca="false">IF(Utilidad!D10&gt;1,Utilidad!D10/100,Utilidad!D10)</f>
        <v>0.443116783759645</v>
      </c>
      <c r="J13" s="87" t="n">
        <f aca="false">IF(Utilidad!F10&gt;1,Utilidad!F10/100,Utilidad!F10)</f>
        <v>0.443116783759645</v>
      </c>
      <c r="L13" s="88" t="n">
        <f aca="false">+IF(C13&lt;&gt;0,(H13-C13)/C13,ABS(H13-C13))</f>
        <v>-0</v>
      </c>
      <c r="M13" s="88" t="n">
        <f aca="false">+IF(D13&lt;&gt;0,(I13-D13)/D13,0)</f>
        <v>0</v>
      </c>
      <c r="N13" s="88" t="n">
        <f aca="false">+IF(E13&lt;&gt;0,(J13-E13)/E13,0)</f>
        <v>0</v>
      </c>
      <c r="P13" s="85" t="n">
        <f aca="false">+IF(L13&lt;&gt;"",ABS(L13),0)</f>
        <v>0</v>
      </c>
      <c r="Q13" s="85" t="n">
        <f aca="false">+IF(L13&lt;&gt;"",ABS(M13),0)</f>
        <v>0</v>
      </c>
      <c r="R13" s="85" t="n">
        <f aca="false">+IF(M13&lt;&gt;"",ABS(N13),0)</f>
        <v>0</v>
      </c>
      <c r="T13" s="89" t="str">
        <f aca="false">IF(J13&lt;=I13,"SI","NO")</f>
        <v>SI</v>
      </c>
    </row>
    <row r="14" customFormat="false" ht="22.05" hidden="false" customHeight="false" outlineLevel="0" collapsed="false">
      <c r="B14" s="83" t="s">
        <v>51</v>
      </c>
      <c r="C14" s="84" t="n">
        <f aca="false">Utilidad!A11</f>
        <v>1959</v>
      </c>
      <c r="D14" s="85" t="n">
        <f aca="false">IF(Utilidad!C11&gt;1,Utilidad!C11/100,Utilidad!C11)</f>
        <v>0.443116783759645</v>
      </c>
      <c r="E14" s="85" t="n">
        <f aca="false">IF(Utilidad!E11&gt;1,Utilidad!E11/100,Utilidad!E11)</f>
        <v>0.443116783759645</v>
      </c>
      <c r="G14" s="83" t="s">
        <v>51</v>
      </c>
      <c r="H14" s="86" t="n">
        <f aca="false">Utilidad!B11</f>
        <v>1959</v>
      </c>
      <c r="I14" s="87" t="n">
        <f aca="false">IF(Utilidad!D11&gt;1,Utilidad!D11/100,Utilidad!D11)</f>
        <v>0.443116783759645</v>
      </c>
      <c r="J14" s="87" t="n">
        <f aca="false">IF(Utilidad!F11&gt;1,Utilidad!F11/100,Utilidad!F11)</f>
        <v>0.443116783759645</v>
      </c>
      <c r="L14" s="88" t="n">
        <f aca="false">+IF(C14&lt;&gt;0,(H14-C14)/C14,ABS(H14-C14))</f>
        <v>0</v>
      </c>
      <c r="M14" s="88" t="n">
        <f aca="false">+IF(D14&lt;&gt;0,(I14-D14)/D14,0)</f>
        <v>0</v>
      </c>
      <c r="N14" s="88" t="n">
        <f aca="false">+IF(E14&lt;&gt;0,(J14-E14)/E14,0)</f>
        <v>0</v>
      </c>
      <c r="P14" s="85" t="n">
        <f aca="false">+IF(L14&lt;&gt;"",ABS(L14),0)</f>
        <v>0</v>
      </c>
      <c r="Q14" s="85" t="n">
        <f aca="false">+IF(L14&lt;&gt;"",ABS(M14),0)</f>
        <v>0</v>
      </c>
      <c r="R14" s="85" t="n">
        <f aca="false">+IF(M14&lt;&gt;"",ABS(N14),0)</f>
        <v>0</v>
      </c>
      <c r="T14" s="89" t="str">
        <f aca="false">IF(J14&lt;=I14,"SI","NO")</f>
        <v>SI</v>
      </c>
    </row>
    <row r="15" customFormat="false" ht="22.05" hidden="false" customHeight="false" outlineLevel="0" collapsed="false">
      <c r="B15" s="83" t="s">
        <v>52</v>
      </c>
      <c r="C15" s="84" t="n">
        <f aca="false">Utilidad!A12</f>
        <v>0</v>
      </c>
      <c r="D15" s="85" t="n">
        <f aca="false">IF(Utilidad!C12&gt;1,Utilidad!C12/100,Utilidad!C12)</f>
        <v>0.45584654871358</v>
      </c>
      <c r="E15" s="85" t="n">
        <f aca="false">IF(Utilidad!E12&gt;1,Utilidad!E12/100,Utilidad!E12)</f>
        <v>0.45584654871358</v>
      </c>
      <c r="G15" s="83" t="s">
        <v>52</v>
      </c>
      <c r="H15" s="86" t="n">
        <f aca="false">Utilidad!B12</f>
        <v>0</v>
      </c>
      <c r="I15" s="87" t="n">
        <f aca="false">IF(Utilidad!D12&gt;1,Utilidad!D12/100,Utilidad!D12)</f>
        <v>0.45584654871358</v>
      </c>
      <c r="J15" s="87" t="n">
        <f aca="false">IF(Utilidad!F12&gt;1,Utilidad!F12/100,Utilidad!F12)</f>
        <v>0.45584654871358</v>
      </c>
      <c r="L15" s="88" t="n">
        <f aca="false">+IF(C15&lt;&gt;0,(H15-C15)/C15,ABS(H15-C15))</f>
        <v>0</v>
      </c>
      <c r="M15" s="88" t="n">
        <f aca="false">+IF(D15&lt;&gt;0,(I15-D15)/D15,0)</f>
        <v>0</v>
      </c>
      <c r="N15" s="88" t="n">
        <f aca="false">+IF(E15&lt;&gt;0,(J15-E15)/E15,0)</f>
        <v>0</v>
      </c>
      <c r="P15" s="85" t="n">
        <f aca="false">+IF(L15&lt;&gt;"",ABS(L15),0)</f>
        <v>0</v>
      </c>
      <c r="Q15" s="85" t="n">
        <f aca="false">+IF(L15&lt;&gt;"",ABS(M15),0)</f>
        <v>0</v>
      </c>
      <c r="R15" s="85" t="n">
        <f aca="false">+IF(M15&lt;&gt;"",ABS(N15),0)</f>
        <v>0</v>
      </c>
      <c r="T15" s="89" t="str">
        <f aca="false">IF(J15&lt;=I15,"SI","NO")</f>
        <v>SI</v>
      </c>
    </row>
    <row r="16" customFormat="false" ht="22.05" hidden="false" customHeight="false" outlineLevel="0" collapsed="false">
      <c r="B16" s="83" t="s">
        <v>53</v>
      </c>
      <c r="C16" s="84" t="n">
        <f aca="false">Utilidad!A13</f>
        <v>1959</v>
      </c>
      <c r="D16" s="85" t="n">
        <f aca="false">IF(Utilidad!C13&gt;1,Utilidad!C13/100,Utilidad!C13)</f>
        <v>0.443116783759645</v>
      </c>
      <c r="E16" s="85" t="n">
        <f aca="false">IF(Utilidad!E13&gt;1,Utilidad!E13/100,Utilidad!E13)</f>
        <v>0.443116783759645</v>
      </c>
      <c r="G16" s="83" t="s">
        <v>53</v>
      </c>
      <c r="H16" s="86" t="n">
        <f aca="false">Utilidad!B13</f>
        <v>1959</v>
      </c>
      <c r="I16" s="87" t="n">
        <f aca="false">IF(Utilidad!D13&gt;1,Utilidad!D13/100,Utilidad!D13)</f>
        <v>0.443116783759645</v>
      </c>
      <c r="J16" s="87" t="n">
        <f aca="false">IF(Utilidad!F13&gt;1,Utilidad!F13/100,Utilidad!F13)</f>
        <v>0.443116783759645</v>
      </c>
      <c r="L16" s="88" t="n">
        <f aca="false">+IF(C16&lt;&gt;0,(H16-C16)/C16,ABS(H16-C16))</f>
        <v>0</v>
      </c>
      <c r="M16" s="88" t="n">
        <f aca="false">+IF(D16&lt;&gt;0,(I16-D16)/D16,0)</f>
        <v>0</v>
      </c>
      <c r="N16" s="88" t="n">
        <f aca="false">+IF(E16&lt;&gt;0,(J16-E16)/E16,0)</f>
        <v>0</v>
      </c>
      <c r="P16" s="85" t="n">
        <f aca="false">+IF(L16&lt;&gt;"",ABS(L16),0)</f>
        <v>0</v>
      </c>
      <c r="Q16" s="85" t="n">
        <f aca="false">+IF(L16&lt;&gt;"",ABS(M16),0)</f>
        <v>0</v>
      </c>
      <c r="R16" s="85" t="n">
        <f aca="false">+IF(M16&lt;&gt;"",ABS(N16),0)</f>
        <v>0</v>
      </c>
      <c r="T16" s="89" t="str">
        <f aca="false">IF(J16&lt;=I16,"SI","NO")</f>
        <v>SI</v>
      </c>
    </row>
    <row r="17" customFormat="false" ht="22.05" hidden="false" customHeight="false" outlineLevel="0" collapsed="false">
      <c r="B17" s="83" t="s">
        <v>54</v>
      </c>
      <c r="C17" s="84" t="n">
        <f aca="false">Utilidad!A14</f>
        <v>663949.44</v>
      </c>
      <c r="D17" s="85" t="n">
        <f aca="false">IF(Utilidad!C14&gt;1,Utilidad!C14/100,Utilidad!C14)</f>
        <v>0.37803831025132</v>
      </c>
      <c r="E17" s="85" t="n">
        <f aca="false">IF(Utilidad!E14&gt;1,Utilidad!E14/100,Utilidad!E14)</f>
        <v>0.37803831025132</v>
      </c>
      <c r="G17" s="83" t="s">
        <v>54</v>
      </c>
      <c r="H17" s="86" t="n">
        <f aca="false">Utilidad!B14</f>
        <v>663949.44</v>
      </c>
      <c r="I17" s="87" t="n">
        <f aca="false">IF(Utilidad!D14&gt;1,Utilidad!D14/100,Utilidad!D14)</f>
        <v>0.37803831025132</v>
      </c>
      <c r="J17" s="87" t="n">
        <f aca="false">IF(Utilidad!F14&gt;1,Utilidad!F14/100,Utilidad!F14)</f>
        <v>0.37803831025132</v>
      </c>
      <c r="L17" s="88" t="n">
        <f aca="false">+IF(C17&lt;&gt;0,(H17-C17)/C17,ABS(H17-C17))</f>
        <v>0</v>
      </c>
      <c r="M17" s="88" t="n">
        <f aca="false">+IF(D17&lt;&gt;0,(I17-D17)/D17,0)</f>
        <v>0</v>
      </c>
      <c r="N17" s="88" t="n">
        <f aca="false">+IF(E17&lt;&gt;0,(J17-E17)/E17,0)</f>
        <v>0</v>
      </c>
      <c r="P17" s="85" t="n">
        <f aca="false">+IF(L17&lt;&gt;"",ABS(L17),0)</f>
        <v>0</v>
      </c>
      <c r="Q17" s="85" t="n">
        <f aca="false">+IF(L17&lt;&gt;"",ABS(M17),0)</f>
        <v>0</v>
      </c>
      <c r="R17" s="85" t="n">
        <f aca="false">+IF(M17&lt;&gt;"",ABS(N17),0)</f>
        <v>0</v>
      </c>
      <c r="T17" s="89" t="str">
        <f aca="false">IF(J17&lt;=I17,"SI","NO")</f>
        <v>SI</v>
      </c>
    </row>
    <row r="18" customFormat="false" ht="22.05" hidden="false" customHeight="false" outlineLevel="0" collapsed="false">
      <c r="B18" s="83" t="s">
        <v>55</v>
      </c>
      <c r="C18" s="84" t="n">
        <f aca="false">Utilidad!A15</f>
        <v>350092.803083438</v>
      </c>
      <c r="D18" s="85" t="n">
        <f aca="false">IF(Utilidad!C15&gt;1,Utilidad!C15/100,Utilidad!C15)</f>
        <v>0.129026193918257</v>
      </c>
      <c r="E18" s="85" t="n">
        <f aca="false">IF(Utilidad!E15&gt;1,Utilidad!E15/100,Utilidad!E15)</f>
        <v>0.129026193918257</v>
      </c>
      <c r="G18" s="83" t="s">
        <v>55</v>
      </c>
      <c r="H18" s="86" t="n">
        <f aca="false">Utilidad!B15</f>
        <v>350092.803083438</v>
      </c>
      <c r="I18" s="87" t="n">
        <f aca="false">IF(Utilidad!D15&gt;1,Utilidad!D15/100,Utilidad!D15)</f>
        <v>0.129026193918257</v>
      </c>
      <c r="J18" s="87" t="n">
        <f aca="false">IF(Utilidad!F15&gt;1,Utilidad!F15/100,Utilidad!F15)</f>
        <v>0.129026193918257</v>
      </c>
      <c r="L18" s="88" t="n">
        <f aca="false">+IF(C18&lt;&gt;0,(H18-C18)/C18,ABS(H18-C18))</f>
        <v>0</v>
      </c>
      <c r="M18" s="88" t="n">
        <f aca="false">+IF(D18&lt;&gt;0,(I18-D18)/D18,0)</f>
        <v>0</v>
      </c>
      <c r="N18" s="88" t="n">
        <f aca="false">+IF(E18&lt;&gt;0,(J18-E18)/E18,0)</f>
        <v>0</v>
      </c>
      <c r="P18" s="85" t="n">
        <f aca="false">+IF(L18&lt;&gt;"",ABS(L18),0)</f>
        <v>0</v>
      </c>
      <c r="Q18" s="85" t="n">
        <f aca="false">+IF(L18&lt;&gt;"",ABS(M18),0)</f>
        <v>0</v>
      </c>
      <c r="R18" s="85" t="n">
        <f aca="false">+IF(M18&lt;&gt;"",ABS(N18),0)</f>
        <v>0</v>
      </c>
      <c r="T18" s="89" t="str">
        <f aca="false">IF(J18&lt;=I18,"SI","NO")</f>
        <v>SI</v>
      </c>
    </row>
    <row r="19" customFormat="false" ht="22.05" hidden="false" customHeight="false" outlineLevel="0" collapsed="false">
      <c r="B19" s="83" t="s">
        <v>56</v>
      </c>
      <c r="C19" s="84" t="n">
        <f aca="false">Utilidad!A16</f>
        <v>313856.636916562</v>
      </c>
      <c r="D19" s="85" t="n">
        <f aca="false">IF(Utilidad!C16&gt;1,Utilidad!C16/100,Utilidad!C16)</f>
        <v>0.6558</v>
      </c>
      <c r="E19" s="85" t="n">
        <f aca="false">IF(Utilidad!E16&gt;1,Utilidad!E16/100,Utilidad!E16)</f>
        <v>0.6558</v>
      </c>
      <c r="G19" s="83" t="s">
        <v>56</v>
      </c>
      <c r="H19" s="86" t="n">
        <f aca="false">Utilidad!B16</f>
        <v>313856.636916562</v>
      </c>
      <c r="I19" s="87" t="n">
        <f aca="false">IF(Utilidad!D16&gt;1,Utilidad!D16/100,Utilidad!D16)</f>
        <v>0.6558</v>
      </c>
      <c r="J19" s="87" t="n">
        <f aca="false">IF(Utilidad!F16&gt;1,Utilidad!F16/100,Utilidad!F16)</f>
        <v>0.6558</v>
      </c>
      <c r="L19" s="88" t="n">
        <f aca="false">+IF(C19&lt;&gt;0,(H19-C19)/C19,ABS(H19-C19))</f>
        <v>0</v>
      </c>
      <c r="M19" s="88" t="n">
        <f aca="false">+IF(D19&lt;&gt;0,(I19-D19)/D19,0)</f>
        <v>0</v>
      </c>
      <c r="N19" s="88" t="n">
        <f aca="false">+IF(E19&lt;&gt;0,(J19-E19)/E19,0)</f>
        <v>0</v>
      </c>
      <c r="P19" s="85" t="n">
        <f aca="false">+IF(L19&lt;&gt;"",ABS(L19),0)</f>
        <v>0</v>
      </c>
      <c r="Q19" s="85" t="n">
        <f aca="false">+IF(L19&lt;&gt;"",ABS(M19),0)</f>
        <v>0</v>
      </c>
      <c r="R19" s="85" t="n">
        <f aca="false">+IF(M19&lt;&gt;"",ABS(N19),0)</f>
        <v>0</v>
      </c>
      <c r="T19" s="89" t="str">
        <f aca="false">IF(J19&lt;=I19,"SI","NO")</f>
        <v>SI</v>
      </c>
    </row>
    <row r="20" customFormat="false" ht="22.05" hidden="false" customHeight="false" outlineLevel="0" collapsed="false">
      <c r="B20" s="83" t="s">
        <v>5</v>
      </c>
      <c r="C20" s="84" t="n">
        <f aca="false">Utilidad!A17</f>
        <v>350092.803083438</v>
      </c>
      <c r="D20" s="85" t="n">
        <f aca="false">IF(Utilidad!C17&gt;1,Utilidad!C17/100,Utilidad!C17)</f>
        <v>0.129026193918257</v>
      </c>
      <c r="E20" s="85" t="n">
        <f aca="false">IF(Utilidad!E17&gt;1,Utilidad!E17/100,Utilidad!E17)</f>
        <v>0.129026193918257</v>
      </c>
      <c r="G20" s="83" t="s">
        <v>5</v>
      </c>
      <c r="H20" s="86" t="n">
        <f aca="false">Utilidad!B17</f>
        <v>350092.803083438</v>
      </c>
      <c r="I20" s="87" t="n">
        <f aca="false">IF(Utilidad!D17&gt;1,Utilidad!D17/100,Utilidad!D17)</f>
        <v>0.129026193918257</v>
      </c>
      <c r="J20" s="87" t="n">
        <f aca="false">IF(Utilidad!F17&gt;1,Utilidad!F17/100,Utilidad!F17)</f>
        <v>0.129026193918257</v>
      </c>
      <c r="L20" s="88" t="n">
        <f aca="false">+IF(C20&lt;&gt;0,(H20-C20)/C20,ABS(H20-C20))</f>
        <v>0</v>
      </c>
      <c r="M20" s="88" t="n">
        <f aca="false">+IF(D20&lt;&gt;0,(I20-D20)/D20,0)</f>
        <v>0</v>
      </c>
      <c r="N20" s="88" t="n">
        <f aca="false">+IF(E20&lt;&gt;0,(J20-E20)/E20,0)</f>
        <v>0</v>
      </c>
      <c r="P20" s="85" t="n">
        <f aca="false">+IF(L20&lt;&gt;"",ABS(L20),0)</f>
        <v>0</v>
      </c>
      <c r="Q20" s="85" t="n">
        <f aca="false">+IF(L20&lt;&gt;"",ABS(M20),0)</f>
        <v>0</v>
      </c>
      <c r="R20" s="85" t="n">
        <f aca="false">+IF(M20&lt;&gt;"",ABS(N20),0)</f>
        <v>0</v>
      </c>
      <c r="T20" s="89" t="str">
        <f aca="false">IF(J20&lt;=I20,"SI","NO")</f>
        <v>SI</v>
      </c>
    </row>
    <row r="21" customFormat="false" ht="22.05" hidden="false" customHeight="false" outlineLevel="0" collapsed="false">
      <c r="B21" s="83" t="s">
        <v>6</v>
      </c>
      <c r="C21" s="84" t="n">
        <f aca="false">Utilidad!A18</f>
        <v>313856.636916562</v>
      </c>
      <c r="D21" s="85" t="n">
        <f aca="false">IF(Utilidad!C18&gt;1,Utilidad!C18/100,Utilidad!C18)</f>
        <v>0.6558</v>
      </c>
      <c r="E21" s="85" t="n">
        <f aca="false">IF(Utilidad!E18&gt;1,Utilidad!E18/100,Utilidad!E18)</f>
        <v>0.6558</v>
      </c>
      <c r="G21" s="83" t="s">
        <v>6</v>
      </c>
      <c r="H21" s="86" t="n">
        <f aca="false">Utilidad!B18</f>
        <v>313856.636916562</v>
      </c>
      <c r="I21" s="87" t="n">
        <f aca="false">IF(Utilidad!D18&gt;1,Utilidad!D18/100,Utilidad!D18)</f>
        <v>0.6558</v>
      </c>
      <c r="J21" s="87" t="n">
        <f aca="false">IF(Utilidad!F18&gt;1,Utilidad!F18/100,Utilidad!F18)</f>
        <v>0.6558</v>
      </c>
      <c r="L21" s="88" t="n">
        <f aca="false">+IF(C21&lt;&gt;0,(H21-C21)/C21,ABS(H21-C21))</f>
        <v>0</v>
      </c>
      <c r="M21" s="88" t="n">
        <f aca="false">+IF(D21&lt;&gt;0,(I21-D21)/D21,0)</f>
        <v>0</v>
      </c>
      <c r="N21" s="88" t="n">
        <f aca="false">+IF(E21&lt;&gt;0,(J21-E21)/E21,0)</f>
        <v>0</v>
      </c>
      <c r="P21" s="85" t="n">
        <f aca="false">+IF(L21&lt;&gt;"",ABS(L21),0)</f>
        <v>0</v>
      </c>
      <c r="Q21" s="85" t="n">
        <f aca="false">+IF(L21&lt;&gt;"",ABS(M21),0)</f>
        <v>0</v>
      </c>
      <c r="R21" s="85" t="n">
        <f aca="false">+IF(M21&lt;&gt;"",ABS(N21),0)</f>
        <v>0</v>
      </c>
      <c r="T21" s="89" t="str">
        <f aca="false">IF(J21&lt;=I21,"SI","NO")</f>
        <v>SI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3">
    <mergeCell ref="B2:E2"/>
    <mergeCell ref="G2:J2"/>
    <mergeCell ref="L2:N2"/>
  </mergeCells>
  <conditionalFormatting sqref="N4:N21">
    <cfRule type="expression" priority="2" aboveAverage="0" equalAverage="0" bottom="0" percent="0" rank="0" text="" dxfId="2">
      <formula>ABS(N4)&gt;=10%</formula>
    </cfRule>
  </conditionalFormatting>
  <conditionalFormatting sqref="L4:M21">
    <cfRule type="expression" priority="3" aboveAverage="0" equalAverage="0" bottom="0" percent="0" rank="0" text="" dxfId="3">
      <formula>ABS(L4)&gt;=10%</formula>
    </cfRule>
  </conditionalFormatting>
  <conditionalFormatting sqref="T4:T21">
    <cfRule type="containsText" priority="4" operator="containsText" aboveAverage="0" equalAverage="0" bottom="0" percent="0" rank="0" text="SI" dxfId="4">
      <formula>NOT(ISERROR(SEARCH("SI",T4)))</formula>
    </cfRule>
    <cfRule type="containsText" priority="5" operator="containsText" aboveAverage="0" equalAverage="0" bottom="0" percent="0" rank="0" text="NO" dxfId="5">
      <formula>NOT(ISERROR(SEARCH("NO",T4)))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V46"/>
  <sheetViews>
    <sheetView showFormulas="false" showGridLines="false" showRowColHeaders="true" showZeros="true" rightToLeft="false" tabSelected="true" showOutlineSymbols="false" defaultGridColor="true" view="normal" topLeftCell="A1" colorId="64" zoomScale="130" zoomScaleNormal="130" zoomScalePageLayoutView="100" workbookViewId="0">
      <pane xSplit="3" ySplit="8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R31" activeCellId="0" sqref="R31"/>
    </sheetView>
  </sheetViews>
  <sheetFormatPr defaultColWidth="6.3359375" defaultRowHeight="15" zeroHeight="false" outlineLevelRow="0" outlineLevelCol="0"/>
  <cols>
    <col collapsed="false" customWidth="true" hidden="false" outlineLevel="0" max="2" min="1" style="90" width="2.33"/>
    <col collapsed="false" customWidth="true" hidden="true" outlineLevel="0" max="3" min="3" style="90" width="15.51"/>
    <col collapsed="false" customWidth="true" hidden="false" outlineLevel="0" max="5" min="4" style="90" width="12.67"/>
    <col collapsed="false" customWidth="true" hidden="false" outlineLevel="0" max="6" min="6" style="90" width="15.33"/>
    <col collapsed="false" customWidth="true" hidden="false" outlineLevel="0" max="7" min="7" style="90" width="12"/>
    <col collapsed="false" customWidth="true" hidden="false" outlineLevel="0" max="8" min="8" style="90" width="12.33"/>
    <col collapsed="false" customWidth="true" hidden="false" outlineLevel="0" max="9" min="9" style="90" width="13.5"/>
    <col collapsed="false" customWidth="true" hidden="false" outlineLevel="0" max="12" min="10" style="90" width="13"/>
    <col collapsed="false" customWidth="true" hidden="false" outlineLevel="0" max="13" min="13" style="90" width="14.67"/>
    <col collapsed="false" customWidth="true" hidden="false" outlineLevel="0" max="14" min="14" style="90" width="13.34"/>
    <col collapsed="false" customWidth="true" hidden="false" outlineLevel="0" max="15" min="15" style="90" width="13.5"/>
    <col collapsed="false" customWidth="true" hidden="false" outlineLevel="0" max="16" min="16" style="90" width="2.33"/>
    <col collapsed="false" customWidth="true" hidden="false" outlineLevel="0" max="17" min="17" style="90" width="13.67"/>
    <col collapsed="false" customWidth="true" hidden="false" outlineLevel="0" max="18" min="18" style="90" width="10.66"/>
    <col collapsed="false" customWidth="true" hidden="false" outlineLevel="0" max="19" min="19" style="90" width="15.51"/>
    <col collapsed="false" customWidth="true" hidden="false" outlineLevel="0" max="20" min="20" style="90" width="11.5"/>
    <col collapsed="false" customWidth="true" hidden="false" outlineLevel="0" max="21" min="21" style="90" width="12"/>
    <col collapsed="false" customWidth="true" hidden="false" outlineLevel="0" max="22" min="22" style="90" width="11.5"/>
    <col collapsed="false" customWidth="true" hidden="false" outlineLevel="0" max="23" min="23" style="90" width="12"/>
    <col collapsed="false" customWidth="true" hidden="false" outlineLevel="0" max="24" min="24" style="90" width="11.5"/>
    <col collapsed="false" customWidth="true" hidden="false" outlineLevel="0" max="25" min="25" style="90" width="12.67"/>
    <col collapsed="false" customWidth="true" hidden="false" outlineLevel="0" max="26" min="26" style="90" width="10.66"/>
    <col collapsed="false" customWidth="true" hidden="false" outlineLevel="0" max="27" min="27" style="90" width="19"/>
    <col collapsed="false" customWidth="true" hidden="false" outlineLevel="0" max="28" min="28" style="90" width="13.34"/>
    <col collapsed="false" customWidth="true" hidden="false" outlineLevel="0" max="29" min="29" style="90" width="18"/>
    <col collapsed="false" customWidth="true" hidden="false" outlineLevel="0" max="30" min="30" style="90" width="42.5"/>
    <col collapsed="false" customWidth="true" hidden="false" outlineLevel="0" max="31" min="31" style="90" width="31"/>
    <col collapsed="false" customWidth="true" hidden="false" outlineLevel="0" max="32" min="32" style="90" width="35"/>
    <col collapsed="false" customWidth="true" hidden="false" outlineLevel="0" max="33" min="33" style="90" width="31"/>
    <col collapsed="false" customWidth="true" hidden="false" outlineLevel="0" max="34" min="34" style="90" width="35"/>
    <col collapsed="false" customWidth="true" hidden="false" outlineLevel="0" max="35" min="35" style="90" width="31"/>
    <col collapsed="false" customWidth="true" hidden="false" outlineLevel="0" max="36" min="36" style="90" width="37.67"/>
    <col collapsed="false" customWidth="true" hidden="false" outlineLevel="0" max="37" min="37" style="90" width="11.5"/>
    <col collapsed="false" customWidth="true" hidden="false" outlineLevel="0" max="38" min="38" style="90" width="54"/>
    <col collapsed="false" customWidth="true" hidden="false" outlineLevel="0" max="39" min="39" style="90" width="43.51"/>
    <col collapsed="false" customWidth="true" hidden="false" outlineLevel="0" max="40" min="40" style="90" width="44.66"/>
    <col collapsed="false" customWidth="false" hidden="false" outlineLevel="0" max="250" min="41" style="90" width="6.33"/>
    <col collapsed="false" customWidth="true" hidden="false" outlineLevel="0" max="252" min="251" style="90" width="2.33"/>
    <col collapsed="false" customWidth="true" hidden="true" outlineLevel="0" max="253" min="253" style="90" width="11.53"/>
    <col collapsed="false" customWidth="true" hidden="false" outlineLevel="0" max="256" min="254" style="90" width="12.67"/>
    <col collapsed="false" customWidth="true" hidden="false" outlineLevel="0" max="257" min="257" style="90" width="12"/>
    <col collapsed="false" customWidth="true" hidden="false" outlineLevel="0" max="258" min="258" style="90" width="12.33"/>
    <col collapsed="false" customWidth="true" hidden="false" outlineLevel="0" max="259" min="259" style="90" width="13.5"/>
    <col collapsed="false" customWidth="true" hidden="true" outlineLevel="0" max="260" min="260" style="90" width="11.53"/>
    <col collapsed="false" customWidth="true" hidden="false" outlineLevel="0" max="263" min="261" style="90" width="13"/>
    <col collapsed="false" customWidth="true" hidden="false" outlineLevel="0" max="264" min="264" style="90" width="14.67"/>
    <col collapsed="false" customWidth="true" hidden="false" outlineLevel="0" max="265" min="265" style="90" width="13.34"/>
    <col collapsed="false" customWidth="true" hidden="false" outlineLevel="0" max="266" min="266" style="90" width="13.5"/>
    <col collapsed="false" customWidth="true" hidden="false" outlineLevel="0" max="267" min="267" style="90" width="2.33"/>
    <col collapsed="false" customWidth="true" hidden="false" outlineLevel="0" max="268" min="268" style="90" width="13.67"/>
    <col collapsed="false" customWidth="true" hidden="false" outlineLevel="0" max="269" min="269" style="90" width="10.66"/>
    <col collapsed="false" customWidth="true" hidden="false" outlineLevel="0" max="270" min="270" style="90" width="12"/>
    <col collapsed="false" customWidth="true" hidden="false" outlineLevel="0" max="271" min="271" style="90" width="11.5"/>
    <col collapsed="false" customWidth="true" hidden="false" outlineLevel="0" max="272" min="272" style="90" width="16"/>
    <col collapsed="false" customWidth="true" hidden="false" outlineLevel="0" max="274" min="273" style="90" width="10.66"/>
    <col collapsed="false" customWidth="true" hidden="false" outlineLevel="0" max="275" min="275" style="90" width="15.51"/>
    <col collapsed="false" customWidth="true" hidden="false" outlineLevel="0" max="276" min="276" style="90" width="11.5"/>
    <col collapsed="false" customWidth="true" hidden="false" outlineLevel="0" max="277" min="277" style="90" width="12"/>
    <col collapsed="false" customWidth="true" hidden="false" outlineLevel="0" max="278" min="278" style="90" width="11.5"/>
    <col collapsed="false" customWidth="true" hidden="false" outlineLevel="0" max="279" min="279" style="90" width="12"/>
    <col collapsed="false" customWidth="true" hidden="false" outlineLevel="0" max="280" min="280" style="90" width="11.5"/>
    <col collapsed="false" customWidth="true" hidden="false" outlineLevel="0" max="281" min="281" style="90" width="12.67"/>
    <col collapsed="false" customWidth="true" hidden="false" outlineLevel="0" max="282" min="282" style="90" width="10.66"/>
    <col collapsed="false" customWidth="true" hidden="false" outlineLevel="0" max="283" min="283" style="90" width="19"/>
    <col collapsed="false" customWidth="true" hidden="false" outlineLevel="0" max="284" min="284" style="90" width="13.34"/>
    <col collapsed="false" customWidth="true" hidden="false" outlineLevel="0" max="285" min="285" style="90" width="18"/>
    <col collapsed="false" customWidth="true" hidden="false" outlineLevel="0" max="286" min="286" style="90" width="42.5"/>
    <col collapsed="false" customWidth="true" hidden="false" outlineLevel="0" max="287" min="287" style="90" width="31"/>
    <col collapsed="false" customWidth="true" hidden="false" outlineLevel="0" max="288" min="288" style="90" width="35"/>
    <col collapsed="false" customWidth="true" hidden="false" outlineLevel="0" max="289" min="289" style="90" width="31"/>
    <col collapsed="false" customWidth="true" hidden="false" outlineLevel="0" max="290" min="290" style="90" width="35"/>
    <col collapsed="false" customWidth="true" hidden="false" outlineLevel="0" max="291" min="291" style="90" width="31"/>
    <col collapsed="false" customWidth="true" hidden="false" outlineLevel="0" max="292" min="292" style="90" width="37.67"/>
    <col collapsed="false" customWidth="true" hidden="false" outlineLevel="0" max="293" min="293" style="90" width="11.5"/>
    <col collapsed="false" customWidth="true" hidden="false" outlineLevel="0" max="294" min="294" style="90" width="54"/>
    <col collapsed="false" customWidth="true" hidden="false" outlineLevel="0" max="295" min="295" style="90" width="43.51"/>
    <col collapsed="false" customWidth="true" hidden="false" outlineLevel="0" max="296" min="296" style="90" width="44.66"/>
    <col collapsed="false" customWidth="false" hidden="false" outlineLevel="0" max="506" min="297" style="90" width="6.33"/>
    <col collapsed="false" customWidth="true" hidden="false" outlineLevel="0" max="508" min="507" style="90" width="2.33"/>
    <col collapsed="false" customWidth="true" hidden="true" outlineLevel="0" max="509" min="509" style="90" width="11.53"/>
    <col collapsed="false" customWidth="true" hidden="false" outlineLevel="0" max="512" min="510" style="90" width="12.67"/>
    <col collapsed="false" customWidth="true" hidden="false" outlineLevel="0" max="513" min="513" style="90" width="12"/>
    <col collapsed="false" customWidth="true" hidden="false" outlineLevel="0" max="514" min="514" style="90" width="12.33"/>
    <col collapsed="false" customWidth="true" hidden="false" outlineLevel="0" max="515" min="515" style="90" width="13.5"/>
    <col collapsed="false" customWidth="true" hidden="true" outlineLevel="0" max="516" min="516" style="90" width="11.53"/>
    <col collapsed="false" customWidth="true" hidden="false" outlineLevel="0" max="519" min="517" style="90" width="13"/>
    <col collapsed="false" customWidth="true" hidden="false" outlineLevel="0" max="520" min="520" style="90" width="14.67"/>
    <col collapsed="false" customWidth="true" hidden="false" outlineLevel="0" max="521" min="521" style="90" width="13.34"/>
    <col collapsed="false" customWidth="true" hidden="false" outlineLevel="0" max="522" min="522" style="90" width="13.5"/>
    <col collapsed="false" customWidth="true" hidden="false" outlineLevel="0" max="523" min="523" style="90" width="2.33"/>
    <col collapsed="false" customWidth="true" hidden="false" outlineLevel="0" max="524" min="524" style="90" width="13.67"/>
    <col collapsed="false" customWidth="true" hidden="false" outlineLevel="0" max="525" min="525" style="90" width="10.66"/>
    <col collapsed="false" customWidth="true" hidden="false" outlineLevel="0" max="526" min="526" style="90" width="12"/>
    <col collapsed="false" customWidth="true" hidden="false" outlineLevel="0" max="527" min="527" style="90" width="11.5"/>
    <col collapsed="false" customWidth="true" hidden="false" outlineLevel="0" max="528" min="528" style="90" width="16"/>
    <col collapsed="false" customWidth="true" hidden="false" outlineLevel="0" max="530" min="529" style="90" width="10.66"/>
    <col collapsed="false" customWidth="true" hidden="false" outlineLevel="0" max="531" min="531" style="90" width="15.51"/>
    <col collapsed="false" customWidth="true" hidden="false" outlineLevel="0" max="532" min="532" style="90" width="11.5"/>
    <col collapsed="false" customWidth="true" hidden="false" outlineLevel="0" max="533" min="533" style="90" width="12"/>
    <col collapsed="false" customWidth="true" hidden="false" outlineLevel="0" max="534" min="534" style="90" width="11.5"/>
    <col collapsed="false" customWidth="true" hidden="false" outlineLevel="0" max="535" min="535" style="90" width="12"/>
    <col collapsed="false" customWidth="true" hidden="false" outlineLevel="0" max="536" min="536" style="90" width="11.5"/>
    <col collapsed="false" customWidth="true" hidden="false" outlineLevel="0" max="537" min="537" style="90" width="12.67"/>
    <col collapsed="false" customWidth="true" hidden="false" outlineLevel="0" max="538" min="538" style="90" width="10.66"/>
    <col collapsed="false" customWidth="true" hidden="false" outlineLevel="0" max="539" min="539" style="90" width="19"/>
    <col collapsed="false" customWidth="true" hidden="false" outlineLevel="0" max="540" min="540" style="90" width="13.34"/>
    <col collapsed="false" customWidth="true" hidden="false" outlineLevel="0" max="541" min="541" style="90" width="18"/>
    <col collapsed="false" customWidth="true" hidden="false" outlineLevel="0" max="542" min="542" style="90" width="42.5"/>
    <col collapsed="false" customWidth="true" hidden="false" outlineLevel="0" max="543" min="543" style="90" width="31"/>
    <col collapsed="false" customWidth="true" hidden="false" outlineLevel="0" max="544" min="544" style="90" width="35"/>
    <col collapsed="false" customWidth="true" hidden="false" outlineLevel="0" max="545" min="545" style="90" width="31"/>
    <col collapsed="false" customWidth="true" hidden="false" outlineLevel="0" max="546" min="546" style="90" width="35"/>
    <col collapsed="false" customWidth="true" hidden="false" outlineLevel="0" max="547" min="547" style="90" width="31"/>
    <col collapsed="false" customWidth="true" hidden="false" outlineLevel="0" max="548" min="548" style="90" width="37.67"/>
    <col collapsed="false" customWidth="true" hidden="false" outlineLevel="0" max="549" min="549" style="90" width="11.5"/>
    <col collapsed="false" customWidth="true" hidden="false" outlineLevel="0" max="550" min="550" style="90" width="54"/>
    <col collapsed="false" customWidth="true" hidden="false" outlineLevel="0" max="551" min="551" style="90" width="43.51"/>
    <col collapsed="false" customWidth="true" hidden="false" outlineLevel="0" max="552" min="552" style="90" width="44.66"/>
    <col collapsed="false" customWidth="false" hidden="false" outlineLevel="0" max="762" min="553" style="90" width="6.33"/>
    <col collapsed="false" customWidth="true" hidden="false" outlineLevel="0" max="764" min="763" style="90" width="2.33"/>
    <col collapsed="false" customWidth="true" hidden="true" outlineLevel="0" max="765" min="765" style="90" width="11.53"/>
    <col collapsed="false" customWidth="true" hidden="false" outlineLevel="0" max="768" min="766" style="90" width="12.67"/>
    <col collapsed="false" customWidth="true" hidden="false" outlineLevel="0" max="769" min="769" style="90" width="12"/>
    <col collapsed="false" customWidth="true" hidden="false" outlineLevel="0" max="770" min="770" style="90" width="12.33"/>
    <col collapsed="false" customWidth="true" hidden="false" outlineLevel="0" max="771" min="771" style="90" width="13.5"/>
    <col collapsed="false" customWidth="true" hidden="true" outlineLevel="0" max="772" min="772" style="90" width="11.53"/>
    <col collapsed="false" customWidth="true" hidden="false" outlineLevel="0" max="775" min="773" style="90" width="13"/>
    <col collapsed="false" customWidth="true" hidden="false" outlineLevel="0" max="776" min="776" style="90" width="14.67"/>
    <col collapsed="false" customWidth="true" hidden="false" outlineLevel="0" max="777" min="777" style="90" width="13.34"/>
    <col collapsed="false" customWidth="true" hidden="false" outlineLevel="0" max="778" min="778" style="90" width="13.5"/>
    <col collapsed="false" customWidth="true" hidden="false" outlineLevel="0" max="779" min="779" style="90" width="2.33"/>
    <col collapsed="false" customWidth="true" hidden="false" outlineLevel="0" max="780" min="780" style="90" width="13.67"/>
    <col collapsed="false" customWidth="true" hidden="false" outlineLevel="0" max="781" min="781" style="90" width="10.66"/>
    <col collapsed="false" customWidth="true" hidden="false" outlineLevel="0" max="782" min="782" style="90" width="12"/>
    <col collapsed="false" customWidth="true" hidden="false" outlineLevel="0" max="783" min="783" style="90" width="11.5"/>
    <col collapsed="false" customWidth="true" hidden="false" outlineLevel="0" max="784" min="784" style="90" width="16"/>
    <col collapsed="false" customWidth="true" hidden="false" outlineLevel="0" max="786" min="785" style="90" width="10.66"/>
    <col collapsed="false" customWidth="true" hidden="false" outlineLevel="0" max="787" min="787" style="90" width="15.51"/>
    <col collapsed="false" customWidth="true" hidden="false" outlineLevel="0" max="788" min="788" style="90" width="11.5"/>
    <col collapsed="false" customWidth="true" hidden="false" outlineLevel="0" max="789" min="789" style="90" width="12"/>
    <col collapsed="false" customWidth="true" hidden="false" outlineLevel="0" max="790" min="790" style="90" width="11.5"/>
    <col collapsed="false" customWidth="true" hidden="false" outlineLevel="0" max="791" min="791" style="90" width="12"/>
    <col collapsed="false" customWidth="true" hidden="false" outlineLevel="0" max="792" min="792" style="90" width="11.5"/>
    <col collapsed="false" customWidth="true" hidden="false" outlineLevel="0" max="793" min="793" style="90" width="12.67"/>
    <col collapsed="false" customWidth="true" hidden="false" outlineLevel="0" max="794" min="794" style="90" width="10.66"/>
    <col collapsed="false" customWidth="true" hidden="false" outlineLevel="0" max="795" min="795" style="90" width="19"/>
    <col collapsed="false" customWidth="true" hidden="false" outlineLevel="0" max="796" min="796" style="90" width="13.34"/>
    <col collapsed="false" customWidth="true" hidden="false" outlineLevel="0" max="797" min="797" style="90" width="18"/>
    <col collapsed="false" customWidth="true" hidden="false" outlineLevel="0" max="798" min="798" style="90" width="42.5"/>
    <col collapsed="false" customWidth="true" hidden="false" outlineLevel="0" max="799" min="799" style="90" width="31"/>
    <col collapsed="false" customWidth="true" hidden="false" outlineLevel="0" max="800" min="800" style="90" width="35"/>
    <col collapsed="false" customWidth="true" hidden="false" outlineLevel="0" max="801" min="801" style="90" width="31"/>
    <col collapsed="false" customWidth="true" hidden="false" outlineLevel="0" max="802" min="802" style="90" width="35"/>
    <col collapsed="false" customWidth="true" hidden="false" outlineLevel="0" max="803" min="803" style="90" width="31"/>
    <col collapsed="false" customWidth="true" hidden="false" outlineLevel="0" max="804" min="804" style="90" width="37.67"/>
    <col collapsed="false" customWidth="true" hidden="false" outlineLevel="0" max="805" min="805" style="90" width="11.5"/>
    <col collapsed="false" customWidth="true" hidden="false" outlineLevel="0" max="806" min="806" style="90" width="54"/>
    <col collapsed="false" customWidth="true" hidden="false" outlineLevel="0" max="807" min="807" style="90" width="43.51"/>
    <col collapsed="false" customWidth="true" hidden="false" outlineLevel="0" max="808" min="808" style="90" width="44.66"/>
    <col collapsed="false" customWidth="false" hidden="false" outlineLevel="0" max="1018" min="809" style="90" width="6.33"/>
    <col collapsed="false" customWidth="true" hidden="false" outlineLevel="0" max="1020" min="1019" style="90" width="2.33"/>
    <col collapsed="false" customWidth="true" hidden="true" outlineLevel="0" max="1021" min="1021" style="90" width="11.53"/>
    <col collapsed="false" customWidth="true" hidden="false" outlineLevel="0" max="1024" min="1022" style="90" width="12.67"/>
    <col collapsed="false" customWidth="true" hidden="false" outlineLevel="0" max="1025" min="1025" style="90" width="12"/>
    <col collapsed="false" customWidth="true" hidden="false" outlineLevel="0" max="1026" min="1026" style="90" width="12.33"/>
    <col collapsed="false" customWidth="true" hidden="false" outlineLevel="0" max="1027" min="1027" style="90" width="13.5"/>
    <col collapsed="false" customWidth="true" hidden="true" outlineLevel="0" max="1028" min="1028" style="90" width="11.53"/>
    <col collapsed="false" customWidth="true" hidden="false" outlineLevel="0" max="1031" min="1029" style="90" width="13"/>
    <col collapsed="false" customWidth="true" hidden="false" outlineLevel="0" max="1032" min="1032" style="90" width="14.67"/>
    <col collapsed="false" customWidth="true" hidden="false" outlineLevel="0" max="1033" min="1033" style="90" width="13.34"/>
    <col collapsed="false" customWidth="true" hidden="false" outlineLevel="0" max="1034" min="1034" style="90" width="13.5"/>
    <col collapsed="false" customWidth="true" hidden="false" outlineLevel="0" max="1035" min="1035" style="90" width="2.33"/>
    <col collapsed="false" customWidth="true" hidden="false" outlineLevel="0" max="1036" min="1036" style="90" width="13.67"/>
    <col collapsed="false" customWidth="true" hidden="false" outlineLevel="0" max="1037" min="1037" style="90" width="10.66"/>
    <col collapsed="false" customWidth="true" hidden="false" outlineLevel="0" max="1038" min="1038" style="90" width="12"/>
    <col collapsed="false" customWidth="true" hidden="false" outlineLevel="0" max="1039" min="1039" style="90" width="11.5"/>
    <col collapsed="false" customWidth="true" hidden="false" outlineLevel="0" max="1040" min="1040" style="90" width="16"/>
    <col collapsed="false" customWidth="true" hidden="false" outlineLevel="0" max="1042" min="1041" style="90" width="10.66"/>
    <col collapsed="false" customWidth="true" hidden="false" outlineLevel="0" max="1043" min="1043" style="90" width="15.51"/>
    <col collapsed="false" customWidth="true" hidden="false" outlineLevel="0" max="1044" min="1044" style="90" width="11.5"/>
    <col collapsed="false" customWidth="true" hidden="false" outlineLevel="0" max="1045" min="1045" style="90" width="12"/>
    <col collapsed="false" customWidth="true" hidden="false" outlineLevel="0" max="1046" min="1046" style="90" width="11.5"/>
    <col collapsed="false" customWidth="true" hidden="false" outlineLevel="0" max="1047" min="1047" style="90" width="12"/>
    <col collapsed="false" customWidth="true" hidden="false" outlineLevel="0" max="1048" min="1048" style="90" width="11.5"/>
    <col collapsed="false" customWidth="true" hidden="false" outlineLevel="0" max="1049" min="1049" style="90" width="12.67"/>
    <col collapsed="false" customWidth="true" hidden="false" outlineLevel="0" max="1050" min="1050" style="90" width="10.66"/>
    <col collapsed="false" customWidth="true" hidden="false" outlineLevel="0" max="1051" min="1051" style="90" width="19"/>
    <col collapsed="false" customWidth="true" hidden="false" outlineLevel="0" max="1052" min="1052" style="90" width="13.34"/>
    <col collapsed="false" customWidth="true" hidden="false" outlineLevel="0" max="1053" min="1053" style="90" width="18"/>
    <col collapsed="false" customWidth="true" hidden="false" outlineLevel="0" max="1054" min="1054" style="90" width="42.5"/>
    <col collapsed="false" customWidth="true" hidden="false" outlineLevel="0" max="1055" min="1055" style="90" width="31"/>
    <col collapsed="false" customWidth="true" hidden="false" outlineLevel="0" max="1056" min="1056" style="90" width="35"/>
    <col collapsed="false" customWidth="true" hidden="false" outlineLevel="0" max="1057" min="1057" style="90" width="31"/>
    <col collapsed="false" customWidth="true" hidden="false" outlineLevel="0" max="1058" min="1058" style="90" width="35"/>
    <col collapsed="false" customWidth="true" hidden="false" outlineLevel="0" max="1059" min="1059" style="90" width="31"/>
    <col collapsed="false" customWidth="true" hidden="false" outlineLevel="0" max="1060" min="1060" style="90" width="37.67"/>
    <col collapsed="false" customWidth="true" hidden="false" outlineLevel="0" max="1061" min="1061" style="90" width="11.5"/>
    <col collapsed="false" customWidth="true" hidden="false" outlineLevel="0" max="1062" min="1062" style="90" width="54"/>
    <col collapsed="false" customWidth="true" hidden="false" outlineLevel="0" max="1063" min="1063" style="90" width="43.51"/>
    <col collapsed="false" customWidth="true" hidden="false" outlineLevel="0" max="1064" min="1064" style="90" width="44.66"/>
    <col collapsed="false" customWidth="false" hidden="false" outlineLevel="0" max="1274" min="1065" style="90" width="6.33"/>
    <col collapsed="false" customWidth="true" hidden="false" outlineLevel="0" max="1276" min="1275" style="90" width="2.33"/>
    <col collapsed="false" customWidth="true" hidden="true" outlineLevel="0" max="1277" min="1277" style="90" width="11.53"/>
    <col collapsed="false" customWidth="true" hidden="false" outlineLevel="0" max="1280" min="1278" style="90" width="12.67"/>
    <col collapsed="false" customWidth="true" hidden="false" outlineLevel="0" max="1281" min="1281" style="90" width="12"/>
    <col collapsed="false" customWidth="true" hidden="false" outlineLevel="0" max="1282" min="1282" style="90" width="12.33"/>
    <col collapsed="false" customWidth="true" hidden="false" outlineLevel="0" max="1283" min="1283" style="90" width="13.5"/>
    <col collapsed="false" customWidth="true" hidden="true" outlineLevel="0" max="1284" min="1284" style="90" width="11.53"/>
    <col collapsed="false" customWidth="true" hidden="false" outlineLevel="0" max="1287" min="1285" style="90" width="13"/>
    <col collapsed="false" customWidth="true" hidden="false" outlineLevel="0" max="1288" min="1288" style="90" width="14.67"/>
    <col collapsed="false" customWidth="true" hidden="false" outlineLevel="0" max="1289" min="1289" style="90" width="13.34"/>
    <col collapsed="false" customWidth="true" hidden="false" outlineLevel="0" max="1290" min="1290" style="90" width="13.5"/>
    <col collapsed="false" customWidth="true" hidden="false" outlineLevel="0" max="1291" min="1291" style="90" width="2.33"/>
    <col collapsed="false" customWidth="true" hidden="false" outlineLevel="0" max="1292" min="1292" style="90" width="13.67"/>
    <col collapsed="false" customWidth="true" hidden="false" outlineLevel="0" max="1293" min="1293" style="90" width="10.66"/>
    <col collapsed="false" customWidth="true" hidden="false" outlineLevel="0" max="1294" min="1294" style="90" width="12"/>
    <col collapsed="false" customWidth="true" hidden="false" outlineLevel="0" max="1295" min="1295" style="90" width="11.5"/>
    <col collapsed="false" customWidth="true" hidden="false" outlineLevel="0" max="1296" min="1296" style="90" width="16"/>
    <col collapsed="false" customWidth="true" hidden="false" outlineLevel="0" max="1298" min="1297" style="90" width="10.66"/>
    <col collapsed="false" customWidth="true" hidden="false" outlineLevel="0" max="1299" min="1299" style="90" width="15.51"/>
    <col collapsed="false" customWidth="true" hidden="false" outlineLevel="0" max="1300" min="1300" style="90" width="11.5"/>
    <col collapsed="false" customWidth="true" hidden="false" outlineLevel="0" max="1301" min="1301" style="90" width="12"/>
    <col collapsed="false" customWidth="true" hidden="false" outlineLevel="0" max="1302" min="1302" style="90" width="11.5"/>
    <col collapsed="false" customWidth="true" hidden="false" outlineLevel="0" max="1303" min="1303" style="90" width="12"/>
    <col collapsed="false" customWidth="true" hidden="false" outlineLevel="0" max="1304" min="1304" style="90" width="11.5"/>
    <col collapsed="false" customWidth="true" hidden="false" outlineLevel="0" max="1305" min="1305" style="90" width="12.67"/>
    <col collapsed="false" customWidth="true" hidden="false" outlineLevel="0" max="1306" min="1306" style="90" width="10.66"/>
    <col collapsed="false" customWidth="true" hidden="false" outlineLevel="0" max="1307" min="1307" style="90" width="19"/>
    <col collapsed="false" customWidth="true" hidden="false" outlineLevel="0" max="1308" min="1308" style="90" width="13.34"/>
    <col collapsed="false" customWidth="true" hidden="false" outlineLevel="0" max="1309" min="1309" style="90" width="18"/>
    <col collapsed="false" customWidth="true" hidden="false" outlineLevel="0" max="1310" min="1310" style="90" width="42.5"/>
    <col collapsed="false" customWidth="true" hidden="false" outlineLevel="0" max="1311" min="1311" style="90" width="31"/>
    <col collapsed="false" customWidth="true" hidden="false" outlineLevel="0" max="1312" min="1312" style="90" width="35"/>
    <col collapsed="false" customWidth="true" hidden="false" outlineLevel="0" max="1313" min="1313" style="90" width="31"/>
    <col collapsed="false" customWidth="true" hidden="false" outlineLevel="0" max="1314" min="1314" style="90" width="35"/>
    <col collapsed="false" customWidth="true" hidden="false" outlineLevel="0" max="1315" min="1315" style="90" width="31"/>
    <col collapsed="false" customWidth="true" hidden="false" outlineLevel="0" max="1316" min="1316" style="90" width="37.67"/>
    <col collapsed="false" customWidth="true" hidden="false" outlineLevel="0" max="1317" min="1317" style="90" width="11.5"/>
    <col collapsed="false" customWidth="true" hidden="false" outlineLevel="0" max="1318" min="1318" style="90" width="54"/>
    <col collapsed="false" customWidth="true" hidden="false" outlineLevel="0" max="1319" min="1319" style="90" width="43.51"/>
    <col collapsed="false" customWidth="true" hidden="false" outlineLevel="0" max="1320" min="1320" style="90" width="44.66"/>
    <col collapsed="false" customWidth="false" hidden="false" outlineLevel="0" max="1530" min="1321" style="90" width="6.33"/>
    <col collapsed="false" customWidth="true" hidden="false" outlineLevel="0" max="1532" min="1531" style="90" width="2.33"/>
    <col collapsed="false" customWidth="true" hidden="true" outlineLevel="0" max="1533" min="1533" style="90" width="11.53"/>
    <col collapsed="false" customWidth="true" hidden="false" outlineLevel="0" max="1536" min="1534" style="90" width="12.67"/>
    <col collapsed="false" customWidth="true" hidden="false" outlineLevel="0" max="1537" min="1537" style="90" width="12"/>
    <col collapsed="false" customWidth="true" hidden="false" outlineLevel="0" max="1538" min="1538" style="90" width="12.33"/>
    <col collapsed="false" customWidth="true" hidden="false" outlineLevel="0" max="1539" min="1539" style="90" width="13.5"/>
    <col collapsed="false" customWidth="true" hidden="true" outlineLevel="0" max="1540" min="1540" style="90" width="11.53"/>
    <col collapsed="false" customWidth="true" hidden="false" outlineLevel="0" max="1543" min="1541" style="90" width="13"/>
    <col collapsed="false" customWidth="true" hidden="false" outlineLevel="0" max="1544" min="1544" style="90" width="14.67"/>
    <col collapsed="false" customWidth="true" hidden="false" outlineLevel="0" max="1545" min="1545" style="90" width="13.34"/>
    <col collapsed="false" customWidth="true" hidden="false" outlineLevel="0" max="1546" min="1546" style="90" width="13.5"/>
    <col collapsed="false" customWidth="true" hidden="false" outlineLevel="0" max="1547" min="1547" style="90" width="2.33"/>
    <col collapsed="false" customWidth="true" hidden="false" outlineLevel="0" max="1548" min="1548" style="90" width="13.67"/>
    <col collapsed="false" customWidth="true" hidden="false" outlineLevel="0" max="1549" min="1549" style="90" width="10.66"/>
    <col collapsed="false" customWidth="true" hidden="false" outlineLevel="0" max="1550" min="1550" style="90" width="12"/>
    <col collapsed="false" customWidth="true" hidden="false" outlineLevel="0" max="1551" min="1551" style="90" width="11.5"/>
    <col collapsed="false" customWidth="true" hidden="false" outlineLevel="0" max="1552" min="1552" style="90" width="16"/>
    <col collapsed="false" customWidth="true" hidden="false" outlineLevel="0" max="1554" min="1553" style="90" width="10.66"/>
    <col collapsed="false" customWidth="true" hidden="false" outlineLevel="0" max="1555" min="1555" style="90" width="15.51"/>
    <col collapsed="false" customWidth="true" hidden="false" outlineLevel="0" max="1556" min="1556" style="90" width="11.5"/>
    <col collapsed="false" customWidth="true" hidden="false" outlineLevel="0" max="1557" min="1557" style="90" width="12"/>
    <col collapsed="false" customWidth="true" hidden="false" outlineLevel="0" max="1558" min="1558" style="90" width="11.5"/>
    <col collapsed="false" customWidth="true" hidden="false" outlineLevel="0" max="1559" min="1559" style="90" width="12"/>
    <col collapsed="false" customWidth="true" hidden="false" outlineLevel="0" max="1560" min="1560" style="90" width="11.5"/>
    <col collapsed="false" customWidth="true" hidden="false" outlineLevel="0" max="1561" min="1561" style="90" width="12.67"/>
    <col collapsed="false" customWidth="true" hidden="false" outlineLevel="0" max="1562" min="1562" style="90" width="10.66"/>
    <col collapsed="false" customWidth="true" hidden="false" outlineLevel="0" max="1563" min="1563" style="90" width="19"/>
    <col collapsed="false" customWidth="true" hidden="false" outlineLevel="0" max="1564" min="1564" style="90" width="13.34"/>
    <col collapsed="false" customWidth="true" hidden="false" outlineLevel="0" max="1565" min="1565" style="90" width="18"/>
    <col collapsed="false" customWidth="true" hidden="false" outlineLevel="0" max="1566" min="1566" style="90" width="42.5"/>
    <col collapsed="false" customWidth="true" hidden="false" outlineLevel="0" max="1567" min="1567" style="90" width="31"/>
    <col collapsed="false" customWidth="true" hidden="false" outlineLevel="0" max="1568" min="1568" style="90" width="35"/>
    <col collapsed="false" customWidth="true" hidden="false" outlineLevel="0" max="1569" min="1569" style="90" width="31"/>
    <col collapsed="false" customWidth="true" hidden="false" outlineLevel="0" max="1570" min="1570" style="90" width="35"/>
    <col collapsed="false" customWidth="true" hidden="false" outlineLevel="0" max="1571" min="1571" style="90" width="31"/>
    <col collapsed="false" customWidth="true" hidden="false" outlineLevel="0" max="1572" min="1572" style="90" width="37.67"/>
    <col collapsed="false" customWidth="true" hidden="false" outlineLevel="0" max="1573" min="1573" style="90" width="11.5"/>
    <col collapsed="false" customWidth="true" hidden="false" outlineLevel="0" max="1574" min="1574" style="90" width="54"/>
    <col collapsed="false" customWidth="true" hidden="false" outlineLevel="0" max="1575" min="1575" style="90" width="43.51"/>
    <col collapsed="false" customWidth="true" hidden="false" outlineLevel="0" max="1576" min="1576" style="90" width="44.66"/>
    <col collapsed="false" customWidth="false" hidden="false" outlineLevel="0" max="1786" min="1577" style="90" width="6.33"/>
    <col collapsed="false" customWidth="true" hidden="false" outlineLevel="0" max="1788" min="1787" style="90" width="2.33"/>
    <col collapsed="false" customWidth="true" hidden="true" outlineLevel="0" max="1789" min="1789" style="90" width="11.53"/>
    <col collapsed="false" customWidth="true" hidden="false" outlineLevel="0" max="1792" min="1790" style="90" width="12.67"/>
    <col collapsed="false" customWidth="true" hidden="false" outlineLevel="0" max="1793" min="1793" style="90" width="12"/>
    <col collapsed="false" customWidth="true" hidden="false" outlineLevel="0" max="1794" min="1794" style="90" width="12.33"/>
    <col collapsed="false" customWidth="true" hidden="false" outlineLevel="0" max="1795" min="1795" style="90" width="13.5"/>
    <col collapsed="false" customWidth="true" hidden="true" outlineLevel="0" max="1796" min="1796" style="90" width="11.53"/>
    <col collapsed="false" customWidth="true" hidden="false" outlineLevel="0" max="1799" min="1797" style="90" width="13"/>
    <col collapsed="false" customWidth="true" hidden="false" outlineLevel="0" max="1800" min="1800" style="90" width="14.67"/>
    <col collapsed="false" customWidth="true" hidden="false" outlineLevel="0" max="1801" min="1801" style="90" width="13.34"/>
    <col collapsed="false" customWidth="true" hidden="false" outlineLevel="0" max="1802" min="1802" style="90" width="13.5"/>
    <col collapsed="false" customWidth="true" hidden="false" outlineLevel="0" max="1803" min="1803" style="90" width="2.33"/>
    <col collapsed="false" customWidth="true" hidden="false" outlineLevel="0" max="1804" min="1804" style="90" width="13.67"/>
    <col collapsed="false" customWidth="true" hidden="false" outlineLevel="0" max="1805" min="1805" style="90" width="10.66"/>
    <col collapsed="false" customWidth="true" hidden="false" outlineLevel="0" max="1806" min="1806" style="90" width="12"/>
    <col collapsed="false" customWidth="true" hidden="false" outlineLevel="0" max="1807" min="1807" style="90" width="11.5"/>
    <col collapsed="false" customWidth="true" hidden="false" outlineLevel="0" max="1808" min="1808" style="90" width="16"/>
    <col collapsed="false" customWidth="true" hidden="false" outlineLevel="0" max="1810" min="1809" style="90" width="10.66"/>
    <col collapsed="false" customWidth="true" hidden="false" outlineLevel="0" max="1811" min="1811" style="90" width="15.51"/>
    <col collapsed="false" customWidth="true" hidden="false" outlineLevel="0" max="1812" min="1812" style="90" width="11.5"/>
    <col collapsed="false" customWidth="true" hidden="false" outlineLevel="0" max="1813" min="1813" style="90" width="12"/>
    <col collapsed="false" customWidth="true" hidden="false" outlineLevel="0" max="1814" min="1814" style="90" width="11.5"/>
    <col collapsed="false" customWidth="true" hidden="false" outlineLevel="0" max="1815" min="1815" style="90" width="12"/>
    <col collapsed="false" customWidth="true" hidden="false" outlineLevel="0" max="1816" min="1816" style="90" width="11.5"/>
    <col collapsed="false" customWidth="true" hidden="false" outlineLevel="0" max="1817" min="1817" style="90" width="12.67"/>
    <col collapsed="false" customWidth="true" hidden="false" outlineLevel="0" max="1818" min="1818" style="90" width="10.66"/>
    <col collapsed="false" customWidth="true" hidden="false" outlineLevel="0" max="1819" min="1819" style="90" width="19"/>
    <col collapsed="false" customWidth="true" hidden="false" outlineLevel="0" max="1820" min="1820" style="90" width="13.34"/>
    <col collapsed="false" customWidth="true" hidden="false" outlineLevel="0" max="1821" min="1821" style="90" width="18"/>
    <col collapsed="false" customWidth="true" hidden="false" outlineLevel="0" max="1822" min="1822" style="90" width="42.5"/>
    <col collapsed="false" customWidth="true" hidden="false" outlineLevel="0" max="1823" min="1823" style="90" width="31"/>
    <col collapsed="false" customWidth="true" hidden="false" outlineLevel="0" max="1824" min="1824" style="90" width="35"/>
    <col collapsed="false" customWidth="true" hidden="false" outlineLevel="0" max="1825" min="1825" style="90" width="31"/>
    <col collapsed="false" customWidth="true" hidden="false" outlineLevel="0" max="1826" min="1826" style="90" width="35"/>
    <col collapsed="false" customWidth="true" hidden="false" outlineLevel="0" max="1827" min="1827" style="90" width="31"/>
    <col collapsed="false" customWidth="true" hidden="false" outlineLevel="0" max="1828" min="1828" style="90" width="37.67"/>
    <col collapsed="false" customWidth="true" hidden="false" outlineLevel="0" max="1829" min="1829" style="90" width="11.5"/>
    <col collapsed="false" customWidth="true" hidden="false" outlineLevel="0" max="1830" min="1830" style="90" width="54"/>
    <col collapsed="false" customWidth="true" hidden="false" outlineLevel="0" max="1831" min="1831" style="90" width="43.51"/>
    <col collapsed="false" customWidth="true" hidden="false" outlineLevel="0" max="1832" min="1832" style="90" width="44.66"/>
    <col collapsed="false" customWidth="false" hidden="false" outlineLevel="0" max="2042" min="1833" style="90" width="6.33"/>
    <col collapsed="false" customWidth="true" hidden="false" outlineLevel="0" max="2044" min="2043" style="90" width="2.33"/>
    <col collapsed="false" customWidth="true" hidden="true" outlineLevel="0" max="2045" min="2045" style="90" width="11.53"/>
    <col collapsed="false" customWidth="true" hidden="false" outlineLevel="0" max="2048" min="2046" style="90" width="12.67"/>
    <col collapsed="false" customWidth="true" hidden="false" outlineLevel="0" max="2049" min="2049" style="90" width="12"/>
    <col collapsed="false" customWidth="true" hidden="false" outlineLevel="0" max="2050" min="2050" style="90" width="12.33"/>
    <col collapsed="false" customWidth="true" hidden="false" outlineLevel="0" max="2051" min="2051" style="90" width="13.5"/>
    <col collapsed="false" customWidth="true" hidden="true" outlineLevel="0" max="2052" min="2052" style="90" width="11.53"/>
    <col collapsed="false" customWidth="true" hidden="false" outlineLevel="0" max="2055" min="2053" style="90" width="13"/>
    <col collapsed="false" customWidth="true" hidden="false" outlineLevel="0" max="2056" min="2056" style="90" width="14.67"/>
    <col collapsed="false" customWidth="true" hidden="false" outlineLevel="0" max="2057" min="2057" style="90" width="13.34"/>
    <col collapsed="false" customWidth="true" hidden="false" outlineLevel="0" max="2058" min="2058" style="90" width="13.5"/>
    <col collapsed="false" customWidth="true" hidden="false" outlineLevel="0" max="2059" min="2059" style="90" width="2.33"/>
    <col collapsed="false" customWidth="true" hidden="false" outlineLevel="0" max="2060" min="2060" style="90" width="13.67"/>
    <col collapsed="false" customWidth="true" hidden="false" outlineLevel="0" max="2061" min="2061" style="90" width="10.66"/>
    <col collapsed="false" customWidth="true" hidden="false" outlineLevel="0" max="2062" min="2062" style="90" width="12"/>
    <col collapsed="false" customWidth="true" hidden="false" outlineLevel="0" max="2063" min="2063" style="90" width="11.5"/>
    <col collapsed="false" customWidth="true" hidden="false" outlineLevel="0" max="2064" min="2064" style="90" width="16"/>
    <col collapsed="false" customWidth="true" hidden="false" outlineLevel="0" max="2066" min="2065" style="90" width="10.66"/>
    <col collapsed="false" customWidth="true" hidden="false" outlineLevel="0" max="2067" min="2067" style="90" width="15.51"/>
    <col collapsed="false" customWidth="true" hidden="false" outlineLevel="0" max="2068" min="2068" style="90" width="11.5"/>
    <col collapsed="false" customWidth="true" hidden="false" outlineLevel="0" max="2069" min="2069" style="90" width="12"/>
    <col collapsed="false" customWidth="true" hidden="false" outlineLevel="0" max="2070" min="2070" style="90" width="11.5"/>
    <col collapsed="false" customWidth="true" hidden="false" outlineLevel="0" max="2071" min="2071" style="90" width="12"/>
    <col collapsed="false" customWidth="true" hidden="false" outlineLevel="0" max="2072" min="2072" style="90" width="11.5"/>
    <col collapsed="false" customWidth="true" hidden="false" outlineLevel="0" max="2073" min="2073" style="90" width="12.67"/>
    <col collapsed="false" customWidth="true" hidden="false" outlineLevel="0" max="2074" min="2074" style="90" width="10.66"/>
    <col collapsed="false" customWidth="true" hidden="false" outlineLevel="0" max="2075" min="2075" style="90" width="19"/>
    <col collapsed="false" customWidth="true" hidden="false" outlineLevel="0" max="2076" min="2076" style="90" width="13.34"/>
    <col collapsed="false" customWidth="true" hidden="false" outlineLevel="0" max="2077" min="2077" style="90" width="18"/>
    <col collapsed="false" customWidth="true" hidden="false" outlineLevel="0" max="2078" min="2078" style="90" width="42.5"/>
    <col collapsed="false" customWidth="true" hidden="false" outlineLevel="0" max="2079" min="2079" style="90" width="31"/>
    <col collapsed="false" customWidth="true" hidden="false" outlineLevel="0" max="2080" min="2080" style="90" width="35"/>
    <col collapsed="false" customWidth="true" hidden="false" outlineLevel="0" max="2081" min="2081" style="90" width="31"/>
    <col collapsed="false" customWidth="true" hidden="false" outlineLevel="0" max="2082" min="2082" style="90" width="35"/>
    <col collapsed="false" customWidth="true" hidden="false" outlineLevel="0" max="2083" min="2083" style="90" width="31"/>
    <col collapsed="false" customWidth="true" hidden="false" outlineLevel="0" max="2084" min="2084" style="90" width="37.67"/>
    <col collapsed="false" customWidth="true" hidden="false" outlineLevel="0" max="2085" min="2085" style="90" width="11.5"/>
    <col collapsed="false" customWidth="true" hidden="false" outlineLevel="0" max="2086" min="2086" style="90" width="54"/>
    <col collapsed="false" customWidth="true" hidden="false" outlineLevel="0" max="2087" min="2087" style="90" width="43.51"/>
    <col collapsed="false" customWidth="true" hidden="false" outlineLevel="0" max="2088" min="2088" style="90" width="44.66"/>
    <col collapsed="false" customWidth="false" hidden="false" outlineLevel="0" max="2298" min="2089" style="90" width="6.33"/>
    <col collapsed="false" customWidth="true" hidden="false" outlineLevel="0" max="2300" min="2299" style="90" width="2.33"/>
    <col collapsed="false" customWidth="true" hidden="true" outlineLevel="0" max="2301" min="2301" style="90" width="11.53"/>
    <col collapsed="false" customWidth="true" hidden="false" outlineLevel="0" max="2304" min="2302" style="90" width="12.67"/>
    <col collapsed="false" customWidth="true" hidden="false" outlineLevel="0" max="2305" min="2305" style="90" width="12"/>
    <col collapsed="false" customWidth="true" hidden="false" outlineLevel="0" max="2306" min="2306" style="90" width="12.33"/>
    <col collapsed="false" customWidth="true" hidden="false" outlineLevel="0" max="2307" min="2307" style="90" width="13.5"/>
    <col collapsed="false" customWidth="true" hidden="true" outlineLevel="0" max="2308" min="2308" style="90" width="11.53"/>
    <col collapsed="false" customWidth="true" hidden="false" outlineLevel="0" max="2311" min="2309" style="90" width="13"/>
    <col collapsed="false" customWidth="true" hidden="false" outlineLevel="0" max="2312" min="2312" style="90" width="14.67"/>
    <col collapsed="false" customWidth="true" hidden="false" outlineLevel="0" max="2313" min="2313" style="90" width="13.34"/>
    <col collapsed="false" customWidth="true" hidden="false" outlineLevel="0" max="2314" min="2314" style="90" width="13.5"/>
    <col collapsed="false" customWidth="true" hidden="false" outlineLevel="0" max="2315" min="2315" style="90" width="2.33"/>
    <col collapsed="false" customWidth="true" hidden="false" outlineLevel="0" max="2316" min="2316" style="90" width="13.67"/>
    <col collapsed="false" customWidth="true" hidden="false" outlineLevel="0" max="2317" min="2317" style="90" width="10.66"/>
    <col collapsed="false" customWidth="true" hidden="false" outlineLevel="0" max="2318" min="2318" style="90" width="12"/>
    <col collapsed="false" customWidth="true" hidden="false" outlineLevel="0" max="2319" min="2319" style="90" width="11.5"/>
    <col collapsed="false" customWidth="true" hidden="false" outlineLevel="0" max="2320" min="2320" style="90" width="16"/>
    <col collapsed="false" customWidth="true" hidden="false" outlineLevel="0" max="2322" min="2321" style="90" width="10.66"/>
    <col collapsed="false" customWidth="true" hidden="false" outlineLevel="0" max="2323" min="2323" style="90" width="15.51"/>
    <col collapsed="false" customWidth="true" hidden="false" outlineLevel="0" max="2324" min="2324" style="90" width="11.5"/>
    <col collapsed="false" customWidth="true" hidden="false" outlineLevel="0" max="2325" min="2325" style="90" width="12"/>
    <col collapsed="false" customWidth="true" hidden="false" outlineLevel="0" max="2326" min="2326" style="90" width="11.5"/>
    <col collapsed="false" customWidth="true" hidden="false" outlineLevel="0" max="2327" min="2327" style="90" width="12"/>
    <col collapsed="false" customWidth="true" hidden="false" outlineLevel="0" max="2328" min="2328" style="90" width="11.5"/>
    <col collapsed="false" customWidth="true" hidden="false" outlineLevel="0" max="2329" min="2329" style="90" width="12.67"/>
    <col collapsed="false" customWidth="true" hidden="false" outlineLevel="0" max="2330" min="2330" style="90" width="10.66"/>
    <col collapsed="false" customWidth="true" hidden="false" outlineLevel="0" max="2331" min="2331" style="90" width="19"/>
    <col collapsed="false" customWidth="true" hidden="false" outlineLevel="0" max="2332" min="2332" style="90" width="13.34"/>
    <col collapsed="false" customWidth="true" hidden="false" outlineLevel="0" max="2333" min="2333" style="90" width="18"/>
    <col collapsed="false" customWidth="true" hidden="false" outlineLevel="0" max="2334" min="2334" style="90" width="42.5"/>
    <col collapsed="false" customWidth="true" hidden="false" outlineLevel="0" max="2335" min="2335" style="90" width="31"/>
    <col collapsed="false" customWidth="true" hidden="false" outlineLevel="0" max="2336" min="2336" style="90" width="35"/>
    <col collapsed="false" customWidth="true" hidden="false" outlineLevel="0" max="2337" min="2337" style="90" width="31"/>
    <col collapsed="false" customWidth="true" hidden="false" outlineLevel="0" max="2338" min="2338" style="90" width="35"/>
    <col collapsed="false" customWidth="true" hidden="false" outlineLevel="0" max="2339" min="2339" style="90" width="31"/>
    <col collapsed="false" customWidth="true" hidden="false" outlineLevel="0" max="2340" min="2340" style="90" width="37.67"/>
    <col collapsed="false" customWidth="true" hidden="false" outlineLevel="0" max="2341" min="2341" style="90" width="11.5"/>
    <col collapsed="false" customWidth="true" hidden="false" outlineLevel="0" max="2342" min="2342" style="90" width="54"/>
    <col collapsed="false" customWidth="true" hidden="false" outlineLevel="0" max="2343" min="2343" style="90" width="43.51"/>
    <col collapsed="false" customWidth="true" hidden="false" outlineLevel="0" max="2344" min="2344" style="90" width="44.66"/>
    <col collapsed="false" customWidth="false" hidden="false" outlineLevel="0" max="2554" min="2345" style="90" width="6.33"/>
    <col collapsed="false" customWidth="true" hidden="false" outlineLevel="0" max="2556" min="2555" style="90" width="2.33"/>
    <col collapsed="false" customWidth="true" hidden="true" outlineLevel="0" max="2557" min="2557" style="90" width="11.53"/>
    <col collapsed="false" customWidth="true" hidden="false" outlineLevel="0" max="2560" min="2558" style="90" width="12.67"/>
    <col collapsed="false" customWidth="true" hidden="false" outlineLevel="0" max="2561" min="2561" style="90" width="12"/>
    <col collapsed="false" customWidth="true" hidden="false" outlineLevel="0" max="2562" min="2562" style="90" width="12.33"/>
    <col collapsed="false" customWidth="true" hidden="false" outlineLevel="0" max="2563" min="2563" style="90" width="13.5"/>
    <col collapsed="false" customWidth="true" hidden="true" outlineLevel="0" max="2564" min="2564" style="90" width="11.53"/>
    <col collapsed="false" customWidth="true" hidden="false" outlineLevel="0" max="2567" min="2565" style="90" width="13"/>
    <col collapsed="false" customWidth="true" hidden="false" outlineLevel="0" max="2568" min="2568" style="90" width="14.67"/>
    <col collapsed="false" customWidth="true" hidden="false" outlineLevel="0" max="2569" min="2569" style="90" width="13.34"/>
    <col collapsed="false" customWidth="true" hidden="false" outlineLevel="0" max="2570" min="2570" style="90" width="13.5"/>
    <col collapsed="false" customWidth="true" hidden="false" outlineLevel="0" max="2571" min="2571" style="90" width="2.33"/>
    <col collapsed="false" customWidth="true" hidden="false" outlineLevel="0" max="2572" min="2572" style="90" width="13.67"/>
    <col collapsed="false" customWidth="true" hidden="false" outlineLevel="0" max="2573" min="2573" style="90" width="10.66"/>
    <col collapsed="false" customWidth="true" hidden="false" outlineLevel="0" max="2574" min="2574" style="90" width="12"/>
    <col collapsed="false" customWidth="true" hidden="false" outlineLevel="0" max="2575" min="2575" style="90" width="11.5"/>
    <col collapsed="false" customWidth="true" hidden="false" outlineLevel="0" max="2576" min="2576" style="90" width="16"/>
    <col collapsed="false" customWidth="true" hidden="false" outlineLevel="0" max="2578" min="2577" style="90" width="10.66"/>
    <col collapsed="false" customWidth="true" hidden="false" outlineLevel="0" max="2579" min="2579" style="90" width="15.51"/>
    <col collapsed="false" customWidth="true" hidden="false" outlineLevel="0" max="2580" min="2580" style="90" width="11.5"/>
    <col collapsed="false" customWidth="true" hidden="false" outlineLevel="0" max="2581" min="2581" style="90" width="12"/>
    <col collapsed="false" customWidth="true" hidden="false" outlineLevel="0" max="2582" min="2582" style="90" width="11.5"/>
    <col collapsed="false" customWidth="true" hidden="false" outlineLevel="0" max="2583" min="2583" style="90" width="12"/>
    <col collapsed="false" customWidth="true" hidden="false" outlineLevel="0" max="2584" min="2584" style="90" width="11.5"/>
    <col collapsed="false" customWidth="true" hidden="false" outlineLevel="0" max="2585" min="2585" style="90" width="12.67"/>
    <col collapsed="false" customWidth="true" hidden="false" outlineLevel="0" max="2586" min="2586" style="90" width="10.66"/>
    <col collapsed="false" customWidth="true" hidden="false" outlineLevel="0" max="2587" min="2587" style="90" width="19"/>
    <col collapsed="false" customWidth="true" hidden="false" outlineLevel="0" max="2588" min="2588" style="90" width="13.34"/>
    <col collapsed="false" customWidth="true" hidden="false" outlineLevel="0" max="2589" min="2589" style="90" width="18"/>
    <col collapsed="false" customWidth="true" hidden="false" outlineLevel="0" max="2590" min="2590" style="90" width="42.5"/>
    <col collapsed="false" customWidth="true" hidden="false" outlineLevel="0" max="2591" min="2591" style="90" width="31"/>
    <col collapsed="false" customWidth="true" hidden="false" outlineLevel="0" max="2592" min="2592" style="90" width="35"/>
    <col collapsed="false" customWidth="true" hidden="false" outlineLevel="0" max="2593" min="2593" style="90" width="31"/>
    <col collapsed="false" customWidth="true" hidden="false" outlineLevel="0" max="2594" min="2594" style="90" width="35"/>
    <col collapsed="false" customWidth="true" hidden="false" outlineLevel="0" max="2595" min="2595" style="90" width="31"/>
    <col collapsed="false" customWidth="true" hidden="false" outlineLevel="0" max="2596" min="2596" style="90" width="37.67"/>
    <col collapsed="false" customWidth="true" hidden="false" outlineLevel="0" max="2597" min="2597" style="90" width="11.5"/>
    <col collapsed="false" customWidth="true" hidden="false" outlineLevel="0" max="2598" min="2598" style="90" width="54"/>
    <col collapsed="false" customWidth="true" hidden="false" outlineLevel="0" max="2599" min="2599" style="90" width="43.51"/>
    <col collapsed="false" customWidth="true" hidden="false" outlineLevel="0" max="2600" min="2600" style="90" width="44.66"/>
    <col collapsed="false" customWidth="false" hidden="false" outlineLevel="0" max="2810" min="2601" style="90" width="6.33"/>
    <col collapsed="false" customWidth="true" hidden="false" outlineLevel="0" max="2812" min="2811" style="90" width="2.33"/>
    <col collapsed="false" customWidth="true" hidden="true" outlineLevel="0" max="2813" min="2813" style="90" width="11.53"/>
    <col collapsed="false" customWidth="true" hidden="false" outlineLevel="0" max="2816" min="2814" style="90" width="12.67"/>
    <col collapsed="false" customWidth="true" hidden="false" outlineLevel="0" max="2817" min="2817" style="90" width="12"/>
    <col collapsed="false" customWidth="true" hidden="false" outlineLevel="0" max="2818" min="2818" style="90" width="12.33"/>
    <col collapsed="false" customWidth="true" hidden="false" outlineLevel="0" max="2819" min="2819" style="90" width="13.5"/>
    <col collapsed="false" customWidth="true" hidden="true" outlineLevel="0" max="2820" min="2820" style="90" width="11.53"/>
    <col collapsed="false" customWidth="true" hidden="false" outlineLevel="0" max="2823" min="2821" style="90" width="13"/>
    <col collapsed="false" customWidth="true" hidden="false" outlineLevel="0" max="2824" min="2824" style="90" width="14.67"/>
    <col collapsed="false" customWidth="true" hidden="false" outlineLevel="0" max="2825" min="2825" style="90" width="13.34"/>
    <col collapsed="false" customWidth="true" hidden="false" outlineLevel="0" max="2826" min="2826" style="90" width="13.5"/>
    <col collapsed="false" customWidth="true" hidden="false" outlineLevel="0" max="2827" min="2827" style="90" width="2.33"/>
    <col collapsed="false" customWidth="true" hidden="false" outlineLevel="0" max="2828" min="2828" style="90" width="13.67"/>
    <col collapsed="false" customWidth="true" hidden="false" outlineLevel="0" max="2829" min="2829" style="90" width="10.66"/>
    <col collapsed="false" customWidth="true" hidden="false" outlineLevel="0" max="2830" min="2830" style="90" width="12"/>
    <col collapsed="false" customWidth="true" hidden="false" outlineLevel="0" max="2831" min="2831" style="90" width="11.5"/>
    <col collapsed="false" customWidth="true" hidden="false" outlineLevel="0" max="2832" min="2832" style="90" width="16"/>
    <col collapsed="false" customWidth="true" hidden="false" outlineLevel="0" max="2834" min="2833" style="90" width="10.66"/>
    <col collapsed="false" customWidth="true" hidden="false" outlineLevel="0" max="2835" min="2835" style="90" width="15.51"/>
    <col collapsed="false" customWidth="true" hidden="false" outlineLevel="0" max="2836" min="2836" style="90" width="11.5"/>
    <col collapsed="false" customWidth="true" hidden="false" outlineLevel="0" max="2837" min="2837" style="90" width="12"/>
    <col collapsed="false" customWidth="true" hidden="false" outlineLevel="0" max="2838" min="2838" style="90" width="11.5"/>
    <col collapsed="false" customWidth="true" hidden="false" outlineLevel="0" max="2839" min="2839" style="90" width="12"/>
    <col collapsed="false" customWidth="true" hidden="false" outlineLevel="0" max="2840" min="2840" style="90" width="11.5"/>
    <col collapsed="false" customWidth="true" hidden="false" outlineLevel="0" max="2841" min="2841" style="90" width="12.67"/>
    <col collapsed="false" customWidth="true" hidden="false" outlineLevel="0" max="2842" min="2842" style="90" width="10.66"/>
    <col collapsed="false" customWidth="true" hidden="false" outlineLevel="0" max="2843" min="2843" style="90" width="19"/>
    <col collapsed="false" customWidth="true" hidden="false" outlineLevel="0" max="2844" min="2844" style="90" width="13.34"/>
    <col collapsed="false" customWidth="true" hidden="false" outlineLevel="0" max="2845" min="2845" style="90" width="18"/>
    <col collapsed="false" customWidth="true" hidden="false" outlineLevel="0" max="2846" min="2846" style="90" width="42.5"/>
    <col collapsed="false" customWidth="true" hidden="false" outlineLevel="0" max="2847" min="2847" style="90" width="31"/>
    <col collapsed="false" customWidth="true" hidden="false" outlineLevel="0" max="2848" min="2848" style="90" width="35"/>
    <col collapsed="false" customWidth="true" hidden="false" outlineLevel="0" max="2849" min="2849" style="90" width="31"/>
    <col collapsed="false" customWidth="true" hidden="false" outlineLevel="0" max="2850" min="2850" style="90" width="35"/>
    <col collapsed="false" customWidth="true" hidden="false" outlineLevel="0" max="2851" min="2851" style="90" width="31"/>
    <col collapsed="false" customWidth="true" hidden="false" outlineLevel="0" max="2852" min="2852" style="90" width="37.67"/>
    <col collapsed="false" customWidth="true" hidden="false" outlineLevel="0" max="2853" min="2853" style="90" width="11.5"/>
    <col collapsed="false" customWidth="true" hidden="false" outlineLevel="0" max="2854" min="2854" style="90" width="54"/>
    <col collapsed="false" customWidth="true" hidden="false" outlineLevel="0" max="2855" min="2855" style="90" width="43.51"/>
    <col collapsed="false" customWidth="true" hidden="false" outlineLevel="0" max="2856" min="2856" style="90" width="44.66"/>
    <col collapsed="false" customWidth="false" hidden="false" outlineLevel="0" max="3066" min="2857" style="90" width="6.33"/>
    <col collapsed="false" customWidth="true" hidden="false" outlineLevel="0" max="3068" min="3067" style="90" width="2.33"/>
    <col collapsed="false" customWidth="true" hidden="true" outlineLevel="0" max="3069" min="3069" style="90" width="11.53"/>
    <col collapsed="false" customWidth="true" hidden="false" outlineLevel="0" max="3072" min="3070" style="90" width="12.67"/>
    <col collapsed="false" customWidth="true" hidden="false" outlineLevel="0" max="3073" min="3073" style="90" width="12"/>
    <col collapsed="false" customWidth="true" hidden="false" outlineLevel="0" max="3074" min="3074" style="90" width="12.33"/>
    <col collapsed="false" customWidth="true" hidden="false" outlineLevel="0" max="3075" min="3075" style="90" width="13.5"/>
    <col collapsed="false" customWidth="true" hidden="true" outlineLevel="0" max="3076" min="3076" style="90" width="11.53"/>
    <col collapsed="false" customWidth="true" hidden="false" outlineLevel="0" max="3079" min="3077" style="90" width="13"/>
    <col collapsed="false" customWidth="true" hidden="false" outlineLevel="0" max="3080" min="3080" style="90" width="14.67"/>
    <col collapsed="false" customWidth="true" hidden="false" outlineLevel="0" max="3081" min="3081" style="90" width="13.34"/>
    <col collapsed="false" customWidth="true" hidden="false" outlineLevel="0" max="3082" min="3082" style="90" width="13.5"/>
    <col collapsed="false" customWidth="true" hidden="false" outlineLevel="0" max="3083" min="3083" style="90" width="2.33"/>
    <col collapsed="false" customWidth="true" hidden="false" outlineLevel="0" max="3084" min="3084" style="90" width="13.67"/>
    <col collapsed="false" customWidth="true" hidden="false" outlineLevel="0" max="3085" min="3085" style="90" width="10.66"/>
    <col collapsed="false" customWidth="true" hidden="false" outlineLevel="0" max="3086" min="3086" style="90" width="12"/>
    <col collapsed="false" customWidth="true" hidden="false" outlineLevel="0" max="3087" min="3087" style="90" width="11.5"/>
    <col collapsed="false" customWidth="true" hidden="false" outlineLevel="0" max="3088" min="3088" style="90" width="16"/>
    <col collapsed="false" customWidth="true" hidden="false" outlineLevel="0" max="3090" min="3089" style="90" width="10.66"/>
    <col collapsed="false" customWidth="true" hidden="false" outlineLevel="0" max="3091" min="3091" style="90" width="15.51"/>
    <col collapsed="false" customWidth="true" hidden="false" outlineLevel="0" max="3092" min="3092" style="90" width="11.5"/>
    <col collapsed="false" customWidth="true" hidden="false" outlineLevel="0" max="3093" min="3093" style="90" width="12"/>
    <col collapsed="false" customWidth="true" hidden="false" outlineLevel="0" max="3094" min="3094" style="90" width="11.5"/>
    <col collapsed="false" customWidth="true" hidden="false" outlineLevel="0" max="3095" min="3095" style="90" width="12"/>
    <col collapsed="false" customWidth="true" hidden="false" outlineLevel="0" max="3096" min="3096" style="90" width="11.5"/>
    <col collapsed="false" customWidth="true" hidden="false" outlineLevel="0" max="3097" min="3097" style="90" width="12.67"/>
    <col collapsed="false" customWidth="true" hidden="false" outlineLevel="0" max="3098" min="3098" style="90" width="10.66"/>
    <col collapsed="false" customWidth="true" hidden="false" outlineLevel="0" max="3099" min="3099" style="90" width="19"/>
    <col collapsed="false" customWidth="true" hidden="false" outlineLevel="0" max="3100" min="3100" style="90" width="13.34"/>
    <col collapsed="false" customWidth="true" hidden="false" outlineLevel="0" max="3101" min="3101" style="90" width="18"/>
    <col collapsed="false" customWidth="true" hidden="false" outlineLevel="0" max="3102" min="3102" style="90" width="42.5"/>
    <col collapsed="false" customWidth="true" hidden="false" outlineLevel="0" max="3103" min="3103" style="90" width="31"/>
    <col collapsed="false" customWidth="true" hidden="false" outlineLevel="0" max="3104" min="3104" style="90" width="35"/>
    <col collapsed="false" customWidth="true" hidden="false" outlineLevel="0" max="3105" min="3105" style="90" width="31"/>
    <col collapsed="false" customWidth="true" hidden="false" outlineLevel="0" max="3106" min="3106" style="90" width="35"/>
    <col collapsed="false" customWidth="true" hidden="false" outlineLevel="0" max="3107" min="3107" style="90" width="31"/>
    <col collapsed="false" customWidth="true" hidden="false" outlineLevel="0" max="3108" min="3108" style="90" width="37.67"/>
    <col collapsed="false" customWidth="true" hidden="false" outlineLevel="0" max="3109" min="3109" style="90" width="11.5"/>
    <col collapsed="false" customWidth="true" hidden="false" outlineLevel="0" max="3110" min="3110" style="90" width="54"/>
    <col collapsed="false" customWidth="true" hidden="false" outlineLevel="0" max="3111" min="3111" style="90" width="43.51"/>
    <col collapsed="false" customWidth="true" hidden="false" outlineLevel="0" max="3112" min="3112" style="90" width="44.66"/>
    <col collapsed="false" customWidth="false" hidden="false" outlineLevel="0" max="3322" min="3113" style="90" width="6.33"/>
    <col collapsed="false" customWidth="true" hidden="false" outlineLevel="0" max="3324" min="3323" style="90" width="2.33"/>
    <col collapsed="false" customWidth="true" hidden="true" outlineLevel="0" max="3325" min="3325" style="90" width="11.53"/>
    <col collapsed="false" customWidth="true" hidden="false" outlineLevel="0" max="3328" min="3326" style="90" width="12.67"/>
    <col collapsed="false" customWidth="true" hidden="false" outlineLevel="0" max="3329" min="3329" style="90" width="12"/>
    <col collapsed="false" customWidth="true" hidden="false" outlineLevel="0" max="3330" min="3330" style="90" width="12.33"/>
    <col collapsed="false" customWidth="true" hidden="false" outlineLevel="0" max="3331" min="3331" style="90" width="13.5"/>
    <col collapsed="false" customWidth="true" hidden="true" outlineLevel="0" max="3332" min="3332" style="90" width="11.53"/>
    <col collapsed="false" customWidth="true" hidden="false" outlineLevel="0" max="3335" min="3333" style="90" width="13"/>
    <col collapsed="false" customWidth="true" hidden="false" outlineLevel="0" max="3336" min="3336" style="90" width="14.67"/>
    <col collapsed="false" customWidth="true" hidden="false" outlineLevel="0" max="3337" min="3337" style="90" width="13.34"/>
    <col collapsed="false" customWidth="true" hidden="false" outlineLevel="0" max="3338" min="3338" style="90" width="13.5"/>
    <col collapsed="false" customWidth="true" hidden="false" outlineLevel="0" max="3339" min="3339" style="90" width="2.33"/>
    <col collapsed="false" customWidth="true" hidden="false" outlineLevel="0" max="3340" min="3340" style="90" width="13.67"/>
    <col collapsed="false" customWidth="true" hidden="false" outlineLevel="0" max="3341" min="3341" style="90" width="10.66"/>
    <col collapsed="false" customWidth="true" hidden="false" outlineLevel="0" max="3342" min="3342" style="90" width="12"/>
    <col collapsed="false" customWidth="true" hidden="false" outlineLevel="0" max="3343" min="3343" style="90" width="11.5"/>
    <col collapsed="false" customWidth="true" hidden="false" outlineLevel="0" max="3344" min="3344" style="90" width="16"/>
    <col collapsed="false" customWidth="true" hidden="false" outlineLevel="0" max="3346" min="3345" style="90" width="10.66"/>
    <col collapsed="false" customWidth="true" hidden="false" outlineLevel="0" max="3347" min="3347" style="90" width="15.51"/>
    <col collapsed="false" customWidth="true" hidden="false" outlineLevel="0" max="3348" min="3348" style="90" width="11.5"/>
    <col collapsed="false" customWidth="true" hidden="false" outlineLevel="0" max="3349" min="3349" style="90" width="12"/>
    <col collapsed="false" customWidth="true" hidden="false" outlineLevel="0" max="3350" min="3350" style="90" width="11.5"/>
    <col collapsed="false" customWidth="true" hidden="false" outlineLevel="0" max="3351" min="3351" style="90" width="12"/>
    <col collapsed="false" customWidth="true" hidden="false" outlineLevel="0" max="3352" min="3352" style="90" width="11.5"/>
    <col collapsed="false" customWidth="true" hidden="false" outlineLevel="0" max="3353" min="3353" style="90" width="12.67"/>
    <col collapsed="false" customWidth="true" hidden="false" outlineLevel="0" max="3354" min="3354" style="90" width="10.66"/>
    <col collapsed="false" customWidth="true" hidden="false" outlineLevel="0" max="3355" min="3355" style="90" width="19"/>
    <col collapsed="false" customWidth="true" hidden="false" outlineLevel="0" max="3356" min="3356" style="90" width="13.34"/>
    <col collapsed="false" customWidth="true" hidden="false" outlineLevel="0" max="3357" min="3357" style="90" width="18"/>
    <col collapsed="false" customWidth="true" hidden="false" outlineLevel="0" max="3358" min="3358" style="90" width="42.5"/>
    <col collapsed="false" customWidth="true" hidden="false" outlineLevel="0" max="3359" min="3359" style="90" width="31"/>
    <col collapsed="false" customWidth="true" hidden="false" outlineLevel="0" max="3360" min="3360" style="90" width="35"/>
    <col collapsed="false" customWidth="true" hidden="false" outlineLevel="0" max="3361" min="3361" style="90" width="31"/>
    <col collapsed="false" customWidth="true" hidden="false" outlineLevel="0" max="3362" min="3362" style="90" width="35"/>
    <col collapsed="false" customWidth="true" hidden="false" outlineLevel="0" max="3363" min="3363" style="90" width="31"/>
    <col collapsed="false" customWidth="true" hidden="false" outlineLevel="0" max="3364" min="3364" style="90" width="37.67"/>
    <col collapsed="false" customWidth="true" hidden="false" outlineLevel="0" max="3365" min="3365" style="90" width="11.5"/>
    <col collapsed="false" customWidth="true" hidden="false" outlineLevel="0" max="3366" min="3366" style="90" width="54"/>
    <col collapsed="false" customWidth="true" hidden="false" outlineLevel="0" max="3367" min="3367" style="90" width="43.51"/>
    <col collapsed="false" customWidth="true" hidden="false" outlineLevel="0" max="3368" min="3368" style="90" width="44.66"/>
    <col collapsed="false" customWidth="false" hidden="false" outlineLevel="0" max="3578" min="3369" style="90" width="6.33"/>
    <col collapsed="false" customWidth="true" hidden="false" outlineLevel="0" max="3580" min="3579" style="90" width="2.33"/>
    <col collapsed="false" customWidth="true" hidden="true" outlineLevel="0" max="3581" min="3581" style="90" width="11.53"/>
    <col collapsed="false" customWidth="true" hidden="false" outlineLevel="0" max="3584" min="3582" style="90" width="12.67"/>
    <col collapsed="false" customWidth="true" hidden="false" outlineLevel="0" max="3585" min="3585" style="90" width="12"/>
    <col collapsed="false" customWidth="true" hidden="false" outlineLevel="0" max="3586" min="3586" style="90" width="12.33"/>
    <col collapsed="false" customWidth="true" hidden="false" outlineLevel="0" max="3587" min="3587" style="90" width="13.5"/>
    <col collapsed="false" customWidth="true" hidden="true" outlineLevel="0" max="3588" min="3588" style="90" width="11.53"/>
    <col collapsed="false" customWidth="true" hidden="false" outlineLevel="0" max="3591" min="3589" style="90" width="13"/>
    <col collapsed="false" customWidth="true" hidden="false" outlineLevel="0" max="3592" min="3592" style="90" width="14.67"/>
    <col collapsed="false" customWidth="true" hidden="false" outlineLevel="0" max="3593" min="3593" style="90" width="13.34"/>
    <col collapsed="false" customWidth="true" hidden="false" outlineLevel="0" max="3594" min="3594" style="90" width="13.5"/>
    <col collapsed="false" customWidth="true" hidden="false" outlineLevel="0" max="3595" min="3595" style="90" width="2.33"/>
    <col collapsed="false" customWidth="true" hidden="false" outlineLevel="0" max="3596" min="3596" style="90" width="13.67"/>
    <col collapsed="false" customWidth="true" hidden="false" outlineLevel="0" max="3597" min="3597" style="90" width="10.66"/>
    <col collapsed="false" customWidth="true" hidden="false" outlineLevel="0" max="3598" min="3598" style="90" width="12"/>
    <col collapsed="false" customWidth="true" hidden="false" outlineLevel="0" max="3599" min="3599" style="90" width="11.5"/>
    <col collapsed="false" customWidth="true" hidden="false" outlineLevel="0" max="3600" min="3600" style="90" width="16"/>
    <col collapsed="false" customWidth="true" hidden="false" outlineLevel="0" max="3602" min="3601" style="90" width="10.66"/>
    <col collapsed="false" customWidth="true" hidden="false" outlineLevel="0" max="3603" min="3603" style="90" width="15.51"/>
    <col collapsed="false" customWidth="true" hidden="false" outlineLevel="0" max="3604" min="3604" style="90" width="11.5"/>
    <col collapsed="false" customWidth="true" hidden="false" outlineLevel="0" max="3605" min="3605" style="90" width="12"/>
    <col collapsed="false" customWidth="true" hidden="false" outlineLevel="0" max="3606" min="3606" style="90" width="11.5"/>
    <col collapsed="false" customWidth="true" hidden="false" outlineLevel="0" max="3607" min="3607" style="90" width="12"/>
    <col collapsed="false" customWidth="true" hidden="false" outlineLevel="0" max="3608" min="3608" style="90" width="11.5"/>
    <col collapsed="false" customWidth="true" hidden="false" outlineLevel="0" max="3609" min="3609" style="90" width="12.67"/>
    <col collapsed="false" customWidth="true" hidden="false" outlineLevel="0" max="3610" min="3610" style="90" width="10.66"/>
    <col collapsed="false" customWidth="true" hidden="false" outlineLevel="0" max="3611" min="3611" style="90" width="19"/>
    <col collapsed="false" customWidth="true" hidden="false" outlineLevel="0" max="3612" min="3612" style="90" width="13.34"/>
    <col collapsed="false" customWidth="true" hidden="false" outlineLevel="0" max="3613" min="3613" style="90" width="18"/>
    <col collapsed="false" customWidth="true" hidden="false" outlineLevel="0" max="3614" min="3614" style="90" width="42.5"/>
    <col collapsed="false" customWidth="true" hidden="false" outlineLevel="0" max="3615" min="3615" style="90" width="31"/>
    <col collapsed="false" customWidth="true" hidden="false" outlineLevel="0" max="3616" min="3616" style="90" width="35"/>
    <col collapsed="false" customWidth="true" hidden="false" outlineLevel="0" max="3617" min="3617" style="90" width="31"/>
    <col collapsed="false" customWidth="true" hidden="false" outlineLevel="0" max="3618" min="3618" style="90" width="35"/>
    <col collapsed="false" customWidth="true" hidden="false" outlineLevel="0" max="3619" min="3619" style="90" width="31"/>
    <col collapsed="false" customWidth="true" hidden="false" outlineLevel="0" max="3620" min="3620" style="90" width="37.67"/>
    <col collapsed="false" customWidth="true" hidden="false" outlineLevel="0" max="3621" min="3621" style="90" width="11.5"/>
    <col collapsed="false" customWidth="true" hidden="false" outlineLevel="0" max="3622" min="3622" style="90" width="54"/>
    <col collapsed="false" customWidth="true" hidden="false" outlineLevel="0" max="3623" min="3623" style="90" width="43.51"/>
    <col collapsed="false" customWidth="true" hidden="false" outlineLevel="0" max="3624" min="3624" style="90" width="44.66"/>
    <col collapsed="false" customWidth="false" hidden="false" outlineLevel="0" max="3834" min="3625" style="90" width="6.33"/>
    <col collapsed="false" customWidth="true" hidden="false" outlineLevel="0" max="3836" min="3835" style="90" width="2.33"/>
    <col collapsed="false" customWidth="true" hidden="true" outlineLevel="0" max="3837" min="3837" style="90" width="11.53"/>
    <col collapsed="false" customWidth="true" hidden="false" outlineLevel="0" max="3840" min="3838" style="90" width="12.67"/>
    <col collapsed="false" customWidth="true" hidden="false" outlineLevel="0" max="3841" min="3841" style="90" width="12"/>
    <col collapsed="false" customWidth="true" hidden="false" outlineLevel="0" max="3842" min="3842" style="90" width="12.33"/>
    <col collapsed="false" customWidth="true" hidden="false" outlineLevel="0" max="3843" min="3843" style="90" width="13.5"/>
    <col collapsed="false" customWidth="true" hidden="true" outlineLevel="0" max="3844" min="3844" style="90" width="11.53"/>
    <col collapsed="false" customWidth="true" hidden="false" outlineLevel="0" max="3847" min="3845" style="90" width="13"/>
    <col collapsed="false" customWidth="true" hidden="false" outlineLevel="0" max="3848" min="3848" style="90" width="14.67"/>
    <col collapsed="false" customWidth="true" hidden="false" outlineLevel="0" max="3849" min="3849" style="90" width="13.34"/>
    <col collapsed="false" customWidth="true" hidden="false" outlineLevel="0" max="3850" min="3850" style="90" width="13.5"/>
    <col collapsed="false" customWidth="true" hidden="false" outlineLevel="0" max="3851" min="3851" style="90" width="2.33"/>
    <col collapsed="false" customWidth="true" hidden="false" outlineLevel="0" max="3852" min="3852" style="90" width="13.67"/>
    <col collapsed="false" customWidth="true" hidden="false" outlineLevel="0" max="3853" min="3853" style="90" width="10.66"/>
    <col collapsed="false" customWidth="true" hidden="false" outlineLevel="0" max="3854" min="3854" style="90" width="12"/>
    <col collapsed="false" customWidth="true" hidden="false" outlineLevel="0" max="3855" min="3855" style="90" width="11.5"/>
    <col collapsed="false" customWidth="true" hidden="false" outlineLevel="0" max="3856" min="3856" style="90" width="16"/>
    <col collapsed="false" customWidth="true" hidden="false" outlineLevel="0" max="3858" min="3857" style="90" width="10.66"/>
    <col collapsed="false" customWidth="true" hidden="false" outlineLevel="0" max="3859" min="3859" style="90" width="15.51"/>
    <col collapsed="false" customWidth="true" hidden="false" outlineLevel="0" max="3860" min="3860" style="90" width="11.5"/>
    <col collapsed="false" customWidth="true" hidden="false" outlineLevel="0" max="3861" min="3861" style="90" width="12"/>
    <col collapsed="false" customWidth="true" hidden="false" outlineLevel="0" max="3862" min="3862" style="90" width="11.5"/>
    <col collapsed="false" customWidth="true" hidden="false" outlineLevel="0" max="3863" min="3863" style="90" width="12"/>
    <col collapsed="false" customWidth="true" hidden="false" outlineLevel="0" max="3864" min="3864" style="90" width="11.5"/>
    <col collapsed="false" customWidth="true" hidden="false" outlineLevel="0" max="3865" min="3865" style="90" width="12.67"/>
    <col collapsed="false" customWidth="true" hidden="false" outlineLevel="0" max="3866" min="3866" style="90" width="10.66"/>
    <col collapsed="false" customWidth="true" hidden="false" outlineLevel="0" max="3867" min="3867" style="90" width="19"/>
    <col collapsed="false" customWidth="true" hidden="false" outlineLevel="0" max="3868" min="3868" style="90" width="13.34"/>
    <col collapsed="false" customWidth="true" hidden="false" outlineLevel="0" max="3869" min="3869" style="90" width="18"/>
    <col collapsed="false" customWidth="true" hidden="false" outlineLevel="0" max="3870" min="3870" style="90" width="42.5"/>
    <col collapsed="false" customWidth="true" hidden="false" outlineLevel="0" max="3871" min="3871" style="90" width="31"/>
    <col collapsed="false" customWidth="true" hidden="false" outlineLevel="0" max="3872" min="3872" style="90" width="35"/>
    <col collapsed="false" customWidth="true" hidden="false" outlineLevel="0" max="3873" min="3873" style="90" width="31"/>
    <col collapsed="false" customWidth="true" hidden="false" outlineLevel="0" max="3874" min="3874" style="90" width="35"/>
    <col collapsed="false" customWidth="true" hidden="false" outlineLevel="0" max="3875" min="3875" style="90" width="31"/>
    <col collapsed="false" customWidth="true" hidden="false" outlineLevel="0" max="3876" min="3876" style="90" width="37.67"/>
    <col collapsed="false" customWidth="true" hidden="false" outlineLevel="0" max="3877" min="3877" style="90" width="11.5"/>
    <col collapsed="false" customWidth="true" hidden="false" outlineLevel="0" max="3878" min="3878" style="90" width="54"/>
    <col collapsed="false" customWidth="true" hidden="false" outlineLevel="0" max="3879" min="3879" style="90" width="43.51"/>
    <col collapsed="false" customWidth="true" hidden="false" outlineLevel="0" max="3880" min="3880" style="90" width="44.66"/>
    <col collapsed="false" customWidth="false" hidden="false" outlineLevel="0" max="4090" min="3881" style="90" width="6.33"/>
    <col collapsed="false" customWidth="true" hidden="false" outlineLevel="0" max="4092" min="4091" style="90" width="2.33"/>
    <col collapsed="false" customWidth="true" hidden="true" outlineLevel="0" max="4093" min="4093" style="90" width="11.53"/>
    <col collapsed="false" customWidth="true" hidden="false" outlineLevel="0" max="4096" min="4094" style="90" width="12.67"/>
    <col collapsed="false" customWidth="true" hidden="false" outlineLevel="0" max="4097" min="4097" style="90" width="12"/>
    <col collapsed="false" customWidth="true" hidden="false" outlineLevel="0" max="4098" min="4098" style="90" width="12.33"/>
    <col collapsed="false" customWidth="true" hidden="false" outlineLevel="0" max="4099" min="4099" style="90" width="13.5"/>
    <col collapsed="false" customWidth="true" hidden="true" outlineLevel="0" max="4100" min="4100" style="90" width="11.53"/>
    <col collapsed="false" customWidth="true" hidden="false" outlineLevel="0" max="4103" min="4101" style="90" width="13"/>
    <col collapsed="false" customWidth="true" hidden="false" outlineLevel="0" max="4104" min="4104" style="90" width="14.67"/>
    <col collapsed="false" customWidth="true" hidden="false" outlineLevel="0" max="4105" min="4105" style="90" width="13.34"/>
    <col collapsed="false" customWidth="true" hidden="false" outlineLevel="0" max="4106" min="4106" style="90" width="13.5"/>
    <col collapsed="false" customWidth="true" hidden="false" outlineLevel="0" max="4107" min="4107" style="90" width="2.33"/>
    <col collapsed="false" customWidth="true" hidden="false" outlineLevel="0" max="4108" min="4108" style="90" width="13.67"/>
    <col collapsed="false" customWidth="true" hidden="false" outlineLevel="0" max="4109" min="4109" style="90" width="10.66"/>
    <col collapsed="false" customWidth="true" hidden="false" outlineLevel="0" max="4110" min="4110" style="90" width="12"/>
    <col collapsed="false" customWidth="true" hidden="false" outlineLevel="0" max="4111" min="4111" style="90" width="11.5"/>
    <col collapsed="false" customWidth="true" hidden="false" outlineLevel="0" max="4112" min="4112" style="90" width="16"/>
    <col collapsed="false" customWidth="true" hidden="false" outlineLevel="0" max="4114" min="4113" style="90" width="10.66"/>
    <col collapsed="false" customWidth="true" hidden="false" outlineLevel="0" max="4115" min="4115" style="90" width="15.51"/>
    <col collapsed="false" customWidth="true" hidden="false" outlineLevel="0" max="4116" min="4116" style="90" width="11.5"/>
    <col collapsed="false" customWidth="true" hidden="false" outlineLevel="0" max="4117" min="4117" style="90" width="12"/>
    <col collapsed="false" customWidth="true" hidden="false" outlineLevel="0" max="4118" min="4118" style="90" width="11.5"/>
    <col collapsed="false" customWidth="true" hidden="false" outlineLevel="0" max="4119" min="4119" style="90" width="12"/>
    <col collapsed="false" customWidth="true" hidden="false" outlineLevel="0" max="4120" min="4120" style="90" width="11.5"/>
    <col collapsed="false" customWidth="true" hidden="false" outlineLevel="0" max="4121" min="4121" style="90" width="12.67"/>
    <col collapsed="false" customWidth="true" hidden="false" outlineLevel="0" max="4122" min="4122" style="90" width="10.66"/>
    <col collapsed="false" customWidth="true" hidden="false" outlineLevel="0" max="4123" min="4123" style="90" width="19"/>
    <col collapsed="false" customWidth="true" hidden="false" outlineLevel="0" max="4124" min="4124" style="90" width="13.34"/>
    <col collapsed="false" customWidth="true" hidden="false" outlineLevel="0" max="4125" min="4125" style="90" width="18"/>
    <col collapsed="false" customWidth="true" hidden="false" outlineLevel="0" max="4126" min="4126" style="90" width="42.5"/>
    <col collapsed="false" customWidth="true" hidden="false" outlineLevel="0" max="4127" min="4127" style="90" width="31"/>
    <col collapsed="false" customWidth="true" hidden="false" outlineLevel="0" max="4128" min="4128" style="90" width="35"/>
    <col collapsed="false" customWidth="true" hidden="false" outlineLevel="0" max="4129" min="4129" style="90" width="31"/>
    <col collapsed="false" customWidth="true" hidden="false" outlineLevel="0" max="4130" min="4130" style="90" width="35"/>
    <col collapsed="false" customWidth="true" hidden="false" outlineLevel="0" max="4131" min="4131" style="90" width="31"/>
    <col collapsed="false" customWidth="true" hidden="false" outlineLevel="0" max="4132" min="4132" style="90" width="37.67"/>
    <col collapsed="false" customWidth="true" hidden="false" outlineLevel="0" max="4133" min="4133" style="90" width="11.5"/>
    <col collapsed="false" customWidth="true" hidden="false" outlineLevel="0" max="4134" min="4134" style="90" width="54"/>
    <col collapsed="false" customWidth="true" hidden="false" outlineLevel="0" max="4135" min="4135" style="90" width="43.51"/>
    <col collapsed="false" customWidth="true" hidden="false" outlineLevel="0" max="4136" min="4136" style="90" width="44.66"/>
    <col collapsed="false" customWidth="false" hidden="false" outlineLevel="0" max="4346" min="4137" style="90" width="6.33"/>
    <col collapsed="false" customWidth="true" hidden="false" outlineLevel="0" max="4348" min="4347" style="90" width="2.33"/>
    <col collapsed="false" customWidth="true" hidden="true" outlineLevel="0" max="4349" min="4349" style="90" width="11.53"/>
    <col collapsed="false" customWidth="true" hidden="false" outlineLevel="0" max="4352" min="4350" style="90" width="12.67"/>
    <col collapsed="false" customWidth="true" hidden="false" outlineLevel="0" max="4353" min="4353" style="90" width="12"/>
    <col collapsed="false" customWidth="true" hidden="false" outlineLevel="0" max="4354" min="4354" style="90" width="12.33"/>
    <col collapsed="false" customWidth="true" hidden="false" outlineLevel="0" max="4355" min="4355" style="90" width="13.5"/>
    <col collapsed="false" customWidth="true" hidden="true" outlineLevel="0" max="4356" min="4356" style="90" width="11.53"/>
    <col collapsed="false" customWidth="true" hidden="false" outlineLevel="0" max="4359" min="4357" style="90" width="13"/>
    <col collapsed="false" customWidth="true" hidden="false" outlineLevel="0" max="4360" min="4360" style="90" width="14.67"/>
    <col collapsed="false" customWidth="true" hidden="false" outlineLevel="0" max="4361" min="4361" style="90" width="13.34"/>
    <col collapsed="false" customWidth="true" hidden="false" outlineLevel="0" max="4362" min="4362" style="90" width="13.5"/>
    <col collapsed="false" customWidth="true" hidden="false" outlineLevel="0" max="4363" min="4363" style="90" width="2.33"/>
    <col collapsed="false" customWidth="true" hidden="false" outlineLevel="0" max="4364" min="4364" style="90" width="13.67"/>
    <col collapsed="false" customWidth="true" hidden="false" outlineLevel="0" max="4365" min="4365" style="90" width="10.66"/>
    <col collapsed="false" customWidth="true" hidden="false" outlineLevel="0" max="4366" min="4366" style="90" width="12"/>
    <col collapsed="false" customWidth="true" hidden="false" outlineLevel="0" max="4367" min="4367" style="90" width="11.5"/>
    <col collapsed="false" customWidth="true" hidden="false" outlineLevel="0" max="4368" min="4368" style="90" width="16"/>
    <col collapsed="false" customWidth="true" hidden="false" outlineLevel="0" max="4370" min="4369" style="90" width="10.66"/>
    <col collapsed="false" customWidth="true" hidden="false" outlineLevel="0" max="4371" min="4371" style="90" width="15.51"/>
    <col collapsed="false" customWidth="true" hidden="false" outlineLevel="0" max="4372" min="4372" style="90" width="11.5"/>
    <col collapsed="false" customWidth="true" hidden="false" outlineLevel="0" max="4373" min="4373" style="90" width="12"/>
    <col collapsed="false" customWidth="true" hidden="false" outlineLevel="0" max="4374" min="4374" style="90" width="11.5"/>
    <col collapsed="false" customWidth="true" hidden="false" outlineLevel="0" max="4375" min="4375" style="90" width="12"/>
    <col collapsed="false" customWidth="true" hidden="false" outlineLevel="0" max="4376" min="4376" style="90" width="11.5"/>
    <col collapsed="false" customWidth="true" hidden="false" outlineLevel="0" max="4377" min="4377" style="90" width="12.67"/>
    <col collapsed="false" customWidth="true" hidden="false" outlineLevel="0" max="4378" min="4378" style="90" width="10.66"/>
    <col collapsed="false" customWidth="true" hidden="false" outlineLevel="0" max="4379" min="4379" style="90" width="19"/>
    <col collapsed="false" customWidth="true" hidden="false" outlineLevel="0" max="4380" min="4380" style="90" width="13.34"/>
    <col collapsed="false" customWidth="true" hidden="false" outlineLevel="0" max="4381" min="4381" style="90" width="18"/>
    <col collapsed="false" customWidth="true" hidden="false" outlineLevel="0" max="4382" min="4382" style="90" width="42.5"/>
    <col collapsed="false" customWidth="true" hidden="false" outlineLevel="0" max="4383" min="4383" style="90" width="31"/>
    <col collapsed="false" customWidth="true" hidden="false" outlineLevel="0" max="4384" min="4384" style="90" width="35"/>
    <col collapsed="false" customWidth="true" hidden="false" outlineLevel="0" max="4385" min="4385" style="90" width="31"/>
    <col collapsed="false" customWidth="true" hidden="false" outlineLevel="0" max="4386" min="4386" style="90" width="35"/>
    <col collapsed="false" customWidth="true" hidden="false" outlineLevel="0" max="4387" min="4387" style="90" width="31"/>
    <col collapsed="false" customWidth="true" hidden="false" outlineLevel="0" max="4388" min="4388" style="90" width="37.67"/>
    <col collapsed="false" customWidth="true" hidden="false" outlineLevel="0" max="4389" min="4389" style="90" width="11.5"/>
    <col collapsed="false" customWidth="true" hidden="false" outlineLevel="0" max="4390" min="4390" style="90" width="54"/>
    <col collapsed="false" customWidth="true" hidden="false" outlineLevel="0" max="4391" min="4391" style="90" width="43.51"/>
    <col collapsed="false" customWidth="true" hidden="false" outlineLevel="0" max="4392" min="4392" style="90" width="44.66"/>
    <col collapsed="false" customWidth="false" hidden="false" outlineLevel="0" max="4602" min="4393" style="90" width="6.33"/>
    <col collapsed="false" customWidth="true" hidden="false" outlineLevel="0" max="4604" min="4603" style="90" width="2.33"/>
    <col collapsed="false" customWidth="true" hidden="true" outlineLevel="0" max="4605" min="4605" style="90" width="11.53"/>
    <col collapsed="false" customWidth="true" hidden="false" outlineLevel="0" max="4608" min="4606" style="90" width="12.67"/>
    <col collapsed="false" customWidth="true" hidden="false" outlineLevel="0" max="4609" min="4609" style="90" width="12"/>
    <col collapsed="false" customWidth="true" hidden="false" outlineLevel="0" max="4610" min="4610" style="90" width="12.33"/>
    <col collapsed="false" customWidth="true" hidden="false" outlineLevel="0" max="4611" min="4611" style="90" width="13.5"/>
    <col collapsed="false" customWidth="true" hidden="true" outlineLevel="0" max="4612" min="4612" style="90" width="11.53"/>
    <col collapsed="false" customWidth="true" hidden="false" outlineLevel="0" max="4615" min="4613" style="90" width="13"/>
    <col collapsed="false" customWidth="true" hidden="false" outlineLevel="0" max="4616" min="4616" style="90" width="14.67"/>
    <col collapsed="false" customWidth="true" hidden="false" outlineLevel="0" max="4617" min="4617" style="90" width="13.34"/>
    <col collapsed="false" customWidth="true" hidden="false" outlineLevel="0" max="4618" min="4618" style="90" width="13.5"/>
    <col collapsed="false" customWidth="true" hidden="false" outlineLevel="0" max="4619" min="4619" style="90" width="2.33"/>
    <col collapsed="false" customWidth="true" hidden="false" outlineLevel="0" max="4620" min="4620" style="90" width="13.67"/>
    <col collapsed="false" customWidth="true" hidden="false" outlineLevel="0" max="4621" min="4621" style="90" width="10.66"/>
    <col collapsed="false" customWidth="true" hidden="false" outlineLevel="0" max="4622" min="4622" style="90" width="12"/>
    <col collapsed="false" customWidth="true" hidden="false" outlineLevel="0" max="4623" min="4623" style="90" width="11.5"/>
    <col collapsed="false" customWidth="true" hidden="false" outlineLevel="0" max="4624" min="4624" style="90" width="16"/>
    <col collapsed="false" customWidth="true" hidden="false" outlineLevel="0" max="4626" min="4625" style="90" width="10.66"/>
    <col collapsed="false" customWidth="true" hidden="false" outlineLevel="0" max="4627" min="4627" style="90" width="15.51"/>
    <col collapsed="false" customWidth="true" hidden="false" outlineLevel="0" max="4628" min="4628" style="90" width="11.5"/>
    <col collapsed="false" customWidth="true" hidden="false" outlineLevel="0" max="4629" min="4629" style="90" width="12"/>
    <col collapsed="false" customWidth="true" hidden="false" outlineLevel="0" max="4630" min="4630" style="90" width="11.5"/>
    <col collapsed="false" customWidth="true" hidden="false" outlineLevel="0" max="4631" min="4631" style="90" width="12"/>
    <col collapsed="false" customWidth="true" hidden="false" outlineLevel="0" max="4632" min="4632" style="90" width="11.5"/>
    <col collapsed="false" customWidth="true" hidden="false" outlineLevel="0" max="4633" min="4633" style="90" width="12.67"/>
    <col collapsed="false" customWidth="true" hidden="false" outlineLevel="0" max="4634" min="4634" style="90" width="10.66"/>
    <col collapsed="false" customWidth="true" hidden="false" outlineLevel="0" max="4635" min="4635" style="90" width="19"/>
    <col collapsed="false" customWidth="true" hidden="false" outlineLevel="0" max="4636" min="4636" style="90" width="13.34"/>
    <col collapsed="false" customWidth="true" hidden="false" outlineLevel="0" max="4637" min="4637" style="90" width="18"/>
    <col collapsed="false" customWidth="true" hidden="false" outlineLevel="0" max="4638" min="4638" style="90" width="42.5"/>
    <col collapsed="false" customWidth="true" hidden="false" outlineLevel="0" max="4639" min="4639" style="90" width="31"/>
    <col collapsed="false" customWidth="true" hidden="false" outlineLevel="0" max="4640" min="4640" style="90" width="35"/>
    <col collapsed="false" customWidth="true" hidden="false" outlineLevel="0" max="4641" min="4641" style="90" width="31"/>
    <col collapsed="false" customWidth="true" hidden="false" outlineLevel="0" max="4642" min="4642" style="90" width="35"/>
    <col collapsed="false" customWidth="true" hidden="false" outlineLevel="0" max="4643" min="4643" style="90" width="31"/>
    <col collapsed="false" customWidth="true" hidden="false" outlineLevel="0" max="4644" min="4644" style="90" width="37.67"/>
    <col collapsed="false" customWidth="true" hidden="false" outlineLevel="0" max="4645" min="4645" style="90" width="11.5"/>
    <col collapsed="false" customWidth="true" hidden="false" outlineLevel="0" max="4646" min="4646" style="90" width="54"/>
    <col collapsed="false" customWidth="true" hidden="false" outlineLevel="0" max="4647" min="4647" style="90" width="43.51"/>
    <col collapsed="false" customWidth="true" hidden="false" outlineLevel="0" max="4648" min="4648" style="90" width="44.66"/>
    <col collapsed="false" customWidth="false" hidden="false" outlineLevel="0" max="4858" min="4649" style="90" width="6.33"/>
    <col collapsed="false" customWidth="true" hidden="false" outlineLevel="0" max="4860" min="4859" style="90" width="2.33"/>
    <col collapsed="false" customWidth="true" hidden="true" outlineLevel="0" max="4861" min="4861" style="90" width="11.53"/>
    <col collapsed="false" customWidth="true" hidden="false" outlineLevel="0" max="4864" min="4862" style="90" width="12.67"/>
    <col collapsed="false" customWidth="true" hidden="false" outlineLevel="0" max="4865" min="4865" style="90" width="12"/>
    <col collapsed="false" customWidth="true" hidden="false" outlineLevel="0" max="4866" min="4866" style="90" width="12.33"/>
    <col collapsed="false" customWidth="true" hidden="false" outlineLevel="0" max="4867" min="4867" style="90" width="13.5"/>
    <col collapsed="false" customWidth="true" hidden="true" outlineLevel="0" max="4868" min="4868" style="90" width="11.53"/>
    <col collapsed="false" customWidth="true" hidden="false" outlineLevel="0" max="4871" min="4869" style="90" width="13"/>
    <col collapsed="false" customWidth="true" hidden="false" outlineLevel="0" max="4872" min="4872" style="90" width="14.67"/>
    <col collapsed="false" customWidth="true" hidden="false" outlineLevel="0" max="4873" min="4873" style="90" width="13.34"/>
    <col collapsed="false" customWidth="true" hidden="false" outlineLevel="0" max="4874" min="4874" style="90" width="13.5"/>
    <col collapsed="false" customWidth="true" hidden="false" outlineLevel="0" max="4875" min="4875" style="90" width="2.33"/>
    <col collapsed="false" customWidth="true" hidden="false" outlineLevel="0" max="4876" min="4876" style="90" width="13.67"/>
    <col collapsed="false" customWidth="true" hidden="false" outlineLevel="0" max="4877" min="4877" style="90" width="10.66"/>
    <col collapsed="false" customWidth="true" hidden="false" outlineLevel="0" max="4878" min="4878" style="90" width="12"/>
    <col collapsed="false" customWidth="true" hidden="false" outlineLevel="0" max="4879" min="4879" style="90" width="11.5"/>
    <col collapsed="false" customWidth="true" hidden="false" outlineLevel="0" max="4880" min="4880" style="90" width="16"/>
    <col collapsed="false" customWidth="true" hidden="false" outlineLevel="0" max="4882" min="4881" style="90" width="10.66"/>
    <col collapsed="false" customWidth="true" hidden="false" outlineLevel="0" max="4883" min="4883" style="90" width="15.51"/>
    <col collapsed="false" customWidth="true" hidden="false" outlineLevel="0" max="4884" min="4884" style="90" width="11.5"/>
    <col collapsed="false" customWidth="true" hidden="false" outlineLevel="0" max="4885" min="4885" style="90" width="12"/>
    <col collapsed="false" customWidth="true" hidden="false" outlineLevel="0" max="4886" min="4886" style="90" width="11.5"/>
    <col collapsed="false" customWidth="true" hidden="false" outlineLevel="0" max="4887" min="4887" style="90" width="12"/>
    <col collapsed="false" customWidth="true" hidden="false" outlineLevel="0" max="4888" min="4888" style="90" width="11.5"/>
    <col collapsed="false" customWidth="true" hidden="false" outlineLevel="0" max="4889" min="4889" style="90" width="12.67"/>
    <col collapsed="false" customWidth="true" hidden="false" outlineLevel="0" max="4890" min="4890" style="90" width="10.66"/>
    <col collapsed="false" customWidth="true" hidden="false" outlineLevel="0" max="4891" min="4891" style="90" width="19"/>
    <col collapsed="false" customWidth="true" hidden="false" outlineLevel="0" max="4892" min="4892" style="90" width="13.34"/>
    <col collapsed="false" customWidth="true" hidden="false" outlineLevel="0" max="4893" min="4893" style="90" width="18"/>
    <col collapsed="false" customWidth="true" hidden="false" outlineLevel="0" max="4894" min="4894" style="90" width="42.5"/>
    <col collapsed="false" customWidth="true" hidden="false" outlineLevel="0" max="4895" min="4895" style="90" width="31"/>
    <col collapsed="false" customWidth="true" hidden="false" outlineLevel="0" max="4896" min="4896" style="90" width="35"/>
    <col collapsed="false" customWidth="true" hidden="false" outlineLevel="0" max="4897" min="4897" style="90" width="31"/>
    <col collapsed="false" customWidth="true" hidden="false" outlineLevel="0" max="4898" min="4898" style="90" width="35"/>
    <col collapsed="false" customWidth="true" hidden="false" outlineLevel="0" max="4899" min="4899" style="90" width="31"/>
    <col collapsed="false" customWidth="true" hidden="false" outlineLevel="0" max="4900" min="4900" style="90" width="37.67"/>
    <col collapsed="false" customWidth="true" hidden="false" outlineLevel="0" max="4901" min="4901" style="90" width="11.5"/>
    <col collapsed="false" customWidth="true" hidden="false" outlineLevel="0" max="4902" min="4902" style="90" width="54"/>
    <col collapsed="false" customWidth="true" hidden="false" outlineLevel="0" max="4903" min="4903" style="90" width="43.51"/>
    <col collapsed="false" customWidth="true" hidden="false" outlineLevel="0" max="4904" min="4904" style="90" width="44.66"/>
    <col collapsed="false" customWidth="false" hidden="false" outlineLevel="0" max="5114" min="4905" style="90" width="6.33"/>
    <col collapsed="false" customWidth="true" hidden="false" outlineLevel="0" max="5116" min="5115" style="90" width="2.33"/>
    <col collapsed="false" customWidth="true" hidden="true" outlineLevel="0" max="5117" min="5117" style="90" width="11.53"/>
    <col collapsed="false" customWidth="true" hidden="false" outlineLevel="0" max="5120" min="5118" style="90" width="12.67"/>
    <col collapsed="false" customWidth="true" hidden="false" outlineLevel="0" max="5121" min="5121" style="90" width="12"/>
    <col collapsed="false" customWidth="true" hidden="false" outlineLevel="0" max="5122" min="5122" style="90" width="12.33"/>
    <col collapsed="false" customWidth="true" hidden="false" outlineLevel="0" max="5123" min="5123" style="90" width="13.5"/>
    <col collapsed="false" customWidth="true" hidden="true" outlineLevel="0" max="5124" min="5124" style="90" width="11.53"/>
    <col collapsed="false" customWidth="true" hidden="false" outlineLevel="0" max="5127" min="5125" style="90" width="13"/>
    <col collapsed="false" customWidth="true" hidden="false" outlineLevel="0" max="5128" min="5128" style="90" width="14.67"/>
    <col collapsed="false" customWidth="true" hidden="false" outlineLevel="0" max="5129" min="5129" style="90" width="13.34"/>
    <col collapsed="false" customWidth="true" hidden="false" outlineLevel="0" max="5130" min="5130" style="90" width="13.5"/>
    <col collapsed="false" customWidth="true" hidden="false" outlineLevel="0" max="5131" min="5131" style="90" width="2.33"/>
    <col collapsed="false" customWidth="true" hidden="false" outlineLevel="0" max="5132" min="5132" style="90" width="13.67"/>
    <col collapsed="false" customWidth="true" hidden="false" outlineLevel="0" max="5133" min="5133" style="90" width="10.66"/>
    <col collapsed="false" customWidth="true" hidden="false" outlineLevel="0" max="5134" min="5134" style="90" width="12"/>
    <col collapsed="false" customWidth="true" hidden="false" outlineLevel="0" max="5135" min="5135" style="90" width="11.5"/>
    <col collapsed="false" customWidth="true" hidden="false" outlineLevel="0" max="5136" min="5136" style="90" width="16"/>
    <col collapsed="false" customWidth="true" hidden="false" outlineLevel="0" max="5138" min="5137" style="90" width="10.66"/>
    <col collapsed="false" customWidth="true" hidden="false" outlineLevel="0" max="5139" min="5139" style="90" width="15.51"/>
    <col collapsed="false" customWidth="true" hidden="false" outlineLevel="0" max="5140" min="5140" style="90" width="11.5"/>
    <col collapsed="false" customWidth="true" hidden="false" outlineLevel="0" max="5141" min="5141" style="90" width="12"/>
    <col collapsed="false" customWidth="true" hidden="false" outlineLevel="0" max="5142" min="5142" style="90" width="11.5"/>
    <col collapsed="false" customWidth="true" hidden="false" outlineLevel="0" max="5143" min="5143" style="90" width="12"/>
    <col collapsed="false" customWidth="true" hidden="false" outlineLevel="0" max="5144" min="5144" style="90" width="11.5"/>
    <col collapsed="false" customWidth="true" hidden="false" outlineLevel="0" max="5145" min="5145" style="90" width="12.67"/>
    <col collapsed="false" customWidth="true" hidden="false" outlineLevel="0" max="5146" min="5146" style="90" width="10.66"/>
    <col collapsed="false" customWidth="true" hidden="false" outlineLevel="0" max="5147" min="5147" style="90" width="19"/>
    <col collapsed="false" customWidth="true" hidden="false" outlineLevel="0" max="5148" min="5148" style="90" width="13.34"/>
    <col collapsed="false" customWidth="true" hidden="false" outlineLevel="0" max="5149" min="5149" style="90" width="18"/>
    <col collapsed="false" customWidth="true" hidden="false" outlineLevel="0" max="5150" min="5150" style="90" width="42.5"/>
    <col collapsed="false" customWidth="true" hidden="false" outlineLevel="0" max="5151" min="5151" style="90" width="31"/>
    <col collapsed="false" customWidth="true" hidden="false" outlineLevel="0" max="5152" min="5152" style="90" width="35"/>
    <col collapsed="false" customWidth="true" hidden="false" outlineLevel="0" max="5153" min="5153" style="90" width="31"/>
    <col collapsed="false" customWidth="true" hidden="false" outlineLevel="0" max="5154" min="5154" style="90" width="35"/>
    <col collapsed="false" customWidth="true" hidden="false" outlineLevel="0" max="5155" min="5155" style="90" width="31"/>
    <col collapsed="false" customWidth="true" hidden="false" outlineLevel="0" max="5156" min="5156" style="90" width="37.67"/>
    <col collapsed="false" customWidth="true" hidden="false" outlineLevel="0" max="5157" min="5157" style="90" width="11.5"/>
    <col collapsed="false" customWidth="true" hidden="false" outlineLevel="0" max="5158" min="5158" style="90" width="54"/>
    <col collapsed="false" customWidth="true" hidden="false" outlineLevel="0" max="5159" min="5159" style="90" width="43.51"/>
    <col collapsed="false" customWidth="true" hidden="false" outlineLevel="0" max="5160" min="5160" style="90" width="44.66"/>
    <col collapsed="false" customWidth="false" hidden="false" outlineLevel="0" max="5370" min="5161" style="90" width="6.33"/>
    <col collapsed="false" customWidth="true" hidden="false" outlineLevel="0" max="5372" min="5371" style="90" width="2.33"/>
    <col collapsed="false" customWidth="true" hidden="true" outlineLevel="0" max="5373" min="5373" style="90" width="11.53"/>
    <col collapsed="false" customWidth="true" hidden="false" outlineLevel="0" max="5376" min="5374" style="90" width="12.67"/>
    <col collapsed="false" customWidth="true" hidden="false" outlineLevel="0" max="5377" min="5377" style="90" width="12"/>
    <col collapsed="false" customWidth="true" hidden="false" outlineLevel="0" max="5378" min="5378" style="90" width="12.33"/>
    <col collapsed="false" customWidth="true" hidden="false" outlineLevel="0" max="5379" min="5379" style="90" width="13.5"/>
    <col collapsed="false" customWidth="true" hidden="true" outlineLevel="0" max="5380" min="5380" style="90" width="11.53"/>
    <col collapsed="false" customWidth="true" hidden="false" outlineLevel="0" max="5383" min="5381" style="90" width="13"/>
    <col collapsed="false" customWidth="true" hidden="false" outlineLevel="0" max="5384" min="5384" style="90" width="14.67"/>
    <col collapsed="false" customWidth="true" hidden="false" outlineLevel="0" max="5385" min="5385" style="90" width="13.34"/>
    <col collapsed="false" customWidth="true" hidden="false" outlineLevel="0" max="5386" min="5386" style="90" width="13.5"/>
    <col collapsed="false" customWidth="true" hidden="false" outlineLevel="0" max="5387" min="5387" style="90" width="2.33"/>
    <col collapsed="false" customWidth="true" hidden="false" outlineLevel="0" max="5388" min="5388" style="90" width="13.67"/>
    <col collapsed="false" customWidth="true" hidden="false" outlineLevel="0" max="5389" min="5389" style="90" width="10.66"/>
    <col collapsed="false" customWidth="true" hidden="false" outlineLevel="0" max="5390" min="5390" style="90" width="12"/>
    <col collapsed="false" customWidth="true" hidden="false" outlineLevel="0" max="5391" min="5391" style="90" width="11.5"/>
    <col collapsed="false" customWidth="true" hidden="false" outlineLevel="0" max="5392" min="5392" style="90" width="16"/>
    <col collapsed="false" customWidth="true" hidden="false" outlineLevel="0" max="5394" min="5393" style="90" width="10.66"/>
    <col collapsed="false" customWidth="true" hidden="false" outlineLevel="0" max="5395" min="5395" style="90" width="15.51"/>
    <col collapsed="false" customWidth="true" hidden="false" outlineLevel="0" max="5396" min="5396" style="90" width="11.5"/>
    <col collapsed="false" customWidth="true" hidden="false" outlineLevel="0" max="5397" min="5397" style="90" width="12"/>
    <col collapsed="false" customWidth="true" hidden="false" outlineLevel="0" max="5398" min="5398" style="90" width="11.5"/>
    <col collapsed="false" customWidth="true" hidden="false" outlineLevel="0" max="5399" min="5399" style="90" width="12"/>
    <col collapsed="false" customWidth="true" hidden="false" outlineLevel="0" max="5400" min="5400" style="90" width="11.5"/>
    <col collapsed="false" customWidth="true" hidden="false" outlineLevel="0" max="5401" min="5401" style="90" width="12.67"/>
    <col collapsed="false" customWidth="true" hidden="false" outlineLevel="0" max="5402" min="5402" style="90" width="10.66"/>
    <col collapsed="false" customWidth="true" hidden="false" outlineLevel="0" max="5403" min="5403" style="90" width="19"/>
    <col collapsed="false" customWidth="true" hidden="false" outlineLevel="0" max="5404" min="5404" style="90" width="13.34"/>
    <col collapsed="false" customWidth="true" hidden="false" outlineLevel="0" max="5405" min="5405" style="90" width="18"/>
    <col collapsed="false" customWidth="true" hidden="false" outlineLevel="0" max="5406" min="5406" style="90" width="42.5"/>
    <col collapsed="false" customWidth="true" hidden="false" outlineLevel="0" max="5407" min="5407" style="90" width="31"/>
    <col collapsed="false" customWidth="true" hidden="false" outlineLevel="0" max="5408" min="5408" style="90" width="35"/>
    <col collapsed="false" customWidth="true" hidden="false" outlineLevel="0" max="5409" min="5409" style="90" width="31"/>
    <col collapsed="false" customWidth="true" hidden="false" outlineLevel="0" max="5410" min="5410" style="90" width="35"/>
    <col collapsed="false" customWidth="true" hidden="false" outlineLevel="0" max="5411" min="5411" style="90" width="31"/>
    <col collapsed="false" customWidth="true" hidden="false" outlineLevel="0" max="5412" min="5412" style="90" width="37.67"/>
    <col collapsed="false" customWidth="true" hidden="false" outlineLevel="0" max="5413" min="5413" style="90" width="11.5"/>
    <col collapsed="false" customWidth="true" hidden="false" outlineLevel="0" max="5414" min="5414" style="90" width="54"/>
    <col collapsed="false" customWidth="true" hidden="false" outlineLevel="0" max="5415" min="5415" style="90" width="43.51"/>
    <col collapsed="false" customWidth="true" hidden="false" outlineLevel="0" max="5416" min="5416" style="90" width="44.66"/>
    <col collapsed="false" customWidth="false" hidden="false" outlineLevel="0" max="5626" min="5417" style="90" width="6.33"/>
    <col collapsed="false" customWidth="true" hidden="false" outlineLevel="0" max="5628" min="5627" style="90" width="2.33"/>
    <col collapsed="false" customWidth="true" hidden="true" outlineLevel="0" max="5629" min="5629" style="90" width="11.53"/>
    <col collapsed="false" customWidth="true" hidden="false" outlineLevel="0" max="5632" min="5630" style="90" width="12.67"/>
    <col collapsed="false" customWidth="true" hidden="false" outlineLevel="0" max="5633" min="5633" style="90" width="12"/>
    <col collapsed="false" customWidth="true" hidden="false" outlineLevel="0" max="5634" min="5634" style="90" width="12.33"/>
    <col collapsed="false" customWidth="true" hidden="false" outlineLevel="0" max="5635" min="5635" style="90" width="13.5"/>
    <col collapsed="false" customWidth="true" hidden="true" outlineLevel="0" max="5636" min="5636" style="90" width="11.53"/>
    <col collapsed="false" customWidth="true" hidden="false" outlineLevel="0" max="5639" min="5637" style="90" width="13"/>
    <col collapsed="false" customWidth="true" hidden="false" outlineLevel="0" max="5640" min="5640" style="90" width="14.67"/>
    <col collapsed="false" customWidth="true" hidden="false" outlineLevel="0" max="5641" min="5641" style="90" width="13.34"/>
    <col collapsed="false" customWidth="true" hidden="false" outlineLevel="0" max="5642" min="5642" style="90" width="13.5"/>
    <col collapsed="false" customWidth="true" hidden="false" outlineLevel="0" max="5643" min="5643" style="90" width="2.33"/>
    <col collapsed="false" customWidth="true" hidden="false" outlineLevel="0" max="5644" min="5644" style="90" width="13.67"/>
    <col collapsed="false" customWidth="true" hidden="false" outlineLevel="0" max="5645" min="5645" style="90" width="10.66"/>
    <col collapsed="false" customWidth="true" hidden="false" outlineLevel="0" max="5646" min="5646" style="90" width="12"/>
    <col collapsed="false" customWidth="true" hidden="false" outlineLevel="0" max="5647" min="5647" style="90" width="11.5"/>
    <col collapsed="false" customWidth="true" hidden="false" outlineLevel="0" max="5648" min="5648" style="90" width="16"/>
    <col collapsed="false" customWidth="true" hidden="false" outlineLevel="0" max="5650" min="5649" style="90" width="10.66"/>
    <col collapsed="false" customWidth="true" hidden="false" outlineLevel="0" max="5651" min="5651" style="90" width="15.51"/>
    <col collapsed="false" customWidth="true" hidden="false" outlineLevel="0" max="5652" min="5652" style="90" width="11.5"/>
    <col collapsed="false" customWidth="true" hidden="false" outlineLevel="0" max="5653" min="5653" style="90" width="12"/>
    <col collapsed="false" customWidth="true" hidden="false" outlineLevel="0" max="5654" min="5654" style="90" width="11.5"/>
    <col collapsed="false" customWidth="true" hidden="false" outlineLevel="0" max="5655" min="5655" style="90" width="12"/>
    <col collapsed="false" customWidth="true" hidden="false" outlineLevel="0" max="5656" min="5656" style="90" width="11.5"/>
    <col collapsed="false" customWidth="true" hidden="false" outlineLevel="0" max="5657" min="5657" style="90" width="12.67"/>
    <col collapsed="false" customWidth="true" hidden="false" outlineLevel="0" max="5658" min="5658" style="90" width="10.66"/>
    <col collapsed="false" customWidth="true" hidden="false" outlineLevel="0" max="5659" min="5659" style="90" width="19"/>
    <col collapsed="false" customWidth="true" hidden="false" outlineLevel="0" max="5660" min="5660" style="90" width="13.34"/>
    <col collapsed="false" customWidth="true" hidden="false" outlineLevel="0" max="5661" min="5661" style="90" width="18"/>
    <col collapsed="false" customWidth="true" hidden="false" outlineLevel="0" max="5662" min="5662" style="90" width="42.5"/>
    <col collapsed="false" customWidth="true" hidden="false" outlineLevel="0" max="5663" min="5663" style="90" width="31"/>
    <col collapsed="false" customWidth="true" hidden="false" outlineLevel="0" max="5664" min="5664" style="90" width="35"/>
    <col collapsed="false" customWidth="true" hidden="false" outlineLevel="0" max="5665" min="5665" style="90" width="31"/>
    <col collapsed="false" customWidth="true" hidden="false" outlineLevel="0" max="5666" min="5666" style="90" width="35"/>
    <col collapsed="false" customWidth="true" hidden="false" outlineLevel="0" max="5667" min="5667" style="90" width="31"/>
    <col collapsed="false" customWidth="true" hidden="false" outlineLevel="0" max="5668" min="5668" style="90" width="37.67"/>
    <col collapsed="false" customWidth="true" hidden="false" outlineLevel="0" max="5669" min="5669" style="90" width="11.5"/>
    <col collapsed="false" customWidth="true" hidden="false" outlineLevel="0" max="5670" min="5670" style="90" width="54"/>
    <col collapsed="false" customWidth="true" hidden="false" outlineLevel="0" max="5671" min="5671" style="90" width="43.51"/>
    <col collapsed="false" customWidth="true" hidden="false" outlineLevel="0" max="5672" min="5672" style="90" width="44.66"/>
    <col collapsed="false" customWidth="false" hidden="false" outlineLevel="0" max="5882" min="5673" style="90" width="6.33"/>
    <col collapsed="false" customWidth="true" hidden="false" outlineLevel="0" max="5884" min="5883" style="90" width="2.33"/>
    <col collapsed="false" customWidth="true" hidden="true" outlineLevel="0" max="5885" min="5885" style="90" width="11.53"/>
    <col collapsed="false" customWidth="true" hidden="false" outlineLevel="0" max="5888" min="5886" style="90" width="12.67"/>
    <col collapsed="false" customWidth="true" hidden="false" outlineLevel="0" max="5889" min="5889" style="90" width="12"/>
    <col collapsed="false" customWidth="true" hidden="false" outlineLevel="0" max="5890" min="5890" style="90" width="12.33"/>
    <col collapsed="false" customWidth="true" hidden="false" outlineLevel="0" max="5891" min="5891" style="90" width="13.5"/>
    <col collapsed="false" customWidth="true" hidden="true" outlineLevel="0" max="5892" min="5892" style="90" width="11.53"/>
    <col collapsed="false" customWidth="true" hidden="false" outlineLevel="0" max="5895" min="5893" style="90" width="13"/>
    <col collapsed="false" customWidth="true" hidden="false" outlineLevel="0" max="5896" min="5896" style="90" width="14.67"/>
    <col collapsed="false" customWidth="true" hidden="false" outlineLevel="0" max="5897" min="5897" style="90" width="13.34"/>
    <col collapsed="false" customWidth="true" hidden="false" outlineLevel="0" max="5898" min="5898" style="90" width="13.5"/>
    <col collapsed="false" customWidth="true" hidden="false" outlineLevel="0" max="5899" min="5899" style="90" width="2.33"/>
    <col collapsed="false" customWidth="true" hidden="false" outlineLevel="0" max="5900" min="5900" style="90" width="13.67"/>
    <col collapsed="false" customWidth="true" hidden="false" outlineLevel="0" max="5901" min="5901" style="90" width="10.66"/>
    <col collapsed="false" customWidth="true" hidden="false" outlineLevel="0" max="5902" min="5902" style="90" width="12"/>
    <col collapsed="false" customWidth="true" hidden="false" outlineLevel="0" max="5903" min="5903" style="90" width="11.5"/>
    <col collapsed="false" customWidth="true" hidden="false" outlineLevel="0" max="5904" min="5904" style="90" width="16"/>
    <col collapsed="false" customWidth="true" hidden="false" outlineLevel="0" max="5906" min="5905" style="90" width="10.66"/>
    <col collapsed="false" customWidth="true" hidden="false" outlineLevel="0" max="5907" min="5907" style="90" width="15.51"/>
    <col collapsed="false" customWidth="true" hidden="false" outlineLevel="0" max="5908" min="5908" style="90" width="11.5"/>
    <col collapsed="false" customWidth="true" hidden="false" outlineLevel="0" max="5909" min="5909" style="90" width="12"/>
    <col collapsed="false" customWidth="true" hidden="false" outlineLevel="0" max="5910" min="5910" style="90" width="11.5"/>
    <col collapsed="false" customWidth="true" hidden="false" outlineLevel="0" max="5911" min="5911" style="90" width="12"/>
    <col collapsed="false" customWidth="true" hidden="false" outlineLevel="0" max="5912" min="5912" style="90" width="11.5"/>
    <col collapsed="false" customWidth="true" hidden="false" outlineLevel="0" max="5913" min="5913" style="90" width="12.67"/>
    <col collapsed="false" customWidth="true" hidden="false" outlineLevel="0" max="5914" min="5914" style="90" width="10.66"/>
    <col collapsed="false" customWidth="true" hidden="false" outlineLevel="0" max="5915" min="5915" style="90" width="19"/>
    <col collapsed="false" customWidth="true" hidden="false" outlineLevel="0" max="5916" min="5916" style="90" width="13.34"/>
    <col collapsed="false" customWidth="true" hidden="false" outlineLevel="0" max="5917" min="5917" style="90" width="18"/>
    <col collapsed="false" customWidth="true" hidden="false" outlineLevel="0" max="5918" min="5918" style="90" width="42.5"/>
    <col collapsed="false" customWidth="true" hidden="false" outlineLevel="0" max="5919" min="5919" style="90" width="31"/>
    <col collapsed="false" customWidth="true" hidden="false" outlineLevel="0" max="5920" min="5920" style="90" width="35"/>
    <col collapsed="false" customWidth="true" hidden="false" outlineLevel="0" max="5921" min="5921" style="90" width="31"/>
    <col collapsed="false" customWidth="true" hidden="false" outlineLevel="0" max="5922" min="5922" style="90" width="35"/>
    <col collapsed="false" customWidth="true" hidden="false" outlineLevel="0" max="5923" min="5923" style="90" width="31"/>
    <col collapsed="false" customWidth="true" hidden="false" outlineLevel="0" max="5924" min="5924" style="90" width="37.67"/>
    <col collapsed="false" customWidth="true" hidden="false" outlineLevel="0" max="5925" min="5925" style="90" width="11.5"/>
    <col collapsed="false" customWidth="true" hidden="false" outlineLevel="0" max="5926" min="5926" style="90" width="54"/>
    <col collapsed="false" customWidth="true" hidden="false" outlineLevel="0" max="5927" min="5927" style="90" width="43.51"/>
    <col collapsed="false" customWidth="true" hidden="false" outlineLevel="0" max="5928" min="5928" style="90" width="44.66"/>
    <col collapsed="false" customWidth="false" hidden="false" outlineLevel="0" max="6138" min="5929" style="90" width="6.33"/>
    <col collapsed="false" customWidth="true" hidden="false" outlineLevel="0" max="6140" min="6139" style="90" width="2.33"/>
    <col collapsed="false" customWidth="true" hidden="true" outlineLevel="0" max="6141" min="6141" style="90" width="11.53"/>
    <col collapsed="false" customWidth="true" hidden="false" outlineLevel="0" max="6144" min="6142" style="90" width="12.67"/>
    <col collapsed="false" customWidth="true" hidden="false" outlineLevel="0" max="6145" min="6145" style="90" width="12"/>
    <col collapsed="false" customWidth="true" hidden="false" outlineLevel="0" max="6146" min="6146" style="90" width="12.33"/>
    <col collapsed="false" customWidth="true" hidden="false" outlineLevel="0" max="6147" min="6147" style="90" width="13.5"/>
    <col collapsed="false" customWidth="true" hidden="true" outlineLevel="0" max="6148" min="6148" style="90" width="11.53"/>
    <col collapsed="false" customWidth="true" hidden="false" outlineLevel="0" max="6151" min="6149" style="90" width="13"/>
    <col collapsed="false" customWidth="true" hidden="false" outlineLevel="0" max="6152" min="6152" style="90" width="14.67"/>
    <col collapsed="false" customWidth="true" hidden="false" outlineLevel="0" max="6153" min="6153" style="90" width="13.34"/>
    <col collapsed="false" customWidth="true" hidden="false" outlineLevel="0" max="6154" min="6154" style="90" width="13.5"/>
    <col collapsed="false" customWidth="true" hidden="false" outlineLevel="0" max="6155" min="6155" style="90" width="2.33"/>
    <col collapsed="false" customWidth="true" hidden="false" outlineLevel="0" max="6156" min="6156" style="90" width="13.67"/>
    <col collapsed="false" customWidth="true" hidden="false" outlineLevel="0" max="6157" min="6157" style="90" width="10.66"/>
    <col collapsed="false" customWidth="true" hidden="false" outlineLevel="0" max="6158" min="6158" style="90" width="12"/>
    <col collapsed="false" customWidth="true" hidden="false" outlineLevel="0" max="6159" min="6159" style="90" width="11.5"/>
    <col collapsed="false" customWidth="true" hidden="false" outlineLevel="0" max="6160" min="6160" style="90" width="16"/>
    <col collapsed="false" customWidth="true" hidden="false" outlineLevel="0" max="6162" min="6161" style="90" width="10.66"/>
    <col collapsed="false" customWidth="true" hidden="false" outlineLevel="0" max="6163" min="6163" style="90" width="15.51"/>
    <col collapsed="false" customWidth="true" hidden="false" outlineLevel="0" max="6164" min="6164" style="90" width="11.5"/>
    <col collapsed="false" customWidth="true" hidden="false" outlineLevel="0" max="6165" min="6165" style="90" width="12"/>
    <col collapsed="false" customWidth="true" hidden="false" outlineLevel="0" max="6166" min="6166" style="90" width="11.5"/>
    <col collapsed="false" customWidth="true" hidden="false" outlineLevel="0" max="6167" min="6167" style="90" width="12"/>
    <col collapsed="false" customWidth="true" hidden="false" outlineLevel="0" max="6168" min="6168" style="90" width="11.5"/>
    <col collapsed="false" customWidth="true" hidden="false" outlineLevel="0" max="6169" min="6169" style="90" width="12.67"/>
    <col collapsed="false" customWidth="true" hidden="false" outlineLevel="0" max="6170" min="6170" style="90" width="10.66"/>
    <col collapsed="false" customWidth="true" hidden="false" outlineLevel="0" max="6171" min="6171" style="90" width="19"/>
    <col collapsed="false" customWidth="true" hidden="false" outlineLevel="0" max="6172" min="6172" style="90" width="13.34"/>
    <col collapsed="false" customWidth="true" hidden="false" outlineLevel="0" max="6173" min="6173" style="90" width="18"/>
    <col collapsed="false" customWidth="true" hidden="false" outlineLevel="0" max="6174" min="6174" style="90" width="42.5"/>
    <col collapsed="false" customWidth="true" hidden="false" outlineLevel="0" max="6175" min="6175" style="90" width="31"/>
    <col collapsed="false" customWidth="true" hidden="false" outlineLevel="0" max="6176" min="6176" style="90" width="35"/>
    <col collapsed="false" customWidth="true" hidden="false" outlineLevel="0" max="6177" min="6177" style="90" width="31"/>
    <col collapsed="false" customWidth="true" hidden="false" outlineLevel="0" max="6178" min="6178" style="90" width="35"/>
    <col collapsed="false" customWidth="true" hidden="false" outlineLevel="0" max="6179" min="6179" style="90" width="31"/>
    <col collapsed="false" customWidth="true" hidden="false" outlineLevel="0" max="6180" min="6180" style="90" width="37.67"/>
    <col collapsed="false" customWidth="true" hidden="false" outlineLevel="0" max="6181" min="6181" style="90" width="11.5"/>
    <col collapsed="false" customWidth="true" hidden="false" outlineLevel="0" max="6182" min="6182" style="90" width="54"/>
    <col collapsed="false" customWidth="true" hidden="false" outlineLevel="0" max="6183" min="6183" style="90" width="43.51"/>
    <col collapsed="false" customWidth="true" hidden="false" outlineLevel="0" max="6184" min="6184" style="90" width="44.66"/>
    <col collapsed="false" customWidth="false" hidden="false" outlineLevel="0" max="6394" min="6185" style="90" width="6.33"/>
    <col collapsed="false" customWidth="true" hidden="false" outlineLevel="0" max="6396" min="6395" style="90" width="2.33"/>
    <col collapsed="false" customWidth="true" hidden="true" outlineLevel="0" max="6397" min="6397" style="90" width="11.53"/>
    <col collapsed="false" customWidth="true" hidden="false" outlineLevel="0" max="6400" min="6398" style="90" width="12.67"/>
    <col collapsed="false" customWidth="true" hidden="false" outlineLevel="0" max="6401" min="6401" style="90" width="12"/>
    <col collapsed="false" customWidth="true" hidden="false" outlineLevel="0" max="6402" min="6402" style="90" width="12.33"/>
    <col collapsed="false" customWidth="true" hidden="false" outlineLevel="0" max="6403" min="6403" style="90" width="13.5"/>
    <col collapsed="false" customWidth="true" hidden="true" outlineLevel="0" max="6404" min="6404" style="90" width="11.53"/>
    <col collapsed="false" customWidth="true" hidden="false" outlineLevel="0" max="6407" min="6405" style="90" width="13"/>
    <col collapsed="false" customWidth="true" hidden="false" outlineLevel="0" max="6408" min="6408" style="90" width="14.67"/>
    <col collapsed="false" customWidth="true" hidden="false" outlineLevel="0" max="6409" min="6409" style="90" width="13.34"/>
    <col collapsed="false" customWidth="true" hidden="false" outlineLevel="0" max="6410" min="6410" style="90" width="13.5"/>
    <col collapsed="false" customWidth="true" hidden="false" outlineLevel="0" max="6411" min="6411" style="90" width="2.33"/>
    <col collapsed="false" customWidth="true" hidden="false" outlineLevel="0" max="6412" min="6412" style="90" width="13.67"/>
    <col collapsed="false" customWidth="true" hidden="false" outlineLevel="0" max="6413" min="6413" style="90" width="10.66"/>
    <col collapsed="false" customWidth="true" hidden="false" outlineLevel="0" max="6414" min="6414" style="90" width="12"/>
    <col collapsed="false" customWidth="true" hidden="false" outlineLevel="0" max="6415" min="6415" style="90" width="11.5"/>
    <col collapsed="false" customWidth="true" hidden="false" outlineLevel="0" max="6416" min="6416" style="90" width="16"/>
    <col collapsed="false" customWidth="true" hidden="false" outlineLevel="0" max="6418" min="6417" style="90" width="10.66"/>
    <col collapsed="false" customWidth="true" hidden="false" outlineLevel="0" max="6419" min="6419" style="90" width="15.51"/>
    <col collapsed="false" customWidth="true" hidden="false" outlineLevel="0" max="6420" min="6420" style="90" width="11.5"/>
    <col collapsed="false" customWidth="true" hidden="false" outlineLevel="0" max="6421" min="6421" style="90" width="12"/>
    <col collapsed="false" customWidth="true" hidden="false" outlineLevel="0" max="6422" min="6422" style="90" width="11.5"/>
    <col collapsed="false" customWidth="true" hidden="false" outlineLevel="0" max="6423" min="6423" style="90" width="12"/>
    <col collapsed="false" customWidth="true" hidden="false" outlineLevel="0" max="6424" min="6424" style="90" width="11.5"/>
    <col collapsed="false" customWidth="true" hidden="false" outlineLevel="0" max="6425" min="6425" style="90" width="12.67"/>
    <col collapsed="false" customWidth="true" hidden="false" outlineLevel="0" max="6426" min="6426" style="90" width="10.66"/>
    <col collapsed="false" customWidth="true" hidden="false" outlineLevel="0" max="6427" min="6427" style="90" width="19"/>
    <col collapsed="false" customWidth="true" hidden="false" outlineLevel="0" max="6428" min="6428" style="90" width="13.34"/>
    <col collapsed="false" customWidth="true" hidden="false" outlineLevel="0" max="6429" min="6429" style="90" width="18"/>
    <col collapsed="false" customWidth="true" hidden="false" outlineLevel="0" max="6430" min="6430" style="90" width="42.5"/>
    <col collapsed="false" customWidth="true" hidden="false" outlineLevel="0" max="6431" min="6431" style="90" width="31"/>
    <col collapsed="false" customWidth="true" hidden="false" outlineLevel="0" max="6432" min="6432" style="90" width="35"/>
    <col collapsed="false" customWidth="true" hidden="false" outlineLevel="0" max="6433" min="6433" style="90" width="31"/>
    <col collapsed="false" customWidth="true" hidden="false" outlineLevel="0" max="6434" min="6434" style="90" width="35"/>
    <col collapsed="false" customWidth="true" hidden="false" outlineLevel="0" max="6435" min="6435" style="90" width="31"/>
    <col collapsed="false" customWidth="true" hidden="false" outlineLevel="0" max="6436" min="6436" style="90" width="37.67"/>
    <col collapsed="false" customWidth="true" hidden="false" outlineLevel="0" max="6437" min="6437" style="90" width="11.5"/>
    <col collapsed="false" customWidth="true" hidden="false" outlineLevel="0" max="6438" min="6438" style="90" width="54"/>
    <col collapsed="false" customWidth="true" hidden="false" outlineLevel="0" max="6439" min="6439" style="90" width="43.51"/>
    <col collapsed="false" customWidth="true" hidden="false" outlineLevel="0" max="6440" min="6440" style="90" width="44.66"/>
    <col collapsed="false" customWidth="false" hidden="false" outlineLevel="0" max="6650" min="6441" style="90" width="6.33"/>
    <col collapsed="false" customWidth="true" hidden="false" outlineLevel="0" max="6652" min="6651" style="90" width="2.33"/>
    <col collapsed="false" customWidth="true" hidden="true" outlineLevel="0" max="6653" min="6653" style="90" width="11.53"/>
    <col collapsed="false" customWidth="true" hidden="false" outlineLevel="0" max="6656" min="6654" style="90" width="12.67"/>
    <col collapsed="false" customWidth="true" hidden="false" outlineLevel="0" max="6657" min="6657" style="90" width="12"/>
    <col collapsed="false" customWidth="true" hidden="false" outlineLevel="0" max="6658" min="6658" style="90" width="12.33"/>
    <col collapsed="false" customWidth="true" hidden="false" outlineLevel="0" max="6659" min="6659" style="90" width="13.5"/>
    <col collapsed="false" customWidth="true" hidden="true" outlineLevel="0" max="6660" min="6660" style="90" width="11.53"/>
    <col collapsed="false" customWidth="true" hidden="false" outlineLevel="0" max="6663" min="6661" style="90" width="13"/>
    <col collapsed="false" customWidth="true" hidden="false" outlineLevel="0" max="6664" min="6664" style="90" width="14.67"/>
    <col collapsed="false" customWidth="true" hidden="false" outlineLevel="0" max="6665" min="6665" style="90" width="13.34"/>
    <col collapsed="false" customWidth="true" hidden="false" outlineLevel="0" max="6666" min="6666" style="90" width="13.5"/>
    <col collapsed="false" customWidth="true" hidden="false" outlineLevel="0" max="6667" min="6667" style="90" width="2.33"/>
    <col collapsed="false" customWidth="true" hidden="false" outlineLevel="0" max="6668" min="6668" style="90" width="13.67"/>
    <col collapsed="false" customWidth="true" hidden="false" outlineLevel="0" max="6669" min="6669" style="90" width="10.66"/>
    <col collapsed="false" customWidth="true" hidden="false" outlineLevel="0" max="6670" min="6670" style="90" width="12"/>
    <col collapsed="false" customWidth="true" hidden="false" outlineLevel="0" max="6671" min="6671" style="90" width="11.5"/>
    <col collapsed="false" customWidth="true" hidden="false" outlineLevel="0" max="6672" min="6672" style="90" width="16"/>
    <col collapsed="false" customWidth="true" hidden="false" outlineLevel="0" max="6674" min="6673" style="90" width="10.66"/>
    <col collapsed="false" customWidth="true" hidden="false" outlineLevel="0" max="6675" min="6675" style="90" width="15.51"/>
    <col collapsed="false" customWidth="true" hidden="false" outlineLevel="0" max="6676" min="6676" style="90" width="11.5"/>
    <col collapsed="false" customWidth="true" hidden="false" outlineLevel="0" max="6677" min="6677" style="90" width="12"/>
    <col collapsed="false" customWidth="true" hidden="false" outlineLevel="0" max="6678" min="6678" style="90" width="11.5"/>
    <col collapsed="false" customWidth="true" hidden="false" outlineLevel="0" max="6679" min="6679" style="90" width="12"/>
    <col collapsed="false" customWidth="true" hidden="false" outlineLevel="0" max="6680" min="6680" style="90" width="11.5"/>
    <col collapsed="false" customWidth="true" hidden="false" outlineLevel="0" max="6681" min="6681" style="90" width="12.67"/>
    <col collapsed="false" customWidth="true" hidden="false" outlineLevel="0" max="6682" min="6682" style="90" width="10.66"/>
    <col collapsed="false" customWidth="true" hidden="false" outlineLevel="0" max="6683" min="6683" style="90" width="19"/>
    <col collapsed="false" customWidth="true" hidden="false" outlineLevel="0" max="6684" min="6684" style="90" width="13.34"/>
    <col collapsed="false" customWidth="true" hidden="false" outlineLevel="0" max="6685" min="6685" style="90" width="18"/>
    <col collapsed="false" customWidth="true" hidden="false" outlineLevel="0" max="6686" min="6686" style="90" width="42.5"/>
    <col collapsed="false" customWidth="true" hidden="false" outlineLevel="0" max="6687" min="6687" style="90" width="31"/>
    <col collapsed="false" customWidth="true" hidden="false" outlineLevel="0" max="6688" min="6688" style="90" width="35"/>
    <col collapsed="false" customWidth="true" hidden="false" outlineLevel="0" max="6689" min="6689" style="90" width="31"/>
    <col collapsed="false" customWidth="true" hidden="false" outlineLevel="0" max="6690" min="6690" style="90" width="35"/>
    <col collapsed="false" customWidth="true" hidden="false" outlineLevel="0" max="6691" min="6691" style="90" width="31"/>
    <col collapsed="false" customWidth="true" hidden="false" outlineLevel="0" max="6692" min="6692" style="90" width="37.67"/>
    <col collapsed="false" customWidth="true" hidden="false" outlineLevel="0" max="6693" min="6693" style="90" width="11.5"/>
    <col collapsed="false" customWidth="true" hidden="false" outlineLevel="0" max="6694" min="6694" style="90" width="54"/>
    <col collapsed="false" customWidth="true" hidden="false" outlineLevel="0" max="6695" min="6695" style="90" width="43.51"/>
    <col collapsed="false" customWidth="true" hidden="false" outlineLevel="0" max="6696" min="6696" style="90" width="44.66"/>
    <col collapsed="false" customWidth="false" hidden="false" outlineLevel="0" max="6906" min="6697" style="90" width="6.33"/>
    <col collapsed="false" customWidth="true" hidden="false" outlineLevel="0" max="6908" min="6907" style="90" width="2.33"/>
    <col collapsed="false" customWidth="true" hidden="true" outlineLevel="0" max="6909" min="6909" style="90" width="11.53"/>
    <col collapsed="false" customWidth="true" hidden="false" outlineLevel="0" max="6912" min="6910" style="90" width="12.67"/>
    <col collapsed="false" customWidth="true" hidden="false" outlineLevel="0" max="6913" min="6913" style="90" width="12"/>
    <col collapsed="false" customWidth="true" hidden="false" outlineLevel="0" max="6914" min="6914" style="90" width="12.33"/>
    <col collapsed="false" customWidth="true" hidden="false" outlineLevel="0" max="6915" min="6915" style="90" width="13.5"/>
    <col collapsed="false" customWidth="true" hidden="true" outlineLevel="0" max="6916" min="6916" style="90" width="11.53"/>
    <col collapsed="false" customWidth="true" hidden="false" outlineLevel="0" max="6919" min="6917" style="90" width="13"/>
    <col collapsed="false" customWidth="true" hidden="false" outlineLevel="0" max="6920" min="6920" style="90" width="14.67"/>
    <col collapsed="false" customWidth="true" hidden="false" outlineLevel="0" max="6921" min="6921" style="90" width="13.34"/>
    <col collapsed="false" customWidth="true" hidden="false" outlineLevel="0" max="6922" min="6922" style="90" width="13.5"/>
    <col collapsed="false" customWidth="true" hidden="false" outlineLevel="0" max="6923" min="6923" style="90" width="2.33"/>
    <col collapsed="false" customWidth="true" hidden="false" outlineLevel="0" max="6924" min="6924" style="90" width="13.67"/>
    <col collapsed="false" customWidth="true" hidden="false" outlineLevel="0" max="6925" min="6925" style="90" width="10.66"/>
    <col collapsed="false" customWidth="true" hidden="false" outlineLevel="0" max="6926" min="6926" style="90" width="12"/>
    <col collapsed="false" customWidth="true" hidden="false" outlineLevel="0" max="6927" min="6927" style="90" width="11.5"/>
    <col collapsed="false" customWidth="true" hidden="false" outlineLevel="0" max="6928" min="6928" style="90" width="16"/>
    <col collapsed="false" customWidth="true" hidden="false" outlineLevel="0" max="6930" min="6929" style="90" width="10.66"/>
    <col collapsed="false" customWidth="true" hidden="false" outlineLevel="0" max="6931" min="6931" style="90" width="15.51"/>
    <col collapsed="false" customWidth="true" hidden="false" outlineLevel="0" max="6932" min="6932" style="90" width="11.5"/>
    <col collapsed="false" customWidth="true" hidden="false" outlineLevel="0" max="6933" min="6933" style="90" width="12"/>
    <col collapsed="false" customWidth="true" hidden="false" outlineLevel="0" max="6934" min="6934" style="90" width="11.5"/>
    <col collapsed="false" customWidth="true" hidden="false" outlineLevel="0" max="6935" min="6935" style="90" width="12"/>
    <col collapsed="false" customWidth="true" hidden="false" outlineLevel="0" max="6936" min="6936" style="90" width="11.5"/>
    <col collapsed="false" customWidth="true" hidden="false" outlineLevel="0" max="6937" min="6937" style="90" width="12.67"/>
    <col collapsed="false" customWidth="true" hidden="false" outlineLevel="0" max="6938" min="6938" style="90" width="10.66"/>
    <col collapsed="false" customWidth="true" hidden="false" outlineLevel="0" max="6939" min="6939" style="90" width="19"/>
    <col collapsed="false" customWidth="true" hidden="false" outlineLevel="0" max="6940" min="6940" style="90" width="13.34"/>
    <col collapsed="false" customWidth="true" hidden="false" outlineLevel="0" max="6941" min="6941" style="90" width="18"/>
    <col collapsed="false" customWidth="true" hidden="false" outlineLevel="0" max="6942" min="6942" style="90" width="42.5"/>
    <col collapsed="false" customWidth="true" hidden="false" outlineLevel="0" max="6943" min="6943" style="90" width="31"/>
    <col collapsed="false" customWidth="true" hidden="false" outlineLevel="0" max="6944" min="6944" style="90" width="35"/>
    <col collapsed="false" customWidth="true" hidden="false" outlineLevel="0" max="6945" min="6945" style="90" width="31"/>
    <col collapsed="false" customWidth="true" hidden="false" outlineLevel="0" max="6946" min="6946" style="90" width="35"/>
    <col collapsed="false" customWidth="true" hidden="false" outlineLevel="0" max="6947" min="6947" style="90" width="31"/>
    <col collapsed="false" customWidth="true" hidden="false" outlineLevel="0" max="6948" min="6948" style="90" width="37.67"/>
    <col collapsed="false" customWidth="true" hidden="false" outlineLevel="0" max="6949" min="6949" style="90" width="11.5"/>
    <col collapsed="false" customWidth="true" hidden="false" outlineLevel="0" max="6950" min="6950" style="90" width="54"/>
    <col collapsed="false" customWidth="true" hidden="false" outlineLevel="0" max="6951" min="6951" style="90" width="43.51"/>
    <col collapsed="false" customWidth="true" hidden="false" outlineLevel="0" max="6952" min="6952" style="90" width="44.66"/>
    <col collapsed="false" customWidth="false" hidden="false" outlineLevel="0" max="7162" min="6953" style="90" width="6.33"/>
    <col collapsed="false" customWidth="true" hidden="false" outlineLevel="0" max="7164" min="7163" style="90" width="2.33"/>
    <col collapsed="false" customWidth="true" hidden="true" outlineLevel="0" max="7165" min="7165" style="90" width="11.53"/>
    <col collapsed="false" customWidth="true" hidden="false" outlineLevel="0" max="7168" min="7166" style="90" width="12.67"/>
    <col collapsed="false" customWidth="true" hidden="false" outlineLevel="0" max="7169" min="7169" style="90" width="12"/>
    <col collapsed="false" customWidth="true" hidden="false" outlineLevel="0" max="7170" min="7170" style="90" width="12.33"/>
    <col collapsed="false" customWidth="true" hidden="false" outlineLevel="0" max="7171" min="7171" style="90" width="13.5"/>
    <col collapsed="false" customWidth="true" hidden="true" outlineLevel="0" max="7172" min="7172" style="90" width="11.53"/>
    <col collapsed="false" customWidth="true" hidden="false" outlineLevel="0" max="7175" min="7173" style="90" width="13"/>
    <col collapsed="false" customWidth="true" hidden="false" outlineLevel="0" max="7176" min="7176" style="90" width="14.67"/>
    <col collapsed="false" customWidth="true" hidden="false" outlineLevel="0" max="7177" min="7177" style="90" width="13.34"/>
    <col collapsed="false" customWidth="true" hidden="false" outlineLevel="0" max="7178" min="7178" style="90" width="13.5"/>
    <col collapsed="false" customWidth="true" hidden="false" outlineLevel="0" max="7179" min="7179" style="90" width="2.33"/>
    <col collapsed="false" customWidth="true" hidden="false" outlineLevel="0" max="7180" min="7180" style="90" width="13.67"/>
    <col collapsed="false" customWidth="true" hidden="false" outlineLevel="0" max="7181" min="7181" style="90" width="10.66"/>
    <col collapsed="false" customWidth="true" hidden="false" outlineLevel="0" max="7182" min="7182" style="90" width="12"/>
    <col collapsed="false" customWidth="true" hidden="false" outlineLevel="0" max="7183" min="7183" style="90" width="11.5"/>
    <col collapsed="false" customWidth="true" hidden="false" outlineLevel="0" max="7184" min="7184" style="90" width="16"/>
    <col collapsed="false" customWidth="true" hidden="false" outlineLevel="0" max="7186" min="7185" style="90" width="10.66"/>
    <col collapsed="false" customWidth="true" hidden="false" outlineLevel="0" max="7187" min="7187" style="90" width="15.51"/>
    <col collapsed="false" customWidth="true" hidden="false" outlineLevel="0" max="7188" min="7188" style="90" width="11.5"/>
    <col collapsed="false" customWidth="true" hidden="false" outlineLevel="0" max="7189" min="7189" style="90" width="12"/>
    <col collapsed="false" customWidth="true" hidden="false" outlineLevel="0" max="7190" min="7190" style="90" width="11.5"/>
    <col collapsed="false" customWidth="true" hidden="false" outlineLevel="0" max="7191" min="7191" style="90" width="12"/>
    <col collapsed="false" customWidth="true" hidden="false" outlineLevel="0" max="7192" min="7192" style="90" width="11.5"/>
    <col collapsed="false" customWidth="true" hidden="false" outlineLevel="0" max="7193" min="7193" style="90" width="12.67"/>
    <col collapsed="false" customWidth="true" hidden="false" outlineLevel="0" max="7194" min="7194" style="90" width="10.66"/>
    <col collapsed="false" customWidth="true" hidden="false" outlineLevel="0" max="7195" min="7195" style="90" width="19"/>
    <col collapsed="false" customWidth="true" hidden="false" outlineLevel="0" max="7196" min="7196" style="90" width="13.34"/>
    <col collapsed="false" customWidth="true" hidden="false" outlineLevel="0" max="7197" min="7197" style="90" width="18"/>
    <col collapsed="false" customWidth="true" hidden="false" outlineLevel="0" max="7198" min="7198" style="90" width="42.5"/>
    <col collapsed="false" customWidth="true" hidden="false" outlineLevel="0" max="7199" min="7199" style="90" width="31"/>
    <col collapsed="false" customWidth="true" hidden="false" outlineLevel="0" max="7200" min="7200" style="90" width="35"/>
    <col collapsed="false" customWidth="true" hidden="false" outlineLevel="0" max="7201" min="7201" style="90" width="31"/>
    <col collapsed="false" customWidth="true" hidden="false" outlineLevel="0" max="7202" min="7202" style="90" width="35"/>
    <col collapsed="false" customWidth="true" hidden="false" outlineLevel="0" max="7203" min="7203" style="90" width="31"/>
    <col collapsed="false" customWidth="true" hidden="false" outlineLevel="0" max="7204" min="7204" style="90" width="37.67"/>
    <col collapsed="false" customWidth="true" hidden="false" outlineLevel="0" max="7205" min="7205" style="90" width="11.5"/>
    <col collapsed="false" customWidth="true" hidden="false" outlineLevel="0" max="7206" min="7206" style="90" width="54"/>
    <col collapsed="false" customWidth="true" hidden="false" outlineLevel="0" max="7207" min="7207" style="90" width="43.51"/>
    <col collapsed="false" customWidth="true" hidden="false" outlineLevel="0" max="7208" min="7208" style="90" width="44.66"/>
    <col collapsed="false" customWidth="false" hidden="false" outlineLevel="0" max="7418" min="7209" style="90" width="6.33"/>
    <col collapsed="false" customWidth="true" hidden="false" outlineLevel="0" max="7420" min="7419" style="90" width="2.33"/>
    <col collapsed="false" customWidth="true" hidden="true" outlineLevel="0" max="7421" min="7421" style="90" width="11.53"/>
    <col collapsed="false" customWidth="true" hidden="false" outlineLevel="0" max="7424" min="7422" style="90" width="12.67"/>
    <col collapsed="false" customWidth="true" hidden="false" outlineLevel="0" max="7425" min="7425" style="90" width="12"/>
    <col collapsed="false" customWidth="true" hidden="false" outlineLevel="0" max="7426" min="7426" style="90" width="12.33"/>
    <col collapsed="false" customWidth="true" hidden="false" outlineLevel="0" max="7427" min="7427" style="90" width="13.5"/>
    <col collapsed="false" customWidth="true" hidden="true" outlineLevel="0" max="7428" min="7428" style="90" width="11.53"/>
    <col collapsed="false" customWidth="true" hidden="false" outlineLevel="0" max="7431" min="7429" style="90" width="13"/>
    <col collapsed="false" customWidth="true" hidden="false" outlineLevel="0" max="7432" min="7432" style="90" width="14.67"/>
    <col collapsed="false" customWidth="true" hidden="false" outlineLevel="0" max="7433" min="7433" style="90" width="13.34"/>
    <col collapsed="false" customWidth="true" hidden="false" outlineLevel="0" max="7434" min="7434" style="90" width="13.5"/>
    <col collapsed="false" customWidth="true" hidden="false" outlineLevel="0" max="7435" min="7435" style="90" width="2.33"/>
    <col collapsed="false" customWidth="true" hidden="false" outlineLevel="0" max="7436" min="7436" style="90" width="13.67"/>
    <col collapsed="false" customWidth="true" hidden="false" outlineLevel="0" max="7437" min="7437" style="90" width="10.66"/>
    <col collapsed="false" customWidth="true" hidden="false" outlineLevel="0" max="7438" min="7438" style="90" width="12"/>
    <col collapsed="false" customWidth="true" hidden="false" outlineLevel="0" max="7439" min="7439" style="90" width="11.5"/>
    <col collapsed="false" customWidth="true" hidden="false" outlineLevel="0" max="7440" min="7440" style="90" width="16"/>
    <col collapsed="false" customWidth="true" hidden="false" outlineLevel="0" max="7442" min="7441" style="90" width="10.66"/>
    <col collapsed="false" customWidth="true" hidden="false" outlineLevel="0" max="7443" min="7443" style="90" width="15.51"/>
    <col collapsed="false" customWidth="true" hidden="false" outlineLevel="0" max="7444" min="7444" style="90" width="11.5"/>
    <col collapsed="false" customWidth="true" hidden="false" outlineLevel="0" max="7445" min="7445" style="90" width="12"/>
    <col collapsed="false" customWidth="true" hidden="false" outlineLevel="0" max="7446" min="7446" style="90" width="11.5"/>
    <col collapsed="false" customWidth="true" hidden="false" outlineLevel="0" max="7447" min="7447" style="90" width="12"/>
    <col collapsed="false" customWidth="true" hidden="false" outlineLevel="0" max="7448" min="7448" style="90" width="11.5"/>
    <col collapsed="false" customWidth="true" hidden="false" outlineLevel="0" max="7449" min="7449" style="90" width="12.67"/>
    <col collapsed="false" customWidth="true" hidden="false" outlineLevel="0" max="7450" min="7450" style="90" width="10.66"/>
    <col collapsed="false" customWidth="true" hidden="false" outlineLevel="0" max="7451" min="7451" style="90" width="19"/>
    <col collapsed="false" customWidth="true" hidden="false" outlineLevel="0" max="7452" min="7452" style="90" width="13.34"/>
    <col collapsed="false" customWidth="true" hidden="false" outlineLevel="0" max="7453" min="7453" style="90" width="18"/>
    <col collapsed="false" customWidth="true" hidden="false" outlineLevel="0" max="7454" min="7454" style="90" width="42.5"/>
    <col collapsed="false" customWidth="true" hidden="false" outlineLevel="0" max="7455" min="7455" style="90" width="31"/>
    <col collapsed="false" customWidth="true" hidden="false" outlineLevel="0" max="7456" min="7456" style="90" width="35"/>
    <col collapsed="false" customWidth="true" hidden="false" outlineLevel="0" max="7457" min="7457" style="90" width="31"/>
    <col collapsed="false" customWidth="true" hidden="false" outlineLevel="0" max="7458" min="7458" style="90" width="35"/>
    <col collapsed="false" customWidth="true" hidden="false" outlineLevel="0" max="7459" min="7459" style="90" width="31"/>
    <col collapsed="false" customWidth="true" hidden="false" outlineLevel="0" max="7460" min="7460" style="90" width="37.67"/>
    <col collapsed="false" customWidth="true" hidden="false" outlineLevel="0" max="7461" min="7461" style="90" width="11.5"/>
    <col collapsed="false" customWidth="true" hidden="false" outlineLevel="0" max="7462" min="7462" style="90" width="54"/>
    <col collapsed="false" customWidth="true" hidden="false" outlineLevel="0" max="7463" min="7463" style="90" width="43.51"/>
    <col collapsed="false" customWidth="true" hidden="false" outlineLevel="0" max="7464" min="7464" style="90" width="44.66"/>
    <col collapsed="false" customWidth="false" hidden="false" outlineLevel="0" max="7674" min="7465" style="90" width="6.33"/>
    <col collapsed="false" customWidth="true" hidden="false" outlineLevel="0" max="7676" min="7675" style="90" width="2.33"/>
    <col collapsed="false" customWidth="true" hidden="true" outlineLevel="0" max="7677" min="7677" style="90" width="11.53"/>
    <col collapsed="false" customWidth="true" hidden="false" outlineLevel="0" max="7680" min="7678" style="90" width="12.67"/>
    <col collapsed="false" customWidth="true" hidden="false" outlineLevel="0" max="7681" min="7681" style="90" width="12"/>
    <col collapsed="false" customWidth="true" hidden="false" outlineLevel="0" max="7682" min="7682" style="90" width="12.33"/>
    <col collapsed="false" customWidth="true" hidden="false" outlineLevel="0" max="7683" min="7683" style="90" width="13.5"/>
    <col collapsed="false" customWidth="true" hidden="true" outlineLevel="0" max="7684" min="7684" style="90" width="11.53"/>
    <col collapsed="false" customWidth="true" hidden="false" outlineLevel="0" max="7687" min="7685" style="90" width="13"/>
    <col collapsed="false" customWidth="true" hidden="false" outlineLevel="0" max="7688" min="7688" style="90" width="14.67"/>
    <col collapsed="false" customWidth="true" hidden="false" outlineLevel="0" max="7689" min="7689" style="90" width="13.34"/>
    <col collapsed="false" customWidth="true" hidden="false" outlineLevel="0" max="7690" min="7690" style="90" width="13.5"/>
    <col collapsed="false" customWidth="true" hidden="false" outlineLevel="0" max="7691" min="7691" style="90" width="2.33"/>
    <col collapsed="false" customWidth="true" hidden="false" outlineLevel="0" max="7692" min="7692" style="90" width="13.67"/>
    <col collapsed="false" customWidth="true" hidden="false" outlineLevel="0" max="7693" min="7693" style="90" width="10.66"/>
    <col collapsed="false" customWidth="true" hidden="false" outlineLevel="0" max="7694" min="7694" style="90" width="12"/>
    <col collapsed="false" customWidth="true" hidden="false" outlineLevel="0" max="7695" min="7695" style="90" width="11.5"/>
    <col collapsed="false" customWidth="true" hidden="false" outlineLevel="0" max="7696" min="7696" style="90" width="16"/>
    <col collapsed="false" customWidth="true" hidden="false" outlineLevel="0" max="7698" min="7697" style="90" width="10.66"/>
    <col collapsed="false" customWidth="true" hidden="false" outlineLevel="0" max="7699" min="7699" style="90" width="15.51"/>
    <col collapsed="false" customWidth="true" hidden="false" outlineLevel="0" max="7700" min="7700" style="90" width="11.5"/>
    <col collapsed="false" customWidth="true" hidden="false" outlineLevel="0" max="7701" min="7701" style="90" width="12"/>
    <col collapsed="false" customWidth="true" hidden="false" outlineLevel="0" max="7702" min="7702" style="90" width="11.5"/>
    <col collapsed="false" customWidth="true" hidden="false" outlineLevel="0" max="7703" min="7703" style="90" width="12"/>
    <col collapsed="false" customWidth="true" hidden="false" outlineLevel="0" max="7704" min="7704" style="90" width="11.5"/>
    <col collapsed="false" customWidth="true" hidden="false" outlineLevel="0" max="7705" min="7705" style="90" width="12.67"/>
    <col collapsed="false" customWidth="true" hidden="false" outlineLevel="0" max="7706" min="7706" style="90" width="10.66"/>
    <col collapsed="false" customWidth="true" hidden="false" outlineLevel="0" max="7707" min="7707" style="90" width="19"/>
    <col collapsed="false" customWidth="true" hidden="false" outlineLevel="0" max="7708" min="7708" style="90" width="13.34"/>
    <col collapsed="false" customWidth="true" hidden="false" outlineLevel="0" max="7709" min="7709" style="90" width="18"/>
    <col collapsed="false" customWidth="true" hidden="false" outlineLevel="0" max="7710" min="7710" style="90" width="42.5"/>
    <col collapsed="false" customWidth="true" hidden="false" outlineLevel="0" max="7711" min="7711" style="90" width="31"/>
    <col collapsed="false" customWidth="true" hidden="false" outlineLevel="0" max="7712" min="7712" style="90" width="35"/>
    <col collapsed="false" customWidth="true" hidden="false" outlineLevel="0" max="7713" min="7713" style="90" width="31"/>
    <col collapsed="false" customWidth="true" hidden="false" outlineLevel="0" max="7714" min="7714" style="90" width="35"/>
    <col collapsed="false" customWidth="true" hidden="false" outlineLevel="0" max="7715" min="7715" style="90" width="31"/>
    <col collapsed="false" customWidth="true" hidden="false" outlineLevel="0" max="7716" min="7716" style="90" width="37.67"/>
    <col collapsed="false" customWidth="true" hidden="false" outlineLevel="0" max="7717" min="7717" style="90" width="11.5"/>
    <col collapsed="false" customWidth="true" hidden="false" outlineLevel="0" max="7718" min="7718" style="90" width="54"/>
    <col collapsed="false" customWidth="true" hidden="false" outlineLevel="0" max="7719" min="7719" style="90" width="43.51"/>
    <col collapsed="false" customWidth="true" hidden="false" outlineLevel="0" max="7720" min="7720" style="90" width="44.66"/>
    <col collapsed="false" customWidth="false" hidden="false" outlineLevel="0" max="7930" min="7721" style="90" width="6.33"/>
    <col collapsed="false" customWidth="true" hidden="false" outlineLevel="0" max="7932" min="7931" style="90" width="2.33"/>
    <col collapsed="false" customWidth="true" hidden="true" outlineLevel="0" max="7933" min="7933" style="90" width="11.53"/>
    <col collapsed="false" customWidth="true" hidden="false" outlineLevel="0" max="7936" min="7934" style="90" width="12.67"/>
    <col collapsed="false" customWidth="true" hidden="false" outlineLevel="0" max="7937" min="7937" style="90" width="12"/>
    <col collapsed="false" customWidth="true" hidden="false" outlineLevel="0" max="7938" min="7938" style="90" width="12.33"/>
    <col collapsed="false" customWidth="true" hidden="false" outlineLevel="0" max="7939" min="7939" style="90" width="13.5"/>
    <col collapsed="false" customWidth="true" hidden="true" outlineLevel="0" max="7940" min="7940" style="90" width="11.53"/>
    <col collapsed="false" customWidth="true" hidden="false" outlineLevel="0" max="7943" min="7941" style="90" width="13"/>
    <col collapsed="false" customWidth="true" hidden="false" outlineLevel="0" max="7944" min="7944" style="90" width="14.67"/>
    <col collapsed="false" customWidth="true" hidden="false" outlineLevel="0" max="7945" min="7945" style="90" width="13.34"/>
    <col collapsed="false" customWidth="true" hidden="false" outlineLevel="0" max="7946" min="7946" style="90" width="13.5"/>
    <col collapsed="false" customWidth="true" hidden="false" outlineLevel="0" max="7947" min="7947" style="90" width="2.33"/>
    <col collapsed="false" customWidth="true" hidden="false" outlineLevel="0" max="7948" min="7948" style="90" width="13.67"/>
    <col collapsed="false" customWidth="true" hidden="false" outlineLevel="0" max="7949" min="7949" style="90" width="10.66"/>
    <col collapsed="false" customWidth="true" hidden="false" outlineLevel="0" max="7950" min="7950" style="90" width="12"/>
    <col collapsed="false" customWidth="true" hidden="false" outlineLevel="0" max="7951" min="7951" style="90" width="11.5"/>
    <col collapsed="false" customWidth="true" hidden="false" outlineLevel="0" max="7952" min="7952" style="90" width="16"/>
    <col collapsed="false" customWidth="true" hidden="false" outlineLevel="0" max="7954" min="7953" style="90" width="10.66"/>
    <col collapsed="false" customWidth="true" hidden="false" outlineLevel="0" max="7955" min="7955" style="90" width="15.51"/>
    <col collapsed="false" customWidth="true" hidden="false" outlineLevel="0" max="7956" min="7956" style="90" width="11.5"/>
    <col collapsed="false" customWidth="true" hidden="false" outlineLevel="0" max="7957" min="7957" style="90" width="12"/>
    <col collapsed="false" customWidth="true" hidden="false" outlineLevel="0" max="7958" min="7958" style="90" width="11.5"/>
    <col collapsed="false" customWidth="true" hidden="false" outlineLevel="0" max="7959" min="7959" style="90" width="12"/>
    <col collapsed="false" customWidth="true" hidden="false" outlineLevel="0" max="7960" min="7960" style="90" width="11.5"/>
    <col collapsed="false" customWidth="true" hidden="false" outlineLevel="0" max="7961" min="7961" style="90" width="12.67"/>
    <col collapsed="false" customWidth="true" hidden="false" outlineLevel="0" max="7962" min="7962" style="90" width="10.66"/>
    <col collapsed="false" customWidth="true" hidden="false" outlineLevel="0" max="7963" min="7963" style="90" width="19"/>
    <col collapsed="false" customWidth="true" hidden="false" outlineLevel="0" max="7964" min="7964" style="90" width="13.34"/>
    <col collapsed="false" customWidth="true" hidden="false" outlineLevel="0" max="7965" min="7965" style="90" width="18"/>
    <col collapsed="false" customWidth="true" hidden="false" outlineLevel="0" max="7966" min="7966" style="90" width="42.5"/>
    <col collapsed="false" customWidth="true" hidden="false" outlineLevel="0" max="7967" min="7967" style="90" width="31"/>
    <col collapsed="false" customWidth="true" hidden="false" outlineLevel="0" max="7968" min="7968" style="90" width="35"/>
    <col collapsed="false" customWidth="true" hidden="false" outlineLevel="0" max="7969" min="7969" style="90" width="31"/>
    <col collapsed="false" customWidth="true" hidden="false" outlineLevel="0" max="7970" min="7970" style="90" width="35"/>
    <col collapsed="false" customWidth="true" hidden="false" outlineLevel="0" max="7971" min="7971" style="90" width="31"/>
    <col collapsed="false" customWidth="true" hidden="false" outlineLevel="0" max="7972" min="7972" style="90" width="37.67"/>
    <col collapsed="false" customWidth="true" hidden="false" outlineLevel="0" max="7973" min="7973" style="90" width="11.5"/>
    <col collapsed="false" customWidth="true" hidden="false" outlineLevel="0" max="7974" min="7974" style="90" width="54"/>
    <col collapsed="false" customWidth="true" hidden="false" outlineLevel="0" max="7975" min="7975" style="90" width="43.51"/>
    <col collapsed="false" customWidth="true" hidden="false" outlineLevel="0" max="7976" min="7976" style="90" width="44.66"/>
    <col collapsed="false" customWidth="false" hidden="false" outlineLevel="0" max="8186" min="7977" style="90" width="6.33"/>
    <col collapsed="false" customWidth="true" hidden="false" outlineLevel="0" max="8188" min="8187" style="90" width="2.33"/>
    <col collapsed="false" customWidth="true" hidden="true" outlineLevel="0" max="8189" min="8189" style="90" width="11.53"/>
    <col collapsed="false" customWidth="true" hidden="false" outlineLevel="0" max="8192" min="8190" style="90" width="12.67"/>
    <col collapsed="false" customWidth="true" hidden="false" outlineLevel="0" max="8193" min="8193" style="90" width="12"/>
    <col collapsed="false" customWidth="true" hidden="false" outlineLevel="0" max="8194" min="8194" style="90" width="12.33"/>
    <col collapsed="false" customWidth="true" hidden="false" outlineLevel="0" max="8195" min="8195" style="90" width="13.5"/>
    <col collapsed="false" customWidth="true" hidden="true" outlineLevel="0" max="8196" min="8196" style="90" width="11.53"/>
    <col collapsed="false" customWidth="true" hidden="false" outlineLevel="0" max="8199" min="8197" style="90" width="13"/>
    <col collapsed="false" customWidth="true" hidden="false" outlineLevel="0" max="8200" min="8200" style="90" width="14.67"/>
    <col collapsed="false" customWidth="true" hidden="false" outlineLevel="0" max="8201" min="8201" style="90" width="13.34"/>
    <col collapsed="false" customWidth="true" hidden="false" outlineLevel="0" max="8202" min="8202" style="90" width="13.5"/>
    <col collapsed="false" customWidth="true" hidden="false" outlineLevel="0" max="8203" min="8203" style="90" width="2.33"/>
    <col collapsed="false" customWidth="true" hidden="false" outlineLevel="0" max="8204" min="8204" style="90" width="13.67"/>
    <col collapsed="false" customWidth="true" hidden="false" outlineLevel="0" max="8205" min="8205" style="90" width="10.66"/>
    <col collapsed="false" customWidth="true" hidden="false" outlineLevel="0" max="8206" min="8206" style="90" width="12"/>
    <col collapsed="false" customWidth="true" hidden="false" outlineLevel="0" max="8207" min="8207" style="90" width="11.5"/>
    <col collapsed="false" customWidth="true" hidden="false" outlineLevel="0" max="8208" min="8208" style="90" width="16"/>
    <col collapsed="false" customWidth="true" hidden="false" outlineLevel="0" max="8210" min="8209" style="90" width="10.66"/>
    <col collapsed="false" customWidth="true" hidden="false" outlineLevel="0" max="8211" min="8211" style="90" width="15.51"/>
    <col collapsed="false" customWidth="true" hidden="false" outlineLevel="0" max="8212" min="8212" style="90" width="11.5"/>
    <col collapsed="false" customWidth="true" hidden="false" outlineLevel="0" max="8213" min="8213" style="90" width="12"/>
    <col collapsed="false" customWidth="true" hidden="false" outlineLevel="0" max="8214" min="8214" style="90" width="11.5"/>
    <col collapsed="false" customWidth="true" hidden="false" outlineLevel="0" max="8215" min="8215" style="90" width="12"/>
    <col collapsed="false" customWidth="true" hidden="false" outlineLevel="0" max="8216" min="8216" style="90" width="11.5"/>
    <col collapsed="false" customWidth="true" hidden="false" outlineLevel="0" max="8217" min="8217" style="90" width="12.67"/>
    <col collapsed="false" customWidth="true" hidden="false" outlineLevel="0" max="8218" min="8218" style="90" width="10.66"/>
    <col collapsed="false" customWidth="true" hidden="false" outlineLevel="0" max="8219" min="8219" style="90" width="19"/>
    <col collapsed="false" customWidth="true" hidden="false" outlineLevel="0" max="8220" min="8220" style="90" width="13.34"/>
    <col collapsed="false" customWidth="true" hidden="false" outlineLevel="0" max="8221" min="8221" style="90" width="18"/>
    <col collapsed="false" customWidth="true" hidden="false" outlineLevel="0" max="8222" min="8222" style="90" width="42.5"/>
    <col collapsed="false" customWidth="true" hidden="false" outlineLevel="0" max="8223" min="8223" style="90" width="31"/>
    <col collapsed="false" customWidth="true" hidden="false" outlineLevel="0" max="8224" min="8224" style="90" width="35"/>
    <col collapsed="false" customWidth="true" hidden="false" outlineLevel="0" max="8225" min="8225" style="90" width="31"/>
    <col collapsed="false" customWidth="true" hidden="false" outlineLevel="0" max="8226" min="8226" style="90" width="35"/>
    <col collapsed="false" customWidth="true" hidden="false" outlineLevel="0" max="8227" min="8227" style="90" width="31"/>
    <col collapsed="false" customWidth="true" hidden="false" outlineLevel="0" max="8228" min="8228" style="90" width="37.67"/>
    <col collapsed="false" customWidth="true" hidden="false" outlineLevel="0" max="8229" min="8229" style="90" width="11.5"/>
    <col collapsed="false" customWidth="true" hidden="false" outlineLevel="0" max="8230" min="8230" style="90" width="54"/>
    <col collapsed="false" customWidth="true" hidden="false" outlineLevel="0" max="8231" min="8231" style="90" width="43.51"/>
    <col collapsed="false" customWidth="true" hidden="false" outlineLevel="0" max="8232" min="8232" style="90" width="44.66"/>
    <col collapsed="false" customWidth="false" hidden="false" outlineLevel="0" max="8442" min="8233" style="90" width="6.33"/>
    <col collapsed="false" customWidth="true" hidden="false" outlineLevel="0" max="8444" min="8443" style="90" width="2.33"/>
    <col collapsed="false" customWidth="true" hidden="true" outlineLevel="0" max="8445" min="8445" style="90" width="11.53"/>
    <col collapsed="false" customWidth="true" hidden="false" outlineLevel="0" max="8448" min="8446" style="90" width="12.67"/>
    <col collapsed="false" customWidth="true" hidden="false" outlineLevel="0" max="8449" min="8449" style="90" width="12"/>
    <col collapsed="false" customWidth="true" hidden="false" outlineLevel="0" max="8450" min="8450" style="90" width="12.33"/>
    <col collapsed="false" customWidth="true" hidden="false" outlineLevel="0" max="8451" min="8451" style="90" width="13.5"/>
    <col collapsed="false" customWidth="true" hidden="true" outlineLevel="0" max="8452" min="8452" style="90" width="11.53"/>
    <col collapsed="false" customWidth="true" hidden="false" outlineLevel="0" max="8455" min="8453" style="90" width="13"/>
    <col collapsed="false" customWidth="true" hidden="false" outlineLevel="0" max="8456" min="8456" style="90" width="14.67"/>
    <col collapsed="false" customWidth="true" hidden="false" outlineLevel="0" max="8457" min="8457" style="90" width="13.34"/>
    <col collapsed="false" customWidth="true" hidden="false" outlineLevel="0" max="8458" min="8458" style="90" width="13.5"/>
    <col collapsed="false" customWidth="true" hidden="false" outlineLevel="0" max="8459" min="8459" style="90" width="2.33"/>
    <col collapsed="false" customWidth="true" hidden="false" outlineLevel="0" max="8460" min="8460" style="90" width="13.67"/>
    <col collapsed="false" customWidth="true" hidden="false" outlineLevel="0" max="8461" min="8461" style="90" width="10.66"/>
    <col collapsed="false" customWidth="true" hidden="false" outlineLevel="0" max="8462" min="8462" style="90" width="12"/>
    <col collapsed="false" customWidth="true" hidden="false" outlineLevel="0" max="8463" min="8463" style="90" width="11.5"/>
    <col collapsed="false" customWidth="true" hidden="false" outlineLevel="0" max="8464" min="8464" style="90" width="16"/>
    <col collapsed="false" customWidth="true" hidden="false" outlineLevel="0" max="8466" min="8465" style="90" width="10.66"/>
    <col collapsed="false" customWidth="true" hidden="false" outlineLevel="0" max="8467" min="8467" style="90" width="15.51"/>
    <col collapsed="false" customWidth="true" hidden="false" outlineLevel="0" max="8468" min="8468" style="90" width="11.5"/>
    <col collapsed="false" customWidth="true" hidden="false" outlineLevel="0" max="8469" min="8469" style="90" width="12"/>
    <col collapsed="false" customWidth="true" hidden="false" outlineLevel="0" max="8470" min="8470" style="90" width="11.5"/>
    <col collapsed="false" customWidth="true" hidden="false" outlineLevel="0" max="8471" min="8471" style="90" width="12"/>
    <col collapsed="false" customWidth="true" hidden="false" outlineLevel="0" max="8472" min="8472" style="90" width="11.5"/>
    <col collapsed="false" customWidth="true" hidden="false" outlineLevel="0" max="8473" min="8473" style="90" width="12.67"/>
    <col collapsed="false" customWidth="true" hidden="false" outlineLevel="0" max="8474" min="8474" style="90" width="10.66"/>
    <col collapsed="false" customWidth="true" hidden="false" outlineLevel="0" max="8475" min="8475" style="90" width="19"/>
    <col collapsed="false" customWidth="true" hidden="false" outlineLevel="0" max="8476" min="8476" style="90" width="13.34"/>
    <col collapsed="false" customWidth="true" hidden="false" outlineLevel="0" max="8477" min="8477" style="90" width="18"/>
    <col collapsed="false" customWidth="true" hidden="false" outlineLevel="0" max="8478" min="8478" style="90" width="42.5"/>
    <col collapsed="false" customWidth="true" hidden="false" outlineLevel="0" max="8479" min="8479" style="90" width="31"/>
    <col collapsed="false" customWidth="true" hidden="false" outlineLevel="0" max="8480" min="8480" style="90" width="35"/>
    <col collapsed="false" customWidth="true" hidden="false" outlineLevel="0" max="8481" min="8481" style="90" width="31"/>
    <col collapsed="false" customWidth="true" hidden="false" outlineLevel="0" max="8482" min="8482" style="90" width="35"/>
    <col collapsed="false" customWidth="true" hidden="false" outlineLevel="0" max="8483" min="8483" style="90" width="31"/>
    <col collapsed="false" customWidth="true" hidden="false" outlineLevel="0" max="8484" min="8484" style="90" width="37.67"/>
    <col collapsed="false" customWidth="true" hidden="false" outlineLevel="0" max="8485" min="8485" style="90" width="11.5"/>
    <col collapsed="false" customWidth="true" hidden="false" outlineLevel="0" max="8486" min="8486" style="90" width="54"/>
    <col collapsed="false" customWidth="true" hidden="false" outlineLevel="0" max="8487" min="8487" style="90" width="43.51"/>
    <col collapsed="false" customWidth="true" hidden="false" outlineLevel="0" max="8488" min="8488" style="90" width="44.66"/>
    <col collapsed="false" customWidth="false" hidden="false" outlineLevel="0" max="8698" min="8489" style="90" width="6.33"/>
    <col collapsed="false" customWidth="true" hidden="false" outlineLevel="0" max="8700" min="8699" style="90" width="2.33"/>
    <col collapsed="false" customWidth="true" hidden="true" outlineLevel="0" max="8701" min="8701" style="90" width="11.53"/>
    <col collapsed="false" customWidth="true" hidden="false" outlineLevel="0" max="8704" min="8702" style="90" width="12.67"/>
    <col collapsed="false" customWidth="true" hidden="false" outlineLevel="0" max="8705" min="8705" style="90" width="12"/>
    <col collapsed="false" customWidth="true" hidden="false" outlineLevel="0" max="8706" min="8706" style="90" width="12.33"/>
    <col collapsed="false" customWidth="true" hidden="false" outlineLevel="0" max="8707" min="8707" style="90" width="13.5"/>
    <col collapsed="false" customWidth="true" hidden="true" outlineLevel="0" max="8708" min="8708" style="90" width="11.53"/>
    <col collapsed="false" customWidth="true" hidden="false" outlineLevel="0" max="8711" min="8709" style="90" width="13"/>
    <col collapsed="false" customWidth="true" hidden="false" outlineLevel="0" max="8712" min="8712" style="90" width="14.67"/>
    <col collapsed="false" customWidth="true" hidden="false" outlineLevel="0" max="8713" min="8713" style="90" width="13.34"/>
    <col collapsed="false" customWidth="true" hidden="false" outlineLevel="0" max="8714" min="8714" style="90" width="13.5"/>
    <col collapsed="false" customWidth="true" hidden="false" outlineLevel="0" max="8715" min="8715" style="90" width="2.33"/>
    <col collapsed="false" customWidth="true" hidden="false" outlineLevel="0" max="8716" min="8716" style="90" width="13.67"/>
    <col collapsed="false" customWidth="true" hidden="false" outlineLevel="0" max="8717" min="8717" style="90" width="10.66"/>
    <col collapsed="false" customWidth="true" hidden="false" outlineLevel="0" max="8718" min="8718" style="90" width="12"/>
    <col collapsed="false" customWidth="true" hidden="false" outlineLevel="0" max="8719" min="8719" style="90" width="11.5"/>
    <col collapsed="false" customWidth="true" hidden="false" outlineLevel="0" max="8720" min="8720" style="90" width="16"/>
    <col collapsed="false" customWidth="true" hidden="false" outlineLevel="0" max="8722" min="8721" style="90" width="10.66"/>
    <col collapsed="false" customWidth="true" hidden="false" outlineLevel="0" max="8723" min="8723" style="90" width="15.51"/>
    <col collapsed="false" customWidth="true" hidden="false" outlineLevel="0" max="8724" min="8724" style="90" width="11.5"/>
    <col collapsed="false" customWidth="true" hidden="false" outlineLevel="0" max="8725" min="8725" style="90" width="12"/>
    <col collapsed="false" customWidth="true" hidden="false" outlineLevel="0" max="8726" min="8726" style="90" width="11.5"/>
    <col collapsed="false" customWidth="true" hidden="false" outlineLevel="0" max="8727" min="8727" style="90" width="12"/>
    <col collapsed="false" customWidth="true" hidden="false" outlineLevel="0" max="8728" min="8728" style="90" width="11.5"/>
    <col collapsed="false" customWidth="true" hidden="false" outlineLevel="0" max="8729" min="8729" style="90" width="12.67"/>
    <col collapsed="false" customWidth="true" hidden="false" outlineLevel="0" max="8730" min="8730" style="90" width="10.66"/>
    <col collapsed="false" customWidth="true" hidden="false" outlineLevel="0" max="8731" min="8731" style="90" width="19"/>
    <col collapsed="false" customWidth="true" hidden="false" outlineLevel="0" max="8732" min="8732" style="90" width="13.34"/>
    <col collapsed="false" customWidth="true" hidden="false" outlineLevel="0" max="8733" min="8733" style="90" width="18"/>
    <col collapsed="false" customWidth="true" hidden="false" outlineLevel="0" max="8734" min="8734" style="90" width="42.5"/>
    <col collapsed="false" customWidth="true" hidden="false" outlineLevel="0" max="8735" min="8735" style="90" width="31"/>
    <col collapsed="false" customWidth="true" hidden="false" outlineLevel="0" max="8736" min="8736" style="90" width="35"/>
    <col collapsed="false" customWidth="true" hidden="false" outlineLevel="0" max="8737" min="8737" style="90" width="31"/>
    <col collapsed="false" customWidth="true" hidden="false" outlineLevel="0" max="8738" min="8738" style="90" width="35"/>
    <col collapsed="false" customWidth="true" hidden="false" outlineLevel="0" max="8739" min="8739" style="90" width="31"/>
    <col collapsed="false" customWidth="true" hidden="false" outlineLevel="0" max="8740" min="8740" style="90" width="37.67"/>
    <col collapsed="false" customWidth="true" hidden="false" outlineLevel="0" max="8741" min="8741" style="90" width="11.5"/>
    <col collapsed="false" customWidth="true" hidden="false" outlineLevel="0" max="8742" min="8742" style="90" width="54"/>
    <col collapsed="false" customWidth="true" hidden="false" outlineLevel="0" max="8743" min="8743" style="90" width="43.51"/>
    <col collapsed="false" customWidth="true" hidden="false" outlineLevel="0" max="8744" min="8744" style="90" width="44.66"/>
    <col collapsed="false" customWidth="false" hidden="false" outlineLevel="0" max="8954" min="8745" style="90" width="6.33"/>
    <col collapsed="false" customWidth="true" hidden="false" outlineLevel="0" max="8956" min="8955" style="90" width="2.33"/>
    <col collapsed="false" customWidth="true" hidden="true" outlineLevel="0" max="8957" min="8957" style="90" width="11.53"/>
    <col collapsed="false" customWidth="true" hidden="false" outlineLevel="0" max="8960" min="8958" style="90" width="12.67"/>
    <col collapsed="false" customWidth="true" hidden="false" outlineLevel="0" max="8961" min="8961" style="90" width="12"/>
    <col collapsed="false" customWidth="true" hidden="false" outlineLevel="0" max="8962" min="8962" style="90" width="12.33"/>
    <col collapsed="false" customWidth="true" hidden="false" outlineLevel="0" max="8963" min="8963" style="90" width="13.5"/>
    <col collapsed="false" customWidth="true" hidden="true" outlineLevel="0" max="8964" min="8964" style="90" width="11.53"/>
    <col collapsed="false" customWidth="true" hidden="false" outlineLevel="0" max="8967" min="8965" style="90" width="13"/>
    <col collapsed="false" customWidth="true" hidden="false" outlineLevel="0" max="8968" min="8968" style="90" width="14.67"/>
    <col collapsed="false" customWidth="true" hidden="false" outlineLevel="0" max="8969" min="8969" style="90" width="13.34"/>
    <col collapsed="false" customWidth="true" hidden="false" outlineLevel="0" max="8970" min="8970" style="90" width="13.5"/>
    <col collapsed="false" customWidth="true" hidden="false" outlineLevel="0" max="8971" min="8971" style="90" width="2.33"/>
    <col collapsed="false" customWidth="true" hidden="false" outlineLevel="0" max="8972" min="8972" style="90" width="13.67"/>
    <col collapsed="false" customWidth="true" hidden="false" outlineLevel="0" max="8973" min="8973" style="90" width="10.66"/>
    <col collapsed="false" customWidth="true" hidden="false" outlineLevel="0" max="8974" min="8974" style="90" width="12"/>
    <col collapsed="false" customWidth="true" hidden="false" outlineLevel="0" max="8975" min="8975" style="90" width="11.5"/>
    <col collapsed="false" customWidth="true" hidden="false" outlineLevel="0" max="8976" min="8976" style="90" width="16"/>
    <col collapsed="false" customWidth="true" hidden="false" outlineLevel="0" max="8978" min="8977" style="90" width="10.66"/>
    <col collapsed="false" customWidth="true" hidden="false" outlineLevel="0" max="8979" min="8979" style="90" width="15.51"/>
    <col collapsed="false" customWidth="true" hidden="false" outlineLevel="0" max="8980" min="8980" style="90" width="11.5"/>
    <col collapsed="false" customWidth="true" hidden="false" outlineLevel="0" max="8981" min="8981" style="90" width="12"/>
    <col collapsed="false" customWidth="true" hidden="false" outlineLevel="0" max="8982" min="8982" style="90" width="11.5"/>
    <col collapsed="false" customWidth="true" hidden="false" outlineLevel="0" max="8983" min="8983" style="90" width="12"/>
    <col collapsed="false" customWidth="true" hidden="false" outlineLevel="0" max="8984" min="8984" style="90" width="11.5"/>
    <col collapsed="false" customWidth="true" hidden="false" outlineLevel="0" max="8985" min="8985" style="90" width="12.67"/>
    <col collapsed="false" customWidth="true" hidden="false" outlineLevel="0" max="8986" min="8986" style="90" width="10.66"/>
    <col collapsed="false" customWidth="true" hidden="false" outlineLevel="0" max="8987" min="8987" style="90" width="19"/>
    <col collapsed="false" customWidth="true" hidden="false" outlineLevel="0" max="8988" min="8988" style="90" width="13.34"/>
    <col collapsed="false" customWidth="true" hidden="false" outlineLevel="0" max="8989" min="8989" style="90" width="18"/>
    <col collapsed="false" customWidth="true" hidden="false" outlineLevel="0" max="8990" min="8990" style="90" width="42.5"/>
    <col collapsed="false" customWidth="true" hidden="false" outlineLevel="0" max="8991" min="8991" style="90" width="31"/>
    <col collapsed="false" customWidth="true" hidden="false" outlineLevel="0" max="8992" min="8992" style="90" width="35"/>
    <col collapsed="false" customWidth="true" hidden="false" outlineLevel="0" max="8993" min="8993" style="90" width="31"/>
    <col collapsed="false" customWidth="true" hidden="false" outlineLevel="0" max="8994" min="8994" style="90" width="35"/>
    <col collapsed="false" customWidth="true" hidden="false" outlineLevel="0" max="8995" min="8995" style="90" width="31"/>
    <col collapsed="false" customWidth="true" hidden="false" outlineLevel="0" max="8996" min="8996" style="90" width="37.67"/>
    <col collapsed="false" customWidth="true" hidden="false" outlineLevel="0" max="8997" min="8997" style="90" width="11.5"/>
    <col collapsed="false" customWidth="true" hidden="false" outlineLevel="0" max="8998" min="8998" style="90" width="54"/>
    <col collapsed="false" customWidth="true" hidden="false" outlineLevel="0" max="8999" min="8999" style="90" width="43.51"/>
    <col collapsed="false" customWidth="true" hidden="false" outlineLevel="0" max="9000" min="9000" style="90" width="44.66"/>
    <col collapsed="false" customWidth="false" hidden="false" outlineLevel="0" max="9210" min="9001" style="90" width="6.33"/>
    <col collapsed="false" customWidth="true" hidden="false" outlineLevel="0" max="9212" min="9211" style="90" width="2.33"/>
    <col collapsed="false" customWidth="true" hidden="true" outlineLevel="0" max="9213" min="9213" style="90" width="11.53"/>
    <col collapsed="false" customWidth="true" hidden="false" outlineLevel="0" max="9216" min="9214" style="90" width="12.67"/>
    <col collapsed="false" customWidth="true" hidden="false" outlineLevel="0" max="9217" min="9217" style="90" width="12"/>
    <col collapsed="false" customWidth="true" hidden="false" outlineLevel="0" max="9218" min="9218" style="90" width="12.33"/>
    <col collapsed="false" customWidth="true" hidden="false" outlineLevel="0" max="9219" min="9219" style="90" width="13.5"/>
    <col collapsed="false" customWidth="true" hidden="true" outlineLevel="0" max="9220" min="9220" style="90" width="11.53"/>
    <col collapsed="false" customWidth="true" hidden="false" outlineLevel="0" max="9223" min="9221" style="90" width="13"/>
    <col collapsed="false" customWidth="true" hidden="false" outlineLevel="0" max="9224" min="9224" style="90" width="14.67"/>
    <col collapsed="false" customWidth="true" hidden="false" outlineLevel="0" max="9225" min="9225" style="90" width="13.34"/>
    <col collapsed="false" customWidth="true" hidden="false" outlineLevel="0" max="9226" min="9226" style="90" width="13.5"/>
    <col collapsed="false" customWidth="true" hidden="false" outlineLevel="0" max="9227" min="9227" style="90" width="2.33"/>
    <col collapsed="false" customWidth="true" hidden="false" outlineLevel="0" max="9228" min="9228" style="90" width="13.67"/>
    <col collapsed="false" customWidth="true" hidden="false" outlineLevel="0" max="9229" min="9229" style="90" width="10.66"/>
    <col collapsed="false" customWidth="true" hidden="false" outlineLevel="0" max="9230" min="9230" style="90" width="12"/>
    <col collapsed="false" customWidth="true" hidden="false" outlineLevel="0" max="9231" min="9231" style="90" width="11.5"/>
    <col collapsed="false" customWidth="true" hidden="false" outlineLevel="0" max="9232" min="9232" style="90" width="16"/>
    <col collapsed="false" customWidth="true" hidden="false" outlineLevel="0" max="9234" min="9233" style="90" width="10.66"/>
    <col collapsed="false" customWidth="true" hidden="false" outlineLevel="0" max="9235" min="9235" style="90" width="15.51"/>
    <col collapsed="false" customWidth="true" hidden="false" outlineLevel="0" max="9236" min="9236" style="90" width="11.5"/>
    <col collapsed="false" customWidth="true" hidden="false" outlineLevel="0" max="9237" min="9237" style="90" width="12"/>
    <col collapsed="false" customWidth="true" hidden="false" outlineLevel="0" max="9238" min="9238" style="90" width="11.5"/>
    <col collapsed="false" customWidth="true" hidden="false" outlineLevel="0" max="9239" min="9239" style="90" width="12"/>
    <col collapsed="false" customWidth="true" hidden="false" outlineLevel="0" max="9240" min="9240" style="90" width="11.5"/>
    <col collapsed="false" customWidth="true" hidden="false" outlineLevel="0" max="9241" min="9241" style="90" width="12.67"/>
    <col collapsed="false" customWidth="true" hidden="false" outlineLevel="0" max="9242" min="9242" style="90" width="10.66"/>
    <col collapsed="false" customWidth="true" hidden="false" outlineLevel="0" max="9243" min="9243" style="90" width="19"/>
    <col collapsed="false" customWidth="true" hidden="false" outlineLevel="0" max="9244" min="9244" style="90" width="13.34"/>
    <col collapsed="false" customWidth="true" hidden="false" outlineLevel="0" max="9245" min="9245" style="90" width="18"/>
    <col collapsed="false" customWidth="true" hidden="false" outlineLevel="0" max="9246" min="9246" style="90" width="42.5"/>
    <col collapsed="false" customWidth="true" hidden="false" outlineLevel="0" max="9247" min="9247" style="90" width="31"/>
    <col collapsed="false" customWidth="true" hidden="false" outlineLevel="0" max="9248" min="9248" style="90" width="35"/>
    <col collapsed="false" customWidth="true" hidden="false" outlineLevel="0" max="9249" min="9249" style="90" width="31"/>
    <col collapsed="false" customWidth="true" hidden="false" outlineLevel="0" max="9250" min="9250" style="90" width="35"/>
    <col collapsed="false" customWidth="true" hidden="false" outlineLevel="0" max="9251" min="9251" style="90" width="31"/>
    <col collapsed="false" customWidth="true" hidden="false" outlineLevel="0" max="9252" min="9252" style="90" width="37.67"/>
    <col collapsed="false" customWidth="true" hidden="false" outlineLevel="0" max="9253" min="9253" style="90" width="11.5"/>
    <col collapsed="false" customWidth="true" hidden="false" outlineLevel="0" max="9254" min="9254" style="90" width="54"/>
    <col collapsed="false" customWidth="true" hidden="false" outlineLevel="0" max="9255" min="9255" style="90" width="43.51"/>
    <col collapsed="false" customWidth="true" hidden="false" outlineLevel="0" max="9256" min="9256" style="90" width="44.66"/>
    <col collapsed="false" customWidth="false" hidden="false" outlineLevel="0" max="9466" min="9257" style="90" width="6.33"/>
    <col collapsed="false" customWidth="true" hidden="false" outlineLevel="0" max="9468" min="9467" style="90" width="2.33"/>
    <col collapsed="false" customWidth="true" hidden="true" outlineLevel="0" max="9469" min="9469" style="90" width="11.53"/>
    <col collapsed="false" customWidth="true" hidden="false" outlineLevel="0" max="9472" min="9470" style="90" width="12.67"/>
    <col collapsed="false" customWidth="true" hidden="false" outlineLevel="0" max="9473" min="9473" style="90" width="12"/>
    <col collapsed="false" customWidth="true" hidden="false" outlineLevel="0" max="9474" min="9474" style="90" width="12.33"/>
    <col collapsed="false" customWidth="true" hidden="false" outlineLevel="0" max="9475" min="9475" style="90" width="13.5"/>
    <col collapsed="false" customWidth="true" hidden="true" outlineLevel="0" max="9476" min="9476" style="90" width="11.53"/>
    <col collapsed="false" customWidth="true" hidden="false" outlineLevel="0" max="9479" min="9477" style="90" width="13"/>
    <col collapsed="false" customWidth="true" hidden="false" outlineLevel="0" max="9480" min="9480" style="90" width="14.67"/>
    <col collapsed="false" customWidth="true" hidden="false" outlineLevel="0" max="9481" min="9481" style="90" width="13.34"/>
    <col collapsed="false" customWidth="true" hidden="false" outlineLevel="0" max="9482" min="9482" style="90" width="13.5"/>
    <col collapsed="false" customWidth="true" hidden="false" outlineLevel="0" max="9483" min="9483" style="90" width="2.33"/>
    <col collapsed="false" customWidth="true" hidden="false" outlineLevel="0" max="9484" min="9484" style="90" width="13.67"/>
    <col collapsed="false" customWidth="true" hidden="false" outlineLevel="0" max="9485" min="9485" style="90" width="10.66"/>
    <col collapsed="false" customWidth="true" hidden="false" outlineLevel="0" max="9486" min="9486" style="90" width="12"/>
    <col collapsed="false" customWidth="true" hidden="false" outlineLevel="0" max="9487" min="9487" style="90" width="11.5"/>
    <col collapsed="false" customWidth="true" hidden="false" outlineLevel="0" max="9488" min="9488" style="90" width="16"/>
    <col collapsed="false" customWidth="true" hidden="false" outlineLevel="0" max="9490" min="9489" style="90" width="10.66"/>
    <col collapsed="false" customWidth="true" hidden="false" outlineLevel="0" max="9491" min="9491" style="90" width="15.51"/>
    <col collapsed="false" customWidth="true" hidden="false" outlineLevel="0" max="9492" min="9492" style="90" width="11.5"/>
    <col collapsed="false" customWidth="true" hidden="false" outlineLevel="0" max="9493" min="9493" style="90" width="12"/>
    <col collapsed="false" customWidth="true" hidden="false" outlineLevel="0" max="9494" min="9494" style="90" width="11.5"/>
    <col collapsed="false" customWidth="true" hidden="false" outlineLevel="0" max="9495" min="9495" style="90" width="12"/>
    <col collapsed="false" customWidth="true" hidden="false" outlineLevel="0" max="9496" min="9496" style="90" width="11.5"/>
    <col collapsed="false" customWidth="true" hidden="false" outlineLevel="0" max="9497" min="9497" style="90" width="12.67"/>
    <col collapsed="false" customWidth="true" hidden="false" outlineLevel="0" max="9498" min="9498" style="90" width="10.66"/>
    <col collapsed="false" customWidth="true" hidden="false" outlineLevel="0" max="9499" min="9499" style="90" width="19"/>
    <col collapsed="false" customWidth="true" hidden="false" outlineLevel="0" max="9500" min="9500" style="90" width="13.34"/>
    <col collapsed="false" customWidth="true" hidden="false" outlineLevel="0" max="9501" min="9501" style="90" width="18"/>
    <col collapsed="false" customWidth="true" hidden="false" outlineLevel="0" max="9502" min="9502" style="90" width="42.5"/>
    <col collapsed="false" customWidth="true" hidden="false" outlineLevel="0" max="9503" min="9503" style="90" width="31"/>
    <col collapsed="false" customWidth="true" hidden="false" outlineLevel="0" max="9504" min="9504" style="90" width="35"/>
    <col collapsed="false" customWidth="true" hidden="false" outlineLevel="0" max="9505" min="9505" style="90" width="31"/>
    <col collapsed="false" customWidth="true" hidden="false" outlineLevel="0" max="9506" min="9506" style="90" width="35"/>
    <col collapsed="false" customWidth="true" hidden="false" outlineLevel="0" max="9507" min="9507" style="90" width="31"/>
    <col collapsed="false" customWidth="true" hidden="false" outlineLevel="0" max="9508" min="9508" style="90" width="37.67"/>
    <col collapsed="false" customWidth="true" hidden="false" outlineLevel="0" max="9509" min="9509" style="90" width="11.5"/>
    <col collapsed="false" customWidth="true" hidden="false" outlineLevel="0" max="9510" min="9510" style="90" width="54"/>
    <col collapsed="false" customWidth="true" hidden="false" outlineLevel="0" max="9511" min="9511" style="90" width="43.51"/>
    <col collapsed="false" customWidth="true" hidden="false" outlineLevel="0" max="9512" min="9512" style="90" width="44.66"/>
    <col collapsed="false" customWidth="false" hidden="false" outlineLevel="0" max="9722" min="9513" style="90" width="6.33"/>
    <col collapsed="false" customWidth="true" hidden="false" outlineLevel="0" max="9724" min="9723" style="90" width="2.33"/>
    <col collapsed="false" customWidth="true" hidden="true" outlineLevel="0" max="9725" min="9725" style="90" width="11.53"/>
    <col collapsed="false" customWidth="true" hidden="false" outlineLevel="0" max="9728" min="9726" style="90" width="12.67"/>
    <col collapsed="false" customWidth="true" hidden="false" outlineLevel="0" max="9729" min="9729" style="90" width="12"/>
    <col collapsed="false" customWidth="true" hidden="false" outlineLevel="0" max="9730" min="9730" style="90" width="12.33"/>
    <col collapsed="false" customWidth="true" hidden="false" outlineLevel="0" max="9731" min="9731" style="90" width="13.5"/>
    <col collapsed="false" customWidth="true" hidden="true" outlineLevel="0" max="9732" min="9732" style="90" width="11.53"/>
    <col collapsed="false" customWidth="true" hidden="false" outlineLevel="0" max="9735" min="9733" style="90" width="13"/>
    <col collapsed="false" customWidth="true" hidden="false" outlineLevel="0" max="9736" min="9736" style="90" width="14.67"/>
    <col collapsed="false" customWidth="true" hidden="false" outlineLevel="0" max="9737" min="9737" style="90" width="13.34"/>
    <col collapsed="false" customWidth="true" hidden="false" outlineLevel="0" max="9738" min="9738" style="90" width="13.5"/>
    <col collapsed="false" customWidth="true" hidden="false" outlineLevel="0" max="9739" min="9739" style="90" width="2.33"/>
    <col collapsed="false" customWidth="true" hidden="false" outlineLevel="0" max="9740" min="9740" style="90" width="13.67"/>
    <col collapsed="false" customWidth="true" hidden="false" outlineLevel="0" max="9741" min="9741" style="90" width="10.66"/>
    <col collapsed="false" customWidth="true" hidden="false" outlineLevel="0" max="9742" min="9742" style="90" width="12"/>
    <col collapsed="false" customWidth="true" hidden="false" outlineLevel="0" max="9743" min="9743" style="90" width="11.5"/>
    <col collapsed="false" customWidth="true" hidden="false" outlineLevel="0" max="9744" min="9744" style="90" width="16"/>
    <col collapsed="false" customWidth="true" hidden="false" outlineLevel="0" max="9746" min="9745" style="90" width="10.66"/>
    <col collapsed="false" customWidth="true" hidden="false" outlineLevel="0" max="9747" min="9747" style="90" width="15.51"/>
    <col collapsed="false" customWidth="true" hidden="false" outlineLevel="0" max="9748" min="9748" style="90" width="11.5"/>
    <col collapsed="false" customWidth="true" hidden="false" outlineLevel="0" max="9749" min="9749" style="90" width="12"/>
    <col collapsed="false" customWidth="true" hidden="false" outlineLevel="0" max="9750" min="9750" style="90" width="11.5"/>
    <col collapsed="false" customWidth="true" hidden="false" outlineLevel="0" max="9751" min="9751" style="90" width="12"/>
    <col collapsed="false" customWidth="true" hidden="false" outlineLevel="0" max="9752" min="9752" style="90" width="11.5"/>
    <col collapsed="false" customWidth="true" hidden="false" outlineLevel="0" max="9753" min="9753" style="90" width="12.67"/>
    <col collapsed="false" customWidth="true" hidden="false" outlineLevel="0" max="9754" min="9754" style="90" width="10.66"/>
    <col collapsed="false" customWidth="true" hidden="false" outlineLevel="0" max="9755" min="9755" style="90" width="19"/>
    <col collapsed="false" customWidth="true" hidden="false" outlineLevel="0" max="9756" min="9756" style="90" width="13.34"/>
    <col collapsed="false" customWidth="true" hidden="false" outlineLevel="0" max="9757" min="9757" style="90" width="18"/>
    <col collapsed="false" customWidth="true" hidden="false" outlineLevel="0" max="9758" min="9758" style="90" width="42.5"/>
    <col collapsed="false" customWidth="true" hidden="false" outlineLevel="0" max="9759" min="9759" style="90" width="31"/>
    <col collapsed="false" customWidth="true" hidden="false" outlineLevel="0" max="9760" min="9760" style="90" width="35"/>
    <col collapsed="false" customWidth="true" hidden="false" outlineLevel="0" max="9761" min="9761" style="90" width="31"/>
    <col collapsed="false" customWidth="true" hidden="false" outlineLevel="0" max="9762" min="9762" style="90" width="35"/>
    <col collapsed="false" customWidth="true" hidden="false" outlineLevel="0" max="9763" min="9763" style="90" width="31"/>
    <col collapsed="false" customWidth="true" hidden="false" outlineLevel="0" max="9764" min="9764" style="90" width="37.67"/>
    <col collapsed="false" customWidth="true" hidden="false" outlineLevel="0" max="9765" min="9765" style="90" width="11.5"/>
    <col collapsed="false" customWidth="true" hidden="false" outlineLevel="0" max="9766" min="9766" style="90" width="54"/>
    <col collapsed="false" customWidth="true" hidden="false" outlineLevel="0" max="9767" min="9767" style="90" width="43.51"/>
    <col collapsed="false" customWidth="true" hidden="false" outlineLevel="0" max="9768" min="9768" style="90" width="44.66"/>
    <col collapsed="false" customWidth="false" hidden="false" outlineLevel="0" max="9978" min="9769" style="90" width="6.33"/>
    <col collapsed="false" customWidth="true" hidden="false" outlineLevel="0" max="9980" min="9979" style="90" width="2.33"/>
    <col collapsed="false" customWidth="true" hidden="true" outlineLevel="0" max="9981" min="9981" style="90" width="11.53"/>
    <col collapsed="false" customWidth="true" hidden="false" outlineLevel="0" max="9984" min="9982" style="90" width="12.67"/>
    <col collapsed="false" customWidth="true" hidden="false" outlineLevel="0" max="9985" min="9985" style="90" width="12"/>
    <col collapsed="false" customWidth="true" hidden="false" outlineLevel="0" max="9986" min="9986" style="90" width="12.33"/>
    <col collapsed="false" customWidth="true" hidden="false" outlineLevel="0" max="9987" min="9987" style="90" width="13.5"/>
    <col collapsed="false" customWidth="true" hidden="true" outlineLevel="0" max="9988" min="9988" style="90" width="11.53"/>
    <col collapsed="false" customWidth="true" hidden="false" outlineLevel="0" max="9991" min="9989" style="90" width="13"/>
    <col collapsed="false" customWidth="true" hidden="false" outlineLevel="0" max="9992" min="9992" style="90" width="14.67"/>
    <col collapsed="false" customWidth="true" hidden="false" outlineLevel="0" max="9993" min="9993" style="90" width="13.34"/>
    <col collapsed="false" customWidth="true" hidden="false" outlineLevel="0" max="9994" min="9994" style="90" width="13.5"/>
    <col collapsed="false" customWidth="true" hidden="false" outlineLevel="0" max="9995" min="9995" style="90" width="2.33"/>
    <col collapsed="false" customWidth="true" hidden="false" outlineLevel="0" max="9996" min="9996" style="90" width="13.67"/>
    <col collapsed="false" customWidth="true" hidden="false" outlineLevel="0" max="9997" min="9997" style="90" width="10.66"/>
    <col collapsed="false" customWidth="true" hidden="false" outlineLevel="0" max="9998" min="9998" style="90" width="12"/>
    <col collapsed="false" customWidth="true" hidden="false" outlineLevel="0" max="9999" min="9999" style="90" width="11.5"/>
    <col collapsed="false" customWidth="true" hidden="false" outlineLevel="0" max="10000" min="10000" style="90" width="16"/>
    <col collapsed="false" customWidth="true" hidden="false" outlineLevel="0" max="10002" min="10001" style="90" width="10.66"/>
    <col collapsed="false" customWidth="true" hidden="false" outlineLevel="0" max="10003" min="10003" style="90" width="15.51"/>
    <col collapsed="false" customWidth="true" hidden="false" outlineLevel="0" max="10004" min="10004" style="90" width="11.5"/>
    <col collapsed="false" customWidth="true" hidden="false" outlineLevel="0" max="10005" min="10005" style="90" width="12"/>
    <col collapsed="false" customWidth="true" hidden="false" outlineLevel="0" max="10006" min="10006" style="90" width="11.5"/>
    <col collapsed="false" customWidth="true" hidden="false" outlineLevel="0" max="10007" min="10007" style="90" width="12"/>
    <col collapsed="false" customWidth="true" hidden="false" outlineLevel="0" max="10008" min="10008" style="90" width="11.5"/>
    <col collapsed="false" customWidth="true" hidden="false" outlineLevel="0" max="10009" min="10009" style="90" width="12.67"/>
    <col collapsed="false" customWidth="true" hidden="false" outlineLevel="0" max="10010" min="10010" style="90" width="10.66"/>
    <col collapsed="false" customWidth="true" hidden="false" outlineLevel="0" max="10011" min="10011" style="90" width="19"/>
    <col collapsed="false" customWidth="true" hidden="false" outlineLevel="0" max="10012" min="10012" style="90" width="13.34"/>
    <col collapsed="false" customWidth="true" hidden="false" outlineLevel="0" max="10013" min="10013" style="90" width="18"/>
    <col collapsed="false" customWidth="true" hidden="false" outlineLevel="0" max="10014" min="10014" style="90" width="42.5"/>
    <col collapsed="false" customWidth="true" hidden="false" outlineLevel="0" max="10015" min="10015" style="90" width="31"/>
    <col collapsed="false" customWidth="true" hidden="false" outlineLevel="0" max="10016" min="10016" style="90" width="35"/>
    <col collapsed="false" customWidth="true" hidden="false" outlineLevel="0" max="10017" min="10017" style="90" width="31"/>
    <col collapsed="false" customWidth="true" hidden="false" outlineLevel="0" max="10018" min="10018" style="90" width="35"/>
    <col collapsed="false" customWidth="true" hidden="false" outlineLevel="0" max="10019" min="10019" style="90" width="31"/>
    <col collapsed="false" customWidth="true" hidden="false" outlineLevel="0" max="10020" min="10020" style="90" width="37.67"/>
    <col collapsed="false" customWidth="true" hidden="false" outlineLevel="0" max="10021" min="10021" style="90" width="11.5"/>
    <col collapsed="false" customWidth="true" hidden="false" outlineLevel="0" max="10022" min="10022" style="90" width="54"/>
    <col collapsed="false" customWidth="true" hidden="false" outlineLevel="0" max="10023" min="10023" style="90" width="43.51"/>
    <col collapsed="false" customWidth="true" hidden="false" outlineLevel="0" max="10024" min="10024" style="90" width="44.66"/>
    <col collapsed="false" customWidth="false" hidden="false" outlineLevel="0" max="10234" min="10025" style="90" width="6.33"/>
    <col collapsed="false" customWidth="true" hidden="false" outlineLevel="0" max="10236" min="10235" style="90" width="2.33"/>
    <col collapsed="false" customWidth="true" hidden="true" outlineLevel="0" max="10237" min="10237" style="90" width="11.53"/>
    <col collapsed="false" customWidth="true" hidden="false" outlineLevel="0" max="10240" min="10238" style="90" width="12.67"/>
    <col collapsed="false" customWidth="true" hidden="false" outlineLevel="0" max="10241" min="10241" style="90" width="12"/>
    <col collapsed="false" customWidth="true" hidden="false" outlineLevel="0" max="10242" min="10242" style="90" width="12.33"/>
    <col collapsed="false" customWidth="true" hidden="false" outlineLevel="0" max="10243" min="10243" style="90" width="13.5"/>
    <col collapsed="false" customWidth="true" hidden="true" outlineLevel="0" max="10244" min="10244" style="90" width="11.53"/>
    <col collapsed="false" customWidth="true" hidden="false" outlineLevel="0" max="10247" min="10245" style="90" width="13"/>
    <col collapsed="false" customWidth="true" hidden="false" outlineLevel="0" max="10248" min="10248" style="90" width="14.67"/>
    <col collapsed="false" customWidth="true" hidden="false" outlineLevel="0" max="10249" min="10249" style="90" width="13.34"/>
    <col collapsed="false" customWidth="true" hidden="false" outlineLevel="0" max="10250" min="10250" style="90" width="13.5"/>
    <col collapsed="false" customWidth="true" hidden="false" outlineLevel="0" max="10251" min="10251" style="90" width="2.33"/>
    <col collapsed="false" customWidth="true" hidden="false" outlineLevel="0" max="10252" min="10252" style="90" width="13.67"/>
    <col collapsed="false" customWidth="true" hidden="false" outlineLevel="0" max="10253" min="10253" style="90" width="10.66"/>
    <col collapsed="false" customWidth="true" hidden="false" outlineLevel="0" max="10254" min="10254" style="90" width="12"/>
    <col collapsed="false" customWidth="true" hidden="false" outlineLevel="0" max="10255" min="10255" style="90" width="11.5"/>
    <col collapsed="false" customWidth="true" hidden="false" outlineLevel="0" max="10256" min="10256" style="90" width="16"/>
    <col collapsed="false" customWidth="true" hidden="false" outlineLevel="0" max="10258" min="10257" style="90" width="10.66"/>
    <col collapsed="false" customWidth="true" hidden="false" outlineLevel="0" max="10259" min="10259" style="90" width="15.51"/>
    <col collapsed="false" customWidth="true" hidden="false" outlineLevel="0" max="10260" min="10260" style="90" width="11.5"/>
    <col collapsed="false" customWidth="true" hidden="false" outlineLevel="0" max="10261" min="10261" style="90" width="12"/>
    <col collapsed="false" customWidth="true" hidden="false" outlineLevel="0" max="10262" min="10262" style="90" width="11.5"/>
    <col collapsed="false" customWidth="true" hidden="false" outlineLevel="0" max="10263" min="10263" style="90" width="12"/>
    <col collapsed="false" customWidth="true" hidden="false" outlineLevel="0" max="10264" min="10264" style="90" width="11.5"/>
    <col collapsed="false" customWidth="true" hidden="false" outlineLevel="0" max="10265" min="10265" style="90" width="12.67"/>
    <col collapsed="false" customWidth="true" hidden="false" outlineLevel="0" max="10266" min="10266" style="90" width="10.66"/>
    <col collapsed="false" customWidth="true" hidden="false" outlineLevel="0" max="10267" min="10267" style="90" width="19"/>
    <col collapsed="false" customWidth="true" hidden="false" outlineLevel="0" max="10268" min="10268" style="90" width="13.34"/>
    <col collapsed="false" customWidth="true" hidden="false" outlineLevel="0" max="10269" min="10269" style="90" width="18"/>
    <col collapsed="false" customWidth="true" hidden="false" outlineLevel="0" max="10270" min="10270" style="90" width="42.5"/>
    <col collapsed="false" customWidth="true" hidden="false" outlineLevel="0" max="10271" min="10271" style="90" width="31"/>
    <col collapsed="false" customWidth="true" hidden="false" outlineLevel="0" max="10272" min="10272" style="90" width="35"/>
    <col collapsed="false" customWidth="true" hidden="false" outlineLevel="0" max="10273" min="10273" style="90" width="31"/>
    <col collapsed="false" customWidth="true" hidden="false" outlineLevel="0" max="10274" min="10274" style="90" width="35"/>
    <col collapsed="false" customWidth="true" hidden="false" outlineLevel="0" max="10275" min="10275" style="90" width="31"/>
    <col collapsed="false" customWidth="true" hidden="false" outlineLevel="0" max="10276" min="10276" style="90" width="37.67"/>
    <col collapsed="false" customWidth="true" hidden="false" outlineLevel="0" max="10277" min="10277" style="90" width="11.5"/>
    <col collapsed="false" customWidth="true" hidden="false" outlineLevel="0" max="10278" min="10278" style="90" width="54"/>
    <col collapsed="false" customWidth="true" hidden="false" outlineLevel="0" max="10279" min="10279" style="90" width="43.51"/>
    <col collapsed="false" customWidth="true" hidden="false" outlineLevel="0" max="10280" min="10280" style="90" width="44.66"/>
    <col collapsed="false" customWidth="false" hidden="false" outlineLevel="0" max="10490" min="10281" style="90" width="6.33"/>
    <col collapsed="false" customWidth="true" hidden="false" outlineLevel="0" max="10492" min="10491" style="90" width="2.33"/>
    <col collapsed="false" customWidth="true" hidden="true" outlineLevel="0" max="10493" min="10493" style="90" width="11.53"/>
    <col collapsed="false" customWidth="true" hidden="false" outlineLevel="0" max="10496" min="10494" style="90" width="12.67"/>
    <col collapsed="false" customWidth="true" hidden="false" outlineLevel="0" max="10497" min="10497" style="90" width="12"/>
    <col collapsed="false" customWidth="true" hidden="false" outlineLevel="0" max="10498" min="10498" style="90" width="12.33"/>
    <col collapsed="false" customWidth="true" hidden="false" outlineLevel="0" max="10499" min="10499" style="90" width="13.5"/>
    <col collapsed="false" customWidth="true" hidden="true" outlineLevel="0" max="10500" min="10500" style="90" width="11.53"/>
    <col collapsed="false" customWidth="true" hidden="false" outlineLevel="0" max="10503" min="10501" style="90" width="13"/>
    <col collapsed="false" customWidth="true" hidden="false" outlineLevel="0" max="10504" min="10504" style="90" width="14.67"/>
    <col collapsed="false" customWidth="true" hidden="false" outlineLevel="0" max="10505" min="10505" style="90" width="13.34"/>
    <col collapsed="false" customWidth="true" hidden="false" outlineLevel="0" max="10506" min="10506" style="90" width="13.5"/>
    <col collapsed="false" customWidth="true" hidden="false" outlineLevel="0" max="10507" min="10507" style="90" width="2.33"/>
    <col collapsed="false" customWidth="true" hidden="false" outlineLevel="0" max="10508" min="10508" style="90" width="13.67"/>
    <col collapsed="false" customWidth="true" hidden="false" outlineLevel="0" max="10509" min="10509" style="90" width="10.66"/>
    <col collapsed="false" customWidth="true" hidden="false" outlineLevel="0" max="10510" min="10510" style="90" width="12"/>
    <col collapsed="false" customWidth="true" hidden="false" outlineLevel="0" max="10511" min="10511" style="90" width="11.5"/>
    <col collapsed="false" customWidth="true" hidden="false" outlineLevel="0" max="10512" min="10512" style="90" width="16"/>
    <col collapsed="false" customWidth="true" hidden="false" outlineLevel="0" max="10514" min="10513" style="90" width="10.66"/>
    <col collapsed="false" customWidth="true" hidden="false" outlineLevel="0" max="10515" min="10515" style="90" width="15.51"/>
    <col collapsed="false" customWidth="true" hidden="false" outlineLevel="0" max="10516" min="10516" style="90" width="11.5"/>
    <col collapsed="false" customWidth="true" hidden="false" outlineLevel="0" max="10517" min="10517" style="90" width="12"/>
    <col collapsed="false" customWidth="true" hidden="false" outlineLevel="0" max="10518" min="10518" style="90" width="11.5"/>
    <col collapsed="false" customWidth="true" hidden="false" outlineLevel="0" max="10519" min="10519" style="90" width="12"/>
    <col collapsed="false" customWidth="true" hidden="false" outlineLevel="0" max="10520" min="10520" style="90" width="11.5"/>
    <col collapsed="false" customWidth="true" hidden="false" outlineLevel="0" max="10521" min="10521" style="90" width="12.67"/>
    <col collapsed="false" customWidth="true" hidden="false" outlineLevel="0" max="10522" min="10522" style="90" width="10.66"/>
    <col collapsed="false" customWidth="true" hidden="false" outlineLevel="0" max="10523" min="10523" style="90" width="19"/>
    <col collapsed="false" customWidth="true" hidden="false" outlineLevel="0" max="10524" min="10524" style="90" width="13.34"/>
    <col collapsed="false" customWidth="true" hidden="false" outlineLevel="0" max="10525" min="10525" style="90" width="18"/>
    <col collapsed="false" customWidth="true" hidden="false" outlineLevel="0" max="10526" min="10526" style="90" width="42.5"/>
    <col collapsed="false" customWidth="true" hidden="false" outlineLevel="0" max="10527" min="10527" style="90" width="31"/>
    <col collapsed="false" customWidth="true" hidden="false" outlineLevel="0" max="10528" min="10528" style="90" width="35"/>
    <col collapsed="false" customWidth="true" hidden="false" outlineLevel="0" max="10529" min="10529" style="90" width="31"/>
    <col collapsed="false" customWidth="true" hidden="false" outlineLevel="0" max="10530" min="10530" style="90" width="35"/>
    <col collapsed="false" customWidth="true" hidden="false" outlineLevel="0" max="10531" min="10531" style="90" width="31"/>
    <col collapsed="false" customWidth="true" hidden="false" outlineLevel="0" max="10532" min="10532" style="90" width="37.67"/>
    <col collapsed="false" customWidth="true" hidden="false" outlineLevel="0" max="10533" min="10533" style="90" width="11.5"/>
    <col collapsed="false" customWidth="true" hidden="false" outlineLevel="0" max="10534" min="10534" style="90" width="54"/>
    <col collapsed="false" customWidth="true" hidden="false" outlineLevel="0" max="10535" min="10535" style="90" width="43.51"/>
    <col collapsed="false" customWidth="true" hidden="false" outlineLevel="0" max="10536" min="10536" style="90" width="44.66"/>
    <col collapsed="false" customWidth="false" hidden="false" outlineLevel="0" max="10746" min="10537" style="90" width="6.33"/>
    <col collapsed="false" customWidth="true" hidden="false" outlineLevel="0" max="10748" min="10747" style="90" width="2.33"/>
    <col collapsed="false" customWidth="true" hidden="true" outlineLevel="0" max="10749" min="10749" style="90" width="11.53"/>
    <col collapsed="false" customWidth="true" hidden="false" outlineLevel="0" max="10752" min="10750" style="90" width="12.67"/>
    <col collapsed="false" customWidth="true" hidden="false" outlineLevel="0" max="10753" min="10753" style="90" width="12"/>
    <col collapsed="false" customWidth="true" hidden="false" outlineLevel="0" max="10754" min="10754" style="90" width="12.33"/>
    <col collapsed="false" customWidth="true" hidden="false" outlineLevel="0" max="10755" min="10755" style="90" width="13.5"/>
    <col collapsed="false" customWidth="true" hidden="true" outlineLevel="0" max="10756" min="10756" style="90" width="11.53"/>
    <col collapsed="false" customWidth="true" hidden="false" outlineLevel="0" max="10759" min="10757" style="90" width="13"/>
    <col collapsed="false" customWidth="true" hidden="false" outlineLevel="0" max="10760" min="10760" style="90" width="14.67"/>
    <col collapsed="false" customWidth="true" hidden="false" outlineLevel="0" max="10761" min="10761" style="90" width="13.34"/>
    <col collapsed="false" customWidth="true" hidden="false" outlineLevel="0" max="10762" min="10762" style="90" width="13.5"/>
    <col collapsed="false" customWidth="true" hidden="false" outlineLevel="0" max="10763" min="10763" style="90" width="2.33"/>
    <col collapsed="false" customWidth="true" hidden="false" outlineLevel="0" max="10764" min="10764" style="90" width="13.67"/>
    <col collapsed="false" customWidth="true" hidden="false" outlineLevel="0" max="10765" min="10765" style="90" width="10.66"/>
    <col collapsed="false" customWidth="true" hidden="false" outlineLevel="0" max="10766" min="10766" style="90" width="12"/>
    <col collapsed="false" customWidth="true" hidden="false" outlineLevel="0" max="10767" min="10767" style="90" width="11.5"/>
    <col collapsed="false" customWidth="true" hidden="false" outlineLevel="0" max="10768" min="10768" style="90" width="16"/>
    <col collapsed="false" customWidth="true" hidden="false" outlineLevel="0" max="10770" min="10769" style="90" width="10.66"/>
    <col collapsed="false" customWidth="true" hidden="false" outlineLevel="0" max="10771" min="10771" style="90" width="15.51"/>
    <col collapsed="false" customWidth="true" hidden="false" outlineLevel="0" max="10772" min="10772" style="90" width="11.5"/>
    <col collapsed="false" customWidth="true" hidden="false" outlineLevel="0" max="10773" min="10773" style="90" width="12"/>
    <col collapsed="false" customWidth="true" hidden="false" outlineLevel="0" max="10774" min="10774" style="90" width="11.5"/>
    <col collapsed="false" customWidth="true" hidden="false" outlineLevel="0" max="10775" min="10775" style="90" width="12"/>
    <col collapsed="false" customWidth="true" hidden="false" outlineLevel="0" max="10776" min="10776" style="90" width="11.5"/>
    <col collapsed="false" customWidth="true" hidden="false" outlineLevel="0" max="10777" min="10777" style="90" width="12.67"/>
    <col collapsed="false" customWidth="true" hidden="false" outlineLevel="0" max="10778" min="10778" style="90" width="10.66"/>
    <col collapsed="false" customWidth="true" hidden="false" outlineLevel="0" max="10779" min="10779" style="90" width="19"/>
    <col collapsed="false" customWidth="true" hidden="false" outlineLevel="0" max="10780" min="10780" style="90" width="13.34"/>
    <col collapsed="false" customWidth="true" hidden="false" outlineLevel="0" max="10781" min="10781" style="90" width="18"/>
    <col collapsed="false" customWidth="true" hidden="false" outlineLevel="0" max="10782" min="10782" style="90" width="42.5"/>
    <col collapsed="false" customWidth="true" hidden="false" outlineLevel="0" max="10783" min="10783" style="90" width="31"/>
    <col collapsed="false" customWidth="true" hidden="false" outlineLevel="0" max="10784" min="10784" style="90" width="35"/>
    <col collapsed="false" customWidth="true" hidden="false" outlineLevel="0" max="10785" min="10785" style="90" width="31"/>
    <col collapsed="false" customWidth="true" hidden="false" outlineLevel="0" max="10786" min="10786" style="90" width="35"/>
    <col collapsed="false" customWidth="true" hidden="false" outlineLevel="0" max="10787" min="10787" style="90" width="31"/>
    <col collapsed="false" customWidth="true" hidden="false" outlineLevel="0" max="10788" min="10788" style="90" width="37.67"/>
    <col collapsed="false" customWidth="true" hidden="false" outlineLevel="0" max="10789" min="10789" style="90" width="11.5"/>
    <col collapsed="false" customWidth="true" hidden="false" outlineLevel="0" max="10790" min="10790" style="90" width="54"/>
    <col collapsed="false" customWidth="true" hidden="false" outlineLevel="0" max="10791" min="10791" style="90" width="43.51"/>
    <col collapsed="false" customWidth="true" hidden="false" outlineLevel="0" max="10792" min="10792" style="90" width="44.66"/>
    <col collapsed="false" customWidth="false" hidden="false" outlineLevel="0" max="11002" min="10793" style="90" width="6.33"/>
    <col collapsed="false" customWidth="true" hidden="false" outlineLevel="0" max="11004" min="11003" style="90" width="2.33"/>
    <col collapsed="false" customWidth="true" hidden="true" outlineLevel="0" max="11005" min="11005" style="90" width="11.53"/>
    <col collapsed="false" customWidth="true" hidden="false" outlineLevel="0" max="11008" min="11006" style="90" width="12.67"/>
    <col collapsed="false" customWidth="true" hidden="false" outlineLevel="0" max="11009" min="11009" style="90" width="12"/>
    <col collapsed="false" customWidth="true" hidden="false" outlineLevel="0" max="11010" min="11010" style="90" width="12.33"/>
    <col collapsed="false" customWidth="true" hidden="false" outlineLevel="0" max="11011" min="11011" style="90" width="13.5"/>
    <col collapsed="false" customWidth="true" hidden="true" outlineLevel="0" max="11012" min="11012" style="90" width="11.53"/>
    <col collapsed="false" customWidth="true" hidden="false" outlineLevel="0" max="11015" min="11013" style="90" width="13"/>
    <col collapsed="false" customWidth="true" hidden="false" outlineLevel="0" max="11016" min="11016" style="90" width="14.67"/>
    <col collapsed="false" customWidth="true" hidden="false" outlineLevel="0" max="11017" min="11017" style="90" width="13.34"/>
    <col collapsed="false" customWidth="true" hidden="false" outlineLevel="0" max="11018" min="11018" style="90" width="13.5"/>
    <col collapsed="false" customWidth="true" hidden="false" outlineLevel="0" max="11019" min="11019" style="90" width="2.33"/>
    <col collapsed="false" customWidth="true" hidden="false" outlineLevel="0" max="11020" min="11020" style="90" width="13.67"/>
    <col collapsed="false" customWidth="true" hidden="false" outlineLevel="0" max="11021" min="11021" style="90" width="10.66"/>
    <col collapsed="false" customWidth="true" hidden="false" outlineLevel="0" max="11022" min="11022" style="90" width="12"/>
    <col collapsed="false" customWidth="true" hidden="false" outlineLevel="0" max="11023" min="11023" style="90" width="11.5"/>
    <col collapsed="false" customWidth="true" hidden="false" outlineLevel="0" max="11024" min="11024" style="90" width="16"/>
    <col collapsed="false" customWidth="true" hidden="false" outlineLevel="0" max="11026" min="11025" style="90" width="10.66"/>
    <col collapsed="false" customWidth="true" hidden="false" outlineLevel="0" max="11027" min="11027" style="90" width="15.51"/>
    <col collapsed="false" customWidth="true" hidden="false" outlineLevel="0" max="11028" min="11028" style="90" width="11.5"/>
    <col collapsed="false" customWidth="true" hidden="false" outlineLevel="0" max="11029" min="11029" style="90" width="12"/>
    <col collapsed="false" customWidth="true" hidden="false" outlineLevel="0" max="11030" min="11030" style="90" width="11.5"/>
    <col collapsed="false" customWidth="true" hidden="false" outlineLevel="0" max="11031" min="11031" style="90" width="12"/>
    <col collapsed="false" customWidth="true" hidden="false" outlineLevel="0" max="11032" min="11032" style="90" width="11.5"/>
    <col collapsed="false" customWidth="true" hidden="false" outlineLevel="0" max="11033" min="11033" style="90" width="12.67"/>
    <col collapsed="false" customWidth="true" hidden="false" outlineLevel="0" max="11034" min="11034" style="90" width="10.66"/>
    <col collapsed="false" customWidth="true" hidden="false" outlineLevel="0" max="11035" min="11035" style="90" width="19"/>
    <col collapsed="false" customWidth="true" hidden="false" outlineLevel="0" max="11036" min="11036" style="90" width="13.34"/>
    <col collapsed="false" customWidth="true" hidden="false" outlineLevel="0" max="11037" min="11037" style="90" width="18"/>
    <col collapsed="false" customWidth="true" hidden="false" outlineLevel="0" max="11038" min="11038" style="90" width="42.5"/>
    <col collapsed="false" customWidth="true" hidden="false" outlineLevel="0" max="11039" min="11039" style="90" width="31"/>
    <col collapsed="false" customWidth="true" hidden="false" outlineLevel="0" max="11040" min="11040" style="90" width="35"/>
    <col collapsed="false" customWidth="true" hidden="false" outlineLevel="0" max="11041" min="11041" style="90" width="31"/>
    <col collapsed="false" customWidth="true" hidden="false" outlineLevel="0" max="11042" min="11042" style="90" width="35"/>
    <col collapsed="false" customWidth="true" hidden="false" outlineLevel="0" max="11043" min="11043" style="90" width="31"/>
    <col collapsed="false" customWidth="true" hidden="false" outlineLevel="0" max="11044" min="11044" style="90" width="37.67"/>
    <col collapsed="false" customWidth="true" hidden="false" outlineLevel="0" max="11045" min="11045" style="90" width="11.5"/>
    <col collapsed="false" customWidth="true" hidden="false" outlineLevel="0" max="11046" min="11046" style="90" width="54"/>
    <col collapsed="false" customWidth="true" hidden="false" outlineLevel="0" max="11047" min="11047" style="90" width="43.51"/>
    <col collapsed="false" customWidth="true" hidden="false" outlineLevel="0" max="11048" min="11048" style="90" width="44.66"/>
    <col collapsed="false" customWidth="false" hidden="false" outlineLevel="0" max="11258" min="11049" style="90" width="6.33"/>
    <col collapsed="false" customWidth="true" hidden="false" outlineLevel="0" max="11260" min="11259" style="90" width="2.33"/>
    <col collapsed="false" customWidth="true" hidden="true" outlineLevel="0" max="11261" min="11261" style="90" width="11.53"/>
    <col collapsed="false" customWidth="true" hidden="false" outlineLevel="0" max="11264" min="11262" style="90" width="12.67"/>
    <col collapsed="false" customWidth="true" hidden="false" outlineLevel="0" max="11265" min="11265" style="90" width="12"/>
    <col collapsed="false" customWidth="true" hidden="false" outlineLevel="0" max="11266" min="11266" style="90" width="12.33"/>
    <col collapsed="false" customWidth="true" hidden="false" outlineLevel="0" max="11267" min="11267" style="90" width="13.5"/>
    <col collapsed="false" customWidth="true" hidden="true" outlineLevel="0" max="11268" min="11268" style="90" width="11.53"/>
    <col collapsed="false" customWidth="true" hidden="false" outlineLevel="0" max="11271" min="11269" style="90" width="13"/>
    <col collapsed="false" customWidth="true" hidden="false" outlineLevel="0" max="11272" min="11272" style="90" width="14.67"/>
    <col collapsed="false" customWidth="true" hidden="false" outlineLevel="0" max="11273" min="11273" style="90" width="13.34"/>
    <col collapsed="false" customWidth="true" hidden="false" outlineLevel="0" max="11274" min="11274" style="90" width="13.5"/>
    <col collapsed="false" customWidth="true" hidden="false" outlineLevel="0" max="11275" min="11275" style="90" width="2.33"/>
    <col collapsed="false" customWidth="true" hidden="false" outlineLevel="0" max="11276" min="11276" style="90" width="13.67"/>
    <col collapsed="false" customWidth="true" hidden="false" outlineLevel="0" max="11277" min="11277" style="90" width="10.66"/>
    <col collapsed="false" customWidth="true" hidden="false" outlineLevel="0" max="11278" min="11278" style="90" width="12"/>
    <col collapsed="false" customWidth="true" hidden="false" outlineLevel="0" max="11279" min="11279" style="90" width="11.5"/>
    <col collapsed="false" customWidth="true" hidden="false" outlineLevel="0" max="11280" min="11280" style="90" width="16"/>
    <col collapsed="false" customWidth="true" hidden="false" outlineLevel="0" max="11282" min="11281" style="90" width="10.66"/>
    <col collapsed="false" customWidth="true" hidden="false" outlineLevel="0" max="11283" min="11283" style="90" width="15.51"/>
    <col collapsed="false" customWidth="true" hidden="false" outlineLevel="0" max="11284" min="11284" style="90" width="11.5"/>
    <col collapsed="false" customWidth="true" hidden="false" outlineLevel="0" max="11285" min="11285" style="90" width="12"/>
    <col collapsed="false" customWidth="true" hidden="false" outlineLevel="0" max="11286" min="11286" style="90" width="11.5"/>
    <col collapsed="false" customWidth="true" hidden="false" outlineLevel="0" max="11287" min="11287" style="90" width="12"/>
    <col collapsed="false" customWidth="true" hidden="false" outlineLevel="0" max="11288" min="11288" style="90" width="11.5"/>
    <col collapsed="false" customWidth="true" hidden="false" outlineLevel="0" max="11289" min="11289" style="90" width="12.67"/>
    <col collapsed="false" customWidth="true" hidden="false" outlineLevel="0" max="11290" min="11290" style="90" width="10.66"/>
    <col collapsed="false" customWidth="true" hidden="false" outlineLevel="0" max="11291" min="11291" style="90" width="19"/>
    <col collapsed="false" customWidth="true" hidden="false" outlineLevel="0" max="11292" min="11292" style="90" width="13.34"/>
    <col collapsed="false" customWidth="true" hidden="false" outlineLevel="0" max="11293" min="11293" style="90" width="18"/>
    <col collapsed="false" customWidth="true" hidden="false" outlineLevel="0" max="11294" min="11294" style="90" width="42.5"/>
    <col collapsed="false" customWidth="true" hidden="false" outlineLevel="0" max="11295" min="11295" style="90" width="31"/>
    <col collapsed="false" customWidth="true" hidden="false" outlineLevel="0" max="11296" min="11296" style="90" width="35"/>
    <col collapsed="false" customWidth="true" hidden="false" outlineLevel="0" max="11297" min="11297" style="90" width="31"/>
    <col collapsed="false" customWidth="true" hidden="false" outlineLevel="0" max="11298" min="11298" style="90" width="35"/>
    <col collapsed="false" customWidth="true" hidden="false" outlineLevel="0" max="11299" min="11299" style="90" width="31"/>
    <col collapsed="false" customWidth="true" hidden="false" outlineLevel="0" max="11300" min="11300" style="90" width="37.67"/>
    <col collapsed="false" customWidth="true" hidden="false" outlineLevel="0" max="11301" min="11301" style="90" width="11.5"/>
    <col collapsed="false" customWidth="true" hidden="false" outlineLevel="0" max="11302" min="11302" style="90" width="54"/>
    <col collapsed="false" customWidth="true" hidden="false" outlineLevel="0" max="11303" min="11303" style="90" width="43.51"/>
    <col collapsed="false" customWidth="true" hidden="false" outlineLevel="0" max="11304" min="11304" style="90" width="44.66"/>
    <col collapsed="false" customWidth="false" hidden="false" outlineLevel="0" max="11514" min="11305" style="90" width="6.33"/>
    <col collapsed="false" customWidth="true" hidden="false" outlineLevel="0" max="11516" min="11515" style="90" width="2.33"/>
    <col collapsed="false" customWidth="true" hidden="true" outlineLevel="0" max="11517" min="11517" style="90" width="11.53"/>
    <col collapsed="false" customWidth="true" hidden="false" outlineLevel="0" max="11520" min="11518" style="90" width="12.67"/>
    <col collapsed="false" customWidth="true" hidden="false" outlineLevel="0" max="11521" min="11521" style="90" width="12"/>
    <col collapsed="false" customWidth="true" hidden="false" outlineLevel="0" max="11522" min="11522" style="90" width="12.33"/>
    <col collapsed="false" customWidth="true" hidden="false" outlineLevel="0" max="11523" min="11523" style="90" width="13.5"/>
    <col collapsed="false" customWidth="true" hidden="true" outlineLevel="0" max="11524" min="11524" style="90" width="11.53"/>
    <col collapsed="false" customWidth="true" hidden="false" outlineLevel="0" max="11527" min="11525" style="90" width="13"/>
    <col collapsed="false" customWidth="true" hidden="false" outlineLevel="0" max="11528" min="11528" style="90" width="14.67"/>
    <col collapsed="false" customWidth="true" hidden="false" outlineLevel="0" max="11529" min="11529" style="90" width="13.34"/>
    <col collapsed="false" customWidth="true" hidden="false" outlineLevel="0" max="11530" min="11530" style="90" width="13.5"/>
    <col collapsed="false" customWidth="true" hidden="false" outlineLevel="0" max="11531" min="11531" style="90" width="2.33"/>
    <col collapsed="false" customWidth="true" hidden="false" outlineLevel="0" max="11532" min="11532" style="90" width="13.67"/>
    <col collapsed="false" customWidth="true" hidden="false" outlineLevel="0" max="11533" min="11533" style="90" width="10.66"/>
    <col collapsed="false" customWidth="true" hidden="false" outlineLevel="0" max="11534" min="11534" style="90" width="12"/>
    <col collapsed="false" customWidth="true" hidden="false" outlineLevel="0" max="11535" min="11535" style="90" width="11.5"/>
    <col collapsed="false" customWidth="true" hidden="false" outlineLevel="0" max="11536" min="11536" style="90" width="16"/>
    <col collapsed="false" customWidth="true" hidden="false" outlineLevel="0" max="11538" min="11537" style="90" width="10.66"/>
    <col collapsed="false" customWidth="true" hidden="false" outlineLevel="0" max="11539" min="11539" style="90" width="15.51"/>
    <col collapsed="false" customWidth="true" hidden="false" outlineLevel="0" max="11540" min="11540" style="90" width="11.5"/>
    <col collapsed="false" customWidth="true" hidden="false" outlineLevel="0" max="11541" min="11541" style="90" width="12"/>
    <col collapsed="false" customWidth="true" hidden="false" outlineLevel="0" max="11542" min="11542" style="90" width="11.5"/>
    <col collapsed="false" customWidth="true" hidden="false" outlineLevel="0" max="11543" min="11543" style="90" width="12"/>
    <col collapsed="false" customWidth="true" hidden="false" outlineLevel="0" max="11544" min="11544" style="90" width="11.5"/>
    <col collapsed="false" customWidth="true" hidden="false" outlineLevel="0" max="11545" min="11545" style="90" width="12.67"/>
    <col collapsed="false" customWidth="true" hidden="false" outlineLevel="0" max="11546" min="11546" style="90" width="10.66"/>
    <col collapsed="false" customWidth="true" hidden="false" outlineLevel="0" max="11547" min="11547" style="90" width="19"/>
    <col collapsed="false" customWidth="true" hidden="false" outlineLevel="0" max="11548" min="11548" style="90" width="13.34"/>
    <col collapsed="false" customWidth="true" hidden="false" outlineLevel="0" max="11549" min="11549" style="90" width="18"/>
    <col collapsed="false" customWidth="true" hidden="false" outlineLevel="0" max="11550" min="11550" style="90" width="42.5"/>
    <col collapsed="false" customWidth="true" hidden="false" outlineLevel="0" max="11551" min="11551" style="90" width="31"/>
    <col collapsed="false" customWidth="true" hidden="false" outlineLevel="0" max="11552" min="11552" style="90" width="35"/>
    <col collapsed="false" customWidth="true" hidden="false" outlineLevel="0" max="11553" min="11553" style="90" width="31"/>
    <col collapsed="false" customWidth="true" hidden="false" outlineLevel="0" max="11554" min="11554" style="90" width="35"/>
    <col collapsed="false" customWidth="true" hidden="false" outlineLevel="0" max="11555" min="11555" style="90" width="31"/>
    <col collapsed="false" customWidth="true" hidden="false" outlineLevel="0" max="11556" min="11556" style="90" width="37.67"/>
    <col collapsed="false" customWidth="true" hidden="false" outlineLevel="0" max="11557" min="11557" style="90" width="11.5"/>
    <col collapsed="false" customWidth="true" hidden="false" outlineLevel="0" max="11558" min="11558" style="90" width="54"/>
    <col collapsed="false" customWidth="true" hidden="false" outlineLevel="0" max="11559" min="11559" style="90" width="43.51"/>
    <col collapsed="false" customWidth="true" hidden="false" outlineLevel="0" max="11560" min="11560" style="90" width="44.66"/>
    <col collapsed="false" customWidth="false" hidden="false" outlineLevel="0" max="11770" min="11561" style="90" width="6.33"/>
    <col collapsed="false" customWidth="true" hidden="false" outlineLevel="0" max="11772" min="11771" style="90" width="2.33"/>
    <col collapsed="false" customWidth="true" hidden="true" outlineLevel="0" max="11773" min="11773" style="90" width="11.53"/>
    <col collapsed="false" customWidth="true" hidden="false" outlineLevel="0" max="11776" min="11774" style="90" width="12.67"/>
    <col collapsed="false" customWidth="true" hidden="false" outlineLevel="0" max="11777" min="11777" style="90" width="12"/>
    <col collapsed="false" customWidth="true" hidden="false" outlineLevel="0" max="11778" min="11778" style="90" width="12.33"/>
    <col collapsed="false" customWidth="true" hidden="false" outlineLevel="0" max="11779" min="11779" style="90" width="13.5"/>
    <col collapsed="false" customWidth="true" hidden="true" outlineLevel="0" max="11780" min="11780" style="90" width="11.53"/>
    <col collapsed="false" customWidth="true" hidden="false" outlineLevel="0" max="11783" min="11781" style="90" width="13"/>
    <col collapsed="false" customWidth="true" hidden="false" outlineLevel="0" max="11784" min="11784" style="90" width="14.67"/>
    <col collapsed="false" customWidth="true" hidden="false" outlineLevel="0" max="11785" min="11785" style="90" width="13.34"/>
    <col collapsed="false" customWidth="true" hidden="false" outlineLevel="0" max="11786" min="11786" style="90" width="13.5"/>
    <col collapsed="false" customWidth="true" hidden="false" outlineLevel="0" max="11787" min="11787" style="90" width="2.33"/>
    <col collapsed="false" customWidth="true" hidden="false" outlineLevel="0" max="11788" min="11788" style="90" width="13.67"/>
    <col collapsed="false" customWidth="true" hidden="false" outlineLevel="0" max="11789" min="11789" style="90" width="10.66"/>
    <col collapsed="false" customWidth="true" hidden="false" outlineLevel="0" max="11790" min="11790" style="90" width="12"/>
    <col collapsed="false" customWidth="true" hidden="false" outlineLevel="0" max="11791" min="11791" style="90" width="11.5"/>
    <col collapsed="false" customWidth="true" hidden="false" outlineLevel="0" max="11792" min="11792" style="90" width="16"/>
    <col collapsed="false" customWidth="true" hidden="false" outlineLevel="0" max="11794" min="11793" style="90" width="10.66"/>
    <col collapsed="false" customWidth="true" hidden="false" outlineLevel="0" max="11795" min="11795" style="90" width="15.51"/>
    <col collapsed="false" customWidth="true" hidden="false" outlineLevel="0" max="11796" min="11796" style="90" width="11.5"/>
    <col collapsed="false" customWidth="true" hidden="false" outlineLevel="0" max="11797" min="11797" style="90" width="12"/>
    <col collapsed="false" customWidth="true" hidden="false" outlineLevel="0" max="11798" min="11798" style="90" width="11.5"/>
    <col collapsed="false" customWidth="true" hidden="false" outlineLevel="0" max="11799" min="11799" style="90" width="12"/>
    <col collapsed="false" customWidth="true" hidden="false" outlineLevel="0" max="11800" min="11800" style="90" width="11.5"/>
    <col collapsed="false" customWidth="true" hidden="false" outlineLevel="0" max="11801" min="11801" style="90" width="12.67"/>
    <col collapsed="false" customWidth="true" hidden="false" outlineLevel="0" max="11802" min="11802" style="90" width="10.66"/>
    <col collapsed="false" customWidth="true" hidden="false" outlineLevel="0" max="11803" min="11803" style="90" width="19"/>
    <col collapsed="false" customWidth="true" hidden="false" outlineLevel="0" max="11804" min="11804" style="90" width="13.34"/>
    <col collapsed="false" customWidth="true" hidden="false" outlineLevel="0" max="11805" min="11805" style="90" width="18"/>
    <col collapsed="false" customWidth="true" hidden="false" outlineLevel="0" max="11806" min="11806" style="90" width="42.5"/>
    <col collapsed="false" customWidth="true" hidden="false" outlineLevel="0" max="11807" min="11807" style="90" width="31"/>
    <col collapsed="false" customWidth="true" hidden="false" outlineLevel="0" max="11808" min="11808" style="90" width="35"/>
    <col collapsed="false" customWidth="true" hidden="false" outlineLevel="0" max="11809" min="11809" style="90" width="31"/>
    <col collapsed="false" customWidth="true" hidden="false" outlineLevel="0" max="11810" min="11810" style="90" width="35"/>
    <col collapsed="false" customWidth="true" hidden="false" outlineLevel="0" max="11811" min="11811" style="90" width="31"/>
    <col collapsed="false" customWidth="true" hidden="false" outlineLevel="0" max="11812" min="11812" style="90" width="37.67"/>
    <col collapsed="false" customWidth="true" hidden="false" outlineLevel="0" max="11813" min="11813" style="90" width="11.5"/>
    <col collapsed="false" customWidth="true" hidden="false" outlineLevel="0" max="11814" min="11814" style="90" width="54"/>
    <col collapsed="false" customWidth="true" hidden="false" outlineLevel="0" max="11815" min="11815" style="90" width="43.51"/>
    <col collapsed="false" customWidth="true" hidden="false" outlineLevel="0" max="11816" min="11816" style="90" width="44.66"/>
    <col collapsed="false" customWidth="false" hidden="false" outlineLevel="0" max="12026" min="11817" style="90" width="6.33"/>
    <col collapsed="false" customWidth="true" hidden="false" outlineLevel="0" max="12028" min="12027" style="90" width="2.33"/>
    <col collapsed="false" customWidth="true" hidden="true" outlineLevel="0" max="12029" min="12029" style="90" width="11.53"/>
    <col collapsed="false" customWidth="true" hidden="false" outlineLevel="0" max="12032" min="12030" style="90" width="12.67"/>
    <col collapsed="false" customWidth="true" hidden="false" outlineLevel="0" max="12033" min="12033" style="90" width="12"/>
    <col collapsed="false" customWidth="true" hidden="false" outlineLevel="0" max="12034" min="12034" style="90" width="12.33"/>
    <col collapsed="false" customWidth="true" hidden="false" outlineLevel="0" max="12035" min="12035" style="90" width="13.5"/>
    <col collapsed="false" customWidth="true" hidden="true" outlineLevel="0" max="12036" min="12036" style="90" width="11.53"/>
    <col collapsed="false" customWidth="true" hidden="false" outlineLevel="0" max="12039" min="12037" style="90" width="13"/>
    <col collapsed="false" customWidth="true" hidden="false" outlineLevel="0" max="12040" min="12040" style="90" width="14.67"/>
    <col collapsed="false" customWidth="true" hidden="false" outlineLevel="0" max="12041" min="12041" style="90" width="13.34"/>
    <col collapsed="false" customWidth="true" hidden="false" outlineLevel="0" max="12042" min="12042" style="90" width="13.5"/>
    <col collapsed="false" customWidth="true" hidden="false" outlineLevel="0" max="12043" min="12043" style="90" width="2.33"/>
    <col collapsed="false" customWidth="true" hidden="false" outlineLevel="0" max="12044" min="12044" style="90" width="13.67"/>
    <col collapsed="false" customWidth="true" hidden="false" outlineLevel="0" max="12045" min="12045" style="90" width="10.66"/>
    <col collapsed="false" customWidth="true" hidden="false" outlineLevel="0" max="12046" min="12046" style="90" width="12"/>
    <col collapsed="false" customWidth="true" hidden="false" outlineLevel="0" max="12047" min="12047" style="90" width="11.5"/>
    <col collapsed="false" customWidth="true" hidden="false" outlineLevel="0" max="12048" min="12048" style="90" width="16"/>
    <col collapsed="false" customWidth="true" hidden="false" outlineLevel="0" max="12050" min="12049" style="90" width="10.66"/>
    <col collapsed="false" customWidth="true" hidden="false" outlineLevel="0" max="12051" min="12051" style="90" width="15.51"/>
    <col collapsed="false" customWidth="true" hidden="false" outlineLevel="0" max="12052" min="12052" style="90" width="11.5"/>
    <col collapsed="false" customWidth="true" hidden="false" outlineLevel="0" max="12053" min="12053" style="90" width="12"/>
    <col collapsed="false" customWidth="true" hidden="false" outlineLevel="0" max="12054" min="12054" style="90" width="11.5"/>
    <col collapsed="false" customWidth="true" hidden="false" outlineLevel="0" max="12055" min="12055" style="90" width="12"/>
    <col collapsed="false" customWidth="true" hidden="false" outlineLevel="0" max="12056" min="12056" style="90" width="11.5"/>
    <col collapsed="false" customWidth="true" hidden="false" outlineLevel="0" max="12057" min="12057" style="90" width="12.67"/>
    <col collapsed="false" customWidth="true" hidden="false" outlineLevel="0" max="12058" min="12058" style="90" width="10.66"/>
    <col collapsed="false" customWidth="true" hidden="false" outlineLevel="0" max="12059" min="12059" style="90" width="19"/>
    <col collapsed="false" customWidth="true" hidden="false" outlineLevel="0" max="12060" min="12060" style="90" width="13.34"/>
    <col collapsed="false" customWidth="true" hidden="false" outlineLevel="0" max="12061" min="12061" style="90" width="18"/>
    <col collapsed="false" customWidth="true" hidden="false" outlineLevel="0" max="12062" min="12062" style="90" width="42.5"/>
    <col collapsed="false" customWidth="true" hidden="false" outlineLevel="0" max="12063" min="12063" style="90" width="31"/>
    <col collapsed="false" customWidth="true" hidden="false" outlineLevel="0" max="12064" min="12064" style="90" width="35"/>
    <col collapsed="false" customWidth="true" hidden="false" outlineLevel="0" max="12065" min="12065" style="90" width="31"/>
    <col collapsed="false" customWidth="true" hidden="false" outlineLevel="0" max="12066" min="12066" style="90" width="35"/>
    <col collapsed="false" customWidth="true" hidden="false" outlineLevel="0" max="12067" min="12067" style="90" width="31"/>
    <col collapsed="false" customWidth="true" hidden="false" outlineLevel="0" max="12068" min="12068" style="90" width="37.67"/>
    <col collapsed="false" customWidth="true" hidden="false" outlineLevel="0" max="12069" min="12069" style="90" width="11.5"/>
    <col collapsed="false" customWidth="true" hidden="false" outlineLevel="0" max="12070" min="12070" style="90" width="54"/>
    <col collapsed="false" customWidth="true" hidden="false" outlineLevel="0" max="12071" min="12071" style="90" width="43.51"/>
    <col collapsed="false" customWidth="true" hidden="false" outlineLevel="0" max="12072" min="12072" style="90" width="44.66"/>
    <col collapsed="false" customWidth="false" hidden="false" outlineLevel="0" max="12282" min="12073" style="90" width="6.33"/>
    <col collapsed="false" customWidth="true" hidden="false" outlineLevel="0" max="12284" min="12283" style="90" width="2.33"/>
    <col collapsed="false" customWidth="true" hidden="true" outlineLevel="0" max="12285" min="12285" style="90" width="11.53"/>
    <col collapsed="false" customWidth="true" hidden="false" outlineLevel="0" max="12288" min="12286" style="90" width="12.67"/>
    <col collapsed="false" customWidth="true" hidden="false" outlineLevel="0" max="12289" min="12289" style="90" width="12"/>
    <col collapsed="false" customWidth="true" hidden="false" outlineLevel="0" max="12290" min="12290" style="90" width="12.33"/>
    <col collapsed="false" customWidth="true" hidden="false" outlineLevel="0" max="12291" min="12291" style="90" width="13.5"/>
    <col collapsed="false" customWidth="true" hidden="true" outlineLevel="0" max="12292" min="12292" style="90" width="11.53"/>
    <col collapsed="false" customWidth="true" hidden="false" outlineLevel="0" max="12295" min="12293" style="90" width="13"/>
    <col collapsed="false" customWidth="true" hidden="false" outlineLevel="0" max="12296" min="12296" style="90" width="14.67"/>
    <col collapsed="false" customWidth="true" hidden="false" outlineLevel="0" max="12297" min="12297" style="90" width="13.34"/>
    <col collapsed="false" customWidth="true" hidden="false" outlineLevel="0" max="12298" min="12298" style="90" width="13.5"/>
    <col collapsed="false" customWidth="true" hidden="false" outlineLevel="0" max="12299" min="12299" style="90" width="2.33"/>
    <col collapsed="false" customWidth="true" hidden="false" outlineLevel="0" max="12300" min="12300" style="90" width="13.67"/>
    <col collapsed="false" customWidth="true" hidden="false" outlineLevel="0" max="12301" min="12301" style="90" width="10.66"/>
    <col collapsed="false" customWidth="true" hidden="false" outlineLevel="0" max="12302" min="12302" style="90" width="12"/>
    <col collapsed="false" customWidth="true" hidden="false" outlineLevel="0" max="12303" min="12303" style="90" width="11.5"/>
    <col collapsed="false" customWidth="true" hidden="false" outlineLevel="0" max="12304" min="12304" style="90" width="16"/>
    <col collapsed="false" customWidth="true" hidden="false" outlineLevel="0" max="12306" min="12305" style="90" width="10.66"/>
    <col collapsed="false" customWidth="true" hidden="false" outlineLevel="0" max="12307" min="12307" style="90" width="15.51"/>
    <col collapsed="false" customWidth="true" hidden="false" outlineLevel="0" max="12308" min="12308" style="90" width="11.5"/>
    <col collapsed="false" customWidth="true" hidden="false" outlineLevel="0" max="12309" min="12309" style="90" width="12"/>
    <col collapsed="false" customWidth="true" hidden="false" outlineLevel="0" max="12310" min="12310" style="90" width="11.5"/>
    <col collapsed="false" customWidth="true" hidden="false" outlineLevel="0" max="12311" min="12311" style="90" width="12"/>
    <col collapsed="false" customWidth="true" hidden="false" outlineLevel="0" max="12312" min="12312" style="90" width="11.5"/>
    <col collapsed="false" customWidth="true" hidden="false" outlineLevel="0" max="12313" min="12313" style="90" width="12.67"/>
    <col collapsed="false" customWidth="true" hidden="false" outlineLevel="0" max="12314" min="12314" style="90" width="10.66"/>
    <col collapsed="false" customWidth="true" hidden="false" outlineLevel="0" max="12315" min="12315" style="90" width="19"/>
    <col collapsed="false" customWidth="true" hidden="false" outlineLevel="0" max="12316" min="12316" style="90" width="13.34"/>
    <col collapsed="false" customWidth="true" hidden="false" outlineLevel="0" max="12317" min="12317" style="90" width="18"/>
    <col collapsed="false" customWidth="true" hidden="false" outlineLevel="0" max="12318" min="12318" style="90" width="42.5"/>
    <col collapsed="false" customWidth="true" hidden="false" outlineLevel="0" max="12319" min="12319" style="90" width="31"/>
    <col collapsed="false" customWidth="true" hidden="false" outlineLevel="0" max="12320" min="12320" style="90" width="35"/>
    <col collapsed="false" customWidth="true" hidden="false" outlineLevel="0" max="12321" min="12321" style="90" width="31"/>
    <col collapsed="false" customWidth="true" hidden="false" outlineLevel="0" max="12322" min="12322" style="90" width="35"/>
    <col collapsed="false" customWidth="true" hidden="false" outlineLevel="0" max="12323" min="12323" style="90" width="31"/>
    <col collapsed="false" customWidth="true" hidden="false" outlineLevel="0" max="12324" min="12324" style="90" width="37.67"/>
    <col collapsed="false" customWidth="true" hidden="false" outlineLevel="0" max="12325" min="12325" style="90" width="11.5"/>
    <col collapsed="false" customWidth="true" hidden="false" outlineLevel="0" max="12326" min="12326" style="90" width="54"/>
    <col collapsed="false" customWidth="true" hidden="false" outlineLevel="0" max="12327" min="12327" style="90" width="43.51"/>
    <col collapsed="false" customWidth="true" hidden="false" outlineLevel="0" max="12328" min="12328" style="90" width="44.66"/>
    <col collapsed="false" customWidth="false" hidden="false" outlineLevel="0" max="12538" min="12329" style="90" width="6.33"/>
    <col collapsed="false" customWidth="true" hidden="false" outlineLevel="0" max="12540" min="12539" style="90" width="2.33"/>
    <col collapsed="false" customWidth="true" hidden="true" outlineLevel="0" max="12541" min="12541" style="90" width="11.53"/>
    <col collapsed="false" customWidth="true" hidden="false" outlineLevel="0" max="12544" min="12542" style="90" width="12.67"/>
    <col collapsed="false" customWidth="true" hidden="false" outlineLevel="0" max="12545" min="12545" style="90" width="12"/>
    <col collapsed="false" customWidth="true" hidden="false" outlineLevel="0" max="12546" min="12546" style="90" width="12.33"/>
    <col collapsed="false" customWidth="true" hidden="false" outlineLevel="0" max="12547" min="12547" style="90" width="13.5"/>
    <col collapsed="false" customWidth="true" hidden="true" outlineLevel="0" max="12548" min="12548" style="90" width="11.53"/>
    <col collapsed="false" customWidth="true" hidden="false" outlineLevel="0" max="12551" min="12549" style="90" width="13"/>
    <col collapsed="false" customWidth="true" hidden="false" outlineLevel="0" max="12552" min="12552" style="90" width="14.67"/>
    <col collapsed="false" customWidth="true" hidden="false" outlineLevel="0" max="12553" min="12553" style="90" width="13.34"/>
    <col collapsed="false" customWidth="true" hidden="false" outlineLevel="0" max="12554" min="12554" style="90" width="13.5"/>
    <col collapsed="false" customWidth="true" hidden="false" outlineLevel="0" max="12555" min="12555" style="90" width="2.33"/>
    <col collapsed="false" customWidth="true" hidden="false" outlineLevel="0" max="12556" min="12556" style="90" width="13.67"/>
    <col collapsed="false" customWidth="true" hidden="false" outlineLevel="0" max="12557" min="12557" style="90" width="10.66"/>
    <col collapsed="false" customWidth="true" hidden="false" outlineLevel="0" max="12558" min="12558" style="90" width="12"/>
    <col collapsed="false" customWidth="true" hidden="false" outlineLevel="0" max="12559" min="12559" style="90" width="11.5"/>
    <col collapsed="false" customWidth="true" hidden="false" outlineLevel="0" max="12560" min="12560" style="90" width="16"/>
    <col collapsed="false" customWidth="true" hidden="false" outlineLevel="0" max="12562" min="12561" style="90" width="10.66"/>
    <col collapsed="false" customWidth="true" hidden="false" outlineLevel="0" max="12563" min="12563" style="90" width="15.51"/>
    <col collapsed="false" customWidth="true" hidden="false" outlineLevel="0" max="12564" min="12564" style="90" width="11.5"/>
    <col collapsed="false" customWidth="true" hidden="false" outlineLevel="0" max="12565" min="12565" style="90" width="12"/>
    <col collapsed="false" customWidth="true" hidden="false" outlineLevel="0" max="12566" min="12566" style="90" width="11.5"/>
    <col collapsed="false" customWidth="true" hidden="false" outlineLevel="0" max="12567" min="12567" style="90" width="12"/>
    <col collapsed="false" customWidth="true" hidden="false" outlineLevel="0" max="12568" min="12568" style="90" width="11.5"/>
    <col collapsed="false" customWidth="true" hidden="false" outlineLevel="0" max="12569" min="12569" style="90" width="12.67"/>
    <col collapsed="false" customWidth="true" hidden="false" outlineLevel="0" max="12570" min="12570" style="90" width="10.66"/>
    <col collapsed="false" customWidth="true" hidden="false" outlineLevel="0" max="12571" min="12571" style="90" width="19"/>
    <col collapsed="false" customWidth="true" hidden="false" outlineLevel="0" max="12572" min="12572" style="90" width="13.34"/>
    <col collapsed="false" customWidth="true" hidden="false" outlineLevel="0" max="12573" min="12573" style="90" width="18"/>
    <col collapsed="false" customWidth="true" hidden="false" outlineLevel="0" max="12574" min="12574" style="90" width="42.5"/>
    <col collapsed="false" customWidth="true" hidden="false" outlineLevel="0" max="12575" min="12575" style="90" width="31"/>
    <col collapsed="false" customWidth="true" hidden="false" outlineLevel="0" max="12576" min="12576" style="90" width="35"/>
    <col collapsed="false" customWidth="true" hidden="false" outlineLevel="0" max="12577" min="12577" style="90" width="31"/>
    <col collapsed="false" customWidth="true" hidden="false" outlineLevel="0" max="12578" min="12578" style="90" width="35"/>
    <col collapsed="false" customWidth="true" hidden="false" outlineLevel="0" max="12579" min="12579" style="90" width="31"/>
    <col collapsed="false" customWidth="true" hidden="false" outlineLevel="0" max="12580" min="12580" style="90" width="37.67"/>
    <col collapsed="false" customWidth="true" hidden="false" outlineLevel="0" max="12581" min="12581" style="90" width="11.5"/>
    <col collapsed="false" customWidth="true" hidden="false" outlineLevel="0" max="12582" min="12582" style="90" width="54"/>
    <col collapsed="false" customWidth="true" hidden="false" outlineLevel="0" max="12583" min="12583" style="90" width="43.51"/>
    <col collapsed="false" customWidth="true" hidden="false" outlineLevel="0" max="12584" min="12584" style="90" width="44.66"/>
    <col collapsed="false" customWidth="false" hidden="false" outlineLevel="0" max="12794" min="12585" style="90" width="6.33"/>
    <col collapsed="false" customWidth="true" hidden="false" outlineLevel="0" max="12796" min="12795" style="90" width="2.33"/>
    <col collapsed="false" customWidth="true" hidden="true" outlineLevel="0" max="12797" min="12797" style="90" width="11.53"/>
    <col collapsed="false" customWidth="true" hidden="false" outlineLevel="0" max="12800" min="12798" style="90" width="12.67"/>
    <col collapsed="false" customWidth="true" hidden="false" outlineLevel="0" max="12801" min="12801" style="90" width="12"/>
    <col collapsed="false" customWidth="true" hidden="false" outlineLevel="0" max="12802" min="12802" style="90" width="12.33"/>
    <col collapsed="false" customWidth="true" hidden="false" outlineLevel="0" max="12803" min="12803" style="90" width="13.5"/>
    <col collapsed="false" customWidth="true" hidden="true" outlineLevel="0" max="12804" min="12804" style="90" width="11.53"/>
    <col collapsed="false" customWidth="true" hidden="false" outlineLevel="0" max="12807" min="12805" style="90" width="13"/>
    <col collapsed="false" customWidth="true" hidden="false" outlineLevel="0" max="12808" min="12808" style="90" width="14.67"/>
    <col collapsed="false" customWidth="true" hidden="false" outlineLevel="0" max="12809" min="12809" style="90" width="13.34"/>
    <col collapsed="false" customWidth="true" hidden="false" outlineLevel="0" max="12810" min="12810" style="90" width="13.5"/>
    <col collapsed="false" customWidth="true" hidden="false" outlineLevel="0" max="12811" min="12811" style="90" width="2.33"/>
    <col collapsed="false" customWidth="true" hidden="false" outlineLevel="0" max="12812" min="12812" style="90" width="13.67"/>
    <col collapsed="false" customWidth="true" hidden="false" outlineLevel="0" max="12813" min="12813" style="90" width="10.66"/>
    <col collapsed="false" customWidth="true" hidden="false" outlineLevel="0" max="12814" min="12814" style="90" width="12"/>
    <col collapsed="false" customWidth="true" hidden="false" outlineLevel="0" max="12815" min="12815" style="90" width="11.5"/>
    <col collapsed="false" customWidth="true" hidden="false" outlineLevel="0" max="12816" min="12816" style="90" width="16"/>
    <col collapsed="false" customWidth="true" hidden="false" outlineLevel="0" max="12818" min="12817" style="90" width="10.66"/>
    <col collapsed="false" customWidth="true" hidden="false" outlineLevel="0" max="12819" min="12819" style="90" width="15.51"/>
    <col collapsed="false" customWidth="true" hidden="false" outlineLevel="0" max="12820" min="12820" style="90" width="11.5"/>
    <col collapsed="false" customWidth="true" hidden="false" outlineLevel="0" max="12821" min="12821" style="90" width="12"/>
    <col collapsed="false" customWidth="true" hidden="false" outlineLevel="0" max="12822" min="12822" style="90" width="11.5"/>
    <col collapsed="false" customWidth="true" hidden="false" outlineLevel="0" max="12823" min="12823" style="90" width="12"/>
    <col collapsed="false" customWidth="true" hidden="false" outlineLevel="0" max="12824" min="12824" style="90" width="11.5"/>
    <col collapsed="false" customWidth="true" hidden="false" outlineLevel="0" max="12825" min="12825" style="90" width="12.67"/>
    <col collapsed="false" customWidth="true" hidden="false" outlineLevel="0" max="12826" min="12826" style="90" width="10.66"/>
    <col collapsed="false" customWidth="true" hidden="false" outlineLevel="0" max="12827" min="12827" style="90" width="19"/>
    <col collapsed="false" customWidth="true" hidden="false" outlineLevel="0" max="12828" min="12828" style="90" width="13.34"/>
    <col collapsed="false" customWidth="true" hidden="false" outlineLevel="0" max="12829" min="12829" style="90" width="18"/>
    <col collapsed="false" customWidth="true" hidden="false" outlineLevel="0" max="12830" min="12830" style="90" width="42.5"/>
    <col collapsed="false" customWidth="true" hidden="false" outlineLevel="0" max="12831" min="12831" style="90" width="31"/>
    <col collapsed="false" customWidth="true" hidden="false" outlineLevel="0" max="12832" min="12832" style="90" width="35"/>
    <col collapsed="false" customWidth="true" hidden="false" outlineLevel="0" max="12833" min="12833" style="90" width="31"/>
    <col collapsed="false" customWidth="true" hidden="false" outlineLevel="0" max="12834" min="12834" style="90" width="35"/>
    <col collapsed="false" customWidth="true" hidden="false" outlineLevel="0" max="12835" min="12835" style="90" width="31"/>
    <col collapsed="false" customWidth="true" hidden="false" outlineLevel="0" max="12836" min="12836" style="90" width="37.67"/>
    <col collapsed="false" customWidth="true" hidden="false" outlineLevel="0" max="12837" min="12837" style="90" width="11.5"/>
    <col collapsed="false" customWidth="true" hidden="false" outlineLevel="0" max="12838" min="12838" style="90" width="54"/>
    <col collapsed="false" customWidth="true" hidden="false" outlineLevel="0" max="12839" min="12839" style="90" width="43.51"/>
    <col collapsed="false" customWidth="true" hidden="false" outlineLevel="0" max="12840" min="12840" style="90" width="44.66"/>
    <col collapsed="false" customWidth="false" hidden="false" outlineLevel="0" max="13050" min="12841" style="90" width="6.33"/>
    <col collapsed="false" customWidth="true" hidden="false" outlineLevel="0" max="13052" min="13051" style="90" width="2.33"/>
    <col collapsed="false" customWidth="true" hidden="true" outlineLevel="0" max="13053" min="13053" style="90" width="11.53"/>
    <col collapsed="false" customWidth="true" hidden="false" outlineLevel="0" max="13056" min="13054" style="90" width="12.67"/>
    <col collapsed="false" customWidth="true" hidden="false" outlineLevel="0" max="13057" min="13057" style="90" width="12"/>
    <col collapsed="false" customWidth="true" hidden="false" outlineLevel="0" max="13058" min="13058" style="90" width="12.33"/>
    <col collapsed="false" customWidth="true" hidden="false" outlineLevel="0" max="13059" min="13059" style="90" width="13.5"/>
    <col collapsed="false" customWidth="true" hidden="true" outlineLevel="0" max="13060" min="13060" style="90" width="11.53"/>
    <col collapsed="false" customWidth="true" hidden="false" outlineLevel="0" max="13063" min="13061" style="90" width="13"/>
    <col collapsed="false" customWidth="true" hidden="false" outlineLevel="0" max="13064" min="13064" style="90" width="14.67"/>
    <col collapsed="false" customWidth="true" hidden="false" outlineLevel="0" max="13065" min="13065" style="90" width="13.34"/>
    <col collapsed="false" customWidth="true" hidden="false" outlineLevel="0" max="13066" min="13066" style="90" width="13.5"/>
    <col collapsed="false" customWidth="true" hidden="false" outlineLevel="0" max="13067" min="13067" style="90" width="2.33"/>
    <col collapsed="false" customWidth="true" hidden="false" outlineLevel="0" max="13068" min="13068" style="90" width="13.67"/>
    <col collapsed="false" customWidth="true" hidden="false" outlineLevel="0" max="13069" min="13069" style="90" width="10.66"/>
    <col collapsed="false" customWidth="true" hidden="false" outlineLevel="0" max="13070" min="13070" style="90" width="12"/>
    <col collapsed="false" customWidth="true" hidden="false" outlineLevel="0" max="13071" min="13071" style="90" width="11.5"/>
    <col collapsed="false" customWidth="true" hidden="false" outlineLevel="0" max="13072" min="13072" style="90" width="16"/>
    <col collapsed="false" customWidth="true" hidden="false" outlineLevel="0" max="13074" min="13073" style="90" width="10.66"/>
    <col collapsed="false" customWidth="true" hidden="false" outlineLevel="0" max="13075" min="13075" style="90" width="15.51"/>
    <col collapsed="false" customWidth="true" hidden="false" outlineLevel="0" max="13076" min="13076" style="90" width="11.5"/>
    <col collapsed="false" customWidth="true" hidden="false" outlineLevel="0" max="13077" min="13077" style="90" width="12"/>
    <col collapsed="false" customWidth="true" hidden="false" outlineLevel="0" max="13078" min="13078" style="90" width="11.5"/>
    <col collapsed="false" customWidth="true" hidden="false" outlineLevel="0" max="13079" min="13079" style="90" width="12"/>
    <col collapsed="false" customWidth="true" hidden="false" outlineLevel="0" max="13080" min="13080" style="90" width="11.5"/>
    <col collapsed="false" customWidth="true" hidden="false" outlineLevel="0" max="13081" min="13081" style="90" width="12.67"/>
    <col collapsed="false" customWidth="true" hidden="false" outlineLevel="0" max="13082" min="13082" style="90" width="10.66"/>
    <col collapsed="false" customWidth="true" hidden="false" outlineLevel="0" max="13083" min="13083" style="90" width="19"/>
    <col collapsed="false" customWidth="true" hidden="false" outlineLevel="0" max="13084" min="13084" style="90" width="13.34"/>
    <col collapsed="false" customWidth="true" hidden="false" outlineLevel="0" max="13085" min="13085" style="90" width="18"/>
    <col collapsed="false" customWidth="true" hidden="false" outlineLevel="0" max="13086" min="13086" style="90" width="42.5"/>
    <col collapsed="false" customWidth="true" hidden="false" outlineLevel="0" max="13087" min="13087" style="90" width="31"/>
    <col collapsed="false" customWidth="true" hidden="false" outlineLevel="0" max="13088" min="13088" style="90" width="35"/>
    <col collapsed="false" customWidth="true" hidden="false" outlineLevel="0" max="13089" min="13089" style="90" width="31"/>
    <col collapsed="false" customWidth="true" hidden="false" outlineLevel="0" max="13090" min="13090" style="90" width="35"/>
    <col collapsed="false" customWidth="true" hidden="false" outlineLevel="0" max="13091" min="13091" style="90" width="31"/>
    <col collapsed="false" customWidth="true" hidden="false" outlineLevel="0" max="13092" min="13092" style="90" width="37.67"/>
    <col collapsed="false" customWidth="true" hidden="false" outlineLevel="0" max="13093" min="13093" style="90" width="11.5"/>
    <col collapsed="false" customWidth="true" hidden="false" outlineLevel="0" max="13094" min="13094" style="90" width="54"/>
    <col collapsed="false" customWidth="true" hidden="false" outlineLevel="0" max="13095" min="13095" style="90" width="43.51"/>
    <col collapsed="false" customWidth="true" hidden="false" outlineLevel="0" max="13096" min="13096" style="90" width="44.66"/>
    <col collapsed="false" customWidth="false" hidden="false" outlineLevel="0" max="13306" min="13097" style="90" width="6.33"/>
    <col collapsed="false" customWidth="true" hidden="false" outlineLevel="0" max="13308" min="13307" style="90" width="2.33"/>
    <col collapsed="false" customWidth="true" hidden="true" outlineLevel="0" max="13309" min="13309" style="90" width="11.53"/>
    <col collapsed="false" customWidth="true" hidden="false" outlineLevel="0" max="13312" min="13310" style="90" width="12.67"/>
    <col collapsed="false" customWidth="true" hidden="false" outlineLevel="0" max="13313" min="13313" style="90" width="12"/>
    <col collapsed="false" customWidth="true" hidden="false" outlineLevel="0" max="13314" min="13314" style="90" width="12.33"/>
    <col collapsed="false" customWidth="true" hidden="false" outlineLevel="0" max="13315" min="13315" style="90" width="13.5"/>
    <col collapsed="false" customWidth="true" hidden="true" outlineLevel="0" max="13316" min="13316" style="90" width="11.53"/>
    <col collapsed="false" customWidth="true" hidden="false" outlineLevel="0" max="13319" min="13317" style="90" width="13"/>
    <col collapsed="false" customWidth="true" hidden="false" outlineLevel="0" max="13320" min="13320" style="90" width="14.67"/>
    <col collapsed="false" customWidth="true" hidden="false" outlineLevel="0" max="13321" min="13321" style="90" width="13.34"/>
    <col collapsed="false" customWidth="true" hidden="false" outlineLevel="0" max="13322" min="13322" style="90" width="13.5"/>
    <col collapsed="false" customWidth="true" hidden="false" outlineLevel="0" max="13323" min="13323" style="90" width="2.33"/>
    <col collapsed="false" customWidth="true" hidden="false" outlineLevel="0" max="13324" min="13324" style="90" width="13.67"/>
    <col collapsed="false" customWidth="true" hidden="false" outlineLevel="0" max="13325" min="13325" style="90" width="10.66"/>
    <col collapsed="false" customWidth="true" hidden="false" outlineLevel="0" max="13326" min="13326" style="90" width="12"/>
    <col collapsed="false" customWidth="true" hidden="false" outlineLevel="0" max="13327" min="13327" style="90" width="11.5"/>
    <col collapsed="false" customWidth="true" hidden="false" outlineLevel="0" max="13328" min="13328" style="90" width="16"/>
    <col collapsed="false" customWidth="true" hidden="false" outlineLevel="0" max="13330" min="13329" style="90" width="10.66"/>
    <col collapsed="false" customWidth="true" hidden="false" outlineLevel="0" max="13331" min="13331" style="90" width="15.51"/>
    <col collapsed="false" customWidth="true" hidden="false" outlineLevel="0" max="13332" min="13332" style="90" width="11.5"/>
    <col collapsed="false" customWidth="true" hidden="false" outlineLevel="0" max="13333" min="13333" style="90" width="12"/>
    <col collapsed="false" customWidth="true" hidden="false" outlineLevel="0" max="13334" min="13334" style="90" width="11.5"/>
    <col collapsed="false" customWidth="true" hidden="false" outlineLevel="0" max="13335" min="13335" style="90" width="12"/>
    <col collapsed="false" customWidth="true" hidden="false" outlineLevel="0" max="13336" min="13336" style="90" width="11.5"/>
    <col collapsed="false" customWidth="true" hidden="false" outlineLevel="0" max="13337" min="13337" style="90" width="12.67"/>
    <col collapsed="false" customWidth="true" hidden="false" outlineLevel="0" max="13338" min="13338" style="90" width="10.66"/>
    <col collapsed="false" customWidth="true" hidden="false" outlineLevel="0" max="13339" min="13339" style="90" width="19"/>
    <col collapsed="false" customWidth="true" hidden="false" outlineLevel="0" max="13340" min="13340" style="90" width="13.34"/>
    <col collapsed="false" customWidth="true" hidden="false" outlineLevel="0" max="13341" min="13341" style="90" width="18"/>
    <col collapsed="false" customWidth="true" hidden="false" outlineLevel="0" max="13342" min="13342" style="90" width="42.5"/>
    <col collapsed="false" customWidth="true" hidden="false" outlineLevel="0" max="13343" min="13343" style="90" width="31"/>
    <col collapsed="false" customWidth="true" hidden="false" outlineLevel="0" max="13344" min="13344" style="90" width="35"/>
    <col collapsed="false" customWidth="true" hidden="false" outlineLevel="0" max="13345" min="13345" style="90" width="31"/>
    <col collapsed="false" customWidth="true" hidden="false" outlineLevel="0" max="13346" min="13346" style="90" width="35"/>
    <col collapsed="false" customWidth="true" hidden="false" outlineLevel="0" max="13347" min="13347" style="90" width="31"/>
    <col collapsed="false" customWidth="true" hidden="false" outlineLevel="0" max="13348" min="13348" style="90" width="37.67"/>
    <col collapsed="false" customWidth="true" hidden="false" outlineLevel="0" max="13349" min="13349" style="90" width="11.5"/>
    <col collapsed="false" customWidth="true" hidden="false" outlineLevel="0" max="13350" min="13350" style="90" width="54"/>
    <col collapsed="false" customWidth="true" hidden="false" outlineLevel="0" max="13351" min="13351" style="90" width="43.51"/>
    <col collapsed="false" customWidth="true" hidden="false" outlineLevel="0" max="13352" min="13352" style="90" width="44.66"/>
    <col collapsed="false" customWidth="false" hidden="false" outlineLevel="0" max="13562" min="13353" style="90" width="6.33"/>
    <col collapsed="false" customWidth="true" hidden="false" outlineLevel="0" max="13564" min="13563" style="90" width="2.33"/>
    <col collapsed="false" customWidth="true" hidden="true" outlineLevel="0" max="13565" min="13565" style="90" width="11.53"/>
    <col collapsed="false" customWidth="true" hidden="false" outlineLevel="0" max="13568" min="13566" style="90" width="12.67"/>
    <col collapsed="false" customWidth="true" hidden="false" outlineLevel="0" max="13569" min="13569" style="90" width="12"/>
    <col collapsed="false" customWidth="true" hidden="false" outlineLevel="0" max="13570" min="13570" style="90" width="12.33"/>
    <col collapsed="false" customWidth="true" hidden="false" outlineLevel="0" max="13571" min="13571" style="90" width="13.5"/>
    <col collapsed="false" customWidth="true" hidden="true" outlineLevel="0" max="13572" min="13572" style="90" width="11.53"/>
    <col collapsed="false" customWidth="true" hidden="false" outlineLevel="0" max="13575" min="13573" style="90" width="13"/>
    <col collapsed="false" customWidth="true" hidden="false" outlineLevel="0" max="13576" min="13576" style="90" width="14.67"/>
    <col collapsed="false" customWidth="true" hidden="false" outlineLevel="0" max="13577" min="13577" style="90" width="13.34"/>
    <col collapsed="false" customWidth="true" hidden="false" outlineLevel="0" max="13578" min="13578" style="90" width="13.5"/>
    <col collapsed="false" customWidth="true" hidden="false" outlineLevel="0" max="13579" min="13579" style="90" width="2.33"/>
    <col collapsed="false" customWidth="true" hidden="false" outlineLevel="0" max="13580" min="13580" style="90" width="13.67"/>
    <col collapsed="false" customWidth="true" hidden="false" outlineLevel="0" max="13581" min="13581" style="90" width="10.66"/>
    <col collapsed="false" customWidth="true" hidden="false" outlineLevel="0" max="13582" min="13582" style="90" width="12"/>
    <col collapsed="false" customWidth="true" hidden="false" outlineLevel="0" max="13583" min="13583" style="90" width="11.5"/>
    <col collapsed="false" customWidth="true" hidden="false" outlineLevel="0" max="13584" min="13584" style="90" width="16"/>
    <col collapsed="false" customWidth="true" hidden="false" outlineLevel="0" max="13586" min="13585" style="90" width="10.66"/>
    <col collapsed="false" customWidth="true" hidden="false" outlineLevel="0" max="13587" min="13587" style="90" width="15.51"/>
    <col collapsed="false" customWidth="true" hidden="false" outlineLevel="0" max="13588" min="13588" style="90" width="11.5"/>
    <col collapsed="false" customWidth="true" hidden="false" outlineLevel="0" max="13589" min="13589" style="90" width="12"/>
    <col collapsed="false" customWidth="true" hidden="false" outlineLevel="0" max="13590" min="13590" style="90" width="11.5"/>
    <col collapsed="false" customWidth="true" hidden="false" outlineLevel="0" max="13591" min="13591" style="90" width="12"/>
    <col collapsed="false" customWidth="true" hidden="false" outlineLevel="0" max="13592" min="13592" style="90" width="11.5"/>
    <col collapsed="false" customWidth="true" hidden="false" outlineLevel="0" max="13593" min="13593" style="90" width="12.67"/>
    <col collapsed="false" customWidth="true" hidden="false" outlineLevel="0" max="13594" min="13594" style="90" width="10.66"/>
    <col collapsed="false" customWidth="true" hidden="false" outlineLevel="0" max="13595" min="13595" style="90" width="19"/>
    <col collapsed="false" customWidth="true" hidden="false" outlineLevel="0" max="13596" min="13596" style="90" width="13.34"/>
    <col collapsed="false" customWidth="true" hidden="false" outlineLevel="0" max="13597" min="13597" style="90" width="18"/>
    <col collapsed="false" customWidth="true" hidden="false" outlineLevel="0" max="13598" min="13598" style="90" width="42.5"/>
    <col collapsed="false" customWidth="true" hidden="false" outlineLevel="0" max="13599" min="13599" style="90" width="31"/>
    <col collapsed="false" customWidth="true" hidden="false" outlineLevel="0" max="13600" min="13600" style="90" width="35"/>
    <col collapsed="false" customWidth="true" hidden="false" outlineLevel="0" max="13601" min="13601" style="90" width="31"/>
    <col collapsed="false" customWidth="true" hidden="false" outlineLevel="0" max="13602" min="13602" style="90" width="35"/>
    <col collapsed="false" customWidth="true" hidden="false" outlineLevel="0" max="13603" min="13603" style="90" width="31"/>
    <col collapsed="false" customWidth="true" hidden="false" outlineLevel="0" max="13604" min="13604" style="90" width="37.67"/>
    <col collapsed="false" customWidth="true" hidden="false" outlineLevel="0" max="13605" min="13605" style="90" width="11.5"/>
    <col collapsed="false" customWidth="true" hidden="false" outlineLevel="0" max="13606" min="13606" style="90" width="54"/>
    <col collapsed="false" customWidth="true" hidden="false" outlineLevel="0" max="13607" min="13607" style="90" width="43.51"/>
    <col collapsed="false" customWidth="true" hidden="false" outlineLevel="0" max="13608" min="13608" style="90" width="44.66"/>
    <col collapsed="false" customWidth="false" hidden="false" outlineLevel="0" max="13818" min="13609" style="90" width="6.33"/>
    <col collapsed="false" customWidth="true" hidden="false" outlineLevel="0" max="13820" min="13819" style="90" width="2.33"/>
    <col collapsed="false" customWidth="true" hidden="true" outlineLevel="0" max="13821" min="13821" style="90" width="11.53"/>
    <col collapsed="false" customWidth="true" hidden="false" outlineLevel="0" max="13824" min="13822" style="90" width="12.67"/>
    <col collapsed="false" customWidth="true" hidden="false" outlineLevel="0" max="13825" min="13825" style="90" width="12"/>
    <col collapsed="false" customWidth="true" hidden="false" outlineLevel="0" max="13826" min="13826" style="90" width="12.33"/>
    <col collapsed="false" customWidth="true" hidden="false" outlineLevel="0" max="13827" min="13827" style="90" width="13.5"/>
    <col collapsed="false" customWidth="true" hidden="true" outlineLevel="0" max="13828" min="13828" style="90" width="11.53"/>
    <col collapsed="false" customWidth="true" hidden="false" outlineLevel="0" max="13831" min="13829" style="90" width="13"/>
    <col collapsed="false" customWidth="true" hidden="false" outlineLevel="0" max="13832" min="13832" style="90" width="14.67"/>
    <col collapsed="false" customWidth="true" hidden="false" outlineLevel="0" max="13833" min="13833" style="90" width="13.34"/>
    <col collapsed="false" customWidth="true" hidden="false" outlineLevel="0" max="13834" min="13834" style="90" width="13.5"/>
    <col collapsed="false" customWidth="true" hidden="false" outlineLevel="0" max="13835" min="13835" style="90" width="2.33"/>
    <col collapsed="false" customWidth="true" hidden="false" outlineLevel="0" max="13836" min="13836" style="90" width="13.67"/>
    <col collapsed="false" customWidth="true" hidden="false" outlineLevel="0" max="13837" min="13837" style="90" width="10.66"/>
    <col collapsed="false" customWidth="true" hidden="false" outlineLevel="0" max="13838" min="13838" style="90" width="12"/>
    <col collapsed="false" customWidth="true" hidden="false" outlineLevel="0" max="13839" min="13839" style="90" width="11.5"/>
    <col collapsed="false" customWidth="true" hidden="false" outlineLevel="0" max="13840" min="13840" style="90" width="16"/>
    <col collapsed="false" customWidth="true" hidden="false" outlineLevel="0" max="13842" min="13841" style="90" width="10.66"/>
    <col collapsed="false" customWidth="true" hidden="false" outlineLevel="0" max="13843" min="13843" style="90" width="15.51"/>
    <col collapsed="false" customWidth="true" hidden="false" outlineLevel="0" max="13844" min="13844" style="90" width="11.5"/>
    <col collapsed="false" customWidth="true" hidden="false" outlineLevel="0" max="13845" min="13845" style="90" width="12"/>
    <col collapsed="false" customWidth="true" hidden="false" outlineLevel="0" max="13846" min="13846" style="90" width="11.5"/>
    <col collapsed="false" customWidth="true" hidden="false" outlineLevel="0" max="13847" min="13847" style="90" width="12"/>
    <col collapsed="false" customWidth="true" hidden="false" outlineLevel="0" max="13848" min="13848" style="90" width="11.5"/>
    <col collapsed="false" customWidth="true" hidden="false" outlineLevel="0" max="13849" min="13849" style="90" width="12.67"/>
    <col collapsed="false" customWidth="true" hidden="false" outlineLevel="0" max="13850" min="13850" style="90" width="10.66"/>
    <col collapsed="false" customWidth="true" hidden="false" outlineLevel="0" max="13851" min="13851" style="90" width="19"/>
    <col collapsed="false" customWidth="true" hidden="false" outlineLevel="0" max="13852" min="13852" style="90" width="13.34"/>
    <col collapsed="false" customWidth="true" hidden="false" outlineLevel="0" max="13853" min="13853" style="90" width="18"/>
    <col collapsed="false" customWidth="true" hidden="false" outlineLevel="0" max="13854" min="13854" style="90" width="42.5"/>
    <col collapsed="false" customWidth="true" hidden="false" outlineLevel="0" max="13855" min="13855" style="90" width="31"/>
    <col collapsed="false" customWidth="true" hidden="false" outlineLevel="0" max="13856" min="13856" style="90" width="35"/>
    <col collapsed="false" customWidth="true" hidden="false" outlineLevel="0" max="13857" min="13857" style="90" width="31"/>
    <col collapsed="false" customWidth="true" hidden="false" outlineLevel="0" max="13858" min="13858" style="90" width="35"/>
    <col collapsed="false" customWidth="true" hidden="false" outlineLevel="0" max="13859" min="13859" style="90" width="31"/>
    <col collapsed="false" customWidth="true" hidden="false" outlineLevel="0" max="13860" min="13860" style="90" width="37.67"/>
    <col collapsed="false" customWidth="true" hidden="false" outlineLevel="0" max="13861" min="13861" style="90" width="11.5"/>
    <col collapsed="false" customWidth="true" hidden="false" outlineLevel="0" max="13862" min="13862" style="90" width="54"/>
    <col collapsed="false" customWidth="true" hidden="false" outlineLevel="0" max="13863" min="13863" style="90" width="43.51"/>
    <col collapsed="false" customWidth="true" hidden="false" outlineLevel="0" max="13864" min="13864" style="90" width="44.66"/>
    <col collapsed="false" customWidth="false" hidden="false" outlineLevel="0" max="14074" min="13865" style="90" width="6.33"/>
    <col collapsed="false" customWidth="true" hidden="false" outlineLevel="0" max="14076" min="14075" style="90" width="2.33"/>
    <col collapsed="false" customWidth="true" hidden="true" outlineLevel="0" max="14077" min="14077" style="90" width="11.53"/>
    <col collapsed="false" customWidth="true" hidden="false" outlineLevel="0" max="14080" min="14078" style="90" width="12.67"/>
    <col collapsed="false" customWidth="true" hidden="false" outlineLevel="0" max="14081" min="14081" style="90" width="12"/>
    <col collapsed="false" customWidth="true" hidden="false" outlineLevel="0" max="14082" min="14082" style="90" width="12.33"/>
    <col collapsed="false" customWidth="true" hidden="false" outlineLevel="0" max="14083" min="14083" style="90" width="13.5"/>
    <col collapsed="false" customWidth="true" hidden="true" outlineLevel="0" max="14084" min="14084" style="90" width="11.53"/>
    <col collapsed="false" customWidth="true" hidden="false" outlineLevel="0" max="14087" min="14085" style="90" width="13"/>
    <col collapsed="false" customWidth="true" hidden="false" outlineLevel="0" max="14088" min="14088" style="90" width="14.67"/>
    <col collapsed="false" customWidth="true" hidden="false" outlineLevel="0" max="14089" min="14089" style="90" width="13.34"/>
    <col collapsed="false" customWidth="true" hidden="false" outlineLevel="0" max="14090" min="14090" style="90" width="13.5"/>
    <col collapsed="false" customWidth="true" hidden="false" outlineLevel="0" max="14091" min="14091" style="90" width="2.33"/>
    <col collapsed="false" customWidth="true" hidden="false" outlineLevel="0" max="14092" min="14092" style="90" width="13.67"/>
    <col collapsed="false" customWidth="true" hidden="false" outlineLevel="0" max="14093" min="14093" style="90" width="10.66"/>
    <col collapsed="false" customWidth="true" hidden="false" outlineLevel="0" max="14094" min="14094" style="90" width="12"/>
    <col collapsed="false" customWidth="true" hidden="false" outlineLevel="0" max="14095" min="14095" style="90" width="11.5"/>
    <col collapsed="false" customWidth="true" hidden="false" outlineLevel="0" max="14096" min="14096" style="90" width="16"/>
    <col collapsed="false" customWidth="true" hidden="false" outlineLevel="0" max="14098" min="14097" style="90" width="10.66"/>
    <col collapsed="false" customWidth="true" hidden="false" outlineLevel="0" max="14099" min="14099" style="90" width="15.51"/>
    <col collapsed="false" customWidth="true" hidden="false" outlineLevel="0" max="14100" min="14100" style="90" width="11.5"/>
    <col collapsed="false" customWidth="true" hidden="false" outlineLevel="0" max="14101" min="14101" style="90" width="12"/>
    <col collapsed="false" customWidth="true" hidden="false" outlineLevel="0" max="14102" min="14102" style="90" width="11.5"/>
    <col collapsed="false" customWidth="true" hidden="false" outlineLevel="0" max="14103" min="14103" style="90" width="12"/>
    <col collapsed="false" customWidth="true" hidden="false" outlineLevel="0" max="14104" min="14104" style="90" width="11.5"/>
    <col collapsed="false" customWidth="true" hidden="false" outlineLevel="0" max="14105" min="14105" style="90" width="12.67"/>
    <col collapsed="false" customWidth="true" hidden="false" outlineLevel="0" max="14106" min="14106" style="90" width="10.66"/>
    <col collapsed="false" customWidth="true" hidden="false" outlineLevel="0" max="14107" min="14107" style="90" width="19"/>
    <col collapsed="false" customWidth="true" hidden="false" outlineLevel="0" max="14108" min="14108" style="90" width="13.34"/>
    <col collapsed="false" customWidth="true" hidden="false" outlineLevel="0" max="14109" min="14109" style="90" width="18"/>
    <col collapsed="false" customWidth="true" hidden="false" outlineLevel="0" max="14110" min="14110" style="90" width="42.5"/>
    <col collapsed="false" customWidth="true" hidden="false" outlineLevel="0" max="14111" min="14111" style="90" width="31"/>
    <col collapsed="false" customWidth="true" hidden="false" outlineLevel="0" max="14112" min="14112" style="90" width="35"/>
    <col collapsed="false" customWidth="true" hidden="false" outlineLevel="0" max="14113" min="14113" style="90" width="31"/>
    <col collapsed="false" customWidth="true" hidden="false" outlineLevel="0" max="14114" min="14114" style="90" width="35"/>
    <col collapsed="false" customWidth="true" hidden="false" outlineLevel="0" max="14115" min="14115" style="90" width="31"/>
    <col collapsed="false" customWidth="true" hidden="false" outlineLevel="0" max="14116" min="14116" style="90" width="37.67"/>
    <col collapsed="false" customWidth="true" hidden="false" outlineLevel="0" max="14117" min="14117" style="90" width="11.5"/>
    <col collapsed="false" customWidth="true" hidden="false" outlineLevel="0" max="14118" min="14118" style="90" width="54"/>
    <col collapsed="false" customWidth="true" hidden="false" outlineLevel="0" max="14119" min="14119" style="90" width="43.51"/>
    <col collapsed="false" customWidth="true" hidden="false" outlineLevel="0" max="14120" min="14120" style="90" width="44.66"/>
    <col collapsed="false" customWidth="false" hidden="false" outlineLevel="0" max="14330" min="14121" style="90" width="6.33"/>
    <col collapsed="false" customWidth="true" hidden="false" outlineLevel="0" max="14332" min="14331" style="90" width="2.33"/>
    <col collapsed="false" customWidth="true" hidden="true" outlineLevel="0" max="14333" min="14333" style="90" width="11.53"/>
    <col collapsed="false" customWidth="true" hidden="false" outlineLevel="0" max="14336" min="14334" style="90" width="12.67"/>
    <col collapsed="false" customWidth="true" hidden="false" outlineLevel="0" max="14337" min="14337" style="90" width="12"/>
    <col collapsed="false" customWidth="true" hidden="false" outlineLevel="0" max="14338" min="14338" style="90" width="12.33"/>
    <col collapsed="false" customWidth="true" hidden="false" outlineLevel="0" max="14339" min="14339" style="90" width="13.5"/>
    <col collapsed="false" customWidth="true" hidden="true" outlineLevel="0" max="14340" min="14340" style="90" width="11.53"/>
    <col collapsed="false" customWidth="true" hidden="false" outlineLevel="0" max="14343" min="14341" style="90" width="13"/>
    <col collapsed="false" customWidth="true" hidden="false" outlineLevel="0" max="14344" min="14344" style="90" width="14.67"/>
    <col collapsed="false" customWidth="true" hidden="false" outlineLevel="0" max="14345" min="14345" style="90" width="13.34"/>
    <col collapsed="false" customWidth="true" hidden="false" outlineLevel="0" max="14346" min="14346" style="90" width="13.5"/>
    <col collapsed="false" customWidth="true" hidden="false" outlineLevel="0" max="14347" min="14347" style="90" width="2.33"/>
    <col collapsed="false" customWidth="true" hidden="false" outlineLevel="0" max="14348" min="14348" style="90" width="13.67"/>
    <col collapsed="false" customWidth="true" hidden="false" outlineLevel="0" max="14349" min="14349" style="90" width="10.66"/>
    <col collapsed="false" customWidth="true" hidden="false" outlineLevel="0" max="14350" min="14350" style="90" width="12"/>
    <col collapsed="false" customWidth="true" hidden="false" outlineLevel="0" max="14351" min="14351" style="90" width="11.5"/>
    <col collapsed="false" customWidth="true" hidden="false" outlineLevel="0" max="14352" min="14352" style="90" width="16"/>
    <col collapsed="false" customWidth="true" hidden="false" outlineLevel="0" max="14354" min="14353" style="90" width="10.66"/>
    <col collapsed="false" customWidth="true" hidden="false" outlineLevel="0" max="14355" min="14355" style="90" width="15.51"/>
    <col collapsed="false" customWidth="true" hidden="false" outlineLevel="0" max="14356" min="14356" style="90" width="11.5"/>
    <col collapsed="false" customWidth="true" hidden="false" outlineLevel="0" max="14357" min="14357" style="90" width="12"/>
    <col collapsed="false" customWidth="true" hidden="false" outlineLevel="0" max="14358" min="14358" style="90" width="11.5"/>
    <col collapsed="false" customWidth="true" hidden="false" outlineLevel="0" max="14359" min="14359" style="90" width="12"/>
    <col collapsed="false" customWidth="true" hidden="false" outlineLevel="0" max="14360" min="14360" style="90" width="11.5"/>
    <col collapsed="false" customWidth="true" hidden="false" outlineLevel="0" max="14361" min="14361" style="90" width="12.67"/>
    <col collapsed="false" customWidth="true" hidden="false" outlineLevel="0" max="14362" min="14362" style="90" width="10.66"/>
    <col collapsed="false" customWidth="true" hidden="false" outlineLevel="0" max="14363" min="14363" style="90" width="19"/>
    <col collapsed="false" customWidth="true" hidden="false" outlineLevel="0" max="14364" min="14364" style="90" width="13.34"/>
    <col collapsed="false" customWidth="true" hidden="false" outlineLevel="0" max="14365" min="14365" style="90" width="18"/>
    <col collapsed="false" customWidth="true" hidden="false" outlineLevel="0" max="14366" min="14366" style="90" width="42.5"/>
    <col collapsed="false" customWidth="true" hidden="false" outlineLevel="0" max="14367" min="14367" style="90" width="31"/>
    <col collapsed="false" customWidth="true" hidden="false" outlineLevel="0" max="14368" min="14368" style="90" width="35"/>
    <col collapsed="false" customWidth="true" hidden="false" outlineLevel="0" max="14369" min="14369" style="90" width="31"/>
    <col collapsed="false" customWidth="true" hidden="false" outlineLevel="0" max="14370" min="14370" style="90" width="35"/>
    <col collapsed="false" customWidth="true" hidden="false" outlineLevel="0" max="14371" min="14371" style="90" width="31"/>
    <col collapsed="false" customWidth="true" hidden="false" outlineLevel="0" max="14372" min="14372" style="90" width="37.67"/>
    <col collapsed="false" customWidth="true" hidden="false" outlineLevel="0" max="14373" min="14373" style="90" width="11.5"/>
    <col collapsed="false" customWidth="true" hidden="false" outlineLevel="0" max="14374" min="14374" style="90" width="54"/>
    <col collapsed="false" customWidth="true" hidden="false" outlineLevel="0" max="14375" min="14375" style="90" width="43.51"/>
    <col collapsed="false" customWidth="true" hidden="false" outlineLevel="0" max="14376" min="14376" style="90" width="44.66"/>
    <col collapsed="false" customWidth="false" hidden="false" outlineLevel="0" max="14586" min="14377" style="90" width="6.33"/>
    <col collapsed="false" customWidth="true" hidden="false" outlineLevel="0" max="14588" min="14587" style="90" width="2.33"/>
    <col collapsed="false" customWidth="true" hidden="true" outlineLevel="0" max="14589" min="14589" style="90" width="11.53"/>
    <col collapsed="false" customWidth="true" hidden="false" outlineLevel="0" max="14592" min="14590" style="90" width="12.67"/>
    <col collapsed="false" customWidth="true" hidden="false" outlineLevel="0" max="14593" min="14593" style="90" width="12"/>
    <col collapsed="false" customWidth="true" hidden="false" outlineLevel="0" max="14594" min="14594" style="90" width="12.33"/>
    <col collapsed="false" customWidth="true" hidden="false" outlineLevel="0" max="14595" min="14595" style="90" width="13.5"/>
    <col collapsed="false" customWidth="true" hidden="true" outlineLevel="0" max="14596" min="14596" style="90" width="11.53"/>
    <col collapsed="false" customWidth="true" hidden="false" outlineLevel="0" max="14599" min="14597" style="90" width="13"/>
    <col collapsed="false" customWidth="true" hidden="false" outlineLevel="0" max="14600" min="14600" style="90" width="14.67"/>
    <col collapsed="false" customWidth="true" hidden="false" outlineLevel="0" max="14601" min="14601" style="90" width="13.34"/>
    <col collapsed="false" customWidth="true" hidden="false" outlineLevel="0" max="14602" min="14602" style="90" width="13.5"/>
    <col collapsed="false" customWidth="true" hidden="false" outlineLevel="0" max="14603" min="14603" style="90" width="2.33"/>
    <col collapsed="false" customWidth="true" hidden="false" outlineLevel="0" max="14604" min="14604" style="90" width="13.67"/>
    <col collapsed="false" customWidth="true" hidden="false" outlineLevel="0" max="14605" min="14605" style="90" width="10.66"/>
    <col collapsed="false" customWidth="true" hidden="false" outlineLevel="0" max="14606" min="14606" style="90" width="12"/>
    <col collapsed="false" customWidth="true" hidden="false" outlineLevel="0" max="14607" min="14607" style="90" width="11.5"/>
    <col collapsed="false" customWidth="true" hidden="false" outlineLevel="0" max="14608" min="14608" style="90" width="16"/>
    <col collapsed="false" customWidth="true" hidden="false" outlineLevel="0" max="14610" min="14609" style="90" width="10.66"/>
    <col collapsed="false" customWidth="true" hidden="false" outlineLevel="0" max="14611" min="14611" style="90" width="15.51"/>
    <col collapsed="false" customWidth="true" hidden="false" outlineLevel="0" max="14612" min="14612" style="90" width="11.5"/>
    <col collapsed="false" customWidth="true" hidden="false" outlineLevel="0" max="14613" min="14613" style="90" width="12"/>
    <col collapsed="false" customWidth="true" hidden="false" outlineLevel="0" max="14614" min="14614" style="90" width="11.5"/>
    <col collapsed="false" customWidth="true" hidden="false" outlineLevel="0" max="14615" min="14615" style="90" width="12"/>
    <col collapsed="false" customWidth="true" hidden="false" outlineLevel="0" max="14616" min="14616" style="90" width="11.5"/>
    <col collapsed="false" customWidth="true" hidden="false" outlineLevel="0" max="14617" min="14617" style="90" width="12.67"/>
    <col collapsed="false" customWidth="true" hidden="false" outlineLevel="0" max="14618" min="14618" style="90" width="10.66"/>
    <col collapsed="false" customWidth="true" hidden="false" outlineLevel="0" max="14619" min="14619" style="90" width="19"/>
    <col collapsed="false" customWidth="true" hidden="false" outlineLevel="0" max="14620" min="14620" style="90" width="13.34"/>
    <col collapsed="false" customWidth="true" hidden="false" outlineLevel="0" max="14621" min="14621" style="90" width="18"/>
    <col collapsed="false" customWidth="true" hidden="false" outlineLevel="0" max="14622" min="14622" style="90" width="42.5"/>
    <col collapsed="false" customWidth="true" hidden="false" outlineLevel="0" max="14623" min="14623" style="90" width="31"/>
    <col collapsed="false" customWidth="true" hidden="false" outlineLevel="0" max="14624" min="14624" style="90" width="35"/>
    <col collapsed="false" customWidth="true" hidden="false" outlineLevel="0" max="14625" min="14625" style="90" width="31"/>
    <col collapsed="false" customWidth="true" hidden="false" outlineLevel="0" max="14626" min="14626" style="90" width="35"/>
    <col collapsed="false" customWidth="true" hidden="false" outlineLevel="0" max="14627" min="14627" style="90" width="31"/>
    <col collapsed="false" customWidth="true" hidden="false" outlineLevel="0" max="14628" min="14628" style="90" width="37.67"/>
    <col collapsed="false" customWidth="true" hidden="false" outlineLevel="0" max="14629" min="14629" style="90" width="11.5"/>
    <col collapsed="false" customWidth="true" hidden="false" outlineLevel="0" max="14630" min="14630" style="90" width="54"/>
    <col collapsed="false" customWidth="true" hidden="false" outlineLevel="0" max="14631" min="14631" style="90" width="43.51"/>
    <col collapsed="false" customWidth="true" hidden="false" outlineLevel="0" max="14632" min="14632" style="90" width="44.66"/>
    <col collapsed="false" customWidth="false" hidden="false" outlineLevel="0" max="14842" min="14633" style="90" width="6.33"/>
    <col collapsed="false" customWidth="true" hidden="false" outlineLevel="0" max="14844" min="14843" style="90" width="2.33"/>
    <col collapsed="false" customWidth="true" hidden="true" outlineLevel="0" max="14845" min="14845" style="90" width="11.53"/>
    <col collapsed="false" customWidth="true" hidden="false" outlineLevel="0" max="14848" min="14846" style="90" width="12.67"/>
    <col collapsed="false" customWidth="true" hidden="false" outlineLevel="0" max="14849" min="14849" style="90" width="12"/>
    <col collapsed="false" customWidth="true" hidden="false" outlineLevel="0" max="14850" min="14850" style="90" width="12.33"/>
    <col collapsed="false" customWidth="true" hidden="false" outlineLevel="0" max="14851" min="14851" style="90" width="13.5"/>
    <col collapsed="false" customWidth="true" hidden="true" outlineLevel="0" max="14852" min="14852" style="90" width="11.53"/>
    <col collapsed="false" customWidth="true" hidden="false" outlineLevel="0" max="14855" min="14853" style="90" width="13"/>
    <col collapsed="false" customWidth="true" hidden="false" outlineLevel="0" max="14856" min="14856" style="90" width="14.67"/>
    <col collapsed="false" customWidth="true" hidden="false" outlineLevel="0" max="14857" min="14857" style="90" width="13.34"/>
    <col collapsed="false" customWidth="true" hidden="false" outlineLevel="0" max="14858" min="14858" style="90" width="13.5"/>
    <col collapsed="false" customWidth="true" hidden="false" outlineLevel="0" max="14859" min="14859" style="90" width="2.33"/>
    <col collapsed="false" customWidth="true" hidden="false" outlineLevel="0" max="14860" min="14860" style="90" width="13.67"/>
    <col collapsed="false" customWidth="true" hidden="false" outlineLevel="0" max="14861" min="14861" style="90" width="10.66"/>
    <col collapsed="false" customWidth="true" hidden="false" outlineLevel="0" max="14862" min="14862" style="90" width="12"/>
    <col collapsed="false" customWidth="true" hidden="false" outlineLevel="0" max="14863" min="14863" style="90" width="11.5"/>
    <col collapsed="false" customWidth="true" hidden="false" outlineLevel="0" max="14864" min="14864" style="90" width="16"/>
    <col collapsed="false" customWidth="true" hidden="false" outlineLevel="0" max="14866" min="14865" style="90" width="10.66"/>
    <col collapsed="false" customWidth="true" hidden="false" outlineLevel="0" max="14867" min="14867" style="90" width="15.51"/>
    <col collapsed="false" customWidth="true" hidden="false" outlineLevel="0" max="14868" min="14868" style="90" width="11.5"/>
    <col collapsed="false" customWidth="true" hidden="false" outlineLevel="0" max="14869" min="14869" style="90" width="12"/>
    <col collapsed="false" customWidth="true" hidden="false" outlineLevel="0" max="14870" min="14870" style="90" width="11.5"/>
    <col collapsed="false" customWidth="true" hidden="false" outlineLevel="0" max="14871" min="14871" style="90" width="12"/>
    <col collapsed="false" customWidth="true" hidden="false" outlineLevel="0" max="14872" min="14872" style="90" width="11.5"/>
    <col collapsed="false" customWidth="true" hidden="false" outlineLevel="0" max="14873" min="14873" style="90" width="12.67"/>
    <col collapsed="false" customWidth="true" hidden="false" outlineLevel="0" max="14874" min="14874" style="90" width="10.66"/>
    <col collapsed="false" customWidth="true" hidden="false" outlineLevel="0" max="14875" min="14875" style="90" width="19"/>
    <col collapsed="false" customWidth="true" hidden="false" outlineLevel="0" max="14876" min="14876" style="90" width="13.34"/>
    <col collapsed="false" customWidth="true" hidden="false" outlineLevel="0" max="14877" min="14877" style="90" width="18"/>
    <col collapsed="false" customWidth="true" hidden="false" outlineLevel="0" max="14878" min="14878" style="90" width="42.5"/>
    <col collapsed="false" customWidth="true" hidden="false" outlineLevel="0" max="14879" min="14879" style="90" width="31"/>
    <col collapsed="false" customWidth="true" hidden="false" outlineLevel="0" max="14880" min="14880" style="90" width="35"/>
    <col collapsed="false" customWidth="true" hidden="false" outlineLevel="0" max="14881" min="14881" style="90" width="31"/>
    <col collapsed="false" customWidth="true" hidden="false" outlineLevel="0" max="14882" min="14882" style="90" width="35"/>
    <col collapsed="false" customWidth="true" hidden="false" outlineLevel="0" max="14883" min="14883" style="90" width="31"/>
    <col collapsed="false" customWidth="true" hidden="false" outlineLevel="0" max="14884" min="14884" style="90" width="37.67"/>
    <col collapsed="false" customWidth="true" hidden="false" outlineLevel="0" max="14885" min="14885" style="90" width="11.5"/>
    <col collapsed="false" customWidth="true" hidden="false" outlineLevel="0" max="14886" min="14886" style="90" width="54"/>
    <col collapsed="false" customWidth="true" hidden="false" outlineLevel="0" max="14887" min="14887" style="90" width="43.51"/>
    <col collapsed="false" customWidth="true" hidden="false" outlineLevel="0" max="14888" min="14888" style="90" width="44.66"/>
    <col collapsed="false" customWidth="false" hidden="false" outlineLevel="0" max="15098" min="14889" style="90" width="6.33"/>
    <col collapsed="false" customWidth="true" hidden="false" outlineLevel="0" max="15100" min="15099" style="90" width="2.33"/>
    <col collapsed="false" customWidth="true" hidden="true" outlineLevel="0" max="15101" min="15101" style="90" width="11.53"/>
    <col collapsed="false" customWidth="true" hidden="false" outlineLevel="0" max="15104" min="15102" style="90" width="12.67"/>
    <col collapsed="false" customWidth="true" hidden="false" outlineLevel="0" max="15105" min="15105" style="90" width="12"/>
    <col collapsed="false" customWidth="true" hidden="false" outlineLevel="0" max="15106" min="15106" style="90" width="12.33"/>
    <col collapsed="false" customWidth="true" hidden="false" outlineLevel="0" max="15107" min="15107" style="90" width="13.5"/>
    <col collapsed="false" customWidth="true" hidden="true" outlineLevel="0" max="15108" min="15108" style="90" width="11.53"/>
    <col collapsed="false" customWidth="true" hidden="false" outlineLevel="0" max="15111" min="15109" style="90" width="13"/>
    <col collapsed="false" customWidth="true" hidden="false" outlineLevel="0" max="15112" min="15112" style="90" width="14.67"/>
    <col collapsed="false" customWidth="true" hidden="false" outlineLevel="0" max="15113" min="15113" style="90" width="13.34"/>
    <col collapsed="false" customWidth="true" hidden="false" outlineLevel="0" max="15114" min="15114" style="90" width="13.5"/>
    <col collapsed="false" customWidth="true" hidden="false" outlineLevel="0" max="15115" min="15115" style="90" width="2.33"/>
    <col collapsed="false" customWidth="true" hidden="false" outlineLevel="0" max="15116" min="15116" style="90" width="13.67"/>
    <col collapsed="false" customWidth="true" hidden="false" outlineLevel="0" max="15117" min="15117" style="90" width="10.66"/>
    <col collapsed="false" customWidth="true" hidden="false" outlineLevel="0" max="15118" min="15118" style="90" width="12"/>
    <col collapsed="false" customWidth="true" hidden="false" outlineLevel="0" max="15119" min="15119" style="90" width="11.5"/>
    <col collapsed="false" customWidth="true" hidden="false" outlineLevel="0" max="15120" min="15120" style="90" width="16"/>
    <col collapsed="false" customWidth="true" hidden="false" outlineLevel="0" max="15122" min="15121" style="90" width="10.66"/>
    <col collapsed="false" customWidth="true" hidden="false" outlineLevel="0" max="15123" min="15123" style="90" width="15.51"/>
    <col collapsed="false" customWidth="true" hidden="false" outlineLevel="0" max="15124" min="15124" style="90" width="11.5"/>
    <col collapsed="false" customWidth="true" hidden="false" outlineLevel="0" max="15125" min="15125" style="90" width="12"/>
    <col collapsed="false" customWidth="true" hidden="false" outlineLevel="0" max="15126" min="15126" style="90" width="11.5"/>
    <col collapsed="false" customWidth="true" hidden="false" outlineLevel="0" max="15127" min="15127" style="90" width="12"/>
    <col collapsed="false" customWidth="true" hidden="false" outlineLevel="0" max="15128" min="15128" style="90" width="11.5"/>
    <col collapsed="false" customWidth="true" hidden="false" outlineLevel="0" max="15129" min="15129" style="90" width="12.67"/>
    <col collapsed="false" customWidth="true" hidden="false" outlineLevel="0" max="15130" min="15130" style="90" width="10.66"/>
    <col collapsed="false" customWidth="true" hidden="false" outlineLevel="0" max="15131" min="15131" style="90" width="19"/>
    <col collapsed="false" customWidth="true" hidden="false" outlineLevel="0" max="15132" min="15132" style="90" width="13.34"/>
    <col collapsed="false" customWidth="true" hidden="false" outlineLevel="0" max="15133" min="15133" style="90" width="18"/>
    <col collapsed="false" customWidth="true" hidden="false" outlineLevel="0" max="15134" min="15134" style="90" width="42.5"/>
    <col collapsed="false" customWidth="true" hidden="false" outlineLevel="0" max="15135" min="15135" style="90" width="31"/>
    <col collapsed="false" customWidth="true" hidden="false" outlineLevel="0" max="15136" min="15136" style="90" width="35"/>
    <col collapsed="false" customWidth="true" hidden="false" outlineLevel="0" max="15137" min="15137" style="90" width="31"/>
    <col collapsed="false" customWidth="true" hidden="false" outlineLevel="0" max="15138" min="15138" style="90" width="35"/>
    <col collapsed="false" customWidth="true" hidden="false" outlineLevel="0" max="15139" min="15139" style="90" width="31"/>
    <col collapsed="false" customWidth="true" hidden="false" outlineLevel="0" max="15140" min="15140" style="90" width="37.67"/>
    <col collapsed="false" customWidth="true" hidden="false" outlineLevel="0" max="15141" min="15141" style="90" width="11.5"/>
    <col collapsed="false" customWidth="true" hidden="false" outlineLevel="0" max="15142" min="15142" style="90" width="54"/>
    <col collapsed="false" customWidth="true" hidden="false" outlineLevel="0" max="15143" min="15143" style="90" width="43.51"/>
    <col collapsed="false" customWidth="true" hidden="false" outlineLevel="0" max="15144" min="15144" style="90" width="44.66"/>
    <col collapsed="false" customWidth="false" hidden="false" outlineLevel="0" max="15354" min="15145" style="90" width="6.33"/>
    <col collapsed="false" customWidth="true" hidden="false" outlineLevel="0" max="15356" min="15355" style="90" width="2.33"/>
    <col collapsed="false" customWidth="true" hidden="true" outlineLevel="0" max="15357" min="15357" style="90" width="11.53"/>
    <col collapsed="false" customWidth="true" hidden="false" outlineLevel="0" max="15360" min="15358" style="90" width="12.67"/>
    <col collapsed="false" customWidth="true" hidden="false" outlineLevel="0" max="15361" min="15361" style="90" width="12"/>
    <col collapsed="false" customWidth="true" hidden="false" outlineLevel="0" max="15362" min="15362" style="90" width="12.33"/>
    <col collapsed="false" customWidth="true" hidden="false" outlineLevel="0" max="15363" min="15363" style="90" width="13.5"/>
    <col collapsed="false" customWidth="true" hidden="true" outlineLevel="0" max="15364" min="15364" style="90" width="11.53"/>
    <col collapsed="false" customWidth="true" hidden="false" outlineLevel="0" max="15367" min="15365" style="90" width="13"/>
    <col collapsed="false" customWidth="true" hidden="false" outlineLevel="0" max="15368" min="15368" style="90" width="14.67"/>
    <col collapsed="false" customWidth="true" hidden="false" outlineLevel="0" max="15369" min="15369" style="90" width="13.34"/>
    <col collapsed="false" customWidth="true" hidden="false" outlineLevel="0" max="15370" min="15370" style="90" width="13.5"/>
    <col collapsed="false" customWidth="true" hidden="false" outlineLevel="0" max="15371" min="15371" style="90" width="2.33"/>
    <col collapsed="false" customWidth="true" hidden="false" outlineLevel="0" max="15372" min="15372" style="90" width="13.67"/>
    <col collapsed="false" customWidth="true" hidden="false" outlineLevel="0" max="15373" min="15373" style="90" width="10.66"/>
    <col collapsed="false" customWidth="true" hidden="false" outlineLevel="0" max="15374" min="15374" style="90" width="12"/>
    <col collapsed="false" customWidth="true" hidden="false" outlineLevel="0" max="15375" min="15375" style="90" width="11.5"/>
    <col collapsed="false" customWidth="true" hidden="false" outlineLevel="0" max="15376" min="15376" style="90" width="16"/>
    <col collapsed="false" customWidth="true" hidden="false" outlineLevel="0" max="15378" min="15377" style="90" width="10.66"/>
    <col collapsed="false" customWidth="true" hidden="false" outlineLevel="0" max="15379" min="15379" style="90" width="15.51"/>
    <col collapsed="false" customWidth="true" hidden="false" outlineLevel="0" max="15380" min="15380" style="90" width="11.5"/>
    <col collapsed="false" customWidth="true" hidden="false" outlineLevel="0" max="15381" min="15381" style="90" width="12"/>
    <col collapsed="false" customWidth="true" hidden="false" outlineLevel="0" max="15382" min="15382" style="90" width="11.5"/>
    <col collapsed="false" customWidth="true" hidden="false" outlineLevel="0" max="15383" min="15383" style="90" width="12"/>
    <col collapsed="false" customWidth="true" hidden="false" outlineLevel="0" max="15384" min="15384" style="90" width="11.5"/>
    <col collapsed="false" customWidth="true" hidden="false" outlineLevel="0" max="15385" min="15385" style="90" width="12.67"/>
    <col collapsed="false" customWidth="true" hidden="false" outlineLevel="0" max="15386" min="15386" style="90" width="10.66"/>
    <col collapsed="false" customWidth="true" hidden="false" outlineLevel="0" max="15387" min="15387" style="90" width="19"/>
    <col collapsed="false" customWidth="true" hidden="false" outlineLevel="0" max="15388" min="15388" style="90" width="13.34"/>
    <col collapsed="false" customWidth="true" hidden="false" outlineLevel="0" max="15389" min="15389" style="90" width="18"/>
    <col collapsed="false" customWidth="true" hidden="false" outlineLevel="0" max="15390" min="15390" style="90" width="42.5"/>
    <col collapsed="false" customWidth="true" hidden="false" outlineLevel="0" max="15391" min="15391" style="90" width="31"/>
    <col collapsed="false" customWidth="true" hidden="false" outlineLevel="0" max="15392" min="15392" style="90" width="35"/>
    <col collapsed="false" customWidth="true" hidden="false" outlineLevel="0" max="15393" min="15393" style="90" width="31"/>
    <col collapsed="false" customWidth="true" hidden="false" outlineLevel="0" max="15394" min="15394" style="90" width="35"/>
    <col collapsed="false" customWidth="true" hidden="false" outlineLevel="0" max="15395" min="15395" style="90" width="31"/>
    <col collapsed="false" customWidth="true" hidden="false" outlineLevel="0" max="15396" min="15396" style="90" width="37.67"/>
    <col collapsed="false" customWidth="true" hidden="false" outlineLevel="0" max="15397" min="15397" style="90" width="11.5"/>
    <col collapsed="false" customWidth="true" hidden="false" outlineLevel="0" max="15398" min="15398" style="90" width="54"/>
    <col collapsed="false" customWidth="true" hidden="false" outlineLevel="0" max="15399" min="15399" style="90" width="43.51"/>
    <col collapsed="false" customWidth="true" hidden="false" outlineLevel="0" max="15400" min="15400" style="90" width="44.66"/>
    <col collapsed="false" customWidth="false" hidden="false" outlineLevel="0" max="15610" min="15401" style="90" width="6.33"/>
    <col collapsed="false" customWidth="true" hidden="false" outlineLevel="0" max="15612" min="15611" style="90" width="2.33"/>
    <col collapsed="false" customWidth="true" hidden="true" outlineLevel="0" max="15613" min="15613" style="90" width="11.53"/>
    <col collapsed="false" customWidth="true" hidden="false" outlineLevel="0" max="15616" min="15614" style="90" width="12.67"/>
    <col collapsed="false" customWidth="true" hidden="false" outlineLevel="0" max="15617" min="15617" style="90" width="12"/>
    <col collapsed="false" customWidth="true" hidden="false" outlineLevel="0" max="15618" min="15618" style="90" width="12.33"/>
    <col collapsed="false" customWidth="true" hidden="false" outlineLevel="0" max="15619" min="15619" style="90" width="13.5"/>
    <col collapsed="false" customWidth="true" hidden="true" outlineLevel="0" max="15620" min="15620" style="90" width="11.53"/>
    <col collapsed="false" customWidth="true" hidden="false" outlineLevel="0" max="15623" min="15621" style="90" width="13"/>
    <col collapsed="false" customWidth="true" hidden="false" outlineLevel="0" max="15624" min="15624" style="90" width="14.67"/>
    <col collapsed="false" customWidth="true" hidden="false" outlineLevel="0" max="15625" min="15625" style="90" width="13.34"/>
    <col collapsed="false" customWidth="true" hidden="false" outlineLevel="0" max="15626" min="15626" style="90" width="13.5"/>
    <col collapsed="false" customWidth="true" hidden="false" outlineLevel="0" max="15627" min="15627" style="90" width="2.33"/>
    <col collapsed="false" customWidth="true" hidden="false" outlineLevel="0" max="15628" min="15628" style="90" width="13.67"/>
    <col collapsed="false" customWidth="true" hidden="false" outlineLevel="0" max="15629" min="15629" style="90" width="10.66"/>
    <col collapsed="false" customWidth="true" hidden="false" outlineLevel="0" max="15630" min="15630" style="90" width="12"/>
    <col collapsed="false" customWidth="true" hidden="false" outlineLevel="0" max="15631" min="15631" style="90" width="11.5"/>
    <col collapsed="false" customWidth="true" hidden="false" outlineLevel="0" max="15632" min="15632" style="90" width="16"/>
    <col collapsed="false" customWidth="true" hidden="false" outlineLevel="0" max="15634" min="15633" style="90" width="10.66"/>
    <col collapsed="false" customWidth="true" hidden="false" outlineLevel="0" max="15635" min="15635" style="90" width="15.51"/>
    <col collapsed="false" customWidth="true" hidden="false" outlineLevel="0" max="15636" min="15636" style="90" width="11.5"/>
    <col collapsed="false" customWidth="true" hidden="false" outlineLevel="0" max="15637" min="15637" style="90" width="12"/>
    <col collapsed="false" customWidth="true" hidden="false" outlineLevel="0" max="15638" min="15638" style="90" width="11.5"/>
    <col collapsed="false" customWidth="true" hidden="false" outlineLevel="0" max="15639" min="15639" style="90" width="12"/>
    <col collapsed="false" customWidth="true" hidden="false" outlineLevel="0" max="15640" min="15640" style="90" width="11.5"/>
    <col collapsed="false" customWidth="true" hidden="false" outlineLevel="0" max="15641" min="15641" style="90" width="12.67"/>
    <col collapsed="false" customWidth="true" hidden="false" outlineLevel="0" max="15642" min="15642" style="90" width="10.66"/>
    <col collapsed="false" customWidth="true" hidden="false" outlineLevel="0" max="15643" min="15643" style="90" width="19"/>
    <col collapsed="false" customWidth="true" hidden="false" outlineLevel="0" max="15644" min="15644" style="90" width="13.34"/>
    <col collapsed="false" customWidth="true" hidden="false" outlineLevel="0" max="15645" min="15645" style="90" width="18"/>
    <col collapsed="false" customWidth="true" hidden="false" outlineLevel="0" max="15646" min="15646" style="90" width="42.5"/>
    <col collapsed="false" customWidth="true" hidden="false" outlineLevel="0" max="15647" min="15647" style="90" width="31"/>
    <col collapsed="false" customWidth="true" hidden="false" outlineLevel="0" max="15648" min="15648" style="90" width="35"/>
    <col collapsed="false" customWidth="true" hidden="false" outlineLevel="0" max="15649" min="15649" style="90" width="31"/>
    <col collapsed="false" customWidth="true" hidden="false" outlineLevel="0" max="15650" min="15650" style="90" width="35"/>
    <col collapsed="false" customWidth="true" hidden="false" outlineLevel="0" max="15651" min="15651" style="90" width="31"/>
    <col collapsed="false" customWidth="true" hidden="false" outlineLevel="0" max="15652" min="15652" style="90" width="37.67"/>
    <col collapsed="false" customWidth="true" hidden="false" outlineLevel="0" max="15653" min="15653" style="90" width="11.5"/>
    <col collapsed="false" customWidth="true" hidden="false" outlineLevel="0" max="15654" min="15654" style="90" width="54"/>
    <col collapsed="false" customWidth="true" hidden="false" outlineLevel="0" max="15655" min="15655" style="90" width="43.51"/>
    <col collapsed="false" customWidth="true" hidden="false" outlineLevel="0" max="15656" min="15656" style="90" width="44.66"/>
    <col collapsed="false" customWidth="false" hidden="false" outlineLevel="0" max="15866" min="15657" style="90" width="6.33"/>
    <col collapsed="false" customWidth="true" hidden="false" outlineLevel="0" max="15868" min="15867" style="90" width="2.33"/>
    <col collapsed="false" customWidth="true" hidden="true" outlineLevel="0" max="15869" min="15869" style="90" width="11.53"/>
    <col collapsed="false" customWidth="true" hidden="false" outlineLevel="0" max="15872" min="15870" style="90" width="12.67"/>
    <col collapsed="false" customWidth="true" hidden="false" outlineLevel="0" max="15873" min="15873" style="90" width="12"/>
    <col collapsed="false" customWidth="true" hidden="false" outlineLevel="0" max="15874" min="15874" style="90" width="12.33"/>
    <col collapsed="false" customWidth="true" hidden="false" outlineLevel="0" max="15875" min="15875" style="90" width="13.5"/>
    <col collapsed="false" customWidth="true" hidden="true" outlineLevel="0" max="15876" min="15876" style="90" width="11.53"/>
    <col collapsed="false" customWidth="true" hidden="false" outlineLevel="0" max="15879" min="15877" style="90" width="13"/>
    <col collapsed="false" customWidth="true" hidden="false" outlineLevel="0" max="15880" min="15880" style="90" width="14.67"/>
    <col collapsed="false" customWidth="true" hidden="false" outlineLevel="0" max="15881" min="15881" style="90" width="13.34"/>
    <col collapsed="false" customWidth="true" hidden="false" outlineLevel="0" max="15882" min="15882" style="90" width="13.5"/>
    <col collapsed="false" customWidth="true" hidden="false" outlineLevel="0" max="15883" min="15883" style="90" width="2.33"/>
    <col collapsed="false" customWidth="true" hidden="false" outlineLevel="0" max="15884" min="15884" style="90" width="13.67"/>
    <col collapsed="false" customWidth="true" hidden="false" outlineLevel="0" max="15885" min="15885" style="90" width="10.66"/>
    <col collapsed="false" customWidth="true" hidden="false" outlineLevel="0" max="15886" min="15886" style="90" width="12"/>
    <col collapsed="false" customWidth="true" hidden="false" outlineLevel="0" max="15887" min="15887" style="90" width="11.5"/>
    <col collapsed="false" customWidth="true" hidden="false" outlineLevel="0" max="15888" min="15888" style="90" width="16"/>
    <col collapsed="false" customWidth="true" hidden="false" outlineLevel="0" max="15890" min="15889" style="90" width="10.66"/>
    <col collapsed="false" customWidth="true" hidden="false" outlineLevel="0" max="15891" min="15891" style="90" width="15.51"/>
    <col collapsed="false" customWidth="true" hidden="false" outlineLevel="0" max="15892" min="15892" style="90" width="11.5"/>
    <col collapsed="false" customWidth="true" hidden="false" outlineLevel="0" max="15893" min="15893" style="90" width="12"/>
    <col collapsed="false" customWidth="true" hidden="false" outlineLevel="0" max="15894" min="15894" style="90" width="11.5"/>
    <col collapsed="false" customWidth="true" hidden="false" outlineLevel="0" max="15895" min="15895" style="90" width="12"/>
    <col collapsed="false" customWidth="true" hidden="false" outlineLevel="0" max="15896" min="15896" style="90" width="11.5"/>
    <col collapsed="false" customWidth="true" hidden="false" outlineLevel="0" max="15897" min="15897" style="90" width="12.67"/>
    <col collapsed="false" customWidth="true" hidden="false" outlineLevel="0" max="15898" min="15898" style="90" width="10.66"/>
    <col collapsed="false" customWidth="true" hidden="false" outlineLevel="0" max="15899" min="15899" style="90" width="19"/>
    <col collapsed="false" customWidth="true" hidden="false" outlineLevel="0" max="15900" min="15900" style="90" width="13.34"/>
    <col collapsed="false" customWidth="true" hidden="false" outlineLevel="0" max="15901" min="15901" style="90" width="18"/>
    <col collapsed="false" customWidth="true" hidden="false" outlineLevel="0" max="15902" min="15902" style="90" width="42.5"/>
    <col collapsed="false" customWidth="true" hidden="false" outlineLevel="0" max="15903" min="15903" style="90" width="31"/>
    <col collapsed="false" customWidth="true" hidden="false" outlineLevel="0" max="15904" min="15904" style="90" width="35"/>
    <col collapsed="false" customWidth="true" hidden="false" outlineLevel="0" max="15905" min="15905" style="90" width="31"/>
    <col collapsed="false" customWidth="true" hidden="false" outlineLevel="0" max="15906" min="15906" style="90" width="35"/>
    <col collapsed="false" customWidth="true" hidden="false" outlineLevel="0" max="15907" min="15907" style="90" width="31"/>
    <col collapsed="false" customWidth="true" hidden="false" outlineLevel="0" max="15908" min="15908" style="90" width="37.67"/>
    <col collapsed="false" customWidth="true" hidden="false" outlineLevel="0" max="15909" min="15909" style="90" width="11.5"/>
    <col collapsed="false" customWidth="true" hidden="false" outlineLevel="0" max="15910" min="15910" style="90" width="54"/>
    <col collapsed="false" customWidth="true" hidden="false" outlineLevel="0" max="15911" min="15911" style="90" width="43.51"/>
    <col collapsed="false" customWidth="true" hidden="false" outlineLevel="0" max="15912" min="15912" style="90" width="44.66"/>
    <col collapsed="false" customWidth="false" hidden="false" outlineLevel="0" max="16122" min="15913" style="90" width="6.33"/>
    <col collapsed="false" customWidth="true" hidden="false" outlineLevel="0" max="16124" min="16123" style="90" width="2.33"/>
    <col collapsed="false" customWidth="true" hidden="true" outlineLevel="0" max="16125" min="16125" style="90" width="11.53"/>
    <col collapsed="false" customWidth="true" hidden="false" outlineLevel="0" max="16128" min="16126" style="90" width="12.67"/>
    <col collapsed="false" customWidth="true" hidden="false" outlineLevel="0" max="16129" min="16129" style="90" width="12"/>
    <col collapsed="false" customWidth="true" hidden="false" outlineLevel="0" max="16130" min="16130" style="90" width="12.33"/>
    <col collapsed="false" customWidth="true" hidden="false" outlineLevel="0" max="16131" min="16131" style="90" width="13.5"/>
    <col collapsed="false" customWidth="true" hidden="true" outlineLevel="0" max="16132" min="16132" style="90" width="11.53"/>
    <col collapsed="false" customWidth="true" hidden="false" outlineLevel="0" max="16135" min="16133" style="90" width="13"/>
    <col collapsed="false" customWidth="true" hidden="false" outlineLevel="0" max="16136" min="16136" style="90" width="14.67"/>
    <col collapsed="false" customWidth="true" hidden="false" outlineLevel="0" max="16137" min="16137" style="90" width="13.34"/>
    <col collapsed="false" customWidth="true" hidden="false" outlineLevel="0" max="16138" min="16138" style="90" width="13.5"/>
    <col collapsed="false" customWidth="true" hidden="false" outlineLevel="0" max="16139" min="16139" style="90" width="2.33"/>
    <col collapsed="false" customWidth="true" hidden="false" outlineLevel="0" max="16140" min="16140" style="90" width="13.67"/>
    <col collapsed="false" customWidth="true" hidden="false" outlineLevel="0" max="16141" min="16141" style="90" width="10.66"/>
    <col collapsed="false" customWidth="true" hidden="false" outlineLevel="0" max="16142" min="16142" style="90" width="12"/>
    <col collapsed="false" customWidth="true" hidden="false" outlineLevel="0" max="16143" min="16143" style="90" width="11.5"/>
    <col collapsed="false" customWidth="true" hidden="false" outlineLevel="0" max="16144" min="16144" style="90" width="16"/>
    <col collapsed="false" customWidth="true" hidden="false" outlineLevel="0" max="16146" min="16145" style="90" width="10.66"/>
    <col collapsed="false" customWidth="true" hidden="false" outlineLevel="0" max="16147" min="16147" style="90" width="15.51"/>
    <col collapsed="false" customWidth="true" hidden="false" outlineLevel="0" max="16148" min="16148" style="90" width="11.5"/>
    <col collapsed="false" customWidth="true" hidden="false" outlineLevel="0" max="16149" min="16149" style="90" width="12"/>
    <col collapsed="false" customWidth="true" hidden="false" outlineLevel="0" max="16150" min="16150" style="90" width="11.5"/>
    <col collapsed="false" customWidth="true" hidden="false" outlineLevel="0" max="16151" min="16151" style="90" width="12"/>
    <col collapsed="false" customWidth="true" hidden="false" outlineLevel="0" max="16152" min="16152" style="90" width="11.5"/>
    <col collapsed="false" customWidth="true" hidden="false" outlineLevel="0" max="16153" min="16153" style="90" width="12.67"/>
    <col collapsed="false" customWidth="true" hidden="false" outlineLevel="0" max="16154" min="16154" style="90" width="10.66"/>
    <col collapsed="false" customWidth="true" hidden="false" outlineLevel="0" max="16155" min="16155" style="90" width="19"/>
    <col collapsed="false" customWidth="true" hidden="false" outlineLevel="0" max="16156" min="16156" style="90" width="13.34"/>
    <col collapsed="false" customWidth="true" hidden="false" outlineLevel="0" max="16157" min="16157" style="90" width="18"/>
    <col collapsed="false" customWidth="true" hidden="false" outlineLevel="0" max="16158" min="16158" style="90" width="42.5"/>
    <col collapsed="false" customWidth="true" hidden="false" outlineLevel="0" max="16159" min="16159" style="90" width="31"/>
    <col collapsed="false" customWidth="true" hidden="false" outlineLevel="0" max="16160" min="16160" style="90" width="35"/>
    <col collapsed="false" customWidth="true" hidden="false" outlineLevel="0" max="16161" min="16161" style="90" width="31"/>
    <col collapsed="false" customWidth="true" hidden="false" outlineLevel="0" max="16162" min="16162" style="90" width="35"/>
    <col collapsed="false" customWidth="true" hidden="false" outlineLevel="0" max="16163" min="16163" style="90" width="31"/>
    <col collapsed="false" customWidth="true" hidden="false" outlineLevel="0" max="16164" min="16164" style="90" width="37.67"/>
    <col collapsed="false" customWidth="true" hidden="false" outlineLevel="0" max="16165" min="16165" style="90" width="11.5"/>
    <col collapsed="false" customWidth="true" hidden="false" outlineLevel="0" max="16166" min="16166" style="90" width="54"/>
    <col collapsed="false" customWidth="true" hidden="false" outlineLevel="0" max="16167" min="16167" style="90" width="43.51"/>
    <col collapsed="false" customWidth="true" hidden="false" outlineLevel="0" max="16168" min="16168" style="90" width="44.66"/>
    <col collapsed="false" customWidth="false" hidden="false" outlineLevel="0" max="16384" min="16169" style="90" width="6.33"/>
  </cols>
  <sheetData>
    <row r="1" customFormat="false" ht="9" hidden="false" customHeight="true" outlineLevel="0" collapsed="false"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O1" s="93"/>
      <c r="P1" s="94"/>
    </row>
    <row r="2" customFormat="false" ht="15" hidden="false" customHeight="true" outlineLevel="0" collapsed="false">
      <c r="B2" s="95"/>
      <c r="C2" s="96"/>
      <c r="D2" s="97"/>
      <c r="E2" s="97"/>
      <c r="F2" s="98" t="s">
        <v>57</v>
      </c>
      <c r="G2" s="98"/>
      <c r="H2" s="98"/>
      <c r="I2" s="98"/>
      <c r="J2" s="98"/>
      <c r="K2" s="98"/>
      <c r="L2" s="98"/>
      <c r="M2" s="98"/>
      <c r="N2" s="98"/>
      <c r="O2" s="98"/>
      <c r="P2" s="99"/>
    </row>
    <row r="3" customFormat="false" ht="15" hidden="false" customHeight="true" outlineLevel="0" collapsed="false">
      <c r="B3" s="95"/>
      <c r="C3" s="96"/>
      <c r="D3" s="97"/>
      <c r="E3" s="97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customFormat="false" ht="15" hidden="false" customHeight="true" outlineLevel="0" collapsed="false">
      <c r="B4" s="95"/>
      <c r="C4" s="96"/>
      <c r="D4" s="97"/>
      <c r="E4" s="97"/>
      <c r="F4" s="100" t="s">
        <v>58</v>
      </c>
      <c r="G4" s="100"/>
      <c r="H4" s="100"/>
      <c r="I4" s="100"/>
      <c r="J4" s="100"/>
      <c r="K4" s="100"/>
      <c r="L4" s="100" t="s">
        <v>59</v>
      </c>
      <c r="M4" s="100"/>
      <c r="N4" s="101" t="n">
        <v>44819</v>
      </c>
      <c r="O4" s="101"/>
      <c r="P4" s="99"/>
    </row>
    <row r="5" customFormat="false" ht="15" hidden="false" customHeight="true" outlineLevel="0" collapsed="false">
      <c r="B5" s="95"/>
      <c r="C5" s="96"/>
      <c r="D5" s="97"/>
      <c r="E5" s="97"/>
      <c r="F5" s="100"/>
      <c r="G5" s="100"/>
      <c r="H5" s="100"/>
      <c r="I5" s="100"/>
      <c r="J5" s="100"/>
      <c r="K5" s="100"/>
      <c r="L5" s="100"/>
      <c r="M5" s="100"/>
      <c r="N5" s="101"/>
      <c r="O5" s="101"/>
      <c r="P5" s="99"/>
    </row>
    <row r="6" customFormat="false" ht="14.25" hidden="false" customHeight="true" outlineLevel="0" collapsed="false">
      <c r="B6" s="95"/>
      <c r="C6" s="96"/>
      <c r="D6" s="102"/>
      <c r="E6" s="102"/>
      <c r="F6" s="102"/>
      <c r="G6" s="102"/>
      <c r="H6" s="102"/>
      <c r="I6" s="102"/>
      <c r="J6" s="102"/>
      <c r="K6" s="102"/>
      <c r="L6" s="103"/>
      <c r="M6" s="96"/>
      <c r="P6" s="99"/>
    </row>
    <row r="7" customFormat="false" ht="15" hidden="false" customHeight="true" outlineLevel="0" collapsed="false">
      <c r="B7" s="104"/>
      <c r="C7" s="105"/>
      <c r="D7" s="106"/>
      <c r="E7" s="106"/>
      <c r="F7" s="106"/>
      <c r="G7" s="107" t="s">
        <v>60</v>
      </c>
      <c r="H7" s="107" t="s">
        <v>61</v>
      </c>
      <c r="I7" s="108" t="s">
        <v>62</v>
      </c>
      <c r="J7" s="109"/>
      <c r="K7" s="109"/>
      <c r="L7" s="109"/>
      <c r="M7" s="107" t="s">
        <v>60</v>
      </c>
      <c r="N7" s="107" t="s">
        <v>61</v>
      </c>
      <c r="O7" s="108" t="s">
        <v>62</v>
      </c>
      <c r="P7" s="99"/>
    </row>
    <row r="8" customFormat="false" ht="15" hidden="false" customHeight="true" outlineLevel="0" collapsed="false">
      <c r="B8" s="104"/>
      <c r="C8" s="105"/>
      <c r="D8" s="106"/>
      <c r="E8" s="106"/>
      <c r="F8" s="106"/>
      <c r="G8" s="110" t="s">
        <v>1</v>
      </c>
      <c r="H8" s="110" t="s">
        <v>63</v>
      </c>
      <c r="I8" s="111" t="s">
        <v>64</v>
      </c>
      <c r="J8" s="109"/>
      <c r="K8" s="109"/>
      <c r="L8" s="109"/>
      <c r="M8" s="110" t="s">
        <v>1</v>
      </c>
      <c r="N8" s="110" t="s">
        <v>63</v>
      </c>
      <c r="O8" s="111" t="s">
        <v>64</v>
      </c>
      <c r="P8" s="99"/>
    </row>
    <row r="9" customFormat="false" ht="15" hidden="false" customHeight="true" outlineLevel="0" collapsed="false">
      <c r="B9" s="104"/>
      <c r="C9" s="105"/>
      <c r="D9" s="112" t="s">
        <v>65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9"/>
    </row>
    <row r="10" customFormat="false" ht="15" hidden="false" customHeight="true" outlineLevel="0" collapsed="false">
      <c r="B10" s="104"/>
      <c r="C10" s="105" t="s">
        <v>66</v>
      </c>
      <c r="D10" s="113" t="s">
        <v>8</v>
      </c>
      <c r="E10" s="113"/>
      <c r="F10" s="113"/>
      <c r="G10" s="113"/>
      <c r="H10" s="113"/>
      <c r="I10" s="113"/>
      <c r="J10" s="114" t="s">
        <v>67</v>
      </c>
      <c r="K10" s="114"/>
      <c r="L10" s="114"/>
      <c r="M10" s="114"/>
      <c r="N10" s="114"/>
      <c r="O10" s="114"/>
      <c r="P10" s="99"/>
    </row>
    <row r="11" customFormat="false" ht="15" hidden="false" customHeight="true" outlineLevel="0" collapsed="false">
      <c r="B11" s="104"/>
      <c r="C11" s="105"/>
      <c r="D11" s="115" t="s">
        <v>11</v>
      </c>
      <c r="E11" s="115"/>
      <c r="F11" s="115"/>
      <c r="G11" s="116" t="n">
        <f aca="false">Utilidad!K24</f>
        <v>583301.162109375</v>
      </c>
      <c r="H11" s="117" t="n">
        <f aca="false">Utilidad!L24</f>
        <v>0.37790346463125</v>
      </c>
      <c r="I11" s="118" t="n">
        <f aca="false">+G11*H11</f>
        <v>220431.530084567</v>
      </c>
      <c r="J11" s="119" t="s">
        <v>68</v>
      </c>
      <c r="K11" s="119"/>
      <c r="L11" s="119"/>
      <c r="M11" s="120" t="n">
        <f aca="false">Utilidad!K27</f>
        <v>628268.86</v>
      </c>
      <c r="N11" s="121" t="n">
        <f aca="false">Utilidad!L27</f>
        <v>0.37790346463125</v>
      </c>
      <c r="O11" s="122" t="n">
        <f aca="false">+M11*N11</f>
        <v>237424.978913926</v>
      </c>
      <c r="P11" s="99"/>
    </row>
    <row r="12" customFormat="false" ht="15" hidden="false" customHeight="true" outlineLevel="0" collapsed="false">
      <c r="B12" s="104"/>
      <c r="C12" s="105"/>
      <c r="D12" s="115" t="s">
        <v>69</v>
      </c>
      <c r="E12" s="115"/>
      <c r="F12" s="115"/>
      <c r="G12" s="123" t="n">
        <f aca="false">Utilidad!K32</f>
        <v>0</v>
      </c>
      <c r="H12" s="117" t="n">
        <f aca="false">Utilidad!L32</f>
        <v>0</v>
      </c>
      <c r="I12" s="118" t="n">
        <f aca="false">+G12*H12</f>
        <v>0</v>
      </c>
      <c r="J12" s="119"/>
      <c r="K12" s="119"/>
      <c r="L12" s="119"/>
      <c r="M12" s="120"/>
      <c r="N12" s="121"/>
      <c r="O12" s="122"/>
      <c r="P12" s="99"/>
    </row>
    <row r="13" customFormat="false" ht="15" hidden="false" customHeight="true" outlineLevel="0" collapsed="false">
      <c r="B13" s="104"/>
      <c r="C13" s="105"/>
      <c r="D13" s="124" t="s">
        <v>70</v>
      </c>
      <c r="E13" s="124"/>
      <c r="F13" s="124"/>
      <c r="G13" s="125" t="n">
        <f aca="false">+G12+G11</f>
        <v>583301.162109375</v>
      </c>
      <c r="H13" s="126" t="n">
        <f aca="false">+I13/G13</f>
        <v>0.37790346463125</v>
      </c>
      <c r="I13" s="127" t="n">
        <f aca="false">+I12+I11</f>
        <v>220431.530084567</v>
      </c>
      <c r="J13" s="128" t="s">
        <v>70</v>
      </c>
      <c r="K13" s="128"/>
      <c r="L13" s="128"/>
      <c r="M13" s="125" t="n">
        <f aca="false">+M11</f>
        <v>628268.86</v>
      </c>
      <c r="N13" s="129" t="n">
        <f aca="false">+N11</f>
        <v>0.37790346463125</v>
      </c>
      <c r="O13" s="125" t="n">
        <f aca="false">+O11</f>
        <v>237424.978913926</v>
      </c>
      <c r="P13" s="99"/>
    </row>
    <row r="14" customFormat="false" ht="15" hidden="true" customHeight="true" outlineLevel="0" collapsed="false">
      <c r="B14" s="104"/>
      <c r="C14" s="105"/>
      <c r="P14" s="99"/>
      <c r="Q14" s="130"/>
    </row>
    <row r="15" customFormat="false" ht="15" hidden="true" customHeight="true" outlineLevel="0" collapsed="false">
      <c r="B15" s="104"/>
      <c r="C15" s="105"/>
      <c r="D15" s="131" t="s">
        <v>71</v>
      </c>
      <c r="E15" s="132"/>
      <c r="F15" s="133"/>
      <c r="G15" s="134" t="s">
        <v>1</v>
      </c>
      <c r="H15" s="134" t="s">
        <v>63</v>
      </c>
      <c r="I15" s="135" t="s">
        <v>64</v>
      </c>
      <c r="J15" s="131" t="s">
        <v>72</v>
      </c>
      <c r="K15" s="112" t="s">
        <v>73</v>
      </c>
      <c r="P15" s="99"/>
      <c r="Q15" s="130"/>
    </row>
    <row r="16" customFormat="false" ht="15" hidden="true" customHeight="true" outlineLevel="0" collapsed="false">
      <c r="B16" s="104"/>
      <c r="C16" s="105"/>
      <c r="D16" s="136" t="s">
        <v>74</v>
      </c>
      <c r="E16" s="137"/>
      <c r="F16" s="138"/>
      <c r="G16" s="139" t="n">
        <v>99167</v>
      </c>
      <c r="H16" s="140"/>
      <c r="I16" s="141"/>
      <c r="J16" s="142" t="n">
        <f aca="false">+G16</f>
        <v>99167</v>
      </c>
      <c r="K16" s="143" t="n">
        <f aca="false">+G16-J16</f>
        <v>0</v>
      </c>
      <c r="P16" s="99"/>
      <c r="Q16" s="130"/>
    </row>
    <row r="17" customFormat="false" ht="15" hidden="true" customHeight="true" outlineLevel="0" collapsed="false">
      <c r="B17" s="104"/>
      <c r="C17" s="105"/>
      <c r="D17" s="144" t="s">
        <v>75</v>
      </c>
      <c r="E17" s="145"/>
      <c r="F17" s="146"/>
      <c r="G17" s="147" t="n">
        <v>77941.9999937208</v>
      </c>
      <c r="H17" s="148"/>
      <c r="I17" s="149"/>
      <c r="J17" s="142" t="n">
        <f aca="false">+G17</f>
        <v>77941.9999937208</v>
      </c>
      <c r="K17" s="150" t="n">
        <f aca="false">+G17-J17</f>
        <v>0</v>
      </c>
      <c r="P17" s="99"/>
      <c r="Q17" s="130"/>
    </row>
    <row r="18" customFormat="false" ht="15" hidden="true" customHeight="true" outlineLevel="0" collapsed="false">
      <c r="B18" s="104"/>
      <c r="C18" s="105"/>
      <c r="D18" s="144" t="s">
        <v>76</v>
      </c>
      <c r="E18" s="145"/>
      <c r="F18" s="146"/>
      <c r="G18" s="147" t="n">
        <v>5274.14000000003</v>
      </c>
      <c r="H18" s="148"/>
      <c r="I18" s="149"/>
      <c r="J18" s="142" t="n">
        <v>5274.14000000003</v>
      </c>
      <c r="K18" s="150" t="n">
        <f aca="false">+G18-J18</f>
        <v>0</v>
      </c>
      <c r="P18" s="99"/>
      <c r="Q18" s="130"/>
    </row>
    <row r="19" customFormat="false" ht="15" hidden="true" customHeight="true" outlineLevel="0" collapsed="false">
      <c r="B19" s="104"/>
      <c r="C19" s="105"/>
      <c r="D19" s="151" t="s">
        <v>70</v>
      </c>
      <c r="E19" s="152"/>
      <c r="F19" s="153"/>
      <c r="G19" s="154" t="n">
        <f aca="false">SUM(G16:G18)</f>
        <v>182383.139993721</v>
      </c>
      <c r="H19" s="126"/>
      <c r="I19" s="155"/>
      <c r="J19" s="156" t="n">
        <f aca="false">SUM(J16:J18)</f>
        <v>182383.139993721</v>
      </c>
      <c r="K19" s="127" t="n">
        <f aca="false">SUM(K16:K18)</f>
        <v>0</v>
      </c>
      <c r="P19" s="99"/>
      <c r="Q19" s="130"/>
    </row>
    <row r="20" customFormat="false" ht="15" hidden="false" customHeight="true" outlineLevel="0" collapsed="false">
      <c r="B20" s="104"/>
      <c r="C20" s="105"/>
      <c r="P20" s="99"/>
      <c r="Q20" s="130"/>
    </row>
    <row r="21" customFormat="false" ht="15" hidden="false" customHeight="true" outlineLevel="0" collapsed="false">
      <c r="B21" s="104"/>
      <c r="C21" s="105"/>
      <c r="D21" s="112" t="s">
        <v>77</v>
      </c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99"/>
      <c r="Q21" s="130"/>
    </row>
    <row r="22" customFormat="false" ht="15" hidden="false" customHeight="true" outlineLevel="0" collapsed="false">
      <c r="B22" s="104"/>
      <c r="C22" s="105"/>
      <c r="D22" s="113" t="s">
        <v>8</v>
      </c>
      <c r="E22" s="113"/>
      <c r="F22" s="113"/>
      <c r="G22" s="113"/>
      <c r="H22" s="113"/>
      <c r="I22" s="113"/>
      <c r="J22" s="114" t="s">
        <v>67</v>
      </c>
      <c r="K22" s="114"/>
      <c r="L22" s="114"/>
      <c r="M22" s="114"/>
      <c r="N22" s="114"/>
      <c r="O22" s="114"/>
      <c r="P22" s="99"/>
      <c r="Q22" s="130"/>
    </row>
    <row r="23" customFormat="false" ht="15" hidden="false" customHeight="true" outlineLevel="0" collapsed="false">
      <c r="B23" s="104"/>
      <c r="C23" s="105"/>
      <c r="D23" s="115" t="s">
        <v>78</v>
      </c>
      <c r="E23" s="115"/>
      <c r="F23" s="115"/>
      <c r="G23" s="123" t="n">
        <f aca="false">Utilidad!K28+Utilidad!K31</f>
        <v>661990.44</v>
      </c>
      <c r="H23" s="117" t="n">
        <f aca="false">((Utilidad!K28*Utilidad!L28)+(Utilidad!K31*Utilidad!L31))/G23</f>
        <v>0.377845726307657</v>
      </c>
      <c r="I23" s="118" t="n">
        <f aca="false">+G23*H23</f>
        <v>250130.258610526</v>
      </c>
      <c r="J23" s="115" t="s">
        <v>79</v>
      </c>
      <c r="K23" s="115"/>
      <c r="L23" s="115"/>
      <c r="M23" s="123" t="n">
        <f aca="false">Utilidad!K39</f>
        <v>313856.636916562</v>
      </c>
      <c r="N23" s="117" t="n">
        <f aca="false">Utilidad!L39</f>
        <v>0.6558</v>
      </c>
      <c r="O23" s="118" t="n">
        <f aca="false">+M23*N23</f>
        <v>205827.182489881</v>
      </c>
      <c r="P23" s="99"/>
      <c r="Q23" s="130"/>
    </row>
    <row r="24" customFormat="false" ht="15" hidden="false" customHeight="true" outlineLevel="0" collapsed="false">
      <c r="B24" s="104"/>
      <c r="C24" s="105"/>
      <c r="D24" s="115" t="s">
        <v>80</v>
      </c>
      <c r="E24" s="115"/>
      <c r="F24" s="115"/>
      <c r="G24" s="123" t="n">
        <f aca="false">Utilidad!K36</f>
        <v>1959</v>
      </c>
      <c r="H24" s="117" t="n">
        <f aca="false">Utilidad!L36</f>
        <v>0.443116783759645</v>
      </c>
      <c r="I24" s="118" t="n">
        <f aca="false">+G24*H24</f>
        <v>868.065779385144</v>
      </c>
      <c r="J24" s="115" t="s">
        <v>27</v>
      </c>
      <c r="K24" s="115"/>
      <c r="L24" s="115"/>
      <c r="M24" s="123" t="n">
        <f aca="false">'Datos Extra'!B4</f>
        <v>1</v>
      </c>
      <c r="N24" s="157" t="n">
        <f aca="false">'Datos Extra'!C4</f>
        <v>0.5</v>
      </c>
      <c r="O24" s="123" t="n">
        <f aca="false">M24*N24</f>
        <v>0.5</v>
      </c>
      <c r="P24" s="99"/>
      <c r="Q24" s="130"/>
    </row>
    <row r="25" customFormat="false" ht="15" hidden="false" customHeight="true" outlineLevel="0" collapsed="false">
      <c r="B25" s="104"/>
      <c r="C25" s="105"/>
      <c r="D25" s="158"/>
      <c r="E25" s="159"/>
      <c r="F25" s="160"/>
      <c r="G25" s="161"/>
      <c r="H25" s="140"/>
      <c r="I25" s="162"/>
      <c r="J25" s="158" t="s">
        <v>28</v>
      </c>
      <c r="K25" s="159"/>
      <c r="L25" s="160"/>
      <c r="M25" s="123" t="n">
        <f aca="false">'Datos Extra'!B5</f>
        <v>1</v>
      </c>
      <c r="N25" s="157" t="n">
        <f aca="false">'Datos Extra'!C5</f>
        <v>0.5</v>
      </c>
      <c r="O25" s="123" t="n">
        <f aca="false">M25*N25</f>
        <v>0.5</v>
      </c>
      <c r="P25" s="99"/>
      <c r="Q25" s="130"/>
    </row>
    <row r="26" customFormat="false" ht="15" hidden="false" customHeight="true" outlineLevel="0" collapsed="false">
      <c r="B26" s="104"/>
      <c r="C26" s="105"/>
      <c r="D26" s="124" t="s">
        <v>81</v>
      </c>
      <c r="E26" s="124"/>
      <c r="F26" s="124"/>
      <c r="G26" s="127" t="n">
        <f aca="false">+G24+G23</f>
        <v>663949.44</v>
      </c>
      <c r="H26" s="126" t="n">
        <f aca="false">+I26/G26</f>
        <v>0.378038310251321</v>
      </c>
      <c r="I26" s="127" t="n">
        <f aca="false">+I24+I23</f>
        <v>250998.324389911</v>
      </c>
      <c r="J26" s="124" t="s">
        <v>70</v>
      </c>
      <c r="K26" s="124"/>
      <c r="L26" s="124"/>
      <c r="M26" s="125" t="n">
        <f aca="false">+M24+M25</f>
        <v>2</v>
      </c>
      <c r="N26" s="129" t="n">
        <f aca="false">+O26/M26</f>
        <v>0.5</v>
      </c>
      <c r="O26" s="125" t="n">
        <f aca="false">+O24+O25</f>
        <v>1</v>
      </c>
      <c r="P26" s="99"/>
      <c r="Q26" s="130"/>
    </row>
    <row r="27" customFormat="false" ht="15" hidden="false" customHeight="true" outlineLevel="0" collapsed="false">
      <c r="B27" s="104"/>
      <c r="C27" s="105"/>
      <c r="H27" s="163"/>
      <c r="P27" s="99"/>
      <c r="R27" s="102"/>
      <c r="S27" s="102"/>
      <c r="T27" s="102"/>
      <c r="U27" s="102"/>
    </row>
    <row r="28" customFormat="false" ht="15" hidden="false" customHeight="true" outlineLevel="0" collapsed="false">
      <c r="B28" s="104"/>
      <c r="C28" s="105"/>
      <c r="D28" s="113" t="s">
        <v>82</v>
      </c>
      <c r="E28" s="113"/>
      <c r="F28" s="113"/>
      <c r="G28" s="113"/>
      <c r="H28" s="113"/>
      <c r="I28" s="113"/>
      <c r="J28" s="164" t="s">
        <v>83</v>
      </c>
      <c r="K28" s="164"/>
      <c r="L28" s="164"/>
      <c r="M28" s="164"/>
      <c r="N28" s="164"/>
      <c r="O28" s="164"/>
      <c r="P28" s="99"/>
      <c r="Q28" s="165"/>
      <c r="R28" s="102"/>
      <c r="S28" s="166"/>
      <c r="T28" s="102"/>
      <c r="U28" s="166"/>
      <c r="V28" s="102"/>
    </row>
    <row r="29" customFormat="false" ht="15" hidden="false" customHeight="true" outlineLevel="0" collapsed="false">
      <c r="B29" s="104"/>
      <c r="C29" s="105"/>
      <c r="D29" s="167" t="s">
        <v>24</v>
      </c>
      <c r="E29" s="168"/>
      <c r="F29" s="169"/>
      <c r="G29" s="116" t="n">
        <f aca="false">'Datos Extra'!B1</f>
        <v>1</v>
      </c>
      <c r="H29" s="170" t="n">
        <f aca="false">'Datos Extra'!C1</f>
        <v>0.5</v>
      </c>
      <c r="I29" s="118" t="n">
        <f aca="false">G29*H29</f>
        <v>0.5</v>
      </c>
      <c r="J29" s="168" t="s">
        <v>5</v>
      </c>
      <c r="K29" s="168"/>
      <c r="L29" s="169"/>
      <c r="M29" s="123" t="n">
        <f aca="false">'Mapa de Proceso FeT'!L40</f>
        <v>350092.803083438</v>
      </c>
      <c r="N29" s="157" t="n">
        <f aca="false">'Mapa de Proceso FeT'!L41</f>
        <v>0.129026193918257</v>
      </c>
      <c r="O29" s="123" t="n">
        <f aca="false">+M29*N29</f>
        <v>45171.1419000297</v>
      </c>
      <c r="P29" s="99"/>
      <c r="Q29" s="165"/>
      <c r="R29" s="102"/>
      <c r="S29" s="166"/>
      <c r="T29" s="171"/>
      <c r="U29" s="166"/>
      <c r="V29" s="102"/>
    </row>
    <row r="30" customFormat="false" ht="15" hidden="false" customHeight="true" outlineLevel="0" collapsed="false">
      <c r="B30" s="104"/>
      <c r="C30" s="105"/>
      <c r="D30" s="158" t="s">
        <v>25</v>
      </c>
      <c r="E30" s="159"/>
      <c r="F30" s="160"/>
      <c r="G30" s="116" t="n">
        <f aca="false">'Datos Extra'!B2</f>
        <v>1</v>
      </c>
      <c r="H30" s="170" t="n">
        <f aca="false">'Datos Extra'!C2</f>
        <v>0.5</v>
      </c>
      <c r="I30" s="118" t="n">
        <f aca="false">G30*H30</f>
        <v>0.5</v>
      </c>
      <c r="J30" s="159" t="s">
        <v>6</v>
      </c>
      <c r="K30" s="159"/>
      <c r="L30" s="160"/>
      <c r="M30" s="123" t="n">
        <f aca="false">'Mapa de Proceso FeT'!L53</f>
        <v>313856.636916562</v>
      </c>
      <c r="N30" s="157" t="n">
        <f aca="false">'Mapa de Proceso FeT'!L54</f>
        <v>0.6558</v>
      </c>
      <c r="O30" s="123" t="n">
        <f aca="false">+M30*N30</f>
        <v>205827.182489881</v>
      </c>
      <c r="P30" s="99"/>
      <c r="Q30" s="165"/>
      <c r="R30" s="172"/>
      <c r="S30" s="166"/>
      <c r="T30" s="171"/>
      <c r="U30" s="166"/>
      <c r="V30" s="102"/>
    </row>
    <row r="31" customFormat="false" ht="15" hidden="false" customHeight="true" outlineLevel="0" collapsed="false">
      <c r="B31" s="104"/>
      <c r="C31" s="105"/>
      <c r="D31" s="173" t="s">
        <v>26</v>
      </c>
      <c r="E31" s="174"/>
      <c r="F31" s="175"/>
      <c r="G31" s="116" t="n">
        <f aca="false">'Datos Extra'!B3</f>
        <v>1</v>
      </c>
      <c r="H31" s="170" t="n">
        <f aca="false">'Datos Extra'!C3</f>
        <v>0.5</v>
      </c>
      <c r="I31" s="118" t="n">
        <f aca="false">G31*H31</f>
        <v>0.5</v>
      </c>
      <c r="J31" s="168"/>
      <c r="K31" s="168"/>
      <c r="L31" s="169"/>
      <c r="M31" s="123"/>
      <c r="N31" s="117"/>
      <c r="O31" s="123"/>
      <c r="P31" s="99"/>
      <c r="Q31" s="165"/>
      <c r="R31" s="172"/>
      <c r="S31" s="166"/>
      <c r="T31" s="102"/>
      <c r="U31" s="172"/>
      <c r="V31" s="102"/>
    </row>
    <row r="32" customFormat="false" ht="15" hidden="false" customHeight="true" outlineLevel="0" collapsed="false">
      <c r="B32" s="104"/>
      <c r="C32" s="105"/>
      <c r="D32" s="176" t="s">
        <v>70</v>
      </c>
      <c r="E32" s="177"/>
      <c r="F32" s="178"/>
      <c r="G32" s="125" t="n">
        <f aca="false">+G29+G30+G31</f>
        <v>3</v>
      </c>
      <c r="H32" s="129" t="n">
        <f aca="false">+I32/G32</f>
        <v>0.5</v>
      </c>
      <c r="I32" s="125" t="n">
        <f aca="false">+I29+I30+I31</f>
        <v>1.5</v>
      </c>
      <c r="J32" s="176" t="s">
        <v>70</v>
      </c>
      <c r="K32" s="177"/>
      <c r="L32" s="128"/>
      <c r="M32" s="154" t="n">
        <f aca="false">+M30+M29</f>
        <v>663949.44</v>
      </c>
      <c r="N32" s="129" t="n">
        <f aca="false">+O32/M32</f>
        <v>0.378038310251321</v>
      </c>
      <c r="O32" s="154" t="n">
        <f aca="false">+O30+O29</f>
        <v>250998.324389911</v>
      </c>
      <c r="P32" s="99"/>
      <c r="R32" s="102"/>
      <c r="S32" s="102"/>
      <c r="T32" s="102"/>
      <c r="U32" s="102"/>
      <c r="V32" s="102"/>
    </row>
    <row r="33" customFormat="false" ht="15" hidden="false" customHeight="true" outlineLevel="0" collapsed="false">
      <c r="B33" s="104"/>
      <c r="C33" s="105"/>
      <c r="F33" s="179"/>
      <c r="G33" s="179"/>
      <c r="H33" s="179"/>
      <c r="I33" s="179"/>
      <c r="J33" s="179"/>
      <c r="K33" s="179"/>
      <c r="L33" s="179"/>
      <c r="M33" s="180"/>
      <c r="N33" s="181"/>
      <c r="O33" s="182"/>
      <c r="P33" s="99"/>
    </row>
    <row r="34" customFormat="false" ht="13.5" hidden="true" customHeight="true" outlineLevel="0" collapsed="false">
      <c r="B34" s="104"/>
      <c r="C34" s="105"/>
      <c r="D34" s="131" t="s">
        <v>71</v>
      </c>
      <c r="E34" s="132"/>
      <c r="F34" s="133"/>
      <c r="G34" s="134" t="s">
        <v>1</v>
      </c>
      <c r="H34" s="134" t="s">
        <v>63</v>
      </c>
      <c r="I34" s="135" t="s">
        <v>64</v>
      </c>
      <c r="J34" s="131" t="s">
        <v>72</v>
      </c>
      <c r="K34" s="112" t="s">
        <v>73</v>
      </c>
      <c r="L34" s="183"/>
      <c r="M34" s="180"/>
      <c r="N34" s="181"/>
      <c r="O34" s="182"/>
      <c r="P34" s="184"/>
    </row>
    <row r="35" customFormat="false" ht="13.5" hidden="true" customHeight="true" outlineLevel="0" collapsed="false">
      <c r="B35" s="104"/>
      <c r="C35" s="105"/>
      <c r="D35" s="136" t="s">
        <v>84</v>
      </c>
      <c r="E35" s="137"/>
      <c r="F35" s="138"/>
      <c r="G35" s="139"/>
      <c r="H35" s="140"/>
      <c r="I35" s="141"/>
      <c r="J35" s="142"/>
      <c r="K35" s="185" t="n">
        <f aca="false">+G35-J35</f>
        <v>0</v>
      </c>
      <c r="L35" s="186"/>
      <c r="M35" s="187"/>
      <c r="N35" s="186"/>
      <c r="O35" s="186"/>
      <c r="P35" s="99"/>
    </row>
    <row r="36" customFormat="false" ht="13.5" hidden="true" customHeight="true" outlineLevel="0" collapsed="false">
      <c r="B36" s="104"/>
      <c r="C36" s="105"/>
      <c r="D36" s="151" t="s">
        <v>70</v>
      </c>
      <c r="E36" s="152"/>
      <c r="F36" s="153"/>
      <c r="G36" s="154" t="n">
        <f aca="false">SUM(G35:G35)</f>
        <v>0</v>
      </c>
      <c r="H36" s="126"/>
      <c r="I36" s="155"/>
      <c r="J36" s="156" t="n">
        <f aca="false">SUM(J35:J35)</f>
        <v>0</v>
      </c>
      <c r="K36" s="127" t="n">
        <f aca="false">SUM(K35:K35)</f>
        <v>0</v>
      </c>
      <c r="L36" s="188"/>
      <c r="M36" s="189"/>
      <c r="N36" s="190"/>
      <c r="O36" s="191"/>
      <c r="P36" s="99"/>
    </row>
    <row r="37" customFormat="false" ht="12.75" hidden="true" customHeight="true" outlineLevel="0" collapsed="false">
      <c r="B37" s="104"/>
      <c r="L37" s="186"/>
      <c r="M37" s="182"/>
      <c r="N37" s="181"/>
      <c r="O37" s="182"/>
      <c r="P37" s="99"/>
    </row>
    <row r="38" customFormat="false" ht="15" hidden="false" customHeight="true" outlineLevel="0" collapsed="false">
      <c r="B38" s="104"/>
      <c r="D38" s="192"/>
      <c r="H38" s="193"/>
      <c r="I38" s="193"/>
      <c r="J38" s="193"/>
      <c r="K38" s="194"/>
      <c r="L38" s="193"/>
      <c r="N38" s="195"/>
      <c r="P38" s="99"/>
    </row>
    <row r="39" customFormat="false" ht="15" hidden="false" customHeight="true" outlineLevel="0" collapsed="false">
      <c r="B39" s="104"/>
      <c r="D39" s="196" t="s">
        <v>85</v>
      </c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99"/>
    </row>
    <row r="40" customFormat="false" ht="15" hidden="false" customHeight="true" outlineLevel="0" collapsed="false">
      <c r="B40" s="104"/>
      <c r="P40" s="99"/>
    </row>
    <row r="41" customFormat="false" ht="15" hidden="false" customHeight="true" outlineLevel="0" collapsed="false">
      <c r="B41" s="104"/>
      <c r="D41" s="197" t="s">
        <v>86</v>
      </c>
      <c r="E41" s="197"/>
      <c r="F41" s="197"/>
      <c r="G41" s="198"/>
      <c r="H41" s="198"/>
      <c r="J41" s="197" t="s">
        <v>87</v>
      </c>
      <c r="K41" s="197"/>
      <c r="L41" s="197"/>
      <c r="M41" s="198"/>
      <c r="N41" s="198"/>
      <c r="P41" s="99"/>
    </row>
    <row r="42" customFormat="false" ht="15" hidden="false" customHeight="true" outlineLevel="0" collapsed="false">
      <c r="B42" s="104"/>
      <c r="D42" s="199" t="n">
        <f aca="false">Utilidad!P41</f>
        <v>0.472711652436309</v>
      </c>
      <c r="E42" s="199"/>
      <c r="F42" s="199"/>
      <c r="G42" s="200"/>
      <c r="H42" s="200"/>
      <c r="J42" s="199" t="n">
        <f aca="false">Utilidad!Q41</f>
        <v>0.820034089829785</v>
      </c>
      <c r="K42" s="199"/>
      <c r="L42" s="199"/>
      <c r="M42" s="200"/>
      <c r="N42" s="200"/>
      <c r="P42" s="99"/>
    </row>
    <row r="43" customFormat="false" ht="15" hidden="false" customHeight="true" outlineLevel="0" collapsed="false">
      <c r="B43" s="104"/>
      <c r="D43" s="199"/>
      <c r="E43" s="199"/>
      <c r="F43" s="199"/>
      <c r="G43" s="201"/>
      <c r="H43" s="202"/>
      <c r="J43" s="199"/>
      <c r="K43" s="199"/>
      <c r="L43" s="199"/>
      <c r="M43" s="201"/>
      <c r="N43" s="202"/>
      <c r="P43" s="99"/>
    </row>
    <row r="44" customFormat="false" ht="15" hidden="true" customHeight="true" outlineLevel="0" collapsed="false">
      <c r="B44" s="104"/>
      <c r="C44" s="192"/>
      <c r="D44" s="203"/>
      <c r="E44" s="203"/>
      <c r="F44" s="203"/>
      <c r="G44" s="204"/>
      <c r="H44" s="205"/>
      <c r="J44" s="203"/>
      <c r="K44" s="203"/>
      <c r="L44" s="203"/>
      <c r="M44" s="204"/>
      <c r="N44" s="205"/>
      <c r="P44" s="99"/>
    </row>
    <row r="45" customFormat="false" ht="14.25" hidden="false" customHeight="true" outlineLevel="0" collapsed="false">
      <c r="B45" s="206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207"/>
    </row>
    <row r="46" customFormat="false" ht="14.25" hidden="false" customHeight="true" outlineLevel="0" collapsed="false"/>
  </sheetData>
  <mergeCells count="34">
    <mergeCell ref="D2:E5"/>
    <mergeCell ref="F2:O3"/>
    <mergeCell ref="F4:K5"/>
    <mergeCell ref="L4:M5"/>
    <mergeCell ref="N4:O5"/>
    <mergeCell ref="D7:F8"/>
    <mergeCell ref="J7:L8"/>
    <mergeCell ref="D9:O9"/>
    <mergeCell ref="D10:I10"/>
    <mergeCell ref="J10:O10"/>
    <mergeCell ref="D11:F11"/>
    <mergeCell ref="J11:L12"/>
    <mergeCell ref="M11:M12"/>
    <mergeCell ref="N11:N12"/>
    <mergeCell ref="O11:O12"/>
    <mergeCell ref="D12:F12"/>
    <mergeCell ref="D13:F13"/>
    <mergeCell ref="J13:L13"/>
    <mergeCell ref="D21:O21"/>
    <mergeCell ref="D22:I22"/>
    <mergeCell ref="J22:O22"/>
    <mergeCell ref="D23:F23"/>
    <mergeCell ref="J23:L23"/>
    <mergeCell ref="D24:F24"/>
    <mergeCell ref="J24:L24"/>
    <mergeCell ref="D26:F26"/>
    <mergeCell ref="J26:L26"/>
    <mergeCell ref="D28:I28"/>
    <mergeCell ref="J28:O28"/>
    <mergeCell ref="D39:O39"/>
    <mergeCell ref="D41:F41"/>
    <mergeCell ref="J41:L41"/>
    <mergeCell ref="D42:F43"/>
    <mergeCell ref="J42:L43"/>
  </mergeCells>
  <printOptions headings="false" gridLines="false" gridLinesSet="true" horizontalCentered="true" verticalCentered="false"/>
  <pageMargins left="0.25" right="0.25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LibreOffice/7.5.1.2$Linux_X86_64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2021-07-14T22:30:42Z</dcterms:created>
  <dc:creator>Marco Arru</dc:creator>
  <dc:description/>
  <dc:language>es-CL</dc:language>
  <cp:lastModifiedBy/>
  <cp:lastPrinted>2022-10-01T20:46:09Z</cp:lastPrinted>
  <dcterms:modified xsi:type="dcterms:W3CDTF">2023-05-17T13:11:09Z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