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wmf" ContentType="image/x-wmf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Utilidad" sheetId="1" state="visible" r:id="rId2"/>
    <sheet name="Mapa de Procesos" sheetId="2" state="visible" r:id="rId3"/>
    <sheet name="Flujos" sheetId="3" state="visible" r:id="rId4"/>
    <sheet name="Datos Extra" sheetId="4" state="visible" r:id="rId5"/>
    <sheet name="Report" sheetId="5" state="visible" r:id="rId6"/>
  </sheets>
  <definedNames>
    <definedName function="false" hidden="false" name="vector1" vbProcedure="false">Utilidad!$AK$102:$AK$106</definedName>
    <definedName function="false" hidden="false" localSheetId="0" name="solver_adj" vbProcedure="false">Utilidad!$J$62:$K$116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Utilidad!$P$100</definedName>
    <definedName function="false" hidden="false" localSheetId="0" name="solver_lhs10" vbProcedure="false">Utilidad!$P$80</definedName>
    <definedName function="false" hidden="false" localSheetId="0" name="solver_lhs11" vbProcedure="false">Utilidad!$P$82</definedName>
    <definedName function="false" hidden="false" localSheetId="0" name="solver_lhs12" vbProcedure="false">Utilidad!$P$87</definedName>
    <definedName function="false" hidden="false" localSheetId="0" name="solver_lhs13" vbProcedure="false">Utilidad!$P$89</definedName>
    <definedName function="false" hidden="false" localSheetId="0" name="solver_lhs14" vbProcedure="false">Utilidad!$P$90</definedName>
    <definedName function="false" hidden="false" localSheetId="0" name="solver_lhs15" vbProcedure="false">Utilidad!$P$93</definedName>
    <definedName function="false" hidden="false" localSheetId="0" name="solver_lhs16" vbProcedure="false">Utilidad!$P$95</definedName>
    <definedName function="false" hidden="false" localSheetId="0" name="solver_lhs17" vbProcedure="false">Utilidad!$P$96</definedName>
    <definedName function="false" hidden="false" localSheetId="0" name="solver_lhs18" vbProcedure="false">Utilidad!$P$97</definedName>
    <definedName function="false" hidden="false" localSheetId="0" name="solver_lhs19" vbProcedure="false">Utilidad!$P$98</definedName>
    <definedName function="false" hidden="false" localSheetId="0" name="solver_lhs2" vbProcedure="false">Utilidad!$P$101</definedName>
    <definedName function="false" hidden="false" localSheetId="0" name="solver_lhs20" vbProcedure="false">Utilidad!$R$100</definedName>
    <definedName function="false" hidden="false" localSheetId="0" name="solver_lhs21" vbProcedure="false">Utilidad!$R$115</definedName>
    <definedName function="false" hidden="false" localSheetId="0" name="solver_lhs22" vbProcedure="false">Utilidad!$R$116</definedName>
    <definedName function="false" hidden="false" localSheetId="0" name="solver_lhs23" vbProcedure="false">Utilidad!$R$62</definedName>
    <definedName function="false" hidden="false" localSheetId="0" name="solver_lhs24" vbProcedure="false">Utilidad!$R$68</definedName>
    <definedName function="false" hidden="false" localSheetId="0" name="solver_lhs25" vbProcedure="false">Utilidad!$R$70</definedName>
    <definedName function="false" hidden="false" localSheetId="0" name="solver_lhs26" vbProcedure="false">Utilidad!$R$72</definedName>
    <definedName function="false" hidden="false" localSheetId="0" name="solver_lhs27" vbProcedure="false">Utilidad!$R$73</definedName>
    <definedName function="false" hidden="false" localSheetId="0" name="solver_lhs28" vbProcedure="false">Utilidad!$R$74</definedName>
    <definedName function="false" hidden="false" localSheetId="0" name="solver_lhs29" vbProcedure="false">Utilidad!$R$76</definedName>
    <definedName function="false" hidden="false" localSheetId="0" name="solver_lhs3" vbProcedure="false">Utilidad!$P$115</definedName>
    <definedName function="false" hidden="false" localSheetId="0" name="solver_lhs30" vbProcedure="false">Utilidad!$R$81</definedName>
    <definedName function="false" hidden="false" localSheetId="0" name="solver_lhs31" vbProcedure="false">Utilidad!$R$84</definedName>
    <definedName function="false" hidden="false" localSheetId="0" name="solver_lhs32" vbProcedure="false">Utilidad!$R$86</definedName>
    <definedName function="false" hidden="false" localSheetId="0" name="solver_lhs33" vbProcedure="false">Utilidad!$R$87</definedName>
    <definedName function="false" hidden="false" localSheetId="0" name="solver_lhs34" vbProcedure="false">Utilidad!$R$93</definedName>
    <definedName function="false" hidden="false" localSheetId="0" name="solver_lhs35" vbProcedure="false">Utilidad!$R$95</definedName>
    <definedName function="false" hidden="false" localSheetId="0" name="solver_lhs36" vbProcedure="false">Utilidad!$R$96</definedName>
    <definedName function="false" hidden="false" localSheetId="0" name="solver_lhs37" vbProcedure="false">Utilidad!$R$97</definedName>
    <definedName function="false" hidden="false" localSheetId="0" name="solver_lhs38" vbProcedure="false">Utilidad!$R$98</definedName>
    <definedName function="false" hidden="false" localSheetId="0" name="solver_lhs39" vbProcedure="false">Utilidad!$V$61:$V$78</definedName>
    <definedName function="false" hidden="false" localSheetId="0" name="solver_lhs4" vbProcedure="false">Utilidad!$P$116</definedName>
    <definedName function="false" hidden="false" localSheetId="0" name="solver_lhs40" vbProcedure="false">Utilidad!$W$61:$W$78</definedName>
    <definedName function="false" hidden="false" localSheetId="0" name="solver_lhs41" vbProcedure="false">Utilidad!$W$62</definedName>
    <definedName function="false" hidden="false" localSheetId="0" name="solver_lhs42" vbProcedure="false">Utilidad!$W$65</definedName>
    <definedName function="false" hidden="false" localSheetId="0" name="solver_lhs43" vbProcedure="false">Utilidad!$W$63</definedName>
    <definedName function="false" hidden="false" localSheetId="0" name="solver_lhs44" vbProcedure="false">Utilidad!$W$66</definedName>
    <definedName function="false" hidden="false" localSheetId="0" name="solver_lhs45" vbProcedure="false">Utilidad!$W$67</definedName>
    <definedName function="false" hidden="false" localSheetId="0" name="solver_lhs46" vbProcedure="false">Utilidad!$R$75</definedName>
    <definedName function="false" hidden="false" localSheetId="0" name="solver_lhs47" vbProcedure="false">Utilidad!$W$76</definedName>
    <definedName function="false" hidden="false" localSheetId="0" name="solver_lhs48" vbProcedure="false">Utilidad!$W$77</definedName>
    <definedName function="false" hidden="false" localSheetId="0" name="solver_lhs49" vbProcedure="false">Utilidad!$W$74</definedName>
    <definedName function="false" hidden="false" localSheetId="0" name="solver_lhs5" vbProcedure="false">Utilidad!$P$63</definedName>
    <definedName function="false" hidden="false" localSheetId="0" name="solver_lhs50" vbProcedure="false">Utilidad!$W$75</definedName>
    <definedName function="false" hidden="false" localSheetId="0" name="solver_lhs51" vbProcedure="false">Utilidad!$W$78</definedName>
    <definedName function="false" hidden="false" localSheetId="0" name="solver_lhs52" vbProcedure="false">Utilidad!$W$68</definedName>
    <definedName function="false" hidden="false" localSheetId="0" name="solver_lhs53" vbProcedure="false">Utilidad!$R$71</definedName>
    <definedName function="false" hidden="false" localSheetId="0" name="solver_lhs54" vbProcedure="false">Utilidad!$R$77</definedName>
    <definedName function="false" hidden="false" localSheetId="0" name="solver_lhs55" vbProcedure="false">Utilidad!$W$70</definedName>
    <definedName function="false" hidden="false" localSheetId="0" name="solver_lhs56" vbProcedure="false">Utilidad!$W$72</definedName>
    <definedName function="false" hidden="false" localSheetId="0" name="solver_lhs57" vbProcedure="false">Utilidad!$W$71</definedName>
    <definedName function="false" hidden="false" localSheetId="0" name="solver_lhs58" vbProcedure="false">Utilidad!$W$73</definedName>
    <definedName function="false" hidden="false" localSheetId="0" name="solver_lhs59" vbProcedure="false">Utilidad!$W$69</definedName>
    <definedName function="false" hidden="false" localSheetId="0" name="solver_lhs6" vbProcedure="false">Utilidad!$P$66</definedName>
    <definedName function="false" hidden="false" localSheetId="0" name="solver_lhs60" vbProcedure="false">Utilidad!$P$116</definedName>
    <definedName function="false" hidden="false" localSheetId="0" name="solver_lhs61" vbProcedure="false">Utilidad!$N$69</definedName>
    <definedName function="false" hidden="false" localSheetId="0" name="solver_lhs62" vbProcedure="false">Utilidad!$P$70</definedName>
    <definedName function="false" hidden="false" localSheetId="0" name="solver_lhs63" vbProcedure="false">Utilidad!$P$71</definedName>
    <definedName function="false" hidden="false" localSheetId="0" name="solver_lhs64" vbProcedure="false">Utilidad!$P$72</definedName>
    <definedName function="false" hidden="false" localSheetId="0" name="solver_lhs65" vbProcedure="false">Utilidad!$P$64</definedName>
    <definedName function="false" hidden="false" localSheetId="0" name="solver_lhs66" vbProcedure="false">Utilidad!$R$115</definedName>
    <definedName function="false" hidden="false" localSheetId="0" name="solver_lhs67" vbProcedure="false">Utilidad!$R$66</definedName>
    <definedName function="false" hidden="false" localSheetId="0" name="solver_lhs68" vbProcedure="false">Utilidad!$R$67</definedName>
    <definedName function="false" hidden="false" localSheetId="0" name="solver_lhs69" vbProcedure="false">Utilidad!$P$98</definedName>
    <definedName function="false" hidden="false" localSheetId="0" name="solver_lhs7" vbProcedure="false">Utilidad!$P$72</definedName>
    <definedName function="false" hidden="false" localSheetId="0" name="solver_lhs70" vbProcedure="false">Utilidad!$R$73</definedName>
    <definedName function="false" hidden="false" localSheetId="0" name="solver_lhs71" vbProcedure="false">Utilidad!$P$89</definedName>
    <definedName function="false" hidden="false" localSheetId="0" name="solver_lhs72" vbProcedure="false">Utilidad!$R$69</definedName>
    <definedName function="false" hidden="false" localSheetId="0" name="solver_lhs73" vbProcedure="false">Utilidad!$P$95</definedName>
    <definedName function="false" hidden="false" localSheetId="0" name="solver_lhs74" vbProcedure="false">Utilidad!$P$77</definedName>
    <definedName function="false" hidden="false" localSheetId="0" name="solver_lhs75" vbProcedure="false">Utilidad!$P$86</definedName>
    <definedName function="false" hidden="false" localSheetId="0" name="solver_lhs76" vbProcedure="false">Utilidad!$P$91</definedName>
    <definedName function="false" hidden="false" localSheetId="0" name="solver_lhs77" vbProcedure="false">Utilidad!$P$87</definedName>
    <definedName function="false" hidden="false" localSheetId="0" name="solver_lhs78" vbProcedure="false">Utilidad!$P$93</definedName>
    <definedName function="false" hidden="false" localSheetId="0" name="solver_lhs79" vbProcedure="false">Utilidad!$P$84</definedName>
    <definedName function="false" hidden="false" localSheetId="0" name="solver_lhs8" vbProcedure="false">Utilidad!$P$73</definedName>
    <definedName function="false" hidden="false" localSheetId="0" name="solver_lhs80" vbProcedure="false">Utilidad!$P$75</definedName>
    <definedName function="false" hidden="false" localSheetId="0" name="solver_lhs81" vbProcedure="false">Utilidad!$P$80</definedName>
    <definedName function="false" hidden="false" localSheetId="0" name="solver_lhs82" vbProcedure="false">Utilidad!$P$83</definedName>
    <definedName function="false" hidden="false" localSheetId="0" name="solver_lhs83" vbProcedure="false">Utilidad!$P$74</definedName>
    <definedName function="false" hidden="false" localSheetId="0" name="solver_lhs84" vbProcedure="false">Utilidad!$P$67</definedName>
    <definedName function="false" hidden="false" localSheetId="0" name="solver_lhs85" vbProcedure="false">Utilidad!$P$66</definedName>
    <definedName function="false" hidden="false" localSheetId="0" name="solver_lhs86" vbProcedure="false">Utilidad!$P$68</definedName>
    <definedName function="false" hidden="false" localSheetId="0" name="solver_lhs87" vbProcedure="false">Utilidad!$P$101</definedName>
    <definedName function="false" hidden="false" localSheetId="0" name="solver_lhs88" vbProcedure="false">Utilidad!$P$72</definedName>
    <definedName function="false" hidden="false" localSheetId="0" name="solver_lhs89" vbProcedure="false">Utilidad!$P$115</definedName>
    <definedName function="false" hidden="false" localSheetId="0" name="solver_lhs9" vbProcedure="false">Utilidad!$P$77</definedName>
    <definedName function="false" hidden="false" localSheetId="0" name="solver_lhs90" vbProcedure="false">Utilidad!$P$100</definedName>
    <definedName function="false" hidden="false" localSheetId="0" name="solver_lhs91" vbProcedure="false">Utilidad!$P$63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40</definedName>
    <definedName function="false" hidden="false" localSheetId="0" name="solver_nwt" vbProcedure="false">1</definedName>
    <definedName function="false" hidden="false" localSheetId="0" name="solver_opt" vbProcedure="false">Utilidad!$V$81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el1" vbProcedure="false">1</definedName>
    <definedName function="false" hidden="false" localSheetId="0" name="solver_rel10" vbProcedure="false">1</definedName>
    <definedName function="false" hidden="false" localSheetId="0" name="solver_rel11" vbProcedure="false">1</definedName>
    <definedName function="false" hidden="false" localSheetId="0" name="solver_rel12" vbProcedure="false">1</definedName>
    <definedName function="false" hidden="false" localSheetId="0" name="solver_rel13" vbProcedure="false">1</definedName>
    <definedName function="false" hidden="false" localSheetId="0" name="solver_rel14" vbProcedure="false">1</definedName>
    <definedName function="false" hidden="false" localSheetId="0" name="solver_rel15" vbProcedure="false">1</definedName>
    <definedName function="false" hidden="false" localSheetId="0" name="solver_rel16" vbProcedure="false">1</definedName>
    <definedName function="false" hidden="false" localSheetId="0" name="solver_rel17" vbProcedure="false">1</definedName>
    <definedName function="false" hidden="false" localSheetId="0" name="solver_rel18" vbProcedure="false">1</definedName>
    <definedName function="false" hidden="false" localSheetId="0" name="solver_rel19" vbProcedure="false">1</definedName>
    <definedName function="false" hidden="false" localSheetId="0" name="solver_rel2" vbProcedure="false">1</definedName>
    <definedName function="false" hidden="false" localSheetId="0" name="solver_rel20" vbProcedure="false">1</definedName>
    <definedName function="false" hidden="false" localSheetId="0" name="solver_rel21" vbProcedure="false">1</definedName>
    <definedName function="false" hidden="false" localSheetId="0" name="solver_rel22" vbProcedure="false">1</definedName>
    <definedName function="false" hidden="false" localSheetId="0" name="solver_rel23" vbProcedure="false">1</definedName>
    <definedName function="false" hidden="false" localSheetId="0" name="solver_rel24" vbProcedure="false">1</definedName>
    <definedName function="false" hidden="false" localSheetId="0" name="solver_rel25" vbProcedure="false">1</definedName>
    <definedName function="false" hidden="false" localSheetId="0" name="solver_rel26" vbProcedure="false">1</definedName>
    <definedName function="false" hidden="false" localSheetId="0" name="solver_rel27" vbProcedure="false">1</definedName>
    <definedName function="false" hidden="false" localSheetId="0" name="solver_rel28" vbProcedure="false">1</definedName>
    <definedName function="false" hidden="false" localSheetId="0" name="solver_rel29" vbProcedure="false">1</definedName>
    <definedName function="false" hidden="false" localSheetId="0" name="solver_rel3" vbProcedure="false">1</definedName>
    <definedName function="false" hidden="false" localSheetId="0" name="solver_rel30" vbProcedure="false">1</definedName>
    <definedName function="false" hidden="false" localSheetId="0" name="solver_rel31" vbProcedure="false">1</definedName>
    <definedName function="false" hidden="false" localSheetId="0" name="solver_rel32" vbProcedure="false">1</definedName>
    <definedName function="false" hidden="false" localSheetId="0" name="solver_rel33" vbProcedure="false">1</definedName>
    <definedName function="false" hidden="false" localSheetId="0" name="solver_rel34" vbProcedure="false">1</definedName>
    <definedName function="false" hidden="false" localSheetId="0" name="solver_rel35" vbProcedure="false">1</definedName>
    <definedName function="false" hidden="false" localSheetId="0" name="solver_rel36" vbProcedure="false">1</definedName>
    <definedName function="false" hidden="false" localSheetId="0" name="solver_rel37" vbProcedure="false">1</definedName>
    <definedName function="false" hidden="false" localSheetId="0" name="solver_rel38" vbProcedure="false">1</definedName>
    <definedName function="false" hidden="false" localSheetId="0" name="solver_rel39" vbProcedure="false">2</definedName>
    <definedName function="false" hidden="false" localSheetId="0" name="solver_rel4" vbProcedure="false">1</definedName>
    <definedName function="false" hidden="false" localSheetId="0" name="solver_rel40" vbProcedure="false">2</definedName>
    <definedName function="false" hidden="false" localSheetId="0" name="solver_rel41" vbProcedure="false">2</definedName>
    <definedName function="false" hidden="false" localSheetId="0" name="solver_rel42" vbProcedure="false">2</definedName>
    <definedName function="false" hidden="false" localSheetId="0" name="solver_rel43" vbProcedure="false">2</definedName>
    <definedName function="false" hidden="false" localSheetId="0" name="solver_rel44" vbProcedure="false">2</definedName>
    <definedName function="false" hidden="false" localSheetId="0" name="solver_rel45" vbProcedure="false">2</definedName>
    <definedName function="false" hidden="false" localSheetId="0" name="solver_rel46" vbProcedure="false">1</definedName>
    <definedName function="false" hidden="false" localSheetId="0" name="solver_rel47" vbProcedure="false">2</definedName>
    <definedName function="false" hidden="false" localSheetId="0" name="solver_rel48" vbProcedure="false">2</definedName>
    <definedName function="false" hidden="false" localSheetId="0" name="solver_rel49" vbProcedure="false">2</definedName>
    <definedName function="false" hidden="false" localSheetId="0" name="solver_rel5" vbProcedure="false">1</definedName>
    <definedName function="false" hidden="false" localSheetId="0" name="solver_rel50" vbProcedure="false">2</definedName>
    <definedName function="false" hidden="false" localSheetId="0" name="solver_rel51" vbProcedure="false">2</definedName>
    <definedName function="false" hidden="false" localSheetId="0" name="solver_rel52" vbProcedure="false">2</definedName>
    <definedName function="false" hidden="false" localSheetId="0" name="solver_rel53" vbProcedure="false">1</definedName>
    <definedName function="false" hidden="false" localSheetId="0" name="solver_rel54" vbProcedure="false">1</definedName>
    <definedName function="false" hidden="false" localSheetId="0" name="solver_rel55" vbProcedure="false">2</definedName>
    <definedName function="false" hidden="false" localSheetId="0" name="solver_rel56" vbProcedure="false">2</definedName>
    <definedName function="false" hidden="false" localSheetId="0" name="solver_rel57" vbProcedure="false">2</definedName>
    <definedName function="false" hidden="false" localSheetId="0" name="solver_rel58" vbProcedure="false">2</definedName>
    <definedName function="false" hidden="false" localSheetId="0" name="solver_rel59" vbProcedure="false">2</definedName>
    <definedName function="false" hidden="false" localSheetId="0" name="solver_rel6" vbProcedure="false">1</definedName>
    <definedName function="false" hidden="false" localSheetId="0" name="solver_rel60" vbProcedure="false">1</definedName>
    <definedName function="false" hidden="false" localSheetId="0" name="solver_rel61" vbProcedure="false">2</definedName>
    <definedName function="false" hidden="false" localSheetId="0" name="solver_rel62" vbProcedure="false">1</definedName>
    <definedName function="false" hidden="false" localSheetId="0" name="solver_rel63" vbProcedure="false">1</definedName>
    <definedName function="false" hidden="false" localSheetId="0" name="solver_rel64" vbProcedure="false">1</definedName>
    <definedName function="false" hidden="false" localSheetId="0" name="solver_rel65" vbProcedure="false">1</definedName>
    <definedName function="false" hidden="false" localSheetId="0" name="solver_rel66" vbProcedure="false">1</definedName>
    <definedName function="false" hidden="false" localSheetId="0" name="solver_rel67" vbProcedure="false">1</definedName>
    <definedName function="false" hidden="false" localSheetId="0" name="solver_rel68" vbProcedure="false">1</definedName>
    <definedName function="false" hidden="false" localSheetId="0" name="solver_rel69" vbProcedure="false">1</definedName>
    <definedName function="false" hidden="false" localSheetId="0" name="solver_rel7" vbProcedure="false">1</definedName>
    <definedName function="false" hidden="false" localSheetId="0" name="solver_rel70" vbProcedure="false">1</definedName>
    <definedName function="false" hidden="false" localSheetId="0" name="solver_rel71" vbProcedure="false">1</definedName>
    <definedName function="false" hidden="false" localSheetId="0" name="solver_rel72" vbProcedure="false">1</definedName>
    <definedName function="false" hidden="false" localSheetId="0" name="solver_rel73" vbProcedure="false">1</definedName>
    <definedName function="false" hidden="false" localSheetId="0" name="solver_rel74" vbProcedure="false">1</definedName>
    <definedName function="false" hidden="false" localSheetId="0" name="solver_rel75" vbProcedure="false">1</definedName>
    <definedName function="false" hidden="false" localSheetId="0" name="solver_rel76" vbProcedure="false">1</definedName>
    <definedName function="false" hidden="false" localSheetId="0" name="solver_rel77" vbProcedure="false">1</definedName>
    <definedName function="false" hidden="false" localSheetId="0" name="solver_rel78" vbProcedure="false">1</definedName>
    <definedName function="false" hidden="false" localSheetId="0" name="solver_rel79" vbProcedure="false">1</definedName>
    <definedName function="false" hidden="false" localSheetId="0" name="solver_rel8" vbProcedure="false">1</definedName>
    <definedName function="false" hidden="false" localSheetId="0" name="solver_rel80" vbProcedure="false">1</definedName>
    <definedName function="false" hidden="false" localSheetId="0" name="solver_rel81" vbProcedure="false">1</definedName>
    <definedName function="false" hidden="false" localSheetId="0" name="solver_rel82" vbProcedure="false">1</definedName>
    <definedName function="false" hidden="false" localSheetId="0" name="solver_rel83" vbProcedure="false">1</definedName>
    <definedName function="false" hidden="false" localSheetId="0" name="solver_rel84" vbProcedure="false">1</definedName>
    <definedName function="false" hidden="false" localSheetId="0" name="solver_rel85" vbProcedure="false">1</definedName>
    <definedName function="false" hidden="false" localSheetId="0" name="solver_rel86" vbProcedure="false">1</definedName>
    <definedName function="false" hidden="false" localSheetId="0" name="solver_rel87" vbProcedure="false">1</definedName>
    <definedName function="false" hidden="false" localSheetId="0" name="solver_rel88" vbProcedure="false">1</definedName>
    <definedName function="false" hidden="false" localSheetId="0" name="solver_rel89" vbProcedure="false">1</definedName>
    <definedName function="false" hidden="false" localSheetId="0" name="solver_rel9" vbProcedure="false">1</definedName>
    <definedName function="false" hidden="false" localSheetId="0" name="solver_rel90" vbProcedure="false">1</definedName>
    <definedName function="false" hidden="false" localSheetId="0" name="solver_rel91" vbProcedure="false">1</definedName>
    <definedName function="false" hidden="false" localSheetId="0" name="solver_rhs1" vbProcedure="false">Utilidad!$Q$100</definedName>
    <definedName function="false" hidden="false" localSheetId="0" name="solver_rhs10" vbProcedure="false">Utilidad!$Q$80</definedName>
    <definedName function="false" hidden="false" localSheetId="0" name="solver_rhs11" vbProcedure="false">Utilidad!$Q$82</definedName>
    <definedName function="false" hidden="false" localSheetId="0" name="solver_rhs12" vbProcedure="false">Utilidad!$Q$87</definedName>
    <definedName function="false" hidden="false" localSheetId="0" name="solver_rhs13" vbProcedure="false">Utilidad!$Q$89</definedName>
    <definedName function="false" hidden="false" localSheetId="0" name="solver_rhs14" vbProcedure="false">Utilidad!$Q$90</definedName>
    <definedName function="false" hidden="false" localSheetId="0" name="solver_rhs15" vbProcedure="false">Utilidad!$Q$93</definedName>
    <definedName function="false" hidden="false" localSheetId="0" name="solver_rhs16" vbProcedure="false">Utilidad!$Q$95</definedName>
    <definedName function="false" hidden="false" localSheetId="0" name="solver_rhs17" vbProcedure="false">Utilidad!$Q$96</definedName>
    <definedName function="false" hidden="false" localSheetId="0" name="solver_rhs18" vbProcedure="false">Utilidad!$Q$97</definedName>
    <definedName function="false" hidden="false" localSheetId="0" name="solver_rhs19" vbProcedure="false">Utilidad!$Q$98</definedName>
    <definedName function="false" hidden="false" localSheetId="0" name="solver_rhs2" vbProcedure="false">Utilidad!$Q$101</definedName>
    <definedName function="false" hidden="false" localSheetId="0" name="solver_rhs20" vbProcedure="false">Utilidad!$S$100</definedName>
    <definedName function="false" hidden="false" localSheetId="0" name="solver_rhs21" vbProcedure="false">Utilidad!$S$115</definedName>
    <definedName function="false" hidden="false" localSheetId="0" name="solver_rhs22" vbProcedure="false">Utilidad!$S$116</definedName>
    <definedName function="false" hidden="false" localSheetId="0" name="solver_rhs23" vbProcedure="false">Utilidad!$S$62</definedName>
    <definedName function="false" hidden="false" localSheetId="0" name="solver_rhs24" vbProcedure="false">Utilidad!$S$68</definedName>
    <definedName function="false" hidden="false" localSheetId="0" name="solver_rhs25" vbProcedure="false">Utilidad!$S$70</definedName>
    <definedName function="false" hidden="false" localSheetId="0" name="solver_rhs26" vbProcedure="false">Utilidad!$S$72</definedName>
    <definedName function="false" hidden="false" localSheetId="0" name="solver_rhs27" vbProcedure="false">Utilidad!$S$73</definedName>
    <definedName function="false" hidden="false" localSheetId="0" name="solver_rhs28" vbProcedure="false">Utilidad!$S$74</definedName>
    <definedName function="false" hidden="false" localSheetId="0" name="solver_rhs29" vbProcedure="false">Utilidad!$S$76</definedName>
    <definedName function="false" hidden="false" localSheetId="0" name="solver_rhs3" vbProcedure="false">Utilidad!$Q$115</definedName>
    <definedName function="false" hidden="false" localSheetId="0" name="solver_rhs30" vbProcedure="false">Utilidad!$S$81</definedName>
    <definedName function="false" hidden="false" localSheetId="0" name="solver_rhs31" vbProcedure="false">Utilidad!$S$84</definedName>
    <definedName function="false" hidden="false" localSheetId="0" name="solver_rhs32" vbProcedure="false">Utilidad!$S$86</definedName>
    <definedName function="false" hidden="false" localSheetId="0" name="solver_rhs33" vbProcedure="false">Utilidad!$S$87</definedName>
    <definedName function="false" hidden="false" localSheetId="0" name="solver_rhs34" vbProcedure="false">Utilidad!$S$93</definedName>
    <definedName function="false" hidden="false" localSheetId="0" name="solver_rhs35" vbProcedure="false">Utilidad!$S$95</definedName>
    <definedName function="false" hidden="false" localSheetId="0" name="solver_rhs36" vbProcedure="false">Utilidad!$S$96</definedName>
    <definedName function="false" hidden="false" localSheetId="0" name="solver_rhs37" vbProcedure="false">Utilidad!$S$97</definedName>
    <definedName function="false" hidden="false" localSheetId="0" name="solver_rhs38" vbProcedure="false">Utilidad!$S$98</definedName>
    <definedName function="false" hidden="false" localSheetId="0" name="solver_rhs39" vbProcedure="false">Utilidad!$X$61:$X$78</definedName>
    <definedName function="false" hidden="false" localSheetId="0" name="solver_rhs4" vbProcedure="false">Utilidad!$Q$116</definedName>
    <definedName function="false" hidden="false" localSheetId="0" name="solver_rhs40" vbProcedure="false">Utilidad!$X$61:$X$78</definedName>
    <definedName function="false" hidden="false" localSheetId="0" name="solver_rhs41" vbProcedure="false">0</definedName>
    <definedName function="false" hidden="false" localSheetId="0" name="solver_rhs42" vbProcedure="false">0</definedName>
    <definedName function="false" hidden="false" localSheetId="0" name="solver_rhs43" vbProcedure="false">0</definedName>
    <definedName function="false" hidden="false" localSheetId="0" name="solver_rhs44" vbProcedure="false">0</definedName>
    <definedName function="false" hidden="false" localSheetId="0" name="solver_rhs45" vbProcedure="false">0</definedName>
    <definedName function="false" hidden="false" localSheetId="0" name="solver_rhs46" vbProcedure="false">Utilidad!$S$75</definedName>
    <definedName function="false" hidden="false" localSheetId="0" name="solver_rhs47" vbProcedure="false">0</definedName>
    <definedName function="false" hidden="false" localSheetId="0" name="solver_rhs48" vbProcedure="false">0</definedName>
    <definedName function="false" hidden="false" localSheetId="0" name="solver_rhs49" vbProcedure="false">0</definedName>
    <definedName function="false" hidden="false" localSheetId="0" name="solver_rhs5" vbProcedure="false">Utilidad!$Q$63</definedName>
    <definedName function="false" hidden="false" localSheetId="0" name="solver_rhs50" vbProcedure="false">0</definedName>
    <definedName function="false" hidden="false" localSheetId="0" name="solver_rhs51" vbProcedure="false">0</definedName>
    <definedName function="false" hidden="false" localSheetId="0" name="solver_rhs52" vbProcedure="false">0</definedName>
    <definedName function="false" hidden="false" localSheetId="0" name="solver_rhs53" vbProcedure="false">Utilidad!$S$71</definedName>
    <definedName function="false" hidden="false" localSheetId="0" name="solver_rhs54" vbProcedure="false">Utilidad!$S$77</definedName>
    <definedName function="false" hidden="false" localSheetId="0" name="solver_rhs55" vbProcedure="false">0</definedName>
    <definedName function="false" hidden="false" localSheetId="0" name="solver_rhs56" vbProcedure="false">0</definedName>
    <definedName function="false" hidden="false" localSheetId="0" name="solver_rhs57" vbProcedure="false">0</definedName>
    <definedName function="false" hidden="false" localSheetId="0" name="solver_rhs58" vbProcedure="false">0</definedName>
    <definedName function="false" hidden="false" localSheetId="0" name="solver_rhs59" vbProcedure="false">0</definedName>
    <definedName function="false" hidden="false" localSheetId="0" name="solver_rhs6" vbProcedure="false">Utilidad!$Q$66</definedName>
    <definedName function="false" hidden="false" localSheetId="0" name="solver_rhs60" vbProcedure="false">Utilidad!$Q$116</definedName>
    <definedName function="false" hidden="false" localSheetId="0" name="solver_rhs61" vbProcedure="false">Utilidad!$K$69</definedName>
    <definedName function="false" hidden="false" localSheetId="0" name="solver_rhs62" vbProcedure="false">Utilidad!$Q$70</definedName>
    <definedName function="false" hidden="false" localSheetId="0" name="solver_rhs63" vbProcedure="false">Utilidad!$Q$71</definedName>
    <definedName function="false" hidden="false" localSheetId="0" name="solver_rhs64" vbProcedure="false">Utilidad!$Q$72</definedName>
    <definedName function="false" hidden="false" localSheetId="0" name="solver_rhs65" vbProcedure="false">Utilidad!$Q$64</definedName>
    <definedName function="false" hidden="false" localSheetId="0" name="solver_rhs66" vbProcedure="false">Utilidad!$S$115</definedName>
    <definedName function="false" hidden="false" localSheetId="0" name="solver_rhs67" vbProcedure="false">Utilidad!$S$66</definedName>
    <definedName function="false" hidden="false" localSheetId="0" name="solver_rhs68" vbProcedure="false">Utilidad!$S$67</definedName>
    <definedName function="false" hidden="false" localSheetId="0" name="solver_rhs69" vbProcedure="false">Utilidad!$Q$98</definedName>
    <definedName function="false" hidden="false" localSheetId="0" name="solver_rhs7" vbProcedure="false">Utilidad!$Q$72</definedName>
    <definedName function="false" hidden="false" localSheetId="0" name="solver_rhs70" vbProcedure="false">Utilidad!$S$73</definedName>
    <definedName function="false" hidden="false" localSheetId="0" name="solver_rhs71" vbProcedure="false">Utilidad!$Q$89</definedName>
    <definedName function="false" hidden="false" localSheetId="0" name="solver_rhs72" vbProcedure="false">Utilidad!$S$69</definedName>
    <definedName function="false" hidden="false" localSheetId="0" name="solver_rhs73" vbProcedure="false">Utilidad!$Q$95</definedName>
    <definedName function="false" hidden="false" localSheetId="0" name="solver_rhs74" vbProcedure="false">Utilidad!$Q$77</definedName>
    <definedName function="false" hidden="false" localSheetId="0" name="solver_rhs75" vbProcedure="false">Utilidad!$Q$86</definedName>
    <definedName function="false" hidden="false" localSheetId="0" name="solver_rhs76" vbProcedure="false">Utilidad!$Q$91</definedName>
    <definedName function="false" hidden="false" localSheetId="0" name="solver_rhs77" vbProcedure="false">Utilidad!$Q$87</definedName>
    <definedName function="false" hidden="false" localSheetId="0" name="solver_rhs78" vbProcedure="false">Utilidad!$Q$93</definedName>
    <definedName function="false" hidden="false" localSheetId="0" name="solver_rhs79" vbProcedure="false">Utilidad!$Q$84</definedName>
    <definedName function="false" hidden="false" localSheetId="0" name="solver_rhs8" vbProcedure="false">Utilidad!$Q$73</definedName>
    <definedName function="false" hidden="false" localSheetId="0" name="solver_rhs80" vbProcedure="false">Utilidad!$Q$75</definedName>
    <definedName function="false" hidden="false" localSheetId="0" name="solver_rhs81" vbProcedure="false">Utilidad!$Q$80</definedName>
    <definedName function="false" hidden="false" localSheetId="0" name="solver_rhs82" vbProcedure="false">Utilidad!$Q$83</definedName>
    <definedName function="false" hidden="false" localSheetId="0" name="solver_rhs83" vbProcedure="false">Utilidad!$Q$74</definedName>
    <definedName function="false" hidden="false" localSheetId="0" name="solver_rhs84" vbProcedure="false">Utilidad!$Q$67</definedName>
    <definedName function="false" hidden="false" localSheetId="0" name="solver_rhs85" vbProcedure="false">Utilidad!$Q$66</definedName>
    <definedName function="false" hidden="false" localSheetId="0" name="solver_rhs86" vbProcedure="false">Utilidad!$Q$68</definedName>
    <definedName function="false" hidden="false" localSheetId="0" name="solver_rhs87" vbProcedure="false">Utilidad!$Q$101</definedName>
    <definedName function="false" hidden="false" localSheetId="0" name="solver_rhs88" vbProcedure="false">Utilidad!$Q$72</definedName>
    <definedName function="false" hidden="false" localSheetId="0" name="solver_rhs89" vbProcedure="false">Utilidad!$Q$115</definedName>
    <definedName function="false" hidden="false" localSheetId="0" name="solver_rhs9" vbProcedure="false">Utilidad!$Q$77</definedName>
    <definedName function="false" hidden="false" localSheetId="0" name="solver_rhs90" vbProcedure="false">Utilidad!$Q$100</definedName>
    <definedName function="false" hidden="false" localSheetId="0" name="solver_rhs91" vbProcedure="false">Utilidad!$Q$63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1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<sst xmlns="http://schemas.openxmlformats.org/spreadsheetml/2006/main" count="342" uniqueCount="151">
  <si>
    <t xml:space="preserve">Valores Calculados</t>
  </si>
  <si>
    <t xml:space="preserve">TMS</t>
  </si>
  <si>
    <t xml:space="preserve">%FeT</t>
  </si>
  <si>
    <t xml:space="preserve">TMF Fe</t>
  </si>
  <si>
    <t xml:space="preserve">Alim Mina</t>
  </si>
  <si>
    <t xml:space="preserve">Alim ML Pleito a CH-CM</t>
  </si>
  <si>
    <t xml:space="preserve">Rechazos</t>
  </si>
  <si>
    <t xml:space="preserve">Producción CH a Stock Intermedio</t>
  </si>
  <si>
    <t xml:space="preserve">Otros Materiales desde Pleito a Stock Intermedio</t>
  </si>
  <si>
    <t xml:space="preserve">Delta Stock Intermedio</t>
  </si>
  <si>
    <t xml:space="preserve">Alimentación a Concentradora</t>
  </si>
  <si>
    <t xml:space="preserve">By Pass Stock Intermedio a Stock Preconcentrado</t>
  </si>
  <si>
    <t xml:space="preserve">Rechazo a Botadero</t>
  </si>
  <si>
    <t xml:space="preserve">Cola Concentradora (canoa)</t>
  </si>
  <si>
    <t xml:space="preserve">Concentradora a Stock Preconcentrado</t>
  </si>
  <si>
    <t xml:space="preserve">SF a molienda</t>
  </si>
  <si>
    <t xml:space="preserve">Repulpeo</t>
  </si>
  <si>
    <t xml:space="preserve">Delta Stock Preconcentrado</t>
  </si>
  <si>
    <t xml:space="preserve">Alimentación Preconcentrado a Molienda</t>
  </si>
  <si>
    <t xml:space="preserve">Cola de Molienda</t>
  </si>
  <si>
    <t xml:space="preserve">Concentrado a Almacenamiento</t>
  </si>
  <si>
    <t xml:space="preserve">Delta Almacenamiento de Concentrado</t>
  </si>
  <si>
    <t xml:space="preserve">Concentrado a Stock Pellet Feed ROM</t>
  </si>
  <si>
    <t xml:space="preserve">Delta Stock Pellet Feed ROM</t>
  </si>
  <si>
    <t xml:space="preserve">Transporte Pellet Feed en camiones a Guayacan</t>
  </si>
  <si>
    <t xml:space="preserve">Transporte Pellet Feed en Trenes a Guayacan</t>
  </si>
  <si>
    <t xml:space="preserve">Pérdidas Pellet Feed por Transporte</t>
  </si>
  <si>
    <t xml:space="preserve">Recepción total en Stock Pellet Feed Guayacan</t>
  </si>
  <si>
    <t xml:space="preserve">Delta Stock Pellet Feed Guayacan</t>
  </si>
  <si>
    <t xml:space="preserve">Embarque Pellet Feed Guayacan</t>
  </si>
  <si>
    <t xml:space="preserve">Transporte Camiones PF Guayacan</t>
  </si>
  <si>
    <t xml:space="preserve">Recepción SFMLC</t>
  </si>
  <si>
    <t xml:space="preserve">Recepción P55 desde MLC</t>
  </si>
  <si>
    <t xml:space="preserve">Delta Stock SF Patio Tolva ROM</t>
  </si>
  <si>
    <t xml:space="preserve">Transporte SF desde Tolva ROM a Guayacan</t>
  </si>
  <si>
    <t xml:space="preserve">Embarque SF</t>
  </si>
  <si>
    <t xml:space="preserve">Delta Stock Finos Guayacan</t>
  </si>
  <si>
    <t xml:space="preserve">Recepción SF directo desde MLC</t>
  </si>
  <si>
    <t xml:space="preserve">Recepción Finos Pleito</t>
  </si>
  <si>
    <t xml:space="preserve">Recepción Granzas Pleito </t>
  </si>
  <si>
    <t xml:space="preserve">Recepción Planta los Cristales</t>
  </si>
  <si>
    <t xml:space="preserve">Delta Stock Granzas Guayacan</t>
  </si>
  <si>
    <t xml:space="preserve">Embarque Granzas </t>
  </si>
  <si>
    <t xml:space="preserve">ML Pleito</t>
  </si>
  <si>
    <t xml:space="preserve">Delta Stock ML Pleito</t>
  </si>
  <si>
    <t xml:space="preserve">Finos Pleito A S Emergencia 1</t>
  </si>
  <si>
    <t xml:space="preserve">Delta Stock Emergencia 1</t>
  </si>
  <si>
    <t xml:space="preserve">Alim Finos Pleito a Preconcentrado</t>
  </si>
  <si>
    <t xml:space="preserve">P55 a S Emergencia 2</t>
  </si>
  <si>
    <t xml:space="preserve">Delta Stock Emergencia 2</t>
  </si>
  <si>
    <t xml:space="preserve">P55 a de S Emergencia 2 a Preconcentrado</t>
  </si>
  <si>
    <t xml:space="preserve">P40 a S Emergencia 3</t>
  </si>
  <si>
    <t xml:space="preserve">Delta Stock Emergencia 3</t>
  </si>
  <si>
    <t xml:space="preserve">P40  de S Emergencia 3 a Preconcentrado</t>
  </si>
  <si>
    <t xml:space="preserve">Sinter MLC aS Emergencia 4</t>
  </si>
  <si>
    <t xml:space="preserve">Delta Stock Emergencia 4</t>
  </si>
  <si>
    <t xml:space="preserve">Sinter MLC dese S Emergencia 4 a Preconcentrado</t>
  </si>
  <si>
    <t xml:space="preserve">Otro Materiales a Preconcentrado</t>
  </si>
  <si>
    <t xml:space="preserve">De  nodo Alim Otros Materiales  + Emergencia a S Preconcentrado</t>
  </si>
  <si>
    <t xml:space="preserve">Infiernillo</t>
  </si>
  <si>
    <t xml:space="preserve">BALANCE GLOBAL MASA</t>
  </si>
  <si>
    <t xml:space="preserve">ENTRADAS</t>
  </si>
  <si>
    <t xml:space="preserve">VARIACIONES DE INVENTARIOS</t>
  </si>
  <si>
    <t xml:space="preserve">SALIDAS</t>
  </si>
  <si>
    <t xml:space="preserve">Alim Chancado</t>
  </si>
  <si>
    <t xml:space="preserve">Stock Intermedio</t>
  </si>
  <si>
    <t xml:space="preserve">RECHAZOS CH -CM</t>
  </si>
  <si>
    <t xml:space="preserve">Recep ML Pleito</t>
  </si>
  <si>
    <t xml:space="preserve">Stock Preconcentrado</t>
  </si>
  <si>
    <t xml:space="preserve">Otros Mat a Stock Intermedio desde Pleito</t>
  </si>
  <si>
    <t xml:space="preserve">Almac Concentrado</t>
  </si>
  <si>
    <t xml:space="preserve">Finos Pleito a S Emergencia 1</t>
  </si>
  <si>
    <t xml:space="preserve">Stock Pellet Feed ROM</t>
  </si>
  <si>
    <t xml:space="preserve">Cola Molienda</t>
  </si>
  <si>
    <t xml:space="preserve">S Sinter Feed Patio Tolva</t>
  </si>
  <si>
    <t xml:space="preserve">Pérdidas Transporte</t>
  </si>
  <si>
    <t xml:space="preserve">S  Emergencia 1</t>
  </si>
  <si>
    <t xml:space="preserve">Embarque Pellet Feed</t>
  </si>
  <si>
    <t xml:space="preserve">Sinter MLC a S Emergencia 4</t>
  </si>
  <si>
    <t xml:space="preserve">S  Emergencia 2</t>
  </si>
  <si>
    <t xml:space="preserve">Transp Pellet Feed Camiones</t>
  </si>
  <si>
    <t xml:space="preserve">Otros Mat a Preconcentrado</t>
  </si>
  <si>
    <t xml:space="preserve">S  Emergencia 3</t>
  </si>
  <si>
    <t xml:space="preserve">Embarque SF MLC</t>
  </si>
  <si>
    <t xml:space="preserve">Recep SFMLC</t>
  </si>
  <si>
    <t xml:space="preserve">S  Emergencia 4</t>
  </si>
  <si>
    <t xml:space="preserve">Embarque Granzas</t>
  </si>
  <si>
    <t xml:space="preserve">Recep P55 desde MLC</t>
  </si>
  <si>
    <t xml:space="preserve">Stock ML Pleito</t>
  </si>
  <si>
    <t xml:space="preserve">Recep SF desde MLC</t>
  </si>
  <si>
    <t xml:space="preserve">S Pellet Feed Guayacan</t>
  </si>
  <si>
    <t xml:space="preserve">Recep Finos Pleito</t>
  </si>
  <si>
    <t xml:space="preserve">Stock Finos Guayacan</t>
  </si>
  <si>
    <t xml:space="preserve">Repep PlantaCristales</t>
  </si>
  <si>
    <t xml:space="preserve">Stock Granzas</t>
  </si>
  <si>
    <t xml:space="preserve">Recep Granzas</t>
  </si>
  <si>
    <t xml:space="preserve">TOTAL ENTRADAS</t>
  </si>
  <si>
    <t xml:space="preserve">VAR NETA </t>
  </si>
  <si>
    <t xml:space="preserve">TOTAL SALIDAS</t>
  </si>
  <si>
    <t xml:space="preserve">ENTRADAS - VAR INVENTARIO - SALIDAS</t>
  </si>
  <si>
    <t xml:space="preserve">BALANCE GLOBAL FINOS</t>
  </si>
  <si>
    <t xml:space="preserve">Mediciones</t>
  </si>
  <si>
    <t xml:space="preserve">Balance</t>
  </si>
  <si>
    <t xml:space="preserve">% Cambio relativo</t>
  </si>
  <si>
    <t xml:space="preserve">Max Var Ton</t>
  </si>
  <si>
    <t xml:space="preserve">Max Var  FeT</t>
  </si>
  <si>
    <t xml:space="preserve">Flujos</t>
  </si>
  <si>
    <t xml:space="preserve">TMSD</t>
  </si>
  <si>
    <t xml:space="preserve">%Fe T</t>
  </si>
  <si>
    <t xml:space="preserve">Stock Pellet Feed</t>
  </si>
  <si>
    <t xml:space="preserve">Stock Sinter Feed Patio Tolva</t>
  </si>
  <si>
    <t xml:space="preserve">Stock Pellet Feed Guayacán</t>
  </si>
  <si>
    <t xml:space="preserve">Stock Sinter Guayacán</t>
  </si>
  <si>
    <t xml:space="preserve">Stock Granza Guayacán</t>
  </si>
  <si>
    <t xml:space="preserve">Pellet Feed Acopiado (Trenes)</t>
  </si>
  <si>
    <t xml:space="preserve">Pellet Feed Producción Primaria</t>
  </si>
  <si>
    <t xml:space="preserve">Sinter Feed MLC (camiones)</t>
  </si>
  <si>
    <t xml:space="preserve">Sinter Feed Pleito (camiones)</t>
  </si>
  <si>
    <t xml:space="preserve">Sinter Feed Infiernillo (camiones)</t>
  </si>
  <si>
    <t xml:space="preserve">Granzas Pleito</t>
  </si>
  <si>
    <t xml:space="preserve">Alimentación Chancado Mina</t>
  </si>
  <si>
    <t xml:space="preserve">Pellet Feed</t>
  </si>
  <si>
    <t xml:space="preserve">BALANCE METALÚRGICO - VALLE ELQUI</t>
  </si>
  <si>
    <t xml:space="preserve">REPORTE MINAS EL ROMERAL</t>
  </si>
  <si>
    <t xml:space="preserve">FECHA DE BALANCE</t>
  </si>
  <si>
    <t xml:space="preserve">TONELAJE</t>
  </si>
  <si>
    <t xml:space="preserve">LEY</t>
  </si>
  <si>
    <t xml:space="preserve">FINO</t>
  </si>
  <si>
    <t xml:space="preserve">% FeT</t>
  </si>
  <si>
    <t xml:space="preserve">TMF</t>
  </si>
  <si>
    <t xml:space="preserve">PRODUCCIÓN</t>
  </si>
  <si>
    <t xml:space="preserve">FL_218_501_01</t>
  </si>
  <si>
    <t xml:space="preserve">Recepción Mediana Ley Pleito</t>
  </si>
  <si>
    <t xml:space="preserve">Materiales a Stock Intermedio</t>
  </si>
  <si>
    <t xml:space="preserve">Sinter Feed Acopiado (trenes)</t>
  </si>
  <si>
    <t xml:space="preserve">Materiales a Stock Preconcentrado</t>
  </si>
  <si>
    <t xml:space="preserve">Sinter Feed a Patio Tolva</t>
  </si>
  <si>
    <t xml:space="preserve">Granzas Cristales</t>
  </si>
  <si>
    <t xml:space="preserve">FL_000_501_03</t>
  </si>
  <si>
    <t xml:space="preserve">TOTAL</t>
  </si>
  <si>
    <t xml:space="preserve">EMBARQUES - VENTAS LOCALES</t>
  </si>
  <si>
    <t xml:space="preserve">PÉRDIDAS </t>
  </si>
  <si>
    <t xml:space="preserve">Rechazos a botadero Pta. Chancado</t>
  </si>
  <si>
    <t xml:space="preserve">Sinter </t>
  </si>
  <si>
    <t xml:space="preserve">Rechazos a botadero Pta. Concentradora</t>
  </si>
  <si>
    <t xml:space="preserve">Granzas</t>
  </si>
  <si>
    <t xml:space="preserve">Colas Pta. Concentradora</t>
  </si>
  <si>
    <t xml:space="preserve">Pellet Feed camiones locales</t>
  </si>
  <si>
    <t xml:space="preserve">Colas Pta. Molienda</t>
  </si>
  <si>
    <t xml:space="preserve">INVENTARIOS</t>
  </si>
  <si>
    <t xml:space="preserve">TMH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</si>
</sst>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-* #,##0.00_-;\-* #,##0.00_-;_-* \-??_-;_-@_-"/>
    <numFmt numFmtId="166" formatCode="0\ %"/>
    <numFmt numFmtId="167" formatCode="0.00\ %"/>
    <numFmt numFmtId="168" formatCode="#,##0"/>
    <numFmt numFmtId="169" formatCode="0.0%"/>
    <numFmt numFmtId="170" formatCode="0"/>
    <numFmt numFmtId="171" formatCode="General"/>
    <numFmt numFmtId="172" formatCode="@"/>
    <numFmt numFmtId="173" formatCode="dd/mm/yyyy"/>
    <numFmt numFmtId="174" formatCode="#,##0_ ;\-#,##0\ "/>
    <numFmt numFmtId="175" formatCode="0.0"/>
    <numFmt numFmtId="176" formatCode="#,##0.00_ ;\-#,##0.00\ "/>
    <numFmt numFmtId="177" formatCode="#,##0.0_ ;\-#,##0.0\ "/>
    <numFmt numFmtId="178" formatCode="#,##0.000_ ;\-#,##0.000\ "/>
    <numFmt numFmtId="179" formatCode="#,##0.0000000_ ;\-#,##0.0000000\ "/>
  </numFmts>
  <fonts count="3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FFFFFF"/>
      <name val="Calibri (Body)"/>
      <family val="0"/>
      <charset val="1"/>
    </font>
    <font>
      <sz val="11"/>
      <color rgb="FFE7E6E6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70C0"/>
      <name val="Calibri"/>
      <family val="2"/>
      <charset val="1"/>
    </font>
    <font>
      <b val="true"/>
      <sz val="11"/>
      <color rgb="FFFFFFFF"/>
      <name val="Calibri (Body)"/>
      <family val="0"/>
      <charset val="1"/>
    </font>
    <font>
      <b val="true"/>
      <sz val="11"/>
      <color rgb="FFE7E6E6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C00000"/>
      <name val="Calibri"/>
      <family val="2"/>
      <charset val="1"/>
    </font>
    <font>
      <b val="true"/>
      <sz val="10"/>
      <color rgb="FF2E75B6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0"/>
    </font>
    <font>
      <sz val="18"/>
      <color rgb="FF000000"/>
      <name val="Calibri"/>
      <family val="2"/>
      <charset val="1"/>
    </font>
    <font>
      <sz val="18"/>
      <color rgb="FFFFFFFF"/>
      <name val="Calibri"/>
      <family val="2"/>
      <charset val="1"/>
    </font>
    <font>
      <sz val="10"/>
      <color rgb="FF44546A"/>
      <name val="Calibri"/>
      <family val="2"/>
      <charset val="1"/>
    </font>
    <font>
      <sz val="11"/>
      <color rgb="FF44546A"/>
      <name val="Calibri"/>
      <family val="2"/>
      <charset val="1"/>
    </font>
    <font>
      <b val="true"/>
      <sz val="12"/>
      <color rgb="FF44546A"/>
      <name val="Calibri"/>
      <family val="2"/>
      <charset val="1"/>
    </font>
    <font>
      <sz val="8"/>
      <color rgb="FF44546A"/>
      <name val="Calibri"/>
      <family val="2"/>
      <charset val="1"/>
    </font>
    <font>
      <b val="true"/>
      <sz val="8"/>
      <color rgb="FF44546A"/>
      <name val="Calibri"/>
      <family val="2"/>
      <charset val="1"/>
    </font>
    <font>
      <b val="true"/>
      <sz val="8"/>
      <color rgb="FFFFFFFF"/>
      <name val="Calibri"/>
      <family val="2"/>
      <charset val="1"/>
    </font>
    <font>
      <sz val="8"/>
      <color rgb="FF1F4E79"/>
      <name val="Calibri"/>
      <family val="2"/>
      <charset val="1"/>
    </font>
    <font>
      <sz val="8"/>
      <color rgb="FFFFFFFF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2F0D9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ACB8CA"/>
        <bgColor rgb="FFBDD7EE"/>
      </patternFill>
    </fill>
    <fill>
      <patternFill patternType="solid">
        <fgColor rgb="FFBDD7EE"/>
        <bgColor rgb="FFC5E0B4"/>
      </patternFill>
    </fill>
    <fill>
      <patternFill patternType="solid">
        <fgColor rgb="FFC5E0B4"/>
        <bgColor rgb="FFBDD7EE"/>
      </patternFill>
    </fill>
    <fill>
      <patternFill patternType="solid">
        <fgColor rgb="FFFFF2CC"/>
        <bgColor rgb="FFFBE5D6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E8E6E6"/>
      </patternFill>
    </fill>
    <fill>
      <patternFill patternType="solid">
        <fgColor rgb="FF44546A"/>
        <bgColor rgb="FF1F4E79"/>
      </patternFill>
    </fill>
    <fill>
      <patternFill patternType="solid">
        <fgColor rgb="FFE7E6E6"/>
        <bgColor rgb="FFE8E6E6"/>
      </patternFill>
    </fill>
    <fill>
      <patternFill patternType="solid">
        <fgColor rgb="FFE8E6E6"/>
        <bgColor rgb="FFE7E6E6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right" vertical="bottom" textRotation="0" wrapText="false" indent="2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right" vertical="bottom" textRotation="0" wrapText="false" indent="4" shrinkToFit="false"/>
      <protection locked="true" hidden="false"/>
    </xf>
    <xf numFmtId="168" fontId="18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3" borderId="10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8" fontId="0" fillId="0" borderId="10" xfId="0" applyFont="fals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1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4" borderId="10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19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1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12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7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9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0" borderId="10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3" fillId="0" borderId="1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0" borderId="10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23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3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3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10" xfId="2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9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9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9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9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1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7" fillId="1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7" fillId="1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27" fillId="1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9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5" fillId="9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9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9" borderId="1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9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9" borderId="1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1" borderId="1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1" borderId="2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28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8" fillId="9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2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12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28" fillId="12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8" fillId="13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12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8" fillId="0" borderId="1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12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8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12" borderId="1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4" fontId="29" fillId="12" borderId="2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9" fillId="12" borderId="2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2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2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11" borderId="2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8" fillId="0" borderId="2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0" borderId="2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2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2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8" fillId="12" borderId="2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12" borderId="2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12" borderId="2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31" fillId="12" borderId="1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1" fillId="12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8" fillId="0" borderId="1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28" fillId="0" borderId="3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0" borderId="3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12" borderId="24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12" borderId="25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12" borderId="1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28" fillId="12" borderId="1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12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9" fillId="12" borderId="2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4" fontId="29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29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7" fontId="29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5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3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0" borderId="1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0" borderId="1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6" fontId="32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8" fillId="0" borderId="3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2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8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ares 2" xfId="20"/>
    <cellStyle name="Normal 2" xfId="21"/>
    <cellStyle name="Normal 2 2" xfId="22"/>
    <cellStyle name="Percent 2" xfId="23"/>
    <cellStyle name="Porcentaje 2 2" xfId="24"/>
  </cellStyles>
  <dxfs count="59"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C55A11"/>
      </font>
    </dxf>
    <dxf>
      <font>
        <b val="1"/>
        <i val="0"/>
        <color rgb="FFFF0000"/>
      </font>
    </dxf>
    <dxf>
      <font>
        <b val="1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CB8CA"/>
      <rgbColor rgb="FF808080"/>
      <rgbColor rgb="FF9999FF"/>
      <rgbColor rgb="FF993366"/>
      <rgbColor rgb="FFFFF2CC"/>
      <rgbColor rgb="FFF2F2F2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E7E6E6"/>
      <rgbColor rgb="FFE2F0D9"/>
      <rgbColor rgb="FFFBE5D6"/>
      <rgbColor rgb="FFC5E0B4"/>
      <rgbColor rgb="FFE8E6E6"/>
      <rgbColor rgb="FFCC99FF"/>
      <rgbColor rgb="FFFFC7CE"/>
      <rgbColor rgb="FF2E75B6"/>
      <rgbColor rgb="FF33CCCC"/>
      <rgbColor rgb="FF99CC00"/>
      <rgbColor rgb="FFFFCC00"/>
      <rgbColor rgb="FFFF9900"/>
      <rgbColor rgb="FFC55A11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622800</xdr:colOff>
      <xdr:row>7</xdr:row>
      <xdr:rowOff>140400</xdr:rowOff>
    </xdr:from>
    <xdr:to>
      <xdr:col>7</xdr:col>
      <xdr:colOff>225360</xdr:colOff>
      <xdr:row>9</xdr:row>
      <xdr:rowOff>175320</xdr:rowOff>
    </xdr:to>
    <xdr:sp>
      <xdr:nvSpPr>
        <xdr:cNvPr id="0" name="Rectángulo 2"/>
        <xdr:cNvSpPr/>
      </xdr:nvSpPr>
      <xdr:spPr>
        <a:xfrm>
          <a:off x="4077720" y="1483560"/>
          <a:ext cx="1058760" cy="41580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CH- CM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147960</xdr:colOff>
      <xdr:row>10</xdr:row>
      <xdr:rowOff>179280</xdr:rowOff>
    </xdr:from>
    <xdr:to>
      <xdr:col>9</xdr:col>
      <xdr:colOff>649440</xdr:colOff>
      <xdr:row>13</xdr:row>
      <xdr:rowOff>15840</xdr:rowOff>
    </xdr:to>
    <xdr:sp>
      <xdr:nvSpPr>
        <xdr:cNvPr id="1" name="Triángulo isósceles 3"/>
        <xdr:cNvSpPr/>
      </xdr:nvSpPr>
      <xdr:spPr>
        <a:xfrm>
          <a:off x="7031880" y="2093760"/>
          <a:ext cx="501480" cy="40824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343440</xdr:colOff>
      <xdr:row>9</xdr:row>
      <xdr:rowOff>55800</xdr:rowOff>
    </xdr:from>
    <xdr:to>
      <xdr:col>9</xdr:col>
      <xdr:colOff>380880</xdr:colOff>
      <xdr:row>11</xdr:row>
      <xdr:rowOff>156240</xdr:rowOff>
    </xdr:to>
    <xdr:sp>
      <xdr:nvSpPr>
        <xdr:cNvPr id="2" name="Rectángulo 4"/>
        <xdr:cNvSpPr/>
      </xdr:nvSpPr>
      <xdr:spPr>
        <a:xfrm>
          <a:off x="6323400" y="1779840"/>
          <a:ext cx="941400" cy="481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Stock Intermedio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609480</xdr:colOff>
      <xdr:row>17</xdr:row>
      <xdr:rowOff>100080</xdr:rowOff>
    </xdr:from>
    <xdr:to>
      <xdr:col>14</xdr:col>
      <xdr:colOff>96840</xdr:colOff>
      <xdr:row>19</xdr:row>
      <xdr:rowOff>66960</xdr:rowOff>
    </xdr:to>
    <xdr:sp>
      <xdr:nvSpPr>
        <xdr:cNvPr id="3" name="Rectángulo 5"/>
        <xdr:cNvSpPr/>
      </xdr:nvSpPr>
      <xdr:spPr>
        <a:xfrm>
          <a:off x="10137600" y="3348000"/>
          <a:ext cx="1202400" cy="3481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Stock Pre concentrado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320760</xdr:colOff>
      <xdr:row>31</xdr:row>
      <xdr:rowOff>114480</xdr:rowOff>
    </xdr:from>
    <xdr:to>
      <xdr:col>10</xdr:col>
      <xdr:colOff>685080</xdr:colOff>
      <xdr:row>35</xdr:row>
      <xdr:rowOff>36000</xdr:rowOff>
    </xdr:to>
    <xdr:sp>
      <xdr:nvSpPr>
        <xdr:cNvPr id="4" name="Cilindro 6"/>
        <xdr:cNvSpPr/>
      </xdr:nvSpPr>
      <xdr:spPr>
        <a:xfrm>
          <a:off x="7204680" y="6029640"/>
          <a:ext cx="1245960" cy="683280"/>
        </a:xfrm>
        <a:prstGeom prst="can">
          <a:avLst>
            <a:gd name="adj" fmla="val 25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Almacenamiento</a:t>
          </a:r>
          <a:endParaRPr b="0" lang="es-CL" sz="1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concentrado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557640</xdr:colOff>
      <xdr:row>38</xdr:row>
      <xdr:rowOff>104760</xdr:rowOff>
    </xdr:from>
    <xdr:to>
      <xdr:col>10</xdr:col>
      <xdr:colOff>160200</xdr:colOff>
      <xdr:row>40</xdr:row>
      <xdr:rowOff>31680</xdr:rowOff>
    </xdr:to>
    <xdr:sp>
      <xdr:nvSpPr>
        <xdr:cNvPr id="5" name="Rectángulo 7"/>
        <xdr:cNvSpPr/>
      </xdr:nvSpPr>
      <xdr:spPr>
        <a:xfrm>
          <a:off x="6537600" y="7353360"/>
          <a:ext cx="1388160" cy="307800"/>
        </a:xfrm>
        <a:prstGeom prst="rect">
          <a:avLst/>
        </a:prstGeom>
        <a:noFill/>
        <a:ln>
          <a:solidFill>
            <a:srgbClr val="32549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Filtrado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651960</xdr:colOff>
      <xdr:row>43</xdr:row>
      <xdr:rowOff>165960</xdr:rowOff>
    </xdr:from>
    <xdr:to>
      <xdr:col>10</xdr:col>
      <xdr:colOff>468000</xdr:colOff>
      <xdr:row>46</xdr:row>
      <xdr:rowOff>133200</xdr:rowOff>
    </xdr:to>
    <xdr:sp>
      <xdr:nvSpPr>
        <xdr:cNvPr id="6" name="Triángulo isósceles 8"/>
        <xdr:cNvSpPr/>
      </xdr:nvSpPr>
      <xdr:spPr>
        <a:xfrm>
          <a:off x="7535880" y="8367120"/>
          <a:ext cx="697680" cy="53856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550440</xdr:colOff>
      <xdr:row>44</xdr:row>
      <xdr:rowOff>106560</xdr:rowOff>
    </xdr:from>
    <xdr:to>
      <xdr:col>10</xdr:col>
      <xdr:colOff>78120</xdr:colOff>
      <xdr:row>47</xdr:row>
      <xdr:rowOff>73800</xdr:rowOff>
    </xdr:to>
    <xdr:sp>
      <xdr:nvSpPr>
        <xdr:cNvPr id="7" name="Rectángulo 9"/>
        <xdr:cNvSpPr/>
      </xdr:nvSpPr>
      <xdr:spPr>
        <a:xfrm>
          <a:off x="6530400" y="8498160"/>
          <a:ext cx="1313280" cy="53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Stock Pellet Feed ROM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355320</xdr:colOff>
      <xdr:row>55</xdr:row>
      <xdr:rowOff>55800</xdr:rowOff>
    </xdr:from>
    <xdr:to>
      <xdr:col>10</xdr:col>
      <xdr:colOff>719640</xdr:colOff>
      <xdr:row>57</xdr:row>
      <xdr:rowOff>90720</xdr:rowOff>
    </xdr:to>
    <xdr:sp>
      <xdr:nvSpPr>
        <xdr:cNvPr id="8" name="Rectángulo 10"/>
        <xdr:cNvSpPr/>
      </xdr:nvSpPr>
      <xdr:spPr>
        <a:xfrm>
          <a:off x="7239240" y="10542960"/>
          <a:ext cx="1245960" cy="41580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Nodo Transporte Pellet Feed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48960</xdr:colOff>
      <xdr:row>63</xdr:row>
      <xdr:rowOff>132840</xdr:rowOff>
    </xdr:from>
    <xdr:to>
      <xdr:col>12</xdr:col>
      <xdr:colOff>627120</xdr:colOff>
      <xdr:row>66</xdr:row>
      <xdr:rowOff>100080</xdr:rowOff>
    </xdr:to>
    <xdr:sp>
      <xdr:nvSpPr>
        <xdr:cNvPr id="9" name="Triángulo isósceles 11"/>
        <xdr:cNvSpPr/>
      </xdr:nvSpPr>
      <xdr:spPr>
        <a:xfrm>
          <a:off x="9577080" y="12143880"/>
          <a:ext cx="578160" cy="53856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438120</xdr:colOff>
      <xdr:row>64</xdr:row>
      <xdr:rowOff>32400</xdr:rowOff>
    </xdr:from>
    <xdr:to>
      <xdr:col>13</xdr:col>
      <xdr:colOff>727920</xdr:colOff>
      <xdr:row>66</xdr:row>
      <xdr:rowOff>37080</xdr:rowOff>
    </xdr:to>
    <xdr:sp>
      <xdr:nvSpPr>
        <xdr:cNvPr id="10" name="Rectángulo 12"/>
        <xdr:cNvSpPr/>
      </xdr:nvSpPr>
      <xdr:spPr>
        <a:xfrm>
          <a:off x="9966240" y="12233880"/>
          <a:ext cx="1053000" cy="385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Stock P. Feed Guayacan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78840</xdr:colOff>
      <xdr:row>71</xdr:row>
      <xdr:rowOff>30960</xdr:rowOff>
    </xdr:from>
    <xdr:to>
      <xdr:col>12</xdr:col>
      <xdr:colOff>657000</xdr:colOff>
      <xdr:row>73</xdr:row>
      <xdr:rowOff>185040</xdr:rowOff>
    </xdr:to>
    <xdr:sp>
      <xdr:nvSpPr>
        <xdr:cNvPr id="11" name="Triángulo isósceles 13"/>
        <xdr:cNvSpPr/>
      </xdr:nvSpPr>
      <xdr:spPr>
        <a:xfrm>
          <a:off x="9606960" y="13565880"/>
          <a:ext cx="578160" cy="5353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333720</xdr:colOff>
      <xdr:row>71</xdr:row>
      <xdr:rowOff>14400</xdr:rowOff>
    </xdr:from>
    <xdr:to>
      <xdr:col>13</xdr:col>
      <xdr:colOff>623520</xdr:colOff>
      <xdr:row>73</xdr:row>
      <xdr:rowOff>168480</xdr:rowOff>
    </xdr:to>
    <xdr:sp>
      <xdr:nvSpPr>
        <xdr:cNvPr id="12" name="Rectángulo 14"/>
        <xdr:cNvSpPr/>
      </xdr:nvSpPr>
      <xdr:spPr>
        <a:xfrm>
          <a:off x="9861840" y="13549320"/>
          <a:ext cx="1053000" cy="535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Stock Finos Guayacan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46080</xdr:colOff>
      <xdr:row>63</xdr:row>
      <xdr:rowOff>102960</xdr:rowOff>
    </xdr:from>
    <xdr:to>
      <xdr:col>17</xdr:col>
      <xdr:colOff>492840</xdr:colOff>
      <xdr:row>66</xdr:row>
      <xdr:rowOff>70200</xdr:rowOff>
    </xdr:to>
    <xdr:sp>
      <xdr:nvSpPr>
        <xdr:cNvPr id="13" name="Rectángulo 15"/>
        <xdr:cNvSpPr/>
      </xdr:nvSpPr>
      <xdr:spPr>
        <a:xfrm>
          <a:off x="12100320" y="12114000"/>
          <a:ext cx="2514240" cy="53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Embarque Pellet Feed Guayacan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98280</xdr:colOff>
      <xdr:row>67</xdr:row>
      <xdr:rowOff>112320</xdr:rowOff>
    </xdr:from>
    <xdr:to>
      <xdr:col>18</xdr:col>
      <xdr:colOff>112680</xdr:colOff>
      <xdr:row>70</xdr:row>
      <xdr:rowOff>79560</xdr:rowOff>
    </xdr:to>
    <xdr:sp>
      <xdr:nvSpPr>
        <xdr:cNvPr id="14" name="Rectángulo 16"/>
        <xdr:cNvSpPr/>
      </xdr:nvSpPr>
      <xdr:spPr>
        <a:xfrm>
          <a:off x="12152520" y="12885480"/>
          <a:ext cx="2892960" cy="53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Transporte Camiones P Feed Guayacan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46080</xdr:colOff>
      <xdr:row>71</xdr:row>
      <xdr:rowOff>109440</xdr:rowOff>
    </xdr:from>
    <xdr:to>
      <xdr:col>17</xdr:col>
      <xdr:colOff>492840</xdr:colOff>
      <xdr:row>74</xdr:row>
      <xdr:rowOff>76680</xdr:rowOff>
    </xdr:to>
    <xdr:sp>
      <xdr:nvSpPr>
        <xdr:cNvPr id="15" name="Rectángulo 17"/>
        <xdr:cNvSpPr/>
      </xdr:nvSpPr>
      <xdr:spPr>
        <a:xfrm>
          <a:off x="12100320" y="13644360"/>
          <a:ext cx="2514240" cy="538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Embarque SF MLC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191880</xdr:colOff>
      <xdr:row>83</xdr:row>
      <xdr:rowOff>178560</xdr:rowOff>
    </xdr:from>
    <xdr:to>
      <xdr:col>13</xdr:col>
      <xdr:colOff>7920</xdr:colOff>
      <xdr:row>86</xdr:row>
      <xdr:rowOff>145800</xdr:rowOff>
    </xdr:to>
    <xdr:sp>
      <xdr:nvSpPr>
        <xdr:cNvPr id="16" name="Triángulo isósceles 18"/>
        <xdr:cNvSpPr/>
      </xdr:nvSpPr>
      <xdr:spPr>
        <a:xfrm>
          <a:off x="9720000" y="15999480"/>
          <a:ext cx="579240" cy="5389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543600</xdr:colOff>
      <xdr:row>84</xdr:row>
      <xdr:rowOff>55440</xdr:rowOff>
    </xdr:from>
    <xdr:to>
      <xdr:col>13</xdr:col>
      <xdr:colOff>731520</xdr:colOff>
      <xdr:row>87</xdr:row>
      <xdr:rowOff>22680</xdr:rowOff>
    </xdr:to>
    <xdr:sp>
      <xdr:nvSpPr>
        <xdr:cNvPr id="17" name="Rectángulo 19"/>
        <xdr:cNvSpPr/>
      </xdr:nvSpPr>
      <xdr:spPr>
        <a:xfrm>
          <a:off x="10071720" y="16066800"/>
          <a:ext cx="951120" cy="538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Stock Finos Granzas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158760</xdr:colOff>
      <xdr:row>84</xdr:row>
      <xdr:rowOff>95760</xdr:rowOff>
    </xdr:from>
    <xdr:to>
      <xdr:col>17</xdr:col>
      <xdr:colOff>605520</xdr:colOff>
      <xdr:row>87</xdr:row>
      <xdr:rowOff>63000</xdr:rowOff>
    </xdr:to>
    <xdr:sp>
      <xdr:nvSpPr>
        <xdr:cNvPr id="18" name="Rectángulo 20"/>
        <xdr:cNvSpPr/>
      </xdr:nvSpPr>
      <xdr:spPr>
        <a:xfrm>
          <a:off x="12213000" y="16107120"/>
          <a:ext cx="2514240" cy="538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Embarque Granzas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357480</xdr:colOff>
      <xdr:row>22</xdr:row>
      <xdr:rowOff>117360</xdr:rowOff>
    </xdr:from>
    <xdr:to>
      <xdr:col>7</xdr:col>
      <xdr:colOff>579600</xdr:colOff>
      <xdr:row>23</xdr:row>
      <xdr:rowOff>129960</xdr:rowOff>
    </xdr:to>
    <xdr:sp>
      <xdr:nvSpPr>
        <xdr:cNvPr id="19" name="Elipse 22"/>
        <xdr:cNvSpPr/>
      </xdr:nvSpPr>
      <xdr:spPr>
        <a:xfrm>
          <a:off x="5268600" y="4317840"/>
          <a:ext cx="222120" cy="203040"/>
        </a:xfrm>
        <a:prstGeom prst="ellipse">
          <a:avLst/>
        </a:prstGeom>
        <a:solidFill>
          <a:schemeClr val="accent1">
            <a:lumMod val="50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338040</xdr:colOff>
      <xdr:row>63</xdr:row>
      <xdr:rowOff>132840</xdr:rowOff>
    </xdr:from>
    <xdr:to>
      <xdr:col>15</xdr:col>
      <xdr:colOff>45720</xdr:colOff>
      <xdr:row>64</xdr:row>
      <xdr:rowOff>180000</xdr:rowOff>
    </xdr:to>
    <xdr:cxnSp>
      <xdr:nvCxnSpPr>
        <xdr:cNvPr id="20" name="Conector: angular 23"/>
        <xdr:cNvCxnSpPr/>
      </xdr:nvCxnSpPr>
      <xdr:spPr>
        <a:xfrm>
          <a:off x="9866160" y="12143880"/>
          <a:ext cx="2234160" cy="237960"/>
        </a:xfrm>
        <a:prstGeom prst="bentConnector3">
          <a:avLst>
            <a:gd name="adj1" fmla="val 50008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4</xdr:col>
      <xdr:colOff>91800</xdr:colOff>
      <xdr:row>61</xdr:row>
      <xdr:rowOff>55800</xdr:rowOff>
    </xdr:from>
    <xdr:to>
      <xdr:col>5</xdr:col>
      <xdr:colOff>645120</xdr:colOff>
      <xdr:row>63</xdr:row>
      <xdr:rowOff>102600</xdr:rowOff>
    </xdr:to>
    <xdr:sp>
      <xdr:nvSpPr>
        <xdr:cNvPr id="21" name="Rectángulo 24"/>
        <xdr:cNvSpPr/>
      </xdr:nvSpPr>
      <xdr:spPr>
        <a:xfrm>
          <a:off x="2736000" y="11685960"/>
          <a:ext cx="1364040" cy="427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Otros Materiales a Preconcentradio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3240</xdr:colOff>
      <xdr:row>3</xdr:row>
      <xdr:rowOff>104760</xdr:rowOff>
    </xdr:from>
    <xdr:to>
      <xdr:col>6</xdr:col>
      <xdr:colOff>14760</xdr:colOff>
      <xdr:row>4</xdr:row>
      <xdr:rowOff>164160</xdr:rowOff>
    </xdr:to>
    <xdr:sp>
      <xdr:nvSpPr>
        <xdr:cNvPr id="22" name="Rectángulo 25"/>
        <xdr:cNvSpPr/>
      </xdr:nvSpPr>
      <xdr:spPr>
        <a:xfrm>
          <a:off x="2647440" y="685800"/>
          <a:ext cx="1515240" cy="2498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Alimentación Chancado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9000</xdr:colOff>
      <xdr:row>4</xdr:row>
      <xdr:rowOff>164160</xdr:rowOff>
    </xdr:from>
    <xdr:to>
      <xdr:col>6</xdr:col>
      <xdr:colOff>424080</xdr:colOff>
      <xdr:row>7</xdr:row>
      <xdr:rowOff>140040</xdr:rowOff>
    </xdr:to>
    <xdr:cxnSp>
      <xdr:nvCxnSpPr>
        <xdr:cNvPr id="23" name="Conector: angular 26"/>
        <xdr:cNvCxnSpPr/>
      </xdr:nvCxnSpPr>
      <xdr:spPr>
        <a:xfrm>
          <a:off x="3463920" y="935640"/>
          <a:ext cx="1108440" cy="5479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4</xdr:col>
      <xdr:colOff>106920</xdr:colOff>
      <xdr:row>12</xdr:row>
      <xdr:rowOff>68040</xdr:rowOff>
    </xdr:from>
    <xdr:to>
      <xdr:col>4</xdr:col>
      <xdr:colOff>685080</xdr:colOff>
      <xdr:row>15</xdr:row>
      <xdr:rowOff>35280</xdr:rowOff>
    </xdr:to>
    <xdr:sp>
      <xdr:nvSpPr>
        <xdr:cNvPr id="24" name="Triángulo isósceles 27"/>
        <xdr:cNvSpPr/>
      </xdr:nvSpPr>
      <xdr:spPr>
        <a:xfrm>
          <a:off x="2751120" y="2363400"/>
          <a:ext cx="578160" cy="5389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190440</xdr:colOff>
      <xdr:row>14</xdr:row>
      <xdr:rowOff>75600</xdr:rowOff>
    </xdr:from>
    <xdr:to>
      <xdr:col>4</xdr:col>
      <xdr:colOff>164160</xdr:colOff>
      <xdr:row>16</xdr:row>
      <xdr:rowOff>22320</xdr:rowOff>
    </xdr:to>
    <xdr:sp>
      <xdr:nvSpPr>
        <xdr:cNvPr id="25" name="Rectángulo 28"/>
        <xdr:cNvSpPr/>
      </xdr:nvSpPr>
      <xdr:spPr>
        <a:xfrm>
          <a:off x="2023560" y="2752200"/>
          <a:ext cx="784800" cy="327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Stock ML Pleito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111960</xdr:colOff>
      <xdr:row>11</xdr:row>
      <xdr:rowOff>147600</xdr:rowOff>
    </xdr:from>
    <xdr:to>
      <xdr:col>1</xdr:col>
      <xdr:colOff>671760</xdr:colOff>
      <xdr:row>13</xdr:row>
      <xdr:rowOff>92520</xdr:rowOff>
    </xdr:to>
    <xdr:sp>
      <xdr:nvSpPr>
        <xdr:cNvPr id="26" name="Rectángulo 29"/>
        <xdr:cNvSpPr/>
      </xdr:nvSpPr>
      <xdr:spPr>
        <a:xfrm>
          <a:off x="323280" y="2252520"/>
          <a:ext cx="559800" cy="3261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ML Pleito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426240</xdr:colOff>
      <xdr:row>13</xdr:row>
      <xdr:rowOff>142560</xdr:rowOff>
    </xdr:from>
    <xdr:to>
      <xdr:col>4</xdr:col>
      <xdr:colOff>251640</xdr:colOff>
      <xdr:row>14</xdr:row>
      <xdr:rowOff>135720</xdr:rowOff>
    </xdr:to>
    <xdr:cxnSp>
      <xdr:nvCxnSpPr>
        <xdr:cNvPr id="27" name="Conector: angular 30"/>
        <xdr:cNvCxnSpPr/>
      </xdr:nvCxnSpPr>
      <xdr:spPr>
        <a:xfrm flipV="1">
          <a:off x="637560" y="2628720"/>
          <a:ext cx="2258640" cy="183960"/>
        </a:xfrm>
        <a:prstGeom prst="bentConnector3">
          <a:avLst>
            <a:gd name="adj1" fmla="val 50007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4</xdr:col>
      <xdr:colOff>540720</xdr:colOff>
      <xdr:row>8</xdr:row>
      <xdr:rowOff>157680</xdr:rowOff>
    </xdr:from>
    <xdr:to>
      <xdr:col>5</xdr:col>
      <xdr:colOff>622440</xdr:colOff>
      <xdr:row>13</xdr:row>
      <xdr:rowOff>145080</xdr:rowOff>
    </xdr:to>
    <xdr:cxnSp>
      <xdr:nvCxnSpPr>
        <xdr:cNvPr id="28" name="Conector: angular 31"/>
        <xdr:cNvCxnSpPr/>
      </xdr:nvCxnSpPr>
      <xdr:spPr>
        <a:xfrm flipH="1" flipV="1" rot="5400000">
          <a:off x="3160800" y="1715040"/>
          <a:ext cx="940320" cy="892800"/>
        </a:xfrm>
        <a:prstGeom prst="bentConnector3">
          <a:avLst>
            <a:gd name="adj1" fmla="val 4998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2</xdr:col>
      <xdr:colOff>179280</xdr:colOff>
      <xdr:row>19</xdr:row>
      <xdr:rowOff>162360</xdr:rowOff>
    </xdr:from>
    <xdr:to>
      <xdr:col>4</xdr:col>
      <xdr:colOff>124200</xdr:colOff>
      <xdr:row>21</xdr:row>
      <xdr:rowOff>94680</xdr:rowOff>
    </xdr:to>
    <xdr:sp>
      <xdr:nvSpPr>
        <xdr:cNvPr id="29" name="Rectángulo 32"/>
        <xdr:cNvSpPr/>
      </xdr:nvSpPr>
      <xdr:spPr>
        <a:xfrm>
          <a:off x="1201680" y="3791520"/>
          <a:ext cx="1566720" cy="313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Otros Materiales a Stock Intermedio desde Pleito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124200</xdr:colOff>
      <xdr:row>12</xdr:row>
      <xdr:rowOff>4320</xdr:rowOff>
    </xdr:from>
    <xdr:to>
      <xdr:col>9</xdr:col>
      <xdr:colOff>273240</xdr:colOff>
      <xdr:row>20</xdr:row>
      <xdr:rowOff>128520</xdr:rowOff>
    </xdr:to>
    <xdr:cxnSp>
      <xdr:nvCxnSpPr>
        <xdr:cNvPr id="30" name="Conector: angular 33"/>
        <xdr:cNvCxnSpPr/>
      </xdr:nvCxnSpPr>
      <xdr:spPr>
        <a:xfrm flipV="1">
          <a:off x="2768400" y="2299680"/>
          <a:ext cx="4389120" cy="1648800"/>
        </a:xfrm>
        <a:prstGeom prst="bentConnector3">
          <a:avLst>
            <a:gd name="adj1" fmla="val 50004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7</xdr:col>
      <xdr:colOff>225360</xdr:colOff>
      <xdr:row>8</xdr:row>
      <xdr:rowOff>157680</xdr:rowOff>
    </xdr:from>
    <xdr:to>
      <xdr:col>9</xdr:col>
      <xdr:colOff>398880</xdr:colOff>
      <xdr:row>10</xdr:row>
      <xdr:rowOff>179280</xdr:rowOff>
    </xdr:to>
    <xdr:cxnSp>
      <xdr:nvCxnSpPr>
        <xdr:cNvPr id="31" name="Conector: angular 34"/>
        <xdr:cNvCxnSpPr/>
      </xdr:nvCxnSpPr>
      <xdr:spPr>
        <a:xfrm>
          <a:off x="5136480" y="1691280"/>
          <a:ext cx="2146680" cy="40284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6</xdr:col>
      <xdr:colOff>410760</xdr:colOff>
      <xdr:row>9</xdr:row>
      <xdr:rowOff>175320</xdr:rowOff>
    </xdr:from>
    <xdr:to>
      <xdr:col>6</xdr:col>
      <xdr:colOff>424080</xdr:colOff>
      <xdr:row>13</xdr:row>
      <xdr:rowOff>14760</xdr:rowOff>
    </xdr:to>
    <xdr:cxnSp>
      <xdr:nvCxnSpPr>
        <xdr:cNvPr id="32" name="Conector recto de flecha 35"/>
        <xdr:cNvCxnSpPr/>
      </xdr:nvCxnSpPr>
      <xdr:spPr>
        <a:xfrm flipH="1">
          <a:off x="4558680" y="1899360"/>
          <a:ext cx="13680" cy="60192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5</xdr:col>
      <xdr:colOff>598680</xdr:colOff>
      <xdr:row>13</xdr:row>
      <xdr:rowOff>9000</xdr:rowOff>
    </xdr:from>
    <xdr:to>
      <xdr:col>6</xdr:col>
      <xdr:colOff>714960</xdr:colOff>
      <xdr:row>14</xdr:row>
      <xdr:rowOff>37080</xdr:rowOff>
    </xdr:to>
    <xdr:sp>
      <xdr:nvSpPr>
        <xdr:cNvPr id="33" name="Rectángulo 36"/>
        <xdr:cNvSpPr/>
      </xdr:nvSpPr>
      <xdr:spPr>
        <a:xfrm>
          <a:off x="4053600" y="2495160"/>
          <a:ext cx="809280" cy="218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RECHAZOS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524160</xdr:colOff>
      <xdr:row>8</xdr:row>
      <xdr:rowOff>59040</xdr:rowOff>
    </xdr:from>
    <xdr:to>
      <xdr:col>13</xdr:col>
      <xdr:colOff>735840</xdr:colOff>
      <xdr:row>12</xdr:row>
      <xdr:rowOff>4320</xdr:rowOff>
    </xdr:to>
    <xdr:cxnSp>
      <xdr:nvCxnSpPr>
        <xdr:cNvPr id="34" name="Conector: angular 37"/>
        <xdr:cNvCxnSpPr/>
      </xdr:nvCxnSpPr>
      <xdr:spPr>
        <a:xfrm flipV="1">
          <a:off x="7408080" y="1592640"/>
          <a:ext cx="3619440" cy="707400"/>
        </a:xfrm>
        <a:prstGeom prst="bentConnector3">
          <a:avLst>
            <a:gd name="adj1" fmla="val 50004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4</xdr:col>
      <xdr:colOff>424800</xdr:colOff>
      <xdr:row>24</xdr:row>
      <xdr:rowOff>114480</xdr:rowOff>
    </xdr:from>
    <xdr:to>
      <xdr:col>5</xdr:col>
      <xdr:colOff>240840</xdr:colOff>
      <xdr:row>27</xdr:row>
      <xdr:rowOff>81720</xdr:rowOff>
    </xdr:to>
    <xdr:sp>
      <xdr:nvSpPr>
        <xdr:cNvPr id="35" name="Triángulo isósceles 38"/>
        <xdr:cNvSpPr/>
      </xdr:nvSpPr>
      <xdr:spPr>
        <a:xfrm>
          <a:off x="3069000" y="4695840"/>
          <a:ext cx="626760" cy="5389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538920</xdr:colOff>
      <xdr:row>26</xdr:row>
      <xdr:rowOff>149040</xdr:rowOff>
    </xdr:from>
    <xdr:to>
      <xdr:col>4</xdr:col>
      <xdr:colOff>716760</xdr:colOff>
      <xdr:row>28</xdr:row>
      <xdr:rowOff>96840</xdr:rowOff>
    </xdr:to>
    <xdr:sp>
      <xdr:nvSpPr>
        <xdr:cNvPr id="36" name="Rectángulo 39"/>
        <xdr:cNvSpPr/>
      </xdr:nvSpPr>
      <xdr:spPr>
        <a:xfrm>
          <a:off x="2372040" y="5111640"/>
          <a:ext cx="988920" cy="328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Stock Emergencia 1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138600</xdr:colOff>
      <xdr:row>24</xdr:row>
      <xdr:rowOff>82440</xdr:rowOff>
    </xdr:from>
    <xdr:to>
      <xdr:col>4</xdr:col>
      <xdr:colOff>216720</xdr:colOff>
      <xdr:row>26</xdr:row>
      <xdr:rowOff>27360</xdr:rowOff>
    </xdr:to>
    <xdr:sp>
      <xdr:nvSpPr>
        <xdr:cNvPr id="37" name="Rectángulo 40"/>
        <xdr:cNvSpPr/>
      </xdr:nvSpPr>
      <xdr:spPr>
        <a:xfrm>
          <a:off x="1971720" y="4663800"/>
          <a:ext cx="889200" cy="3261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Finos Pleito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111960</xdr:colOff>
      <xdr:row>25</xdr:row>
      <xdr:rowOff>131760</xdr:rowOff>
    </xdr:from>
    <xdr:to>
      <xdr:col>4</xdr:col>
      <xdr:colOff>569160</xdr:colOff>
      <xdr:row>25</xdr:row>
      <xdr:rowOff>134280</xdr:rowOff>
    </xdr:to>
    <xdr:cxnSp>
      <xdr:nvCxnSpPr>
        <xdr:cNvPr id="38" name="Conector: angular 41"/>
        <xdr:cNvCxnSpPr/>
      </xdr:nvCxnSpPr>
      <xdr:spPr>
        <a:xfrm flipV="1">
          <a:off x="1945080" y="4903920"/>
          <a:ext cx="1268640" cy="2880"/>
        </a:xfrm>
        <a:prstGeom prst="bentConnector3">
          <a:avLst>
            <a:gd name="adj1" fmla="val 50014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5</xdr:col>
      <xdr:colOff>96480</xdr:colOff>
      <xdr:row>23</xdr:row>
      <xdr:rowOff>129960</xdr:rowOff>
    </xdr:from>
    <xdr:to>
      <xdr:col>7</xdr:col>
      <xdr:colOff>468360</xdr:colOff>
      <xdr:row>26</xdr:row>
      <xdr:rowOff>5040</xdr:rowOff>
    </xdr:to>
    <xdr:cxnSp>
      <xdr:nvCxnSpPr>
        <xdr:cNvPr id="39" name="Conector: angular 42"/>
        <xdr:cNvCxnSpPr/>
      </xdr:nvCxnSpPr>
      <xdr:spPr>
        <a:xfrm flipV="1">
          <a:off x="3551400" y="4520880"/>
          <a:ext cx="1828440" cy="4471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5</xdr:col>
      <xdr:colOff>66600</xdr:colOff>
      <xdr:row>24</xdr:row>
      <xdr:rowOff>27360</xdr:rowOff>
    </xdr:from>
    <xdr:to>
      <xdr:col>6</xdr:col>
      <xdr:colOff>144720</xdr:colOff>
      <xdr:row>25</xdr:row>
      <xdr:rowOff>158760</xdr:rowOff>
    </xdr:to>
    <xdr:sp>
      <xdr:nvSpPr>
        <xdr:cNvPr id="40" name="Rectángulo 43"/>
        <xdr:cNvSpPr/>
      </xdr:nvSpPr>
      <xdr:spPr>
        <a:xfrm>
          <a:off x="3521520" y="4608720"/>
          <a:ext cx="771120" cy="322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Alim Finos Pleito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442440</xdr:colOff>
      <xdr:row>33</xdr:row>
      <xdr:rowOff>159840</xdr:rowOff>
    </xdr:from>
    <xdr:to>
      <xdr:col>5</xdr:col>
      <xdr:colOff>258480</xdr:colOff>
      <xdr:row>36</xdr:row>
      <xdr:rowOff>127080</xdr:rowOff>
    </xdr:to>
    <xdr:sp>
      <xdr:nvSpPr>
        <xdr:cNvPr id="41" name="Triángulo isósceles 44"/>
        <xdr:cNvSpPr/>
      </xdr:nvSpPr>
      <xdr:spPr>
        <a:xfrm>
          <a:off x="3086640" y="6455880"/>
          <a:ext cx="626760" cy="53856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496800</xdr:colOff>
      <xdr:row>36</xdr:row>
      <xdr:rowOff>112320</xdr:rowOff>
    </xdr:from>
    <xdr:to>
      <xdr:col>4</xdr:col>
      <xdr:colOff>671760</xdr:colOff>
      <xdr:row>38</xdr:row>
      <xdr:rowOff>171720</xdr:rowOff>
    </xdr:to>
    <xdr:sp>
      <xdr:nvSpPr>
        <xdr:cNvPr id="42" name="Rectángulo 45"/>
        <xdr:cNvSpPr/>
      </xdr:nvSpPr>
      <xdr:spPr>
        <a:xfrm>
          <a:off x="2329920" y="6979680"/>
          <a:ext cx="986040" cy="440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Stock Emergencia 2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111960</xdr:colOff>
      <xdr:row>35</xdr:row>
      <xdr:rowOff>50040</xdr:rowOff>
    </xdr:from>
    <xdr:to>
      <xdr:col>4</xdr:col>
      <xdr:colOff>586800</xdr:colOff>
      <xdr:row>35</xdr:row>
      <xdr:rowOff>52200</xdr:rowOff>
    </xdr:to>
    <xdr:cxnSp>
      <xdr:nvCxnSpPr>
        <xdr:cNvPr id="43" name="Conector: angular 46"/>
        <xdr:cNvCxnSpPr/>
      </xdr:nvCxnSpPr>
      <xdr:spPr>
        <a:xfrm flipV="1">
          <a:off x="1945080" y="6726960"/>
          <a:ext cx="1286280" cy="25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5</xdr:col>
      <xdr:colOff>114120</xdr:colOff>
      <xdr:row>23</xdr:row>
      <xdr:rowOff>129960</xdr:rowOff>
    </xdr:from>
    <xdr:to>
      <xdr:col>7</xdr:col>
      <xdr:colOff>468360</xdr:colOff>
      <xdr:row>35</xdr:row>
      <xdr:rowOff>50040</xdr:rowOff>
    </xdr:to>
    <xdr:cxnSp>
      <xdr:nvCxnSpPr>
        <xdr:cNvPr id="44" name="Conector: angular 47"/>
        <xdr:cNvCxnSpPr/>
      </xdr:nvCxnSpPr>
      <xdr:spPr>
        <a:xfrm flipH="1" flipV="1" rot="5400000">
          <a:off x="3371040" y="4718880"/>
          <a:ext cx="2206440" cy="181080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4</xdr:col>
      <xdr:colOff>719280</xdr:colOff>
      <xdr:row>32</xdr:row>
      <xdr:rowOff>84600</xdr:rowOff>
    </xdr:from>
    <xdr:to>
      <xdr:col>6</xdr:col>
      <xdr:colOff>365760</xdr:colOff>
      <xdr:row>34</xdr:row>
      <xdr:rowOff>163800</xdr:rowOff>
    </xdr:to>
    <xdr:sp>
      <xdr:nvSpPr>
        <xdr:cNvPr id="45" name="Rectángulo 48"/>
        <xdr:cNvSpPr/>
      </xdr:nvSpPr>
      <xdr:spPr>
        <a:xfrm>
          <a:off x="3363480" y="6190200"/>
          <a:ext cx="1150200" cy="460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P55  de Emergencia 2 a Pre-concentrado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272520</xdr:colOff>
      <xdr:row>33</xdr:row>
      <xdr:rowOff>160200</xdr:rowOff>
    </xdr:from>
    <xdr:to>
      <xdr:col>4</xdr:col>
      <xdr:colOff>12240</xdr:colOff>
      <xdr:row>35</xdr:row>
      <xdr:rowOff>8640</xdr:rowOff>
    </xdr:to>
    <xdr:sp>
      <xdr:nvSpPr>
        <xdr:cNvPr id="46" name="Rectángulo 49"/>
        <xdr:cNvSpPr/>
      </xdr:nvSpPr>
      <xdr:spPr>
        <a:xfrm>
          <a:off x="2105640" y="6456240"/>
          <a:ext cx="550800" cy="229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P55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468360</xdr:colOff>
      <xdr:row>17</xdr:row>
      <xdr:rowOff>177120</xdr:rowOff>
    </xdr:from>
    <xdr:to>
      <xdr:col>12</xdr:col>
      <xdr:colOff>295560</xdr:colOff>
      <xdr:row>22</xdr:row>
      <xdr:rowOff>117000</xdr:rowOff>
    </xdr:to>
    <xdr:cxnSp>
      <xdr:nvCxnSpPr>
        <xdr:cNvPr id="47" name="Conector: angular 50"/>
        <xdr:cNvCxnSpPr/>
      </xdr:nvCxnSpPr>
      <xdr:spPr>
        <a:xfrm flipV="1">
          <a:off x="5379480" y="3425040"/>
          <a:ext cx="4444560" cy="892800"/>
        </a:xfrm>
        <a:prstGeom prst="bentConnector3">
          <a:avLst>
            <a:gd name="adj1" fmla="val 50004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4</xdr:col>
      <xdr:colOff>450360</xdr:colOff>
      <xdr:row>43</xdr:row>
      <xdr:rowOff>96480</xdr:rowOff>
    </xdr:from>
    <xdr:to>
      <xdr:col>5</xdr:col>
      <xdr:colOff>266400</xdr:colOff>
      <xdr:row>46</xdr:row>
      <xdr:rowOff>63720</xdr:rowOff>
    </xdr:to>
    <xdr:sp>
      <xdr:nvSpPr>
        <xdr:cNvPr id="48" name="Triángulo isósceles 51"/>
        <xdr:cNvSpPr/>
      </xdr:nvSpPr>
      <xdr:spPr>
        <a:xfrm>
          <a:off x="3094560" y="8297640"/>
          <a:ext cx="626760" cy="53856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467640</xdr:colOff>
      <xdr:row>46</xdr:row>
      <xdr:rowOff>78840</xdr:rowOff>
    </xdr:from>
    <xdr:to>
      <xdr:col>4</xdr:col>
      <xdr:colOff>746640</xdr:colOff>
      <xdr:row>48</xdr:row>
      <xdr:rowOff>14760</xdr:rowOff>
    </xdr:to>
    <xdr:sp>
      <xdr:nvSpPr>
        <xdr:cNvPr id="49" name="Rectángulo 52"/>
        <xdr:cNvSpPr/>
      </xdr:nvSpPr>
      <xdr:spPr>
        <a:xfrm>
          <a:off x="2300760" y="8851320"/>
          <a:ext cx="1090080" cy="316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Stock Emergencia 3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209160</xdr:colOff>
      <xdr:row>44</xdr:row>
      <xdr:rowOff>171720</xdr:rowOff>
    </xdr:from>
    <xdr:to>
      <xdr:col>4</xdr:col>
      <xdr:colOff>595080</xdr:colOff>
      <xdr:row>44</xdr:row>
      <xdr:rowOff>173520</xdr:rowOff>
    </xdr:to>
    <xdr:cxnSp>
      <xdr:nvCxnSpPr>
        <xdr:cNvPr id="50" name="Conector: angular 53"/>
        <xdr:cNvCxnSpPr/>
      </xdr:nvCxnSpPr>
      <xdr:spPr>
        <a:xfrm>
          <a:off x="2042280" y="8563320"/>
          <a:ext cx="1197360" cy="2160"/>
        </a:xfrm>
        <a:prstGeom prst="bentConnector3">
          <a:avLst>
            <a:gd name="adj1" fmla="val 50015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4</xdr:col>
      <xdr:colOff>734760</xdr:colOff>
      <xdr:row>42</xdr:row>
      <xdr:rowOff>7560</xdr:rowOff>
    </xdr:from>
    <xdr:to>
      <xdr:col>6</xdr:col>
      <xdr:colOff>291240</xdr:colOff>
      <xdr:row>44</xdr:row>
      <xdr:rowOff>106200</xdr:rowOff>
    </xdr:to>
    <xdr:sp>
      <xdr:nvSpPr>
        <xdr:cNvPr id="51" name="Rectángulo 54"/>
        <xdr:cNvSpPr/>
      </xdr:nvSpPr>
      <xdr:spPr>
        <a:xfrm>
          <a:off x="3378960" y="8017920"/>
          <a:ext cx="1060200" cy="479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P40  de Emergencia 3 a Pre-concentrado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280800</xdr:colOff>
      <xdr:row>42</xdr:row>
      <xdr:rowOff>141840</xdr:rowOff>
    </xdr:from>
    <xdr:to>
      <xdr:col>4</xdr:col>
      <xdr:colOff>20520</xdr:colOff>
      <xdr:row>44</xdr:row>
      <xdr:rowOff>111960</xdr:rowOff>
    </xdr:to>
    <xdr:sp>
      <xdr:nvSpPr>
        <xdr:cNvPr id="52" name="Rectángulo 55"/>
        <xdr:cNvSpPr/>
      </xdr:nvSpPr>
      <xdr:spPr>
        <a:xfrm>
          <a:off x="2113920" y="8152200"/>
          <a:ext cx="550800" cy="351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P40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122040</xdr:colOff>
      <xdr:row>23</xdr:row>
      <xdr:rowOff>129960</xdr:rowOff>
    </xdr:from>
    <xdr:to>
      <xdr:col>7</xdr:col>
      <xdr:colOff>468360</xdr:colOff>
      <xdr:row>44</xdr:row>
      <xdr:rowOff>173520</xdr:rowOff>
    </xdr:to>
    <xdr:cxnSp>
      <xdr:nvCxnSpPr>
        <xdr:cNvPr id="53" name="Conector: angular 56"/>
        <xdr:cNvCxnSpPr/>
      </xdr:nvCxnSpPr>
      <xdr:spPr>
        <a:xfrm flipH="1" flipV="1" rot="5400000">
          <a:off x="2455920" y="5641920"/>
          <a:ext cx="4044600" cy="180288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4</xdr:col>
      <xdr:colOff>399240</xdr:colOff>
      <xdr:row>54</xdr:row>
      <xdr:rowOff>24840</xdr:rowOff>
    </xdr:from>
    <xdr:to>
      <xdr:col>5</xdr:col>
      <xdr:colOff>215280</xdr:colOff>
      <xdr:row>56</xdr:row>
      <xdr:rowOff>178920</xdr:rowOff>
    </xdr:to>
    <xdr:sp>
      <xdr:nvSpPr>
        <xdr:cNvPr id="54" name="Triángulo isósceles 57"/>
        <xdr:cNvSpPr/>
      </xdr:nvSpPr>
      <xdr:spPr>
        <a:xfrm>
          <a:off x="3043440" y="10321200"/>
          <a:ext cx="626760" cy="5353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28080</xdr:colOff>
      <xdr:row>57</xdr:row>
      <xdr:rowOff>44280</xdr:rowOff>
    </xdr:from>
    <xdr:to>
      <xdr:col>5</xdr:col>
      <xdr:colOff>658440</xdr:colOff>
      <xdr:row>58</xdr:row>
      <xdr:rowOff>56880</xdr:rowOff>
    </xdr:to>
    <xdr:sp>
      <xdr:nvSpPr>
        <xdr:cNvPr id="55" name="Rectángulo 58"/>
        <xdr:cNvSpPr/>
      </xdr:nvSpPr>
      <xdr:spPr>
        <a:xfrm>
          <a:off x="2672280" y="10912320"/>
          <a:ext cx="1441080" cy="203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Stock Emergencia 4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373320</xdr:colOff>
      <xdr:row>55</xdr:row>
      <xdr:rowOff>101880</xdr:rowOff>
    </xdr:from>
    <xdr:to>
      <xdr:col>4</xdr:col>
      <xdr:colOff>543600</xdr:colOff>
      <xdr:row>55</xdr:row>
      <xdr:rowOff>104400</xdr:rowOff>
    </xdr:to>
    <xdr:cxnSp>
      <xdr:nvCxnSpPr>
        <xdr:cNvPr id="56" name="Conector: angular 59"/>
        <xdr:cNvCxnSpPr/>
      </xdr:nvCxnSpPr>
      <xdr:spPr>
        <a:xfrm flipV="1">
          <a:off x="2206440" y="10589040"/>
          <a:ext cx="981720" cy="288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5</xdr:col>
      <xdr:colOff>41040</xdr:colOff>
      <xdr:row>52</xdr:row>
      <xdr:rowOff>82080</xdr:rowOff>
    </xdr:from>
    <xdr:to>
      <xdr:col>6</xdr:col>
      <xdr:colOff>417960</xdr:colOff>
      <xdr:row>55</xdr:row>
      <xdr:rowOff>101880</xdr:rowOff>
    </xdr:to>
    <xdr:sp>
      <xdr:nvSpPr>
        <xdr:cNvPr id="57" name="Rectángulo 60"/>
        <xdr:cNvSpPr/>
      </xdr:nvSpPr>
      <xdr:spPr>
        <a:xfrm>
          <a:off x="3495960" y="9997560"/>
          <a:ext cx="1069920" cy="5914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Sinter MLC Emergencia 4 a Pre-concentrado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95040</xdr:colOff>
      <xdr:row>52</xdr:row>
      <xdr:rowOff>174600</xdr:rowOff>
    </xdr:from>
    <xdr:to>
      <xdr:col>4</xdr:col>
      <xdr:colOff>120600</xdr:colOff>
      <xdr:row>54</xdr:row>
      <xdr:rowOff>23040</xdr:rowOff>
    </xdr:to>
    <xdr:sp>
      <xdr:nvSpPr>
        <xdr:cNvPr id="58" name="Rectángulo 61"/>
        <xdr:cNvSpPr/>
      </xdr:nvSpPr>
      <xdr:spPr>
        <a:xfrm>
          <a:off x="1928160" y="10090080"/>
          <a:ext cx="836640" cy="229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Sinter MLC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70920</xdr:colOff>
      <xdr:row>23</xdr:row>
      <xdr:rowOff>129960</xdr:rowOff>
    </xdr:from>
    <xdr:to>
      <xdr:col>7</xdr:col>
      <xdr:colOff>468360</xdr:colOff>
      <xdr:row>55</xdr:row>
      <xdr:rowOff>101880</xdr:rowOff>
    </xdr:to>
    <xdr:cxnSp>
      <xdr:nvCxnSpPr>
        <xdr:cNvPr id="59" name="Conector: angular 62"/>
        <xdr:cNvCxnSpPr/>
      </xdr:nvCxnSpPr>
      <xdr:spPr>
        <a:xfrm flipH="1" flipV="1" rot="5400000">
          <a:off x="1418400" y="6628320"/>
          <a:ext cx="6068520" cy="185400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5</xdr:col>
      <xdr:colOff>645480</xdr:colOff>
      <xdr:row>23</xdr:row>
      <xdr:rowOff>129960</xdr:rowOff>
    </xdr:from>
    <xdr:to>
      <xdr:col>7</xdr:col>
      <xdr:colOff>468360</xdr:colOff>
      <xdr:row>62</xdr:row>
      <xdr:rowOff>79200</xdr:rowOff>
    </xdr:to>
    <xdr:cxnSp>
      <xdr:nvCxnSpPr>
        <xdr:cNvPr id="60" name="Conector: angular 63"/>
        <xdr:cNvCxnSpPr/>
      </xdr:nvCxnSpPr>
      <xdr:spPr>
        <a:xfrm flipH="1" flipV="1" rot="5400000">
          <a:off x="1050120" y="7570800"/>
          <a:ext cx="7379280" cy="1279440"/>
        </a:xfrm>
        <a:prstGeom prst="bentConnector3">
          <a:avLst>
            <a:gd name="adj1" fmla="val 49997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9</xdr:col>
      <xdr:colOff>649800</xdr:colOff>
      <xdr:row>13</xdr:row>
      <xdr:rowOff>15840</xdr:rowOff>
    </xdr:from>
    <xdr:to>
      <xdr:col>12</xdr:col>
      <xdr:colOff>440280</xdr:colOff>
      <xdr:row>16</xdr:row>
      <xdr:rowOff>99720</xdr:rowOff>
    </xdr:to>
    <xdr:cxnSp>
      <xdr:nvCxnSpPr>
        <xdr:cNvPr id="61" name="Conector: angular 64"/>
        <xdr:cNvCxnSpPr/>
      </xdr:nvCxnSpPr>
      <xdr:spPr>
        <a:xfrm>
          <a:off x="7533720" y="2502000"/>
          <a:ext cx="2435040" cy="655560"/>
        </a:xfrm>
        <a:prstGeom prst="bentConnector3">
          <a:avLst>
            <a:gd name="adj1" fmla="val 50007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12</xdr:col>
      <xdr:colOff>512640</xdr:colOff>
      <xdr:row>10</xdr:row>
      <xdr:rowOff>94320</xdr:rowOff>
    </xdr:from>
    <xdr:to>
      <xdr:col>13</xdr:col>
      <xdr:colOff>735840</xdr:colOff>
      <xdr:row>17</xdr:row>
      <xdr:rowOff>69120</xdr:rowOff>
    </xdr:to>
    <xdr:cxnSp>
      <xdr:nvCxnSpPr>
        <xdr:cNvPr id="62" name="Conector: angular 65"/>
        <xdr:cNvCxnSpPr/>
      </xdr:nvCxnSpPr>
      <xdr:spPr>
        <a:xfrm rot="5400000">
          <a:off x="9879840" y="2169720"/>
          <a:ext cx="1308600" cy="98676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12</xdr:col>
      <xdr:colOff>151200</xdr:colOff>
      <xdr:row>16</xdr:row>
      <xdr:rowOff>100080</xdr:rowOff>
    </xdr:from>
    <xdr:to>
      <xdr:col>12</xdr:col>
      <xdr:colOff>729360</xdr:colOff>
      <xdr:row>19</xdr:row>
      <xdr:rowOff>67320</xdr:rowOff>
    </xdr:to>
    <xdr:grpSp>
      <xdr:nvGrpSpPr>
        <xdr:cNvPr id="63" name="Grupo 66"/>
        <xdr:cNvGrpSpPr/>
      </xdr:nvGrpSpPr>
      <xdr:grpSpPr>
        <a:xfrm>
          <a:off x="9679320" y="3157560"/>
          <a:ext cx="578160" cy="538920"/>
          <a:chOff x="9679320" y="3157560"/>
          <a:chExt cx="578160" cy="538920"/>
        </a:xfrm>
      </xdr:grpSpPr>
      <xdr:sp>
        <xdr:nvSpPr>
          <xdr:cNvPr id="64" name="Triángulo isósceles 112"/>
          <xdr:cNvSpPr/>
        </xdr:nvSpPr>
        <xdr:spPr>
          <a:xfrm>
            <a:off x="9679320" y="3157560"/>
            <a:ext cx="578160" cy="538920"/>
          </a:xfrm>
          <a:prstGeom prst="triangle">
            <a:avLst>
              <a:gd name="adj" fmla="val 50000"/>
            </a:avLst>
          </a:prstGeom>
          <a:noFill/>
          <a:ln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>
        <xdr:nvSpPr>
          <xdr:cNvPr id="65" name="Elipse 113"/>
          <xdr:cNvSpPr/>
        </xdr:nvSpPr>
        <xdr:spPr>
          <a:xfrm>
            <a:off x="9896400" y="3253680"/>
            <a:ext cx="144360" cy="126360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>
        <xdr:nvSpPr>
          <xdr:cNvPr id="66" name="Elipse 114"/>
          <xdr:cNvSpPr/>
        </xdr:nvSpPr>
        <xdr:spPr>
          <a:xfrm>
            <a:off x="9968760" y="3403800"/>
            <a:ext cx="144360" cy="126360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>
        <xdr:nvSpPr>
          <xdr:cNvPr id="67" name="Elipse 115"/>
          <xdr:cNvSpPr/>
        </xdr:nvSpPr>
        <xdr:spPr>
          <a:xfrm>
            <a:off x="10040760" y="3535920"/>
            <a:ext cx="144360" cy="126360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</xdr:grpSp>
    <xdr:clientData/>
  </xdr:twoCellAnchor>
  <xdr:twoCellAnchor editAs="twoCell">
    <xdr:from>
      <xdr:col>13</xdr:col>
      <xdr:colOff>172440</xdr:colOff>
      <xdr:row>8</xdr:row>
      <xdr:rowOff>59400</xdr:rowOff>
    </xdr:from>
    <xdr:to>
      <xdr:col>14</xdr:col>
      <xdr:colOff>536760</xdr:colOff>
      <xdr:row>10</xdr:row>
      <xdr:rowOff>94320</xdr:rowOff>
    </xdr:to>
    <xdr:grpSp>
      <xdr:nvGrpSpPr>
        <xdr:cNvPr id="68" name="Grupo 67"/>
        <xdr:cNvGrpSpPr/>
      </xdr:nvGrpSpPr>
      <xdr:grpSpPr>
        <a:xfrm>
          <a:off x="10463760" y="1593000"/>
          <a:ext cx="1316160" cy="415800"/>
          <a:chOff x="10463760" y="1593000"/>
          <a:chExt cx="1316160" cy="415800"/>
        </a:xfrm>
      </xdr:grpSpPr>
      <xdr:sp>
        <xdr:nvSpPr>
          <xdr:cNvPr id="69" name="Rectángulo 110"/>
          <xdr:cNvSpPr/>
        </xdr:nvSpPr>
        <xdr:spPr>
          <a:xfrm>
            <a:off x="10463760" y="1593000"/>
            <a:ext cx="1316160" cy="415800"/>
          </a:xfrm>
          <a:prstGeom prst="rect">
            <a:avLst/>
          </a:prstGeom>
          <a:noFill/>
          <a:ln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rIns="90000" tIns="45000" bIns="45000" anchor="ctr">
            <a:noAutofit/>
          </a:bodyPr>
          <a:p>
            <a:pPr algn="ctr">
              <a:lnSpc>
                <a:spcPct val="100000"/>
              </a:lnSpc>
            </a:pPr>
            <a:r>
              <a:rPr b="0" lang="es-CL" sz="1000" spc="-1" strike="noStrike">
                <a:solidFill>
                  <a:srgbClr val="000000"/>
                </a:solidFill>
                <a:latin typeface="Calibri"/>
              </a:rPr>
              <a:t>Concentradora</a:t>
            </a:r>
            <a:endParaRPr b="0" lang="es-CL" sz="1000" spc="-1" strike="noStrike">
              <a:latin typeface="Times New Roman"/>
            </a:endParaRPr>
          </a:p>
        </xdr:txBody>
      </xdr:sp>
      <xdr:sp>
        <xdr:nvSpPr>
          <xdr:cNvPr id="70" name="Elipse 111"/>
          <xdr:cNvSpPr/>
        </xdr:nvSpPr>
        <xdr:spPr>
          <a:xfrm>
            <a:off x="11449800" y="1881360"/>
            <a:ext cx="168480" cy="125640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</xdr:grpSp>
    <xdr:clientData/>
  </xdr:twoCellAnchor>
  <xdr:twoCellAnchor editAs="twoCell">
    <xdr:from>
      <xdr:col>10</xdr:col>
      <xdr:colOff>663120</xdr:colOff>
      <xdr:row>10</xdr:row>
      <xdr:rowOff>74520</xdr:rowOff>
    </xdr:from>
    <xdr:to>
      <xdr:col>14</xdr:col>
      <xdr:colOff>119520</xdr:colOff>
      <xdr:row>25</xdr:row>
      <xdr:rowOff>33840</xdr:rowOff>
    </xdr:to>
    <xdr:cxnSp>
      <xdr:nvCxnSpPr>
        <xdr:cNvPr id="71" name="Conector: angular 68"/>
        <xdr:cNvCxnSpPr/>
      </xdr:nvCxnSpPr>
      <xdr:spPr>
        <a:xfrm flipV="1" rot="10800000">
          <a:off x="8428680" y="1988640"/>
          <a:ext cx="2934360" cy="281736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14</xdr:col>
      <xdr:colOff>538560</xdr:colOff>
      <xdr:row>8</xdr:row>
      <xdr:rowOff>82080</xdr:rowOff>
    </xdr:from>
    <xdr:to>
      <xdr:col>15</xdr:col>
      <xdr:colOff>739440</xdr:colOff>
      <xdr:row>8</xdr:row>
      <xdr:rowOff>84960</xdr:rowOff>
    </xdr:to>
    <xdr:cxnSp>
      <xdr:nvCxnSpPr>
        <xdr:cNvPr id="72" name="Conector recto de flecha 69"/>
        <xdr:cNvCxnSpPr/>
      </xdr:nvCxnSpPr>
      <xdr:spPr>
        <a:xfrm flipV="1">
          <a:off x="11781720" y="1615680"/>
          <a:ext cx="1012320" cy="324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14</xdr:col>
      <xdr:colOff>712440</xdr:colOff>
      <xdr:row>9</xdr:row>
      <xdr:rowOff>99000</xdr:rowOff>
    </xdr:from>
    <xdr:to>
      <xdr:col>15</xdr:col>
      <xdr:colOff>934200</xdr:colOff>
      <xdr:row>11</xdr:row>
      <xdr:rowOff>153720</xdr:rowOff>
    </xdr:to>
    <xdr:sp>
      <xdr:nvSpPr>
        <xdr:cNvPr id="73" name="Rectángulo 70"/>
        <xdr:cNvSpPr/>
      </xdr:nvSpPr>
      <xdr:spPr>
        <a:xfrm>
          <a:off x="11955600" y="1823040"/>
          <a:ext cx="1032840" cy="435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Cola </a:t>
          </a:r>
          <a:endParaRPr b="0" lang="es-CL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Concentradora</a:t>
          </a:r>
          <a:endParaRPr b="0" lang="es-CL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(canoa)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659520</xdr:colOff>
      <xdr:row>5</xdr:row>
      <xdr:rowOff>99720</xdr:rowOff>
    </xdr:from>
    <xdr:to>
      <xdr:col>15</xdr:col>
      <xdr:colOff>798120</xdr:colOff>
      <xdr:row>8</xdr:row>
      <xdr:rowOff>39600</xdr:rowOff>
    </xdr:to>
    <xdr:sp>
      <xdr:nvSpPr>
        <xdr:cNvPr id="74" name="Rectángulo 71"/>
        <xdr:cNvSpPr/>
      </xdr:nvSpPr>
      <xdr:spPr>
        <a:xfrm>
          <a:off x="11902680" y="1061640"/>
          <a:ext cx="949680" cy="511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Rechazo a </a:t>
          </a:r>
          <a:endParaRPr b="0" lang="es-CL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Botadero</a:t>
          </a:r>
          <a:endParaRPr b="0" lang="es-CL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+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320760</xdr:colOff>
      <xdr:row>23</xdr:row>
      <xdr:rowOff>164880</xdr:rowOff>
    </xdr:from>
    <xdr:to>
      <xdr:col>10</xdr:col>
      <xdr:colOff>685080</xdr:colOff>
      <xdr:row>26</xdr:row>
      <xdr:rowOff>14040</xdr:rowOff>
    </xdr:to>
    <xdr:grpSp>
      <xdr:nvGrpSpPr>
        <xdr:cNvPr id="75" name="Grupo 72"/>
        <xdr:cNvGrpSpPr/>
      </xdr:nvGrpSpPr>
      <xdr:grpSpPr>
        <a:xfrm>
          <a:off x="7204680" y="4555800"/>
          <a:ext cx="1245960" cy="420840"/>
          <a:chOff x="7204680" y="4555800"/>
          <a:chExt cx="1245960" cy="420840"/>
        </a:xfrm>
      </xdr:grpSpPr>
      <xdr:sp>
        <xdr:nvSpPr>
          <xdr:cNvPr id="76" name="Rectángulo 108"/>
          <xdr:cNvSpPr/>
        </xdr:nvSpPr>
        <xdr:spPr>
          <a:xfrm>
            <a:off x="7204680" y="4556880"/>
            <a:ext cx="1245960" cy="419760"/>
          </a:xfrm>
          <a:prstGeom prst="rect">
            <a:avLst/>
          </a:prstGeom>
          <a:noFill/>
          <a:ln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rIns="90000" tIns="45000" bIns="45000" anchor="ctr">
            <a:noAutofit/>
          </a:bodyPr>
          <a:p>
            <a:pPr algn="ctr">
              <a:lnSpc>
                <a:spcPct val="100000"/>
              </a:lnSpc>
            </a:pPr>
            <a:r>
              <a:rPr b="0" lang="es-CL" sz="1000" spc="-1" strike="noStrike">
                <a:solidFill>
                  <a:srgbClr val="000000"/>
                </a:solidFill>
                <a:latin typeface="Calibri"/>
              </a:rPr>
              <a:t>Molienda</a:t>
            </a:r>
            <a:endParaRPr b="0" lang="es-CL" sz="1000" spc="-1" strike="noStrike">
              <a:latin typeface="Times New Roman"/>
            </a:endParaRPr>
          </a:p>
        </xdr:txBody>
      </xdr:sp>
      <xdr:sp>
        <xdr:nvSpPr>
          <xdr:cNvPr id="77" name="Elipse 109"/>
          <xdr:cNvSpPr/>
        </xdr:nvSpPr>
        <xdr:spPr>
          <a:xfrm>
            <a:off x="8283240" y="4555800"/>
            <a:ext cx="159480" cy="127080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</xdr:grpSp>
    <xdr:clientData/>
  </xdr:twoCellAnchor>
  <xdr:twoCellAnchor editAs="twoCell">
    <xdr:from>
      <xdr:col>10</xdr:col>
      <xdr:colOff>678240</xdr:colOff>
      <xdr:row>19</xdr:row>
      <xdr:rowOff>74520</xdr:rowOff>
    </xdr:from>
    <xdr:to>
      <xdr:col>12</xdr:col>
      <xdr:colOff>291240</xdr:colOff>
      <xdr:row>24</xdr:row>
      <xdr:rowOff>39960</xdr:rowOff>
    </xdr:to>
    <xdr:cxnSp>
      <xdr:nvCxnSpPr>
        <xdr:cNvPr id="78" name="Conector: angular 73"/>
        <xdr:cNvCxnSpPr/>
      </xdr:nvCxnSpPr>
      <xdr:spPr>
        <a:xfrm flipV="1" rot="10800000">
          <a:off x="8443440" y="3703320"/>
          <a:ext cx="1375920" cy="918000"/>
        </a:xfrm>
        <a:prstGeom prst="bentConnector3">
          <a:avLst>
            <a:gd name="adj1" fmla="val 49986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10</xdr:col>
      <xdr:colOff>95040</xdr:colOff>
      <xdr:row>19</xdr:row>
      <xdr:rowOff>58320</xdr:rowOff>
    </xdr:from>
    <xdr:to>
      <xdr:col>12</xdr:col>
      <xdr:colOff>123840</xdr:colOff>
      <xdr:row>23</xdr:row>
      <xdr:rowOff>156600</xdr:rowOff>
    </xdr:to>
    <xdr:cxnSp>
      <xdr:nvCxnSpPr>
        <xdr:cNvPr id="79" name="Conector: angular 74"/>
        <xdr:cNvCxnSpPr/>
      </xdr:nvCxnSpPr>
      <xdr:spPr>
        <a:xfrm flipV="1" rot="10800000">
          <a:off x="7860600" y="3687120"/>
          <a:ext cx="1791720" cy="86040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12</xdr:col>
      <xdr:colOff>241200</xdr:colOff>
      <xdr:row>24</xdr:row>
      <xdr:rowOff>22320</xdr:rowOff>
    </xdr:from>
    <xdr:to>
      <xdr:col>13</xdr:col>
      <xdr:colOff>222480</xdr:colOff>
      <xdr:row>25</xdr:row>
      <xdr:rowOff>36360</xdr:rowOff>
    </xdr:to>
    <xdr:sp>
      <xdr:nvSpPr>
        <xdr:cNvPr id="80" name="Rectángulo 75"/>
        <xdr:cNvSpPr/>
      </xdr:nvSpPr>
      <xdr:spPr>
        <a:xfrm>
          <a:off x="9769320" y="4603680"/>
          <a:ext cx="744480" cy="2048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Repulpeo 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13</xdr:col>
      <xdr:colOff>510480</xdr:colOff>
      <xdr:row>25</xdr:row>
      <xdr:rowOff>41400</xdr:rowOff>
    </xdr:from>
    <xdr:to>
      <xdr:col>15</xdr:col>
      <xdr:colOff>151560</xdr:colOff>
      <xdr:row>26</xdr:row>
      <xdr:rowOff>172800</xdr:rowOff>
    </xdr:to>
    <xdr:sp>
      <xdr:nvSpPr>
        <xdr:cNvPr id="81" name="Rectángulo 76"/>
        <xdr:cNvSpPr/>
      </xdr:nvSpPr>
      <xdr:spPr>
        <a:xfrm>
          <a:off x="10801800" y="4813560"/>
          <a:ext cx="1404000" cy="3218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SF a Molienda 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735480</xdr:colOff>
      <xdr:row>5</xdr:row>
      <xdr:rowOff>68760</xdr:rowOff>
    </xdr:from>
    <xdr:to>
      <xdr:col>13</xdr:col>
      <xdr:colOff>261000</xdr:colOff>
      <xdr:row>7</xdr:row>
      <xdr:rowOff>13680</xdr:rowOff>
    </xdr:to>
    <xdr:sp>
      <xdr:nvSpPr>
        <xdr:cNvPr id="82" name="Rectángulo 77"/>
        <xdr:cNvSpPr/>
      </xdr:nvSpPr>
      <xdr:spPr>
        <a:xfrm>
          <a:off x="9452880" y="1030680"/>
          <a:ext cx="1099440" cy="3261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Alim a Concentradora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122040</xdr:colOff>
      <xdr:row>26</xdr:row>
      <xdr:rowOff>14040</xdr:rowOff>
    </xdr:from>
    <xdr:to>
      <xdr:col>10</xdr:col>
      <xdr:colOff>122040</xdr:colOff>
      <xdr:row>31</xdr:row>
      <xdr:rowOff>114480</xdr:rowOff>
    </xdr:to>
    <xdr:cxnSp>
      <xdr:nvCxnSpPr>
        <xdr:cNvPr id="83" name="Conector recto de flecha 78"/>
        <xdr:cNvCxnSpPr/>
      </xdr:nvCxnSpPr>
      <xdr:spPr>
        <a:xfrm>
          <a:off x="7887600" y="4976640"/>
          <a:ext cx="360" cy="105336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7</xdr:col>
      <xdr:colOff>679320</xdr:colOff>
      <xdr:row>27</xdr:row>
      <xdr:rowOff>64800</xdr:rowOff>
    </xdr:from>
    <xdr:to>
      <xdr:col>9</xdr:col>
      <xdr:colOff>320400</xdr:colOff>
      <xdr:row>29</xdr:row>
      <xdr:rowOff>9720</xdr:rowOff>
    </xdr:to>
    <xdr:sp>
      <xdr:nvSpPr>
        <xdr:cNvPr id="84" name="Rectángulo 79"/>
        <xdr:cNvSpPr/>
      </xdr:nvSpPr>
      <xdr:spPr>
        <a:xfrm>
          <a:off x="5590440" y="5217840"/>
          <a:ext cx="1613880" cy="325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COLA</a:t>
          </a:r>
          <a:endParaRPr b="0" lang="es-CL" sz="1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MOLIENDA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500040</xdr:colOff>
      <xdr:row>24</xdr:row>
      <xdr:rowOff>183240</xdr:rowOff>
    </xdr:from>
    <xdr:to>
      <xdr:col>9</xdr:col>
      <xdr:colOff>320760</xdr:colOff>
      <xdr:row>27</xdr:row>
      <xdr:rowOff>64440</xdr:rowOff>
    </xdr:to>
    <xdr:cxnSp>
      <xdr:nvCxnSpPr>
        <xdr:cNvPr id="85" name="Conector: angular 80"/>
        <xdr:cNvCxnSpPr/>
      </xdr:nvCxnSpPr>
      <xdr:spPr>
        <a:xfrm flipV="1" rot="10800000">
          <a:off x="6479640" y="4764600"/>
          <a:ext cx="725040" cy="453240"/>
        </a:xfrm>
        <a:prstGeom prst="bentConnector3">
          <a:avLst>
            <a:gd name="adj1" fmla="val 49975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10</xdr:col>
      <xdr:colOff>122040</xdr:colOff>
      <xdr:row>35</xdr:row>
      <xdr:rowOff>36360</xdr:rowOff>
    </xdr:from>
    <xdr:to>
      <xdr:col>10</xdr:col>
      <xdr:colOff>179280</xdr:colOff>
      <xdr:row>43</xdr:row>
      <xdr:rowOff>165600</xdr:rowOff>
    </xdr:to>
    <xdr:cxnSp>
      <xdr:nvCxnSpPr>
        <xdr:cNvPr id="86" name="Conector recto de flecha 81"/>
        <xdr:cNvCxnSpPr/>
      </xdr:nvCxnSpPr>
      <xdr:spPr>
        <a:xfrm>
          <a:off x="7887600" y="6713280"/>
          <a:ext cx="57600" cy="165384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9</xdr:col>
      <xdr:colOff>355320</xdr:colOff>
      <xdr:row>46</xdr:row>
      <xdr:rowOff>133200</xdr:rowOff>
    </xdr:from>
    <xdr:to>
      <xdr:col>10</xdr:col>
      <xdr:colOff>179280</xdr:colOff>
      <xdr:row>56</xdr:row>
      <xdr:rowOff>73440</xdr:rowOff>
    </xdr:to>
    <xdr:cxnSp>
      <xdr:nvCxnSpPr>
        <xdr:cNvPr id="87" name="Conector: angular 82"/>
        <xdr:cNvCxnSpPr/>
      </xdr:nvCxnSpPr>
      <xdr:spPr>
        <a:xfrm rot="5400000">
          <a:off x="6669360" y="9475560"/>
          <a:ext cx="1845720" cy="70596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10</xdr:col>
      <xdr:colOff>179280</xdr:colOff>
      <xdr:row>46</xdr:row>
      <xdr:rowOff>133200</xdr:rowOff>
    </xdr:from>
    <xdr:to>
      <xdr:col>10</xdr:col>
      <xdr:colOff>720000</xdr:colOff>
      <xdr:row>56</xdr:row>
      <xdr:rowOff>73440</xdr:rowOff>
    </xdr:to>
    <xdr:cxnSp>
      <xdr:nvCxnSpPr>
        <xdr:cNvPr id="88" name="Conector: angular 83"/>
        <xdr:cNvCxnSpPr/>
      </xdr:nvCxnSpPr>
      <xdr:spPr>
        <a:xfrm flipH="1" rot="16200000">
          <a:off x="7292520" y="9558000"/>
          <a:ext cx="1845720" cy="54108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8</xdr:col>
      <xdr:colOff>19800</xdr:colOff>
      <xdr:row>49</xdr:row>
      <xdr:rowOff>6120</xdr:rowOff>
    </xdr:from>
    <xdr:to>
      <xdr:col>9</xdr:col>
      <xdr:colOff>309600</xdr:colOff>
      <xdr:row>51</xdr:row>
      <xdr:rowOff>160200</xdr:rowOff>
    </xdr:to>
    <xdr:sp>
      <xdr:nvSpPr>
        <xdr:cNvPr id="89" name="Rectángulo 84"/>
        <xdr:cNvSpPr/>
      </xdr:nvSpPr>
      <xdr:spPr>
        <a:xfrm>
          <a:off x="5999760" y="9350280"/>
          <a:ext cx="1193760" cy="5349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Transp</a:t>
          </a:r>
          <a:endParaRPr b="0" lang="es-CL" sz="1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P. Feed</a:t>
          </a:r>
          <a:endParaRPr b="0" lang="es-CL" sz="1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Camiones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219960</xdr:colOff>
      <xdr:row>49</xdr:row>
      <xdr:rowOff>24120</xdr:rowOff>
    </xdr:from>
    <xdr:to>
      <xdr:col>12</xdr:col>
      <xdr:colOff>509760</xdr:colOff>
      <xdr:row>51</xdr:row>
      <xdr:rowOff>178200</xdr:rowOff>
    </xdr:to>
    <xdr:sp>
      <xdr:nvSpPr>
        <xdr:cNvPr id="90" name="Rectángulo 85"/>
        <xdr:cNvSpPr/>
      </xdr:nvSpPr>
      <xdr:spPr>
        <a:xfrm>
          <a:off x="8937360" y="9368280"/>
          <a:ext cx="1100520" cy="5349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Transp</a:t>
          </a:r>
          <a:endParaRPr b="0" lang="es-CL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P. Feed</a:t>
          </a:r>
          <a:endParaRPr b="0" lang="es-CL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Trenes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712800</xdr:colOff>
      <xdr:row>57</xdr:row>
      <xdr:rowOff>44280</xdr:rowOff>
    </xdr:from>
    <xdr:to>
      <xdr:col>11</xdr:col>
      <xdr:colOff>745560</xdr:colOff>
      <xdr:row>57</xdr:row>
      <xdr:rowOff>44280</xdr:rowOff>
    </xdr:to>
    <xdr:cxnSp>
      <xdr:nvCxnSpPr>
        <xdr:cNvPr id="91" name="Conector recto de flecha 86"/>
        <xdr:cNvCxnSpPr/>
      </xdr:nvCxnSpPr>
      <xdr:spPr>
        <a:xfrm>
          <a:off x="8478360" y="10912320"/>
          <a:ext cx="984960" cy="36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10</xdr:col>
      <xdr:colOff>732240</xdr:colOff>
      <xdr:row>56</xdr:row>
      <xdr:rowOff>168480</xdr:rowOff>
    </xdr:from>
    <xdr:to>
      <xdr:col>12</xdr:col>
      <xdr:colOff>82080</xdr:colOff>
      <xdr:row>59</xdr:row>
      <xdr:rowOff>135720</xdr:rowOff>
    </xdr:to>
    <xdr:sp>
      <xdr:nvSpPr>
        <xdr:cNvPr id="92" name="Rectángulo 87"/>
        <xdr:cNvSpPr/>
      </xdr:nvSpPr>
      <xdr:spPr>
        <a:xfrm>
          <a:off x="8497800" y="10846080"/>
          <a:ext cx="1112400" cy="53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Pérdidas por Transporte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156600</xdr:colOff>
      <xdr:row>57</xdr:row>
      <xdr:rowOff>91080</xdr:rowOff>
    </xdr:from>
    <xdr:to>
      <xdr:col>12</xdr:col>
      <xdr:colOff>193320</xdr:colOff>
      <xdr:row>65</xdr:row>
      <xdr:rowOff>23400</xdr:rowOff>
    </xdr:to>
    <xdr:cxnSp>
      <xdr:nvCxnSpPr>
        <xdr:cNvPr id="93" name="Conector: angular 88"/>
        <xdr:cNvCxnSpPr/>
      </xdr:nvCxnSpPr>
      <xdr:spPr>
        <a:xfrm>
          <a:off x="7922160" y="10959120"/>
          <a:ext cx="1799640" cy="145656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12</xdr:col>
      <xdr:colOff>627480</xdr:colOff>
      <xdr:row>66</xdr:row>
      <xdr:rowOff>100440</xdr:rowOff>
    </xdr:from>
    <xdr:to>
      <xdr:col>15</xdr:col>
      <xdr:colOff>98280</xdr:colOff>
      <xdr:row>69</xdr:row>
      <xdr:rowOff>2520</xdr:rowOff>
    </xdr:to>
    <xdr:cxnSp>
      <xdr:nvCxnSpPr>
        <xdr:cNvPr id="94" name="Conector: angular 89"/>
        <xdr:cNvCxnSpPr/>
      </xdr:nvCxnSpPr>
      <xdr:spPr>
        <a:xfrm>
          <a:off x="10155600" y="12682800"/>
          <a:ext cx="1997280" cy="474120"/>
        </a:xfrm>
        <a:prstGeom prst="bentConnector3">
          <a:avLst>
            <a:gd name="adj1" fmla="val 50009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9</xdr:col>
      <xdr:colOff>260280</xdr:colOff>
      <xdr:row>60</xdr:row>
      <xdr:rowOff>70560</xdr:rowOff>
    </xdr:from>
    <xdr:to>
      <xdr:col>10</xdr:col>
      <xdr:colOff>648000</xdr:colOff>
      <xdr:row>62</xdr:row>
      <xdr:rowOff>114840</xdr:rowOff>
    </xdr:to>
    <xdr:sp>
      <xdr:nvSpPr>
        <xdr:cNvPr id="95" name="Rectángulo 90"/>
        <xdr:cNvSpPr/>
      </xdr:nvSpPr>
      <xdr:spPr>
        <a:xfrm>
          <a:off x="7144200" y="11509920"/>
          <a:ext cx="1269360" cy="425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Transp</a:t>
          </a:r>
          <a:endParaRPr b="0" lang="es-CL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Total</a:t>
          </a:r>
          <a:endParaRPr b="0" lang="es-CL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P. Feed</a:t>
          </a:r>
          <a:endParaRPr b="0" lang="es-CL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A Guayacan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20880</xdr:colOff>
      <xdr:row>71</xdr:row>
      <xdr:rowOff>33120</xdr:rowOff>
    </xdr:from>
    <xdr:to>
      <xdr:col>9</xdr:col>
      <xdr:colOff>599040</xdr:colOff>
      <xdr:row>74</xdr:row>
      <xdr:rowOff>360</xdr:rowOff>
    </xdr:to>
    <xdr:sp>
      <xdr:nvSpPr>
        <xdr:cNvPr id="96" name="Triángulo isósceles 91"/>
        <xdr:cNvSpPr/>
      </xdr:nvSpPr>
      <xdr:spPr>
        <a:xfrm>
          <a:off x="6904800" y="13568040"/>
          <a:ext cx="578160" cy="5389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289800</xdr:colOff>
      <xdr:row>68</xdr:row>
      <xdr:rowOff>175320</xdr:rowOff>
    </xdr:from>
    <xdr:to>
      <xdr:col>9</xdr:col>
      <xdr:colOff>579600</xdr:colOff>
      <xdr:row>71</xdr:row>
      <xdr:rowOff>142560</xdr:rowOff>
    </xdr:to>
    <xdr:sp>
      <xdr:nvSpPr>
        <xdr:cNvPr id="97" name="Rectángulo 92"/>
        <xdr:cNvSpPr/>
      </xdr:nvSpPr>
      <xdr:spPr>
        <a:xfrm>
          <a:off x="6269760" y="13138920"/>
          <a:ext cx="1193760" cy="53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Stock SF Patio Tolva ROM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754200</xdr:colOff>
      <xdr:row>71</xdr:row>
      <xdr:rowOff>171720</xdr:rowOff>
    </xdr:from>
    <xdr:to>
      <xdr:col>9</xdr:col>
      <xdr:colOff>165240</xdr:colOff>
      <xdr:row>72</xdr:row>
      <xdr:rowOff>110160</xdr:rowOff>
    </xdr:to>
    <xdr:cxnSp>
      <xdr:nvCxnSpPr>
        <xdr:cNvPr id="98" name="Conector: angular 93"/>
        <xdr:cNvCxnSpPr/>
      </xdr:nvCxnSpPr>
      <xdr:spPr>
        <a:xfrm>
          <a:off x="4902120" y="13706640"/>
          <a:ext cx="2147400" cy="12924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6</xdr:col>
      <xdr:colOff>697320</xdr:colOff>
      <xdr:row>73</xdr:row>
      <xdr:rowOff>159480</xdr:rowOff>
    </xdr:from>
    <xdr:to>
      <xdr:col>9</xdr:col>
      <xdr:colOff>20520</xdr:colOff>
      <xdr:row>76</xdr:row>
      <xdr:rowOff>4320</xdr:rowOff>
    </xdr:to>
    <xdr:cxnSp>
      <xdr:nvCxnSpPr>
        <xdr:cNvPr id="99" name="Conector: angular 94"/>
        <xdr:cNvCxnSpPr/>
      </xdr:nvCxnSpPr>
      <xdr:spPr>
        <a:xfrm flipV="1">
          <a:off x="4845240" y="14075640"/>
          <a:ext cx="2059560" cy="4165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9</xdr:col>
      <xdr:colOff>454320</xdr:colOff>
      <xdr:row>72</xdr:row>
      <xdr:rowOff>108000</xdr:rowOff>
    </xdr:from>
    <xdr:to>
      <xdr:col>12</xdr:col>
      <xdr:colOff>223200</xdr:colOff>
      <xdr:row>72</xdr:row>
      <xdr:rowOff>110160</xdr:rowOff>
    </xdr:to>
    <xdr:cxnSp>
      <xdr:nvCxnSpPr>
        <xdr:cNvPr id="100" name="Conector: angular 95"/>
        <xdr:cNvCxnSpPr/>
      </xdr:nvCxnSpPr>
      <xdr:spPr>
        <a:xfrm flipV="1">
          <a:off x="7338240" y="13833360"/>
          <a:ext cx="2413440" cy="2520"/>
        </a:xfrm>
        <a:prstGeom prst="bentConnector3">
          <a:avLst>
            <a:gd name="adj1" fmla="val 50007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12</xdr:col>
      <xdr:colOff>367920</xdr:colOff>
      <xdr:row>71</xdr:row>
      <xdr:rowOff>30960</xdr:rowOff>
    </xdr:from>
    <xdr:to>
      <xdr:col>15</xdr:col>
      <xdr:colOff>45720</xdr:colOff>
      <xdr:row>72</xdr:row>
      <xdr:rowOff>186480</xdr:rowOff>
    </xdr:to>
    <xdr:cxnSp>
      <xdr:nvCxnSpPr>
        <xdr:cNvPr id="101" name="Conector: angular 96"/>
        <xdr:cNvCxnSpPr/>
      </xdr:nvCxnSpPr>
      <xdr:spPr>
        <a:xfrm>
          <a:off x="9896040" y="13565880"/>
          <a:ext cx="2204280" cy="3463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5</xdr:col>
      <xdr:colOff>464400</xdr:colOff>
      <xdr:row>70</xdr:row>
      <xdr:rowOff>94680</xdr:rowOff>
    </xdr:from>
    <xdr:to>
      <xdr:col>6</xdr:col>
      <xdr:colOff>754200</xdr:colOff>
      <xdr:row>73</xdr:row>
      <xdr:rowOff>61920</xdr:rowOff>
    </xdr:to>
    <xdr:sp>
      <xdr:nvSpPr>
        <xdr:cNvPr id="102" name="Rectángulo 97"/>
        <xdr:cNvSpPr/>
      </xdr:nvSpPr>
      <xdr:spPr>
        <a:xfrm>
          <a:off x="3919320" y="13439160"/>
          <a:ext cx="982800" cy="538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Recepción SFMLC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464040</xdr:colOff>
      <xdr:row>74</xdr:row>
      <xdr:rowOff>159480</xdr:rowOff>
    </xdr:from>
    <xdr:to>
      <xdr:col>6</xdr:col>
      <xdr:colOff>753840</xdr:colOff>
      <xdr:row>77</xdr:row>
      <xdr:rowOff>126720</xdr:rowOff>
    </xdr:to>
    <xdr:sp>
      <xdr:nvSpPr>
        <xdr:cNvPr id="103" name="Rectángulo 98"/>
        <xdr:cNvSpPr/>
      </xdr:nvSpPr>
      <xdr:spPr>
        <a:xfrm>
          <a:off x="3918960" y="14266080"/>
          <a:ext cx="982800" cy="53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P55 desde MLC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335160</xdr:colOff>
      <xdr:row>73</xdr:row>
      <xdr:rowOff>185400</xdr:rowOff>
    </xdr:from>
    <xdr:to>
      <xdr:col>12</xdr:col>
      <xdr:colOff>78840</xdr:colOff>
      <xdr:row>78</xdr:row>
      <xdr:rowOff>11880</xdr:rowOff>
    </xdr:to>
    <xdr:cxnSp>
      <xdr:nvCxnSpPr>
        <xdr:cNvPr id="104" name="Conector: angular 99"/>
        <xdr:cNvCxnSpPr/>
      </xdr:nvCxnSpPr>
      <xdr:spPr>
        <a:xfrm flipV="1">
          <a:off x="6315120" y="14101560"/>
          <a:ext cx="3292200" cy="77904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7</xdr:col>
      <xdr:colOff>637920</xdr:colOff>
      <xdr:row>78</xdr:row>
      <xdr:rowOff>12240</xdr:rowOff>
    </xdr:from>
    <xdr:to>
      <xdr:col>9</xdr:col>
      <xdr:colOff>32760</xdr:colOff>
      <xdr:row>80</xdr:row>
      <xdr:rowOff>166320</xdr:rowOff>
    </xdr:to>
    <xdr:sp>
      <xdr:nvSpPr>
        <xdr:cNvPr id="105" name="Rectángulo 100"/>
        <xdr:cNvSpPr/>
      </xdr:nvSpPr>
      <xdr:spPr>
        <a:xfrm>
          <a:off x="5549040" y="14880600"/>
          <a:ext cx="1367640" cy="535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Recepción SF directo desde MLC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257760</xdr:colOff>
      <xdr:row>73</xdr:row>
      <xdr:rowOff>185400</xdr:rowOff>
    </xdr:from>
    <xdr:to>
      <xdr:col>12</xdr:col>
      <xdr:colOff>367920</xdr:colOff>
      <xdr:row>81</xdr:row>
      <xdr:rowOff>173160</xdr:rowOff>
    </xdr:to>
    <xdr:cxnSp>
      <xdr:nvCxnSpPr>
        <xdr:cNvPr id="106" name="Conector: angular 101"/>
        <xdr:cNvCxnSpPr/>
      </xdr:nvCxnSpPr>
      <xdr:spPr>
        <a:xfrm flipV="1">
          <a:off x="7141680" y="14101560"/>
          <a:ext cx="2754720" cy="1512000"/>
        </a:xfrm>
        <a:prstGeom prst="bentConnector3">
          <a:avLst>
            <a:gd name="adj1" fmla="val 50006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8</xdr:col>
      <xdr:colOff>560160</xdr:colOff>
      <xdr:row>81</xdr:row>
      <xdr:rowOff>173520</xdr:rowOff>
    </xdr:from>
    <xdr:to>
      <xdr:col>9</xdr:col>
      <xdr:colOff>717120</xdr:colOff>
      <xdr:row>84</xdr:row>
      <xdr:rowOff>2880</xdr:rowOff>
    </xdr:to>
    <xdr:sp>
      <xdr:nvSpPr>
        <xdr:cNvPr id="107" name="Rectángulo 102"/>
        <xdr:cNvSpPr/>
      </xdr:nvSpPr>
      <xdr:spPr>
        <a:xfrm>
          <a:off x="6540120" y="15613560"/>
          <a:ext cx="1060920" cy="400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Recepción Finos Pleito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634680</xdr:colOff>
      <xdr:row>85</xdr:row>
      <xdr:rowOff>68760</xdr:rowOff>
    </xdr:from>
    <xdr:to>
      <xdr:col>12</xdr:col>
      <xdr:colOff>336240</xdr:colOff>
      <xdr:row>88</xdr:row>
      <xdr:rowOff>29880</xdr:rowOff>
    </xdr:to>
    <xdr:cxnSp>
      <xdr:nvCxnSpPr>
        <xdr:cNvPr id="108" name="Conector: angular 103"/>
        <xdr:cNvCxnSpPr/>
      </xdr:nvCxnSpPr>
      <xdr:spPr>
        <a:xfrm flipV="1">
          <a:off x="7518600" y="16270920"/>
          <a:ext cx="2346120" cy="53280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8</xdr:col>
      <xdr:colOff>358200</xdr:colOff>
      <xdr:row>86</xdr:row>
      <xdr:rowOff>84240</xdr:rowOff>
    </xdr:from>
    <xdr:to>
      <xdr:col>9</xdr:col>
      <xdr:colOff>713880</xdr:colOff>
      <xdr:row>88</xdr:row>
      <xdr:rowOff>100440</xdr:rowOff>
    </xdr:to>
    <xdr:sp>
      <xdr:nvSpPr>
        <xdr:cNvPr id="109" name="Rectángulo 104"/>
        <xdr:cNvSpPr/>
      </xdr:nvSpPr>
      <xdr:spPr>
        <a:xfrm>
          <a:off x="6338160" y="16476840"/>
          <a:ext cx="1259640" cy="397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Recepción Planta Cristales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731880</xdr:colOff>
      <xdr:row>86</xdr:row>
      <xdr:rowOff>145800</xdr:rowOff>
    </xdr:from>
    <xdr:to>
      <xdr:col>12</xdr:col>
      <xdr:colOff>191520</xdr:colOff>
      <xdr:row>92</xdr:row>
      <xdr:rowOff>7200</xdr:rowOff>
    </xdr:to>
    <xdr:cxnSp>
      <xdr:nvCxnSpPr>
        <xdr:cNvPr id="110" name="Conector: angular 105"/>
        <xdr:cNvCxnSpPr/>
      </xdr:nvCxnSpPr>
      <xdr:spPr>
        <a:xfrm flipV="1">
          <a:off x="7615800" y="16538400"/>
          <a:ext cx="2104200" cy="100476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8</xdr:col>
      <xdr:colOff>424800</xdr:colOff>
      <xdr:row>90</xdr:row>
      <xdr:rowOff>60120</xdr:rowOff>
    </xdr:from>
    <xdr:to>
      <xdr:col>10</xdr:col>
      <xdr:colOff>18720</xdr:colOff>
      <xdr:row>92</xdr:row>
      <xdr:rowOff>76320</xdr:rowOff>
    </xdr:to>
    <xdr:sp>
      <xdr:nvSpPr>
        <xdr:cNvPr id="111" name="Rectángulo 106"/>
        <xdr:cNvSpPr/>
      </xdr:nvSpPr>
      <xdr:spPr>
        <a:xfrm>
          <a:off x="6404760" y="17214480"/>
          <a:ext cx="1379520" cy="3974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Recepción Granzas Pleito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480960</xdr:colOff>
      <xdr:row>83</xdr:row>
      <xdr:rowOff>178200</xdr:rowOff>
    </xdr:from>
    <xdr:to>
      <xdr:col>15</xdr:col>
      <xdr:colOff>158760</xdr:colOff>
      <xdr:row>85</xdr:row>
      <xdr:rowOff>172800</xdr:rowOff>
    </xdr:to>
    <xdr:cxnSp>
      <xdr:nvCxnSpPr>
        <xdr:cNvPr id="112" name="Conector: angular 107"/>
        <xdr:cNvCxnSpPr/>
      </xdr:nvCxnSpPr>
      <xdr:spPr>
        <a:xfrm>
          <a:off x="10009080" y="15999120"/>
          <a:ext cx="2204280" cy="37620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372600</xdr:colOff>
      <xdr:row>1</xdr:row>
      <xdr:rowOff>86040</xdr:rowOff>
    </xdr:from>
    <xdr:to>
      <xdr:col>4</xdr:col>
      <xdr:colOff>425160</xdr:colOff>
      <xdr:row>4</xdr:row>
      <xdr:rowOff>102240</xdr:rowOff>
    </xdr:to>
    <xdr:pic>
      <xdr:nvPicPr>
        <xdr:cNvPr id="113" name="Imagen 1" descr=""/>
        <xdr:cNvPicPr/>
      </xdr:nvPicPr>
      <xdr:blipFill>
        <a:blip r:embed="rId1"/>
        <a:stretch/>
      </xdr:blipFill>
      <xdr:spPr>
        <a:xfrm>
          <a:off x="725760" y="276480"/>
          <a:ext cx="933840" cy="530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C240"/>
  <sheetViews>
    <sheetView showFormulas="false" showGridLines="true" showRowColHeaders="true" showZeros="true" rightToLeft="false" tabSelected="false" showOutlineSymbols="true" defaultGridColor="true" view="normal" topLeftCell="G74" colorId="64" zoomScale="55" zoomScaleNormal="55" zoomScalePageLayoutView="100" workbookViewId="0">
      <selection pane="topLeft" activeCell="L87" activeCellId="0" sqref="L87"/>
    </sheetView>
  </sheetViews>
  <sheetFormatPr defaultColWidth="11.5078125" defaultRowHeight="15" zeroHeight="false" outlineLevelRow="0" outlineLevelCol="1"/>
  <cols>
    <col collapsed="false" customWidth="true" hidden="false" outlineLevel="1" max="1" min="1" style="0" width="33.16"/>
    <col collapsed="false" customWidth="true" hidden="false" outlineLevel="1" max="2" min="2" style="0" width="31.16"/>
    <col collapsed="false" customWidth="true" hidden="false" outlineLevel="1" max="3" min="3" style="0" width="30.83"/>
    <col collapsed="false" customWidth="true" hidden="false" outlineLevel="1" max="4" min="4" style="0" width="16.5"/>
    <col collapsed="false" customWidth="true" hidden="false" outlineLevel="0" max="5" min="5" style="0" width="15.16"/>
    <col collapsed="false" customWidth="true" hidden="false" outlineLevel="0" max="6" min="6" style="0" width="60.83"/>
    <col collapsed="false" customWidth="true" hidden="false" outlineLevel="0" max="8" min="7" style="0" width="14"/>
    <col collapsed="false" customWidth="true" hidden="false" outlineLevel="0" max="9" min="9" style="0" width="33.63"/>
    <col collapsed="false" customWidth="true" hidden="false" outlineLevel="0" max="12" min="10" style="0" width="14"/>
    <col collapsed="false" customWidth="true" hidden="false" outlineLevel="0" max="13" min="13" style="0" width="18.5"/>
    <col collapsed="false" customWidth="true" hidden="false" outlineLevel="0" max="16" min="14" style="0" width="14"/>
    <col collapsed="false" customWidth="true" hidden="false" outlineLevel="0" max="17" min="17" style="0" width="9.51"/>
    <col collapsed="false" customWidth="true" hidden="false" outlineLevel="0" max="18" min="18" style="0" width="14"/>
    <col collapsed="false" customWidth="true" hidden="false" outlineLevel="0" max="19" min="19" style="0" width="9.16"/>
    <col collapsed="false" customWidth="true" hidden="false" outlineLevel="0" max="22" min="20" style="0" width="14"/>
    <col collapsed="false" customWidth="true" hidden="false" outlineLevel="0" max="23" min="23" style="0" width="24.51"/>
    <col collapsed="false" customWidth="true" hidden="false" outlineLevel="0" max="25" min="24" style="0" width="14"/>
    <col collapsed="false" customWidth="true" hidden="false" outlineLevel="0" max="26" min="26" style="0" width="39.51"/>
    <col collapsed="false" customWidth="true" hidden="false" outlineLevel="0" max="34" min="27" style="0" width="14"/>
    <col collapsed="false" customWidth="true" hidden="false" outlineLevel="0" max="37" min="37" style="0" width="11.16"/>
    <col collapsed="false" customWidth="true" hidden="false" outlineLevel="0" max="66" min="66" style="0" width="11.83"/>
    <col collapsed="false" customWidth="true" hidden="false" outlineLevel="0" max="67" min="67" style="0" width="15.51"/>
  </cols>
  <sheetData>
    <row r="1" customFormat="false" ht="15" hidden="false" customHeight="false" outlineLevel="0" collapsed="false">
      <c r="A1" s="1" t="n">
        <v>86233.7528</v>
      </c>
      <c r="B1" s="1" t="n">
        <v>86233.7528</v>
      </c>
      <c r="C1" s="2" t="n">
        <v>0.363691</v>
      </c>
      <c r="D1" s="3" t="n">
        <v>0.363691</v>
      </c>
      <c r="E1" s="4"/>
      <c r="F1" s="4"/>
      <c r="G1" s="1"/>
      <c r="H1" s="1"/>
      <c r="I1" s="1"/>
      <c r="J1" s="1"/>
      <c r="K1" s="1"/>
      <c r="L1" s="1"/>
    </row>
    <row r="2" customFormat="false" ht="15" hidden="false" customHeight="false" outlineLevel="0" collapsed="false">
      <c r="A2" s="1" t="n">
        <v>9491.92074</v>
      </c>
      <c r="B2" s="1" t="n">
        <v>9491.92074</v>
      </c>
      <c r="C2" s="2" t="n">
        <v>0.371855</v>
      </c>
      <c r="D2" s="3" t="n">
        <v>0.371855</v>
      </c>
      <c r="E2" s="5"/>
      <c r="F2" s="5"/>
      <c r="G2" s="6"/>
      <c r="H2" s="6"/>
      <c r="I2" s="1"/>
      <c r="J2" s="1"/>
      <c r="K2" s="1"/>
      <c r="L2" s="1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</row>
    <row r="3" customFormat="false" ht="15" hidden="false" customHeight="false" outlineLevel="0" collapsed="false">
      <c r="A3" s="1" t="n">
        <v>15727.04054</v>
      </c>
      <c r="B3" s="1" t="n">
        <v>15727.04054</v>
      </c>
      <c r="C3" s="2" t="n">
        <v>0.170652</v>
      </c>
      <c r="D3" s="3" t="n">
        <v>0.170652</v>
      </c>
      <c r="E3" s="5"/>
      <c r="F3" s="5"/>
      <c r="G3" s="8"/>
      <c r="H3" s="8"/>
      <c r="I3" s="8"/>
      <c r="J3" s="8"/>
      <c r="K3" s="8"/>
      <c r="L3" s="8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</row>
    <row r="4" customFormat="false" ht="15" hidden="false" customHeight="false" outlineLevel="0" collapsed="false">
      <c r="A4" s="1" t="n">
        <v>79998.633</v>
      </c>
      <c r="B4" s="1" t="n">
        <v>79998.633</v>
      </c>
      <c r="C4" s="2" t="n">
        <v>0.40261</v>
      </c>
      <c r="D4" s="3" t="n">
        <v>0.40261</v>
      </c>
      <c r="E4" s="5"/>
      <c r="F4" s="5"/>
      <c r="G4" s="6"/>
      <c r="H4" s="6"/>
      <c r="I4" s="6"/>
      <c r="J4" s="6"/>
      <c r="K4" s="6"/>
      <c r="L4" s="6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customFormat="false" ht="15" hidden="false" customHeight="false" outlineLevel="0" collapsed="false">
      <c r="A5" s="1" t="n">
        <v>26763.68925</v>
      </c>
      <c r="B5" s="1" t="n">
        <v>26763.68925</v>
      </c>
      <c r="C5" s="2" t="n">
        <v>0.49358</v>
      </c>
      <c r="D5" s="3" t="n">
        <v>0.49358</v>
      </c>
      <c r="E5" s="5"/>
      <c r="F5" s="5"/>
      <c r="G5" s="6"/>
      <c r="H5" s="6"/>
      <c r="I5" s="6"/>
      <c r="J5" s="6"/>
      <c r="K5" s="6"/>
      <c r="L5" s="6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customFormat="false" ht="15" hidden="false" customHeight="false" outlineLevel="0" collapsed="false">
      <c r="A6" s="1" t="n">
        <v>43948.767597</v>
      </c>
      <c r="B6" s="1" t="n">
        <v>43948.767597</v>
      </c>
      <c r="C6" s="2" t="n">
        <v>0.423894</v>
      </c>
      <c r="D6" s="3" t="n">
        <v>0.423894</v>
      </c>
      <c r="E6" s="5"/>
      <c r="F6" s="5"/>
      <c r="G6" s="6"/>
      <c r="H6" s="6"/>
      <c r="I6" s="6"/>
      <c r="J6" s="6"/>
      <c r="K6" s="6"/>
      <c r="L6" s="6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customFormat="false" ht="15" hidden="false" customHeight="false" outlineLevel="0" collapsed="false">
      <c r="A7" s="1" t="n">
        <v>62813.554653</v>
      </c>
      <c r="B7" s="1" t="n">
        <v>62813.554653</v>
      </c>
      <c r="C7" s="2" t="n">
        <v>0.426479</v>
      </c>
      <c r="D7" s="3" t="n">
        <v>0.426479</v>
      </c>
      <c r="E7" s="5"/>
      <c r="F7" s="5"/>
      <c r="G7" s="6"/>
      <c r="H7" s="6"/>
      <c r="I7" s="6"/>
      <c r="J7" s="6"/>
      <c r="K7" s="6"/>
      <c r="L7" s="6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customFormat="false" ht="15" hidden="false" customHeight="false" outlineLevel="0" collapsed="false">
      <c r="A8" s="1" t="n">
        <v>0</v>
      </c>
      <c r="B8" s="1" t="n">
        <v>0</v>
      </c>
      <c r="C8" s="2" t="n">
        <v>0</v>
      </c>
      <c r="D8" s="3" t="n">
        <v>0</v>
      </c>
      <c r="E8" s="5"/>
      <c r="F8" s="5"/>
      <c r="G8" s="6"/>
      <c r="H8" s="6"/>
      <c r="I8" s="6"/>
      <c r="J8" s="6"/>
      <c r="K8" s="6"/>
      <c r="L8" s="6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customFormat="false" ht="15" hidden="false" customHeight="false" outlineLevel="0" collapsed="false">
      <c r="A9" s="1" t="n">
        <v>13968.63</v>
      </c>
      <c r="B9" s="1" t="n">
        <v>13968.63</v>
      </c>
      <c r="C9" s="2" t="n">
        <v>0.274341</v>
      </c>
      <c r="D9" s="3" t="n">
        <v>0.274341</v>
      </c>
      <c r="E9" s="5"/>
      <c r="F9" s="5"/>
      <c r="G9" s="6"/>
      <c r="H9" s="6"/>
      <c r="I9" s="6"/>
      <c r="J9" s="6"/>
      <c r="K9" s="6"/>
      <c r="L9" s="6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customFormat="false" ht="15" hidden="false" customHeight="false" outlineLevel="0" collapsed="false">
      <c r="A10" s="1" t="n">
        <v>6086.921365</v>
      </c>
      <c r="B10" s="1" t="n">
        <v>6086.921365</v>
      </c>
      <c r="C10" s="2" t="n">
        <v>0.144406</v>
      </c>
      <c r="D10" s="3" t="n">
        <v>0.144406</v>
      </c>
      <c r="E10" s="5"/>
      <c r="F10" s="5"/>
      <c r="G10" s="6"/>
      <c r="H10" s="6"/>
      <c r="I10" s="6"/>
      <c r="J10" s="6"/>
      <c r="K10" s="6"/>
      <c r="L10" s="6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13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customFormat="false" ht="15" hidden="false" customHeight="false" outlineLevel="0" collapsed="false">
      <c r="A11" s="1" t="n">
        <v>29076.782852</v>
      </c>
      <c r="B11" s="1" t="n">
        <v>29076.782852</v>
      </c>
      <c r="C11" s="2" t="n">
        <v>0.491007</v>
      </c>
      <c r="D11" s="3" t="n">
        <v>0.491007</v>
      </c>
      <c r="E11" s="5"/>
      <c r="F11" s="5"/>
      <c r="G11" s="6"/>
      <c r="H11" s="6"/>
      <c r="I11" s="6"/>
      <c r="J11" s="6"/>
      <c r="K11" s="6"/>
      <c r="L11" s="6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customFormat="false" ht="15" hidden="false" customHeight="false" outlineLevel="0" collapsed="false">
      <c r="A12" s="1" t="n">
        <v>13681.220436</v>
      </c>
      <c r="B12" s="1" t="n">
        <v>13681.220436</v>
      </c>
      <c r="C12" s="2" t="n">
        <v>0.570166</v>
      </c>
      <c r="D12" s="3" t="n">
        <v>0.570166</v>
      </c>
      <c r="E12" s="5"/>
      <c r="F12" s="5"/>
      <c r="G12" s="6"/>
      <c r="H12" s="6"/>
      <c r="I12" s="6"/>
      <c r="J12" s="6"/>
      <c r="K12" s="6"/>
      <c r="L12" s="6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</row>
    <row r="13" customFormat="false" ht="15" hidden="false" customHeight="false" outlineLevel="0" collapsed="false">
      <c r="A13" s="1" t="n">
        <v>9599.1431309</v>
      </c>
      <c r="B13" s="1" t="n">
        <v>9599.1431309</v>
      </c>
      <c r="C13" s="2" t="n">
        <v>0.523977</v>
      </c>
      <c r="D13" s="3" t="n">
        <v>0.523977</v>
      </c>
      <c r="E13" s="5"/>
      <c r="F13" s="5"/>
      <c r="G13" s="6"/>
      <c r="H13" s="6"/>
      <c r="I13" s="6"/>
      <c r="J13" s="6"/>
      <c r="K13" s="6"/>
      <c r="L13" s="6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</row>
    <row r="14" customFormat="false" ht="15" hidden="false" customHeight="false" outlineLevel="0" collapsed="false">
      <c r="A14" s="1" t="n">
        <v>-1947.62106</v>
      </c>
      <c r="B14" s="1" t="n">
        <v>-1947.62106</v>
      </c>
      <c r="C14" s="2" t="n">
        <v>0.489055</v>
      </c>
      <c r="D14" s="3" t="n">
        <v>0.489055</v>
      </c>
      <c r="E14" s="5"/>
      <c r="F14" s="5"/>
      <c r="G14" s="6"/>
      <c r="H14" s="6"/>
      <c r="I14" s="6"/>
      <c r="J14" s="6"/>
      <c r="K14" s="6"/>
      <c r="L14" s="6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</row>
    <row r="15" customFormat="false" ht="15" hidden="false" customHeight="false" outlineLevel="0" collapsed="false">
      <c r="A15" s="1" t="n">
        <v>82589.802659</v>
      </c>
      <c r="B15" s="1" t="n">
        <v>82589.802659</v>
      </c>
      <c r="C15" s="2" t="n">
        <v>0.510809</v>
      </c>
      <c r="D15" s="3" t="n">
        <v>0.510809</v>
      </c>
      <c r="E15" s="5"/>
      <c r="F15" s="5"/>
      <c r="G15" s="6"/>
      <c r="H15" s="6"/>
      <c r="I15" s="6"/>
      <c r="J15" s="6"/>
      <c r="K15" s="6"/>
      <c r="L15" s="6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</row>
    <row r="16" customFormat="false" ht="15" hidden="false" customHeight="false" outlineLevel="0" collapsed="false">
      <c r="A16" s="1" t="n">
        <v>29812.16353</v>
      </c>
      <c r="B16" s="1" t="n">
        <v>29812.16353</v>
      </c>
      <c r="C16" s="2" t="n">
        <v>0.100116</v>
      </c>
      <c r="D16" s="3" t="n">
        <v>0.100116</v>
      </c>
      <c r="E16" s="5"/>
      <c r="F16" s="5"/>
      <c r="G16" s="6"/>
      <c r="H16" s="6"/>
      <c r="I16" s="6"/>
      <c r="J16" s="6"/>
      <c r="K16" s="6"/>
      <c r="L16" s="6"/>
      <c r="M16" s="14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</row>
    <row r="17" customFormat="false" ht="15" hidden="false" customHeight="false" outlineLevel="0" collapsed="false">
      <c r="A17" s="1" t="n">
        <v>76058.002697</v>
      </c>
      <c r="B17" s="1" t="n">
        <v>76058.002697</v>
      </c>
      <c r="C17" s="2" t="n">
        <v>0.684126</v>
      </c>
      <c r="D17" s="3" t="n">
        <v>0.684126</v>
      </c>
      <c r="E17" s="5"/>
      <c r="F17" s="5"/>
      <c r="G17" s="6"/>
      <c r="H17" s="6"/>
      <c r="I17" s="6"/>
      <c r="J17" s="6"/>
      <c r="K17" s="6"/>
      <c r="L17" s="6"/>
      <c r="M17" s="14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</row>
    <row r="18" customFormat="false" ht="15" hidden="false" customHeight="false" outlineLevel="0" collapsed="false">
      <c r="A18" s="1" t="n">
        <v>73.660909465</v>
      </c>
      <c r="B18" s="1" t="n">
        <v>73.660909465</v>
      </c>
      <c r="C18" s="2" t="n">
        <v>0.663851</v>
      </c>
      <c r="D18" s="3" t="n">
        <v>0.663851</v>
      </c>
      <c r="E18" s="5"/>
      <c r="F18" s="5"/>
      <c r="G18" s="6"/>
      <c r="H18" s="6"/>
      <c r="I18" s="6"/>
      <c r="J18" s="6"/>
      <c r="K18" s="6"/>
      <c r="L18" s="6"/>
      <c r="M18" s="14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</row>
    <row r="19" customFormat="false" ht="15" hidden="false" customHeight="false" outlineLevel="0" collapsed="false">
      <c r="A19" s="1" t="n">
        <v>76131.663606</v>
      </c>
      <c r="B19" s="1" t="n">
        <v>76131.663606</v>
      </c>
      <c r="C19" s="2" t="n">
        <v>0.684106</v>
      </c>
      <c r="D19" s="3" t="n">
        <v>0.684106</v>
      </c>
      <c r="E19" s="5"/>
      <c r="F19" s="5"/>
      <c r="G19" s="6"/>
      <c r="H19" s="6"/>
      <c r="I19" s="6"/>
      <c r="J19" s="6"/>
      <c r="K19" s="6"/>
      <c r="L19" s="6"/>
      <c r="M19" s="14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</row>
    <row r="20" customFormat="false" ht="15" hidden="false" customHeight="false" outlineLevel="0" collapsed="false">
      <c r="A20" s="1" t="n">
        <v>-383.42565625</v>
      </c>
      <c r="B20" s="1" t="n">
        <v>-383.42565625</v>
      </c>
      <c r="C20" s="2" t="n">
        <v>0.684126</v>
      </c>
      <c r="D20" s="3" t="n">
        <v>0.684126</v>
      </c>
      <c r="E20" s="5"/>
      <c r="F20" s="5"/>
      <c r="G20" s="6"/>
      <c r="H20" s="6"/>
      <c r="I20" s="6"/>
      <c r="J20" s="6"/>
      <c r="K20" s="6"/>
      <c r="L20" s="6"/>
      <c r="M20" s="14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</row>
    <row r="21" customFormat="false" ht="15" hidden="false" customHeight="false" outlineLevel="0" collapsed="false">
      <c r="A21" s="1" t="n">
        <v>0</v>
      </c>
      <c r="B21" s="1" t="n">
        <v>0</v>
      </c>
      <c r="C21" s="2" t="n">
        <v>0</v>
      </c>
      <c r="D21" s="3" t="n">
        <v>0</v>
      </c>
      <c r="E21" s="5"/>
      <c r="F21" s="5"/>
      <c r="G21" s="6"/>
      <c r="H21" s="6"/>
      <c r="I21" s="6"/>
      <c r="J21" s="6"/>
      <c r="K21" s="6"/>
      <c r="L21" s="6"/>
      <c r="M21" s="14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</row>
    <row r="22" customFormat="false" ht="15" hidden="false" customHeight="false" outlineLevel="0" collapsed="false">
      <c r="A22" s="1" t="n">
        <v>75748.23795</v>
      </c>
      <c r="B22" s="1" t="n">
        <v>75748.23795</v>
      </c>
      <c r="C22" s="2" t="n">
        <v>0.684106</v>
      </c>
      <c r="D22" s="3" t="n">
        <v>0.684106</v>
      </c>
      <c r="E22" s="5"/>
      <c r="F22" s="5"/>
      <c r="G22" s="6"/>
      <c r="H22" s="6"/>
      <c r="I22" s="6"/>
      <c r="J22" s="6"/>
      <c r="K22" s="6"/>
      <c r="L22" s="6"/>
      <c r="M22" s="14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</row>
    <row r="23" customFormat="false" ht="15" hidden="false" customHeight="false" outlineLevel="0" collapsed="false">
      <c r="A23" s="1" t="n">
        <v>1003.6487</v>
      </c>
      <c r="B23" s="1" t="n">
        <v>1003.6487</v>
      </c>
      <c r="C23" s="2" t="n">
        <v>0.682638</v>
      </c>
      <c r="D23" s="3" t="n">
        <v>0.682638</v>
      </c>
      <c r="E23" s="5"/>
      <c r="F23" s="5"/>
      <c r="G23" s="6"/>
      <c r="H23" s="6"/>
      <c r="I23" s="6"/>
      <c r="J23" s="6"/>
      <c r="K23" s="6"/>
      <c r="L23" s="6"/>
      <c r="M23" s="15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</row>
    <row r="24" customFormat="false" ht="15" hidden="false" customHeight="false" outlineLevel="0" collapsed="false">
      <c r="A24" s="1" t="n">
        <v>74744.58925</v>
      </c>
      <c r="B24" s="1" t="n">
        <v>74744.58925</v>
      </c>
      <c r="C24" s="2" t="n">
        <v>0.684126</v>
      </c>
      <c r="D24" s="3" t="n">
        <v>0.684126</v>
      </c>
      <c r="E24" s="5"/>
      <c r="F24" s="5"/>
      <c r="G24" s="6"/>
      <c r="H24" s="6"/>
      <c r="I24" s="6"/>
      <c r="J24" s="6"/>
      <c r="K24" s="6"/>
      <c r="L24" s="6"/>
      <c r="M24" s="14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7"/>
      <c r="AA24" s="7"/>
      <c r="AB24" s="7"/>
      <c r="AC24" s="7"/>
      <c r="AD24" s="16"/>
      <c r="AE24" s="16"/>
      <c r="AF24" s="16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</row>
    <row r="25" customFormat="false" ht="15" hidden="false" customHeight="false" outlineLevel="0" collapsed="false">
      <c r="A25" s="1" t="n">
        <v>74744.58925</v>
      </c>
      <c r="B25" s="1" t="n">
        <v>74744.58925</v>
      </c>
      <c r="C25" s="2" t="n">
        <v>0.684126</v>
      </c>
      <c r="D25" s="3" t="n">
        <v>0.684126</v>
      </c>
      <c r="E25" s="5"/>
      <c r="F25" s="5"/>
      <c r="G25" s="6"/>
      <c r="H25" s="6"/>
      <c r="I25" s="6"/>
      <c r="J25" s="6"/>
      <c r="K25" s="6"/>
      <c r="L25" s="6"/>
      <c r="M25" s="14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7"/>
      <c r="AA25" s="7"/>
      <c r="AB25" s="7"/>
      <c r="AC25" s="7"/>
      <c r="AD25" s="16"/>
      <c r="AE25" s="17"/>
      <c r="AF25" s="1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</row>
    <row r="26" customFormat="false" ht="15" hidden="false" customHeight="false" outlineLevel="0" collapsed="false">
      <c r="A26" s="1" t="n">
        <v>0</v>
      </c>
      <c r="B26" s="1" t="n">
        <v>0</v>
      </c>
      <c r="C26" s="2" t="n">
        <v>0</v>
      </c>
      <c r="D26" s="3" t="n">
        <v>0</v>
      </c>
      <c r="E26" s="5"/>
      <c r="F26" s="5"/>
      <c r="G26" s="6"/>
      <c r="H26" s="6"/>
      <c r="I26" s="6"/>
      <c r="J26" s="6"/>
      <c r="K26" s="6"/>
      <c r="L26" s="6"/>
      <c r="M26" s="14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7"/>
      <c r="AA26" s="7"/>
      <c r="AB26" s="7"/>
      <c r="AC26" s="7"/>
      <c r="AD26" s="16"/>
      <c r="AE26" s="17"/>
      <c r="AF26" s="1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</row>
    <row r="27" customFormat="false" ht="15" hidden="false" customHeight="false" outlineLevel="0" collapsed="false">
      <c r="A27" s="1" t="n">
        <v>0</v>
      </c>
      <c r="B27" s="1" t="n">
        <v>0</v>
      </c>
      <c r="C27" s="2" t="n">
        <v>0</v>
      </c>
      <c r="D27" s="3" t="n">
        <v>0</v>
      </c>
      <c r="E27" s="5"/>
      <c r="F27" s="5"/>
      <c r="G27" s="6"/>
      <c r="H27" s="6"/>
      <c r="I27" s="6"/>
      <c r="J27" s="6"/>
      <c r="K27" s="6"/>
      <c r="L27" s="6"/>
      <c r="M27" s="14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7"/>
      <c r="AA27" s="7"/>
      <c r="AB27" s="7"/>
      <c r="AC27" s="7"/>
      <c r="AD27" s="16"/>
      <c r="AE27" s="17"/>
      <c r="AF27" s="1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</row>
    <row r="28" customFormat="false" ht="15" hidden="false" customHeight="false" outlineLevel="0" collapsed="false">
      <c r="A28" s="1" t="n">
        <v>0</v>
      </c>
      <c r="B28" s="1" t="n">
        <v>0</v>
      </c>
      <c r="C28" s="2" t="n">
        <v>0</v>
      </c>
      <c r="D28" s="3" t="n">
        <v>0</v>
      </c>
      <c r="E28" s="5"/>
      <c r="F28" s="5"/>
      <c r="G28" s="6"/>
      <c r="H28" s="6"/>
      <c r="I28" s="6"/>
      <c r="J28" s="6"/>
      <c r="K28" s="6"/>
      <c r="L28" s="6"/>
      <c r="M28" s="14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7"/>
      <c r="AA28" s="7"/>
      <c r="AB28" s="7"/>
      <c r="AC28" s="7"/>
      <c r="AD28" s="16"/>
      <c r="AE28" s="17"/>
      <c r="AF28" s="1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</row>
    <row r="29" customFormat="false" ht="15" hidden="false" customHeight="false" outlineLevel="0" collapsed="false">
      <c r="A29" s="1" t="n">
        <v>0</v>
      </c>
      <c r="B29" s="1" t="n">
        <v>0</v>
      </c>
      <c r="C29" s="2" t="n">
        <v>0</v>
      </c>
      <c r="D29" s="3" t="n">
        <v>0</v>
      </c>
      <c r="E29" s="5"/>
      <c r="F29" s="5"/>
      <c r="G29" s="6"/>
      <c r="H29" s="6"/>
      <c r="I29" s="6"/>
      <c r="J29" s="6"/>
      <c r="K29" s="6"/>
      <c r="L29" s="6"/>
      <c r="M29" s="14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AD29" s="18"/>
      <c r="AE29" s="19"/>
      <c r="AF29" s="19"/>
    </row>
    <row r="30" customFormat="false" ht="15" hidden="false" customHeight="false" outlineLevel="0" collapsed="false">
      <c r="A30" s="1" t="n">
        <v>0</v>
      </c>
      <c r="B30" s="1" t="n">
        <v>0</v>
      </c>
      <c r="C30" s="2" t="n">
        <v>0.61</v>
      </c>
      <c r="D30" s="3" t="n">
        <v>0.61</v>
      </c>
      <c r="E30" s="5"/>
      <c r="F30" s="5"/>
      <c r="G30" s="6"/>
      <c r="H30" s="6"/>
      <c r="I30" s="6"/>
      <c r="J30" s="6"/>
      <c r="K30" s="6"/>
      <c r="L30" s="6"/>
      <c r="M30" s="14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AD30" s="18"/>
      <c r="AE30" s="19"/>
      <c r="AF30" s="19"/>
    </row>
    <row r="31" customFormat="false" ht="15" hidden="false" customHeight="false" outlineLevel="0" collapsed="false">
      <c r="A31" s="1" t="n">
        <v>0</v>
      </c>
      <c r="B31" s="1" t="n">
        <v>0</v>
      </c>
      <c r="C31" s="2" t="n">
        <v>0</v>
      </c>
      <c r="D31" s="3" t="n">
        <v>0</v>
      </c>
      <c r="E31" s="5"/>
      <c r="F31" s="5"/>
      <c r="G31" s="6"/>
      <c r="H31" s="6"/>
      <c r="I31" s="6"/>
      <c r="J31" s="6"/>
      <c r="K31" s="6"/>
      <c r="L31" s="6"/>
      <c r="M31" s="14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AD31" s="18"/>
      <c r="AE31" s="19"/>
      <c r="AF31" s="19"/>
    </row>
    <row r="32" customFormat="false" ht="15" hidden="false" customHeight="false" outlineLevel="0" collapsed="false">
      <c r="A32" s="1" t="n">
        <v>0</v>
      </c>
      <c r="B32" s="1" t="n">
        <v>0</v>
      </c>
      <c r="C32" s="2" t="n">
        <v>0</v>
      </c>
      <c r="D32" s="3" t="n">
        <v>0</v>
      </c>
      <c r="E32" s="5"/>
      <c r="F32" s="5"/>
      <c r="G32" s="6"/>
      <c r="H32" s="6"/>
      <c r="I32" s="6"/>
      <c r="J32" s="6"/>
      <c r="K32" s="6"/>
      <c r="L32" s="6"/>
      <c r="M32" s="14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AD32" s="18"/>
      <c r="AE32" s="19"/>
      <c r="AF32" s="19"/>
    </row>
    <row r="33" customFormat="false" ht="15" hidden="false" customHeight="false" outlineLevel="0" collapsed="false">
      <c r="A33" s="1" t="n">
        <v>27866.973294</v>
      </c>
      <c r="B33" s="1" t="n">
        <v>27866.973294</v>
      </c>
      <c r="C33" s="2" t="n">
        <v>0.619195</v>
      </c>
      <c r="D33" s="3" t="n">
        <v>0.619195</v>
      </c>
      <c r="E33" s="5"/>
      <c r="F33" s="5"/>
      <c r="G33" s="6"/>
      <c r="H33" s="6"/>
      <c r="I33" s="6"/>
      <c r="J33" s="6"/>
      <c r="K33" s="6"/>
      <c r="L33" s="6"/>
      <c r="M33" s="14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AD33" s="18"/>
      <c r="AE33" s="19"/>
      <c r="AF33" s="19"/>
    </row>
    <row r="34" customFormat="false" ht="15" hidden="false" customHeight="false" outlineLevel="0" collapsed="false">
      <c r="A34" s="1" t="n">
        <v>22158.782654</v>
      </c>
      <c r="B34" s="1" t="n">
        <v>22158.782654</v>
      </c>
      <c r="C34" s="2" t="n">
        <v>0.6211</v>
      </c>
      <c r="D34" s="3" t="n">
        <v>0.6211</v>
      </c>
      <c r="E34" s="5"/>
      <c r="F34" s="5"/>
      <c r="G34" s="6"/>
      <c r="H34" s="6"/>
      <c r="I34" s="6"/>
      <c r="J34" s="6"/>
      <c r="K34" s="6"/>
      <c r="L34" s="6"/>
      <c r="M34" s="14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AD34" s="18"/>
      <c r="AE34" s="19"/>
      <c r="AF34" s="19"/>
    </row>
    <row r="35" customFormat="false" ht="15" hidden="false" customHeight="false" outlineLevel="0" collapsed="false">
      <c r="A35" s="1" t="n">
        <v>5708.19064</v>
      </c>
      <c r="B35" s="1" t="n">
        <v>5708.19064</v>
      </c>
      <c r="C35" s="2" t="n">
        <v>0.6118</v>
      </c>
      <c r="D35" s="3" t="n">
        <v>0.6118</v>
      </c>
      <c r="E35" s="5"/>
      <c r="F35" s="5"/>
      <c r="G35" s="6"/>
      <c r="H35" s="6"/>
      <c r="I35" s="6"/>
      <c r="J35" s="6"/>
      <c r="K35" s="6"/>
      <c r="L35" s="6"/>
      <c r="M35" s="14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AD35" s="18"/>
      <c r="AE35" s="19"/>
      <c r="AF35" s="19"/>
    </row>
    <row r="36" customFormat="false" ht="15" hidden="false" customHeight="false" outlineLevel="0" collapsed="false">
      <c r="A36" s="1" t="n">
        <v>10808.07805</v>
      </c>
      <c r="B36" s="1" t="n">
        <v>10808.07805</v>
      </c>
      <c r="C36" s="2" t="n">
        <v>0.6107</v>
      </c>
      <c r="D36" s="3" t="n">
        <v>0.6107</v>
      </c>
      <c r="E36" s="5"/>
      <c r="F36" s="5"/>
      <c r="G36" s="6"/>
      <c r="H36" s="6"/>
      <c r="I36" s="6"/>
      <c r="J36" s="6"/>
      <c r="K36" s="6"/>
      <c r="L36" s="6"/>
      <c r="M36" s="14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AD36" s="18"/>
      <c r="AE36" s="19"/>
      <c r="AF36" s="19"/>
    </row>
    <row r="37" customFormat="false" ht="15" hidden="false" customHeight="false" outlineLevel="0" collapsed="false">
      <c r="A37" s="1" t="n">
        <v>417.694898</v>
      </c>
      <c r="B37" s="1" t="n">
        <v>417.694898</v>
      </c>
      <c r="C37" s="2" t="n">
        <v>0.5673</v>
      </c>
      <c r="D37" s="3" t="n">
        <v>0.5673</v>
      </c>
      <c r="E37" s="5"/>
      <c r="F37" s="5"/>
      <c r="G37" s="6"/>
      <c r="H37" s="6"/>
      <c r="I37" s="6"/>
      <c r="J37" s="6"/>
      <c r="K37" s="6"/>
      <c r="L37" s="6"/>
      <c r="M37" s="14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AD37" s="18"/>
      <c r="AE37" s="19"/>
      <c r="AF37" s="19"/>
    </row>
    <row r="38" customFormat="false" ht="15" hidden="false" customHeight="false" outlineLevel="0" collapsed="false">
      <c r="A38" s="1" t="n">
        <v>11225.772948</v>
      </c>
      <c r="B38" s="1" t="n">
        <v>11225.772948</v>
      </c>
      <c r="C38" s="2" t="n">
        <v>0.609085</v>
      </c>
      <c r="D38" s="3" t="n">
        <v>0.609085</v>
      </c>
      <c r="E38" s="5"/>
      <c r="F38" s="5"/>
      <c r="G38" s="6"/>
      <c r="H38" s="6"/>
      <c r="I38" s="6"/>
      <c r="J38" s="6"/>
      <c r="K38" s="6"/>
      <c r="L38" s="6"/>
      <c r="M38" s="14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AD38" s="18"/>
      <c r="AE38" s="19"/>
      <c r="AF38" s="19"/>
    </row>
    <row r="39" customFormat="false" ht="15" hidden="false" customHeight="false" outlineLevel="0" collapsed="false">
      <c r="A39" s="1" t="n">
        <v>0</v>
      </c>
      <c r="B39" s="1" t="n">
        <v>0</v>
      </c>
      <c r="C39" s="2" t="n">
        <v>0</v>
      </c>
      <c r="D39" s="3" t="n">
        <v>0</v>
      </c>
      <c r="E39" s="5"/>
      <c r="F39" s="5"/>
      <c r="G39" s="6"/>
      <c r="H39" s="6"/>
      <c r="I39" s="6"/>
      <c r="J39" s="6"/>
      <c r="K39" s="6"/>
      <c r="L39" s="6"/>
      <c r="M39" s="14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AD39" s="18"/>
      <c r="AE39" s="19"/>
      <c r="AF39" s="19"/>
    </row>
    <row r="40" customFormat="false" ht="15" hidden="false" customHeight="false" outlineLevel="0" collapsed="false">
      <c r="A40" s="1" t="n">
        <v>11681.22074</v>
      </c>
      <c r="B40" s="1" t="n">
        <v>11681.22074</v>
      </c>
      <c r="C40" s="2" t="n">
        <v>0.3693</v>
      </c>
      <c r="D40" s="3" t="n">
        <v>0.3693</v>
      </c>
      <c r="E40" s="5"/>
      <c r="F40" s="5"/>
      <c r="G40" s="6"/>
      <c r="H40" s="6"/>
      <c r="I40" s="6"/>
      <c r="J40" s="6"/>
      <c r="K40" s="6"/>
      <c r="L40" s="6"/>
      <c r="M40" s="14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AD40" s="18"/>
      <c r="AE40" s="19"/>
      <c r="AF40" s="19"/>
    </row>
    <row r="41" customFormat="false" ht="15" hidden="false" customHeight="false" outlineLevel="0" collapsed="false">
      <c r="A41" s="1" t="n">
        <v>2189.3</v>
      </c>
      <c r="B41" s="1" t="n">
        <v>2189.3</v>
      </c>
      <c r="C41" s="2" t="n">
        <v>0.358221</v>
      </c>
      <c r="D41" s="3" t="n">
        <v>0.358221</v>
      </c>
      <c r="E41" s="5"/>
      <c r="F41" s="5"/>
      <c r="G41" s="6"/>
      <c r="H41" s="6"/>
      <c r="I41" s="6"/>
      <c r="J41" s="6"/>
      <c r="K41" s="6"/>
      <c r="L41" s="6"/>
      <c r="M41" s="14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AD41" s="18"/>
      <c r="AE41" s="19"/>
      <c r="AF41" s="19"/>
    </row>
    <row r="42" customFormat="false" ht="15" hidden="false" customHeight="false" outlineLevel="0" collapsed="false">
      <c r="A42" s="1" t="n">
        <v>0</v>
      </c>
      <c r="B42" s="1" t="n">
        <v>0</v>
      </c>
      <c r="C42" s="2" t="n">
        <v>0</v>
      </c>
      <c r="D42" s="3" t="n">
        <v>0</v>
      </c>
      <c r="E42" s="5"/>
      <c r="F42" s="5"/>
      <c r="G42" s="6"/>
      <c r="H42" s="6"/>
      <c r="I42" s="6"/>
      <c r="J42" s="6"/>
      <c r="K42" s="6"/>
      <c r="L42" s="6"/>
      <c r="M42" s="14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AD42" s="18"/>
      <c r="AE42" s="19"/>
      <c r="AF42" s="19"/>
    </row>
    <row r="43" customFormat="false" ht="15" hidden="false" customHeight="false" outlineLevel="0" collapsed="false">
      <c r="A43" s="1" t="n">
        <v>0</v>
      </c>
      <c r="B43" s="1" t="n">
        <v>0</v>
      </c>
      <c r="C43" s="2" t="n">
        <v>0</v>
      </c>
      <c r="D43" s="3" t="n">
        <v>0</v>
      </c>
      <c r="E43" s="5"/>
      <c r="F43" s="5"/>
      <c r="G43" s="6"/>
      <c r="H43" s="6"/>
      <c r="I43" s="6"/>
      <c r="J43" s="6"/>
      <c r="K43" s="6"/>
      <c r="L43" s="6"/>
      <c r="M43" s="14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AD43" s="18"/>
      <c r="AE43" s="19"/>
      <c r="AF43" s="19"/>
    </row>
    <row r="44" customFormat="false" ht="15" hidden="false" customHeight="false" outlineLevel="0" collapsed="false">
      <c r="A44" s="1" t="n">
        <v>0</v>
      </c>
      <c r="B44" s="1" t="n">
        <v>0</v>
      </c>
      <c r="C44" s="2" t="n">
        <v>0</v>
      </c>
      <c r="D44" s="3" t="n">
        <v>0</v>
      </c>
      <c r="E44" s="5"/>
      <c r="F44" s="5"/>
      <c r="G44" s="6"/>
      <c r="H44" s="6"/>
      <c r="I44" s="6"/>
      <c r="J44" s="6"/>
      <c r="K44" s="6"/>
      <c r="L44" s="6"/>
      <c r="M44" s="14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AD44" s="18"/>
      <c r="AE44" s="19"/>
      <c r="AF44" s="19"/>
    </row>
    <row r="45" customFormat="false" ht="15" hidden="false" customHeight="false" outlineLevel="0" collapsed="false">
      <c r="A45" s="1" t="n">
        <v>0</v>
      </c>
      <c r="B45" s="1" t="n">
        <v>0</v>
      </c>
      <c r="C45" s="2" t="n">
        <v>0</v>
      </c>
      <c r="D45" s="3" t="n">
        <v>0</v>
      </c>
      <c r="E45" s="5"/>
      <c r="F45" s="5"/>
      <c r="G45" s="6"/>
      <c r="H45" s="6"/>
      <c r="I45" s="6"/>
      <c r="J45" s="6"/>
      <c r="K45" s="6"/>
      <c r="L45" s="6"/>
      <c r="M45" s="14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AD45" s="18"/>
      <c r="AE45" s="19"/>
      <c r="AF45" s="19"/>
    </row>
    <row r="46" customFormat="false" ht="15" hidden="false" customHeight="false" outlineLevel="0" collapsed="false">
      <c r="A46" s="1" t="n">
        <v>0</v>
      </c>
      <c r="B46" s="1" t="n">
        <v>0</v>
      </c>
      <c r="C46" s="2" t="n">
        <v>0</v>
      </c>
      <c r="D46" s="3" t="n">
        <v>0</v>
      </c>
      <c r="E46" s="5"/>
      <c r="F46" s="5"/>
      <c r="G46" s="6"/>
      <c r="H46" s="6"/>
      <c r="I46" s="6"/>
      <c r="J46" s="6"/>
      <c r="K46" s="6"/>
      <c r="L46" s="6"/>
      <c r="M46" s="14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AD46" s="18"/>
      <c r="AE46" s="19"/>
      <c r="AF46" s="19"/>
    </row>
    <row r="47" customFormat="false" ht="15" hidden="false" customHeight="false" outlineLevel="0" collapsed="false">
      <c r="A47" s="1" t="n">
        <v>0</v>
      </c>
      <c r="B47" s="1" t="n">
        <v>0</v>
      </c>
      <c r="C47" s="2" t="n">
        <v>0</v>
      </c>
      <c r="D47" s="3" t="n">
        <v>0</v>
      </c>
      <c r="E47" s="5"/>
      <c r="F47" s="5"/>
      <c r="G47" s="6"/>
      <c r="H47" s="6"/>
      <c r="I47" s="6"/>
      <c r="J47" s="6"/>
      <c r="K47" s="6"/>
      <c r="L47" s="6"/>
      <c r="M47" s="14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AD47" s="18"/>
      <c r="AE47" s="19"/>
      <c r="AF47" s="19"/>
    </row>
    <row r="48" customFormat="false" ht="15" hidden="false" customHeight="false" outlineLevel="0" collapsed="false">
      <c r="A48" s="1" t="n">
        <v>0</v>
      </c>
      <c r="B48" s="1" t="n">
        <v>0</v>
      </c>
      <c r="C48" s="2" t="n">
        <v>0</v>
      </c>
      <c r="D48" s="3" t="n">
        <v>0</v>
      </c>
      <c r="E48" s="5"/>
      <c r="F48" s="5"/>
      <c r="G48" s="6"/>
      <c r="H48" s="6"/>
      <c r="I48" s="6"/>
      <c r="J48" s="6"/>
      <c r="K48" s="6"/>
      <c r="L48" s="6"/>
      <c r="M48" s="14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AD48" s="18"/>
      <c r="AE48" s="19"/>
      <c r="AF48" s="19"/>
    </row>
    <row r="49" customFormat="false" ht="15" hidden="false" customHeight="false" outlineLevel="0" collapsed="false">
      <c r="A49" s="1" t="n">
        <v>0</v>
      </c>
      <c r="B49" s="1" t="n">
        <v>0</v>
      </c>
      <c r="C49" s="2" t="n">
        <v>0</v>
      </c>
      <c r="D49" s="3" t="n">
        <v>0</v>
      </c>
      <c r="E49" s="5"/>
      <c r="F49" s="5"/>
      <c r="G49" s="6"/>
      <c r="H49" s="6"/>
      <c r="I49" s="6"/>
      <c r="J49" s="6"/>
      <c r="K49" s="6"/>
      <c r="L49" s="6"/>
      <c r="M49" s="14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AD49" s="18"/>
      <c r="AE49" s="19"/>
      <c r="AF49" s="19"/>
    </row>
    <row r="50" customFormat="false" ht="15" hidden="false" customHeight="false" outlineLevel="0" collapsed="false">
      <c r="A50" s="1" t="n">
        <v>0</v>
      </c>
      <c r="B50" s="1" t="n">
        <v>0</v>
      </c>
      <c r="C50" s="2" t="n">
        <v>0</v>
      </c>
      <c r="D50" s="3" t="n">
        <v>0</v>
      </c>
      <c r="E50" s="5"/>
      <c r="F50" s="5"/>
      <c r="G50" s="6"/>
      <c r="H50" s="6"/>
      <c r="I50" s="6"/>
      <c r="J50" s="6"/>
      <c r="K50" s="6"/>
      <c r="L50" s="6"/>
      <c r="M50" s="14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AD50" s="18"/>
      <c r="AE50" s="19"/>
      <c r="AF50" s="19"/>
    </row>
    <row r="51" customFormat="false" ht="15" hidden="false" customHeight="false" outlineLevel="0" collapsed="false">
      <c r="A51" s="1" t="n">
        <v>0</v>
      </c>
      <c r="B51" s="1" t="n">
        <v>0</v>
      </c>
      <c r="C51" s="2" t="n">
        <v>0</v>
      </c>
      <c r="D51" s="3" t="n">
        <v>0</v>
      </c>
      <c r="E51" s="5"/>
      <c r="F51" s="5"/>
      <c r="G51" s="6"/>
      <c r="H51" s="6"/>
      <c r="I51" s="6"/>
      <c r="J51" s="6"/>
      <c r="K51" s="6"/>
      <c r="L51" s="6"/>
      <c r="M51" s="14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AD51" s="18"/>
      <c r="AE51" s="19"/>
      <c r="AF51" s="19"/>
    </row>
    <row r="52" customFormat="false" ht="15" hidden="false" customHeight="false" outlineLevel="0" collapsed="false">
      <c r="A52" s="1" t="n">
        <v>0</v>
      </c>
      <c r="B52" s="1" t="n">
        <v>0</v>
      </c>
      <c r="C52" s="2" t="n">
        <v>0</v>
      </c>
      <c r="D52" s="3" t="n">
        <v>0</v>
      </c>
      <c r="E52" s="5"/>
      <c r="F52" s="5"/>
      <c r="G52" s="6"/>
      <c r="H52" s="6"/>
      <c r="I52" s="6"/>
      <c r="J52" s="6"/>
      <c r="K52" s="6"/>
      <c r="L52" s="6"/>
      <c r="M52" s="14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AD52" s="18"/>
      <c r="AE52" s="19"/>
      <c r="AF52" s="19"/>
    </row>
    <row r="53" customFormat="false" ht="15" hidden="false" customHeight="false" outlineLevel="0" collapsed="false">
      <c r="A53" s="1" t="n">
        <v>0</v>
      </c>
      <c r="B53" s="1" t="n">
        <v>0</v>
      </c>
      <c r="C53" s="2" t="n">
        <v>0</v>
      </c>
      <c r="D53" s="3" t="n">
        <v>0</v>
      </c>
      <c r="E53" s="5"/>
      <c r="F53" s="5"/>
      <c r="G53" s="6"/>
      <c r="H53" s="6"/>
      <c r="I53" s="6"/>
      <c r="J53" s="6"/>
      <c r="K53" s="6"/>
      <c r="L53" s="6"/>
      <c r="M53" s="14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AD53" s="18"/>
      <c r="AE53" s="19"/>
      <c r="AF53" s="19"/>
    </row>
    <row r="54" customFormat="false" ht="15" hidden="false" customHeight="false" outlineLevel="0" collapsed="false">
      <c r="A54" s="1" t="n">
        <v>61164.541878</v>
      </c>
      <c r="B54" s="1" t="n">
        <v>61164.541878</v>
      </c>
      <c r="C54" s="2" t="n">
        <v>0.522982</v>
      </c>
      <c r="D54" s="3" t="n">
        <v>0.522982</v>
      </c>
      <c r="E54" s="5"/>
      <c r="F54" s="5"/>
      <c r="G54" s="6"/>
      <c r="H54" s="6"/>
      <c r="I54" s="6"/>
      <c r="J54" s="6"/>
      <c r="K54" s="6"/>
      <c r="L54" s="6"/>
      <c r="M54" s="14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AD54" s="18"/>
      <c r="AE54" s="19"/>
      <c r="AF54" s="19"/>
    </row>
    <row r="55" customFormat="false" ht="15" hidden="false" customHeight="false" outlineLevel="0" collapsed="false">
      <c r="A55" s="1" t="n">
        <v>61164.541878</v>
      </c>
      <c r="B55" s="1" t="n">
        <v>61164.541878</v>
      </c>
      <c r="C55" s="2" t="n">
        <v>0.522982</v>
      </c>
      <c r="D55" s="3" t="n">
        <v>0.522982</v>
      </c>
      <c r="E55" s="5"/>
      <c r="F55" s="5"/>
      <c r="G55" s="6"/>
      <c r="H55" s="6"/>
      <c r="I55" s="6"/>
      <c r="J55" s="6"/>
      <c r="K55" s="6"/>
      <c r="L55" s="6"/>
      <c r="M55" s="14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AD55" s="18"/>
      <c r="AE55" s="19"/>
      <c r="AF55" s="19"/>
    </row>
    <row r="56" customFormat="false" ht="15" hidden="false" customHeight="false" outlineLevel="0" collapsed="false">
      <c r="A56" s="6"/>
      <c r="B56" s="6"/>
      <c r="C56" s="6"/>
      <c r="D56" s="5"/>
      <c r="E56" s="5"/>
      <c r="F56" s="5"/>
      <c r="G56" s="6"/>
      <c r="H56" s="6"/>
      <c r="I56" s="6"/>
      <c r="J56" s="6"/>
      <c r="K56" s="6"/>
      <c r="L56" s="6"/>
      <c r="M56" s="14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20"/>
      <c r="AE56" s="21"/>
      <c r="AF56" s="21"/>
      <c r="AG56" s="12"/>
      <c r="AH56" s="12"/>
      <c r="AI56" s="12"/>
      <c r="AJ56" s="12"/>
      <c r="AK56" s="12"/>
      <c r="AL56" s="12"/>
      <c r="AM56" s="12"/>
    </row>
    <row r="57" customFormat="false" ht="15" hidden="false" customHeight="false" outlineLevel="0" collapsed="false">
      <c r="A57" s="6"/>
      <c r="B57" s="6"/>
      <c r="C57" s="6"/>
      <c r="D57" s="5"/>
      <c r="E57" s="5"/>
      <c r="F57" s="5"/>
      <c r="G57" s="6"/>
      <c r="H57" s="6"/>
      <c r="I57" s="6"/>
      <c r="J57" s="6"/>
      <c r="K57" s="6"/>
      <c r="L57" s="6"/>
      <c r="M57" s="14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20"/>
      <c r="AE57" s="21"/>
      <c r="AF57" s="21"/>
      <c r="AG57" s="12"/>
      <c r="AH57" s="12"/>
      <c r="AI57" s="12"/>
      <c r="AJ57" s="12"/>
      <c r="AK57" s="12"/>
      <c r="AL57" s="12"/>
      <c r="AM57" s="12"/>
    </row>
    <row r="58" customFormat="false" ht="15" hidden="false" customHeight="false" outlineLevel="0" collapsed="false">
      <c r="A58" s="6"/>
      <c r="B58" s="6"/>
      <c r="C58" s="6"/>
      <c r="D58" s="5"/>
      <c r="E58" s="5"/>
      <c r="F58" s="5"/>
      <c r="G58" s="6"/>
      <c r="H58" s="6"/>
      <c r="I58" s="6"/>
      <c r="J58" s="6"/>
      <c r="K58" s="6"/>
      <c r="L58" s="6"/>
      <c r="M58" s="14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20"/>
      <c r="AE58" s="21"/>
      <c r="AF58" s="21"/>
      <c r="AG58" s="12"/>
      <c r="AH58" s="12"/>
      <c r="AI58" s="12"/>
      <c r="AJ58" s="12"/>
      <c r="AK58" s="12"/>
      <c r="AL58" s="12"/>
      <c r="AM58" s="12"/>
    </row>
    <row r="59" customFormat="false" ht="15" hidden="false" customHeight="false" outlineLevel="0" collapsed="false">
      <c r="A59" s="6"/>
      <c r="B59" s="6"/>
      <c r="C59" s="6"/>
      <c r="D59" s="5"/>
      <c r="E59" s="5"/>
      <c r="F59" s="5"/>
      <c r="G59" s="6"/>
      <c r="H59" s="6"/>
      <c r="I59" s="6"/>
      <c r="J59" s="6"/>
      <c r="K59" s="6"/>
      <c r="L59" s="6"/>
      <c r="M59" s="14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20"/>
      <c r="AE59" s="21"/>
      <c r="AF59" s="21"/>
      <c r="AG59" s="12"/>
      <c r="AH59" s="12"/>
      <c r="AI59" s="12"/>
      <c r="AJ59" s="12"/>
      <c r="AK59" s="12"/>
      <c r="AL59" s="12"/>
      <c r="AM59" s="12"/>
    </row>
    <row r="60" customFormat="false" ht="18.75" hidden="false" customHeight="false" outlineLevel="0" collapsed="false">
      <c r="A60" s="6"/>
      <c r="B60" s="6"/>
      <c r="C60" s="6"/>
      <c r="D60" s="5"/>
      <c r="E60" s="5"/>
      <c r="F60" s="5"/>
      <c r="G60" s="22"/>
      <c r="H60" s="22"/>
      <c r="I60" s="6"/>
      <c r="J60" s="23" t="s">
        <v>0</v>
      </c>
      <c r="K60" s="23"/>
      <c r="L60" s="23"/>
      <c r="M60" s="14"/>
      <c r="N60" s="24"/>
      <c r="O60" s="24"/>
      <c r="P60" s="12"/>
      <c r="Q60" s="12"/>
      <c r="R60" s="25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20"/>
      <c r="AE60" s="21"/>
      <c r="AF60" s="21"/>
      <c r="AG60" s="12"/>
      <c r="AH60" s="12"/>
      <c r="AI60" s="12"/>
      <c r="AJ60" s="12"/>
      <c r="AK60" s="12"/>
      <c r="AL60" s="12"/>
      <c r="AM60" s="12"/>
    </row>
    <row r="61" customFormat="false" ht="15" hidden="false" customHeight="false" outlineLevel="0" collapsed="false">
      <c r="A61" s="6"/>
      <c r="B61" s="6"/>
      <c r="C61" s="6"/>
      <c r="D61" s="5"/>
      <c r="E61" s="5"/>
      <c r="F61" s="5"/>
      <c r="G61" s="26"/>
      <c r="H61" s="26"/>
      <c r="I61" s="6"/>
      <c r="J61" s="26" t="s">
        <v>1</v>
      </c>
      <c r="K61" s="26" t="s">
        <v>2</v>
      </c>
      <c r="L61" s="26" t="s">
        <v>3</v>
      </c>
      <c r="M61" s="14"/>
      <c r="N61" s="27"/>
      <c r="O61" s="27"/>
      <c r="P61" s="28"/>
      <c r="Q61" s="12"/>
      <c r="R61" s="28"/>
      <c r="S61" s="12"/>
      <c r="T61" s="12"/>
      <c r="U61" s="12"/>
      <c r="V61" s="29"/>
      <c r="W61" s="29"/>
      <c r="X61" s="12"/>
      <c r="Y61" s="12"/>
      <c r="Z61" s="12"/>
      <c r="AA61" s="12"/>
      <c r="AB61" s="12"/>
      <c r="AC61" s="12"/>
      <c r="AD61" s="20"/>
      <c r="AE61" s="21"/>
      <c r="AF61" s="21"/>
      <c r="AG61" s="12"/>
      <c r="AH61" s="12"/>
      <c r="AI61" s="12"/>
      <c r="AJ61" s="12"/>
      <c r="AK61" s="12"/>
      <c r="AL61" s="12"/>
      <c r="AM61" s="12"/>
    </row>
    <row r="62" customFormat="false" ht="15.75" hidden="false" customHeight="false" outlineLevel="0" collapsed="false">
      <c r="A62" s="6"/>
      <c r="B62" s="6"/>
      <c r="C62" s="6"/>
      <c r="D62" s="5"/>
      <c r="E62" s="5"/>
      <c r="F62" s="5"/>
      <c r="G62" s="30"/>
      <c r="H62" s="31"/>
      <c r="I62" s="6" t="s">
        <v>4</v>
      </c>
      <c r="J62" s="6" t="n">
        <f aca="false">B1</f>
        <v>86233.7528</v>
      </c>
      <c r="K62" s="31" t="n">
        <f aca="false">IF(D1&gt;1,D1/100,D1)</f>
        <v>0.363691</v>
      </c>
      <c r="L62" s="30" t="n">
        <f aca="false">+J62*K62</f>
        <v>31362.4397895848</v>
      </c>
      <c r="M62" s="14"/>
      <c r="N62" s="32"/>
      <c r="O62" s="32"/>
      <c r="P62" s="33"/>
      <c r="Q62" s="34"/>
      <c r="R62" s="33"/>
      <c r="S62" s="34"/>
      <c r="T62" s="12"/>
      <c r="U62" s="12"/>
      <c r="V62" s="29"/>
      <c r="W62" s="29"/>
      <c r="X62" s="12"/>
      <c r="Y62" s="12"/>
      <c r="Z62" s="12"/>
      <c r="AA62" s="12"/>
      <c r="AB62" s="12"/>
      <c r="AC62" s="12"/>
      <c r="AD62" s="20"/>
      <c r="AE62" s="21"/>
      <c r="AF62" s="21"/>
      <c r="AG62" s="12"/>
      <c r="AH62" s="12"/>
      <c r="AI62" s="12"/>
      <c r="AJ62" s="12"/>
      <c r="AK62" s="12"/>
      <c r="AL62" s="12"/>
      <c r="AM62" s="12"/>
    </row>
    <row r="63" customFormat="false" ht="15.75" hidden="false" customHeight="false" outlineLevel="0" collapsed="false">
      <c r="A63" s="6"/>
      <c r="B63" s="6"/>
      <c r="C63" s="6"/>
      <c r="D63" s="5"/>
      <c r="E63" s="5"/>
      <c r="F63" s="5"/>
      <c r="G63" s="35"/>
      <c r="H63" s="36"/>
      <c r="I63" s="6" t="s">
        <v>5</v>
      </c>
      <c r="J63" s="6" t="n">
        <f aca="false">B2</f>
        <v>9491.92074</v>
      </c>
      <c r="K63" s="31" t="n">
        <f aca="false">IF(D2&gt;1,D2/100,D2)</f>
        <v>0.371855</v>
      </c>
      <c r="L63" s="30" t="n">
        <f aca="false">+J63*K63</f>
        <v>3529.6181867727</v>
      </c>
      <c r="M63" s="14"/>
      <c r="N63" s="32"/>
      <c r="O63" s="32"/>
      <c r="P63" s="33"/>
      <c r="Q63" s="34"/>
      <c r="R63" s="33"/>
      <c r="S63" s="34"/>
      <c r="T63" s="12"/>
      <c r="U63" s="12"/>
      <c r="V63" s="29"/>
      <c r="W63" s="29"/>
      <c r="X63" s="12"/>
      <c r="Y63" s="12"/>
      <c r="Z63" s="12"/>
      <c r="AA63" s="12"/>
      <c r="AB63" s="12"/>
      <c r="AC63" s="12"/>
      <c r="AD63" s="20"/>
      <c r="AE63" s="21"/>
      <c r="AF63" s="21"/>
      <c r="AG63" s="12"/>
      <c r="AH63" s="12"/>
      <c r="AI63" s="12"/>
      <c r="AJ63" s="12"/>
      <c r="AK63" s="12"/>
      <c r="AL63" s="12"/>
      <c r="AM63" s="12"/>
    </row>
    <row r="64" customFormat="false" ht="15.75" hidden="false" customHeight="false" outlineLevel="0" collapsed="false">
      <c r="A64" s="6"/>
      <c r="B64" s="6"/>
      <c r="C64" s="6"/>
      <c r="D64" s="5"/>
      <c r="E64" s="5"/>
      <c r="F64" s="5"/>
      <c r="G64" s="35"/>
      <c r="H64" s="36"/>
      <c r="I64" s="6" t="s">
        <v>6</v>
      </c>
      <c r="J64" s="6" t="n">
        <f aca="false">B3</f>
        <v>15727.04054</v>
      </c>
      <c r="K64" s="31" t="n">
        <f aca="false">IF(D3&gt;1,D3/100,D3)</f>
        <v>0.170652</v>
      </c>
      <c r="L64" s="30" t="n">
        <f aca="false">+J64*K64</f>
        <v>2683.85092223208</v>
      </c>
      <c r="M64" s="14"/>
      <c r="N64" s="32"/>
      <c r="O64" s="32"/>
      <c r="P64" s="33"/>
      <c r="Q64" s="34"/>
      <c r="R64" s="33"/>
      <c r="S64" s="34"/>
      <c r="T64" s="12"/>
      <c r="U64" s="12"/>
      <c r="V64" s="29"/>
      <c r="W64" s="37"/>
      <c r="X64" s="12"/>
      <c r="Y64" s="12"/>
      <c r="Z64" s="12"/>
      <c r="AA64" s="12"/>
      <c r="AB64" s="12"/>
      <c r="AC64" s="12"/>
      <c r="AD64" s="20"/>
      <c r="AE64" s="21"/>
      <c r="AF64" s="21"/>
      <c r="AG64" s="12"/>
      <c r="AH64" s="12"/>
      <c r="AI64" s="12"/>
      <c r="AJ64" s="12"/>
      <c r="AK64" s="12"/>
      <c r="AL64" s="12"/>
      <c r="AM64" s="12"/>
    </row>
    <row r="65" customFormat="false" ht="15.75" hidden="false" customHeight="false" outlineLevel="0" collapsed="false">
      <c r="A65" s="6"/>
      <c r="B65" s="6"/>
      <c r="C65" s="6"/>
      <c r="D65" s="5"/>
      <c r="E65" s="5"/>
      <c r="F65" s="5"/>
      <c r="G65" s="35"/>
      <c r="H65" s="36"/>
      <c r="I65" s="6" t="s">
        <v>7</v>
      </c>
      <c r="J65" s="6" t="n">
        <f aca="false">B4</f>
        <v>79998.633</v>
      </c>
      <c r="K65" s="31" t="n">
        <f aca="false">IF(D4&gt;1,D4/100,D4)</f>
        <v>0.40261</v>
      </c>
      <c r="L65" s="30" t="n">
        <f aca="false">+J65*K65</f>
        <v>32208.24963213</v>
      </c>
      <c r="M65" s="14"/>
      <c r="N65" s="32"/>
      <c r="O65" s="32"/>
      <c r="P65" s="33"/>
      <c r="Q65" s="34"/>
      <c r="R65" s="33"/>
      <c r="S65" s="34"/>
      <c r="T65" s="12"/>
      <c r="U65" s="12"/>
      <c r="V65" s="29"/>
      <c r="W65" s="37"/>
      <c r="X65" s="12"/>
      <c r="Y65" s="12"/>
      <c r="Z65" s="12"/>
      <c r="AA65" s="12"/>
      <c r="AB65" s="12"/>
      <c r="AC65" s="12"/>
      <c r="AD65" s="20"/>
      <c r="AE65" s="21"/>
      <c r="AF65" s="21"/>
      <c r="AG65" s="12"/>
      <c r="AH65" s="12"/>
      <c r="AI65" s="12"/>
      <c r="AJ65" s="12"/>
      <c r="AK65" s="12"/>
      <c r="AL65" s="12"/>
      <c r="AM65" s="12"/>
    </row>
    <row r="66" customFormat="false" ht="15.75" hidden="false" customHeight="false" outlineLevel="0" collapsed="false">
      <c r="A66" s="5"/>
      <c r="B66" s="5"/>
      <c r="C66" s="5"/>
      <c r="D66" s="5"/>
      <c r="E66" s="5"/>
      <c r="F66" s="5"/>
      <c r="G66" s="35"/>
      <c r="H66" s="36"/>
      <c r="I66" s="6" t="s">
        <v>8</v>
      </c>
      <c r="J66" s="6" t="n">
        <f aca="false">B5</f>
        <v>26763.68925</v>
      </c>
      <c r="K66" s="31" t="n">
        <f aca="false">IF(D5&gt;1,D5/100,D5)</f>
        <v>0.49358</v>
      </c>
      <c r="L66" s="30" t="n">
        <f aca="false">+J66*K66</f>
        <v>13210.021740015</v>
      </c>
      <c r="M66" s="14"/>
      <c r="N66" s="32"/>
      <c r="O66" s="32"/>
      <c r="P66" s="33"/>
      <c r="Q66" s="34"/>
      <c r="R66" s="33"/>
      <c r="S66" s="34"/>
      <c r="T66" s="12"/>
      <c r="U66" s="12"/>
      <c r="V66" s="29"/>
      <c r="W66" s="37"/>
      <c r="X66" s="12"/>
      <c r="Y66" s="12"/>
      <c r="Z66" s="12"/>
      <c r="AA66" s="12"/>
      <c r="AB66" s="12"/>
      <c r="AC66" s="12"/>
      <c r="AD66" s="20"/>
      <c r="AE66" s="21"/>
      <c r="AF66" s="21"/>
      <c r="AG66" s="12"/>
      <c r="AH66" s="12"/>
      <c r="AI66" s="12"/>
      <c r="AJ66" s="12"/>
      <c r="AK66" s="12"/>
      <c r="AL66" s="12"/>
      <c r="AM66" s="12"/>
    </row>
    <row r="67" customFormat="false" ht="15.75" hidden="false" customHeight="false" outlineLevel="0" collapsed="false">
      <c r="A67" s="38"/>
      <c r="B67" s="38"/>
      <c r="C67" s="39"/>
      <c r="D67" s="5"/>
      <c r="E67" s="5"/>
      <c r="F67" s="40"/>
      <c r="G67" s="35"/>
      <c r="H67" s="36"/>
      <c r="I67" s="6" t="s">
        <v>9</v>
      </c>
      <c r="J67" s="6" t="n">
        <f aca="false">B6</f>
        <v>43948.767597</v>
      </c>
      <c r="K67" s="31" t="n">
        <f aca="false">IF(D6&gt;1,D6/100,D6)</f>
        <v>0.423894</v>
      </c>
      <c r="L67" s="30" t="n">
        <f aca="false">+J67*K67</f>
        <v>18629.6188917627</v>
      </c>
      <c r="M67" s="14"/>
      <c r="N67" s="32"/>
      <c r="O67" s="32"/>
      <c r="P67" s="33"/>
      <c r="Q67" s="34"/>
      <c r="R67" s="33"/>
      <c r="S67" s="34"/>
      <c r="T67" s="12"/>
      <c r="U67" s="12"/>
      <c r="V67" s="29"/>
      <c r="W67" s="37"/>
      <c r="X67" s="12"/>
      <c r="Y67" s="12"/>
      <c r="Z67" s="12"/>
      <c r="AA67" s="12"/>
      <c r="AB67" s="12"/>
      <c r="AC67" s="12"/>
      <c r="AD67" s="20"/>
      <c r="AE67" s="21"/>
      <c r="AF67" s="21"/>
      <c r="AG67" s="12"/>
      <c r="AH67" s="12"/>
      <c r="AI67" s="12"/>
      <c r="AJ67" s="12"/>
      <c r="AK67" s="12"/>
      <c r="AL67" s="12"/>
      <c r="AM67" s="12"/>
    </row>
    <row r="68" customFormat="false" ht="15.75" hidden="false" customHeight="false" outlineLevel="0" collapsed="false">
      <c r="A68" s="5"/>
      <c r="B68" s="5"/>
      <c r="C68" s="5"/>
      <c r="D68" s="5"/>
      <c r="E68" s="5"/>
      <c r="F68" s="5"/>
      <c r="G68" s="35"/>
      <c r="H68" s="36"/>
      <c r="I68" s="6" t="s">
        <v>10</v>
      </c>
      <c r="J68" s="6" t="n">
        <f aca="false">B7</f>
        <v>62813.554653</v>
      </c>
      <c r="K68" s="31" t="n">
        <f aca="false">IF(D7&gt;1,D7/100,D7)</f>
        <v>0.426479</v>
      </c>
      <c r="L68" s="30" t="n">
        <f aca="false">+J68*K68</f>
        <v>26788.6619748568</v>
      </c>
      <c r="M68" s="14"/>
      <c r="N68" s="32"/>
      <c r="O68" s="32"/>
      <c r="P68" s="33"/>
      <c r="Q68" s="34"/>
      <c r="R68" s="33"/>
      <c r="S68" s="34"/>
      <c r="T68" s="12"/>
      <c r="U68" s="12"/>
      <c r="V68" s="29"/>
      <c r="W68" s="37"/>
      <c r="X68" s="12"/>
      <c r="Y68" s="12"/>
      <c r="Z68" s="12"/>
      <c r="AA68" s="12"/>
      <c r="AB68" s="12"/>
      <c r="AC68" s="12"/>
      <c r="AD68" s="20"/>
      <c r="AE68" s="21"/>
      <c r="AF68" s="21"/>
      <c r="AG68" s="12"/>
      <c r="AH68" s="12"/>
      <c r="AI68" s="12"/>
      <c r="AJ68" s="12"/>
      <c r="AK68" s="12"/>
      <c r="AL68" s="12"/>
      <c r="AM68" s="12"/>
    </row>
    <row r="69" customFormat="false" ht="18.75" hidden="false" customHeight="true" outlineLevel="0" collapsed="false">
      <c r="A69" s="5"/>
      <c r="B69" s="5"/>
      <c r="C69" s="5"/>
      <c r="D69" s="5"/>
      <c r="E69" s="5"/>
      <c r="F69" s="5"/>
      <c r="G69" s="35"/>
      <c r="H69" s="36"/>
      <c r="I69" s="6" t="s">
        <v>11</v>
      </c>
      <c r="J69" s="6" t="n">
        <f aca="false">B8</f>
        <v>0</v>
      </c>
      <c r="K69" s="31" t="n">
        <f aca="false">IF(D8&gt;1,D8/100,D8)</f>
        <v>0</v>
      </c>
      <c r="L69" s="30" t="n">
        <f aca="false">+J69*K69</f>
        <v>0</v>
      </c>
      <c r="M69" s="14"/>
      <c r="N69" s="32"/>
      <c r="O69" s="32"/>
      <c r="P69" s="33"/>
      <c r="Q69" s="34"/>
      <c r="R69" s="33"/>
      <c r="S69" s="34"/>
      <c r="T69" s="12"/>
      <c r="U69" s="12"/>
      <c r="V69" s="29"/>
      <c r="W69" s="37"/>
      <c r="X69" s="12"/>
      <c r="Y69" s="12"/>
      <c r="Z69" s="12"/>
      <c r="AA69" s="12"/>
      <c r="AB69" s="12"/>
      <c r="AC69" s="12"/>
      <c r="AD69" s="20"/>
      <c r="AE69" s="21"/>
      <c r="AF69" s="21"/>
      <c r="AG69" s="12"/>
      <c r="AH69" s="12"/>
      <c r="AI69" s="12"/>
      <c r="AJ69" s="12"/>
      <c r="AK69" s="12"/>
      <c r="AL69" s="12"/>
      <c r="AM69" s="12"/>
    </row>
    <row r="70" customFormat="false" ht="15.75" hidden="false" customHeight="false" outlineLevel="0" collapsed="false">
      <c r="A70" s="5"/>
      <c r="B70" s="5"/>
      <c r="C70" s="5"/>
      <c r="D70" s="5"/>
      <c r="E70" s="5"/>
      <c r="F70" s="5"/>
      <c r="G70" s="35"/>
      <c r="H70" s="36"/>
      <c r="I70" s="6" t="s">
        <v>12</v>
      </c>
      <c r="J70" s="6" t="n">
        <f aca="false">B9</f>
        <v>13968.63</v>
      </c>
      <c r="K70" s="31" t="n">
        <f aca="false">IF(D9&gt;1,D9/100,D9)</f>
        <v>0.274341</v>
      </c>
      <c r="L70" s="30" t="n">
        <f aca="false">+J70*K70</f>
        <v>3832.16792283</v>
      </c>
      <c r="M70" s="14"/>
      <c r="N70" s="32"/>
      <c r="O70" s="32"/>
      <c r="P70" s="33"/>
      <c r="Q70" s="34"/>
      <c r="R70" s="33"/>
      <c r="S70" s="34"/>
      <c r="T70" s="12"/>
      <c r="U70" s="12"/>
      <c r="V70" s="29"/>
      <c r="W70" s="37"/>
      <c r="X70" s="12"/>
      <c r="Y70" s="12"/>
      <c r="Z70" s="12"/>
      <c r="AA70" s="12"/>
      <c r="AB70" s="12"/>
      <c r="AC70" s="12"/>
      <c r="AD70" s="20"/>
      <c r="AE70" s="21"/>
      <c r="AF70" s="21"/>
      <c r="AG70" s="12"/>
      <c r="AH70" s="12"/>
      <c r="AI70" s="12"/>
      <c r="AJ70" s="12"/>
      <c r="AK70" s="12"/>
      <c r="AL70" s="12"/>
      <c r="AM70" s="12"/>
    </row>
    <row r="71" customFormat="false" ht="15.75" hidden="false" customHeight="false" outlineLevel="0" collapsed="false">
      <c r="A71" s="5"/>
      <c r="B71" s="5"/>
      <c r="C71" s="5"/>
      <c r="D71" s="5"/>
      <c r="E71" s="5"/>
      <c r="F71" s="5"/>
      <c r="G71" s="30"/>
      <c r="H71" s="36"/>
      <c r="I71" s="6" t="s">
        <v>13</v>
      </c>
      <c r="J71" s="6" t="n">
        <f aca="false">B10</f>
        <v>6086.921365</v>
      </c>
      <c r="K71" s="31" t="n">
        <f aca="false">IF(D10&gt;1,D10/100,D10)</f>
        <v>0.144406</v>
      </c>
      <c r="L71" s="30" t="n">
        <f aca="false">+J71*K71</f>
        <v>878.98796663419</v>
      </c>
      <c r="M71" s="14"/>
      <c r="N71" s="32"/>
      <c r="O71" s="32"/>
      <c r="P71" s="33"/>
      <c r="Q71" s="34"/>
      <c r="R71" s="33"/>
      <c r="S71" s="34"/>
      <c r="T71" s="12"/>
      <c r="U71" s="12"/>
      <c r="V71" s="29"/>
      <c r="W71" s="37"/>
      <c r="X71" s="12"/>
      <c r="Y71" s="12"/>
      <c r="Z71" s="12"/>
      <c r="AA71" s="12"/>
      <c r="AB71" s="12"/>
      <c r="AC71" s="12"/>
      <c r="AD71" s="20"/>
      <c r="AE71" s="21"/>
      <c r="AF71" s="21"/>
      <c r="AG71" s="12"/>
      <c r="AH71" s="12"/>
      <c r="AI71" s="12"/>
      <c r="AJ71" s="12"/>
      <c r="AK71" s="12"/>
      <c r="AL71" s="12"/>
      <c r="AM71" s="12"/>
    </row>
    <row r="72" customFormat="false" ht="15.75" hidden="false" customHeight="false" outlineLevel="0" collapsed="false">
      <c r="A72" s="5"/>
      <c r="B72" s="5"/>
      <c r="C72" s="5"/>
      <c r="D72" s="5"/>
      <c r="E72" s="5"/>
      <c r="F72" s="5"/>
      <c r="G72" s="35"/>
      <c r="H72" s="36"/>
      <c r="I72" s="6" t="s">
        <v>14</v>
      </c>
      <c r="J72" s="6" t="n">
        <f aca="false">B11</f>
        <v>29076.782852</v>
      </c>
      <c r="K72" s="31" t="n">
        <f aca="false">IF(D11&gt;1,D11/100,D11)</f>
        <v>0.491007</v>
      </c>
      <c r="L72" s="30" t="n">
        <f aca="false">+J72*K72</f>
        <v>14276.903917812</v>
      </c>
      <c r="M72" s="14"/>
      <c r="N72" s="32"/>
      <c r="O72" s="32"/>
      <c r="P72" s="33"/>
      <c r="Q72" s="34"/>
      <c r="R72" s="33"/>
      <c r="S72" s="34"/>
      <c r="T72" s="12"/>
      <c r="U72" s="12"/>
      <c r="V72" s="29"/>
      <c r="W72" s="37"/>
      <c r="X72" s="12"/>
      <c r="Y72" s="12"/>
      <c r="Z72" s="12"/>
      <c r="AA72" s="12"/>
      <c r="AB72" s="12"/>
      <c r="AC72" s="12"/>
      <c r="AD72" s="20"/>
      <c r="AE72" s="21"/>
      <c r="AF72" s="21"/>
      <c r="AG72" s="12"/>
      <c r="AH72" s="12"/>
      <c r="AI72" s="12"/>
      <c r="AJ72" s="12"/>
      <c r="AK72" s="12"/>
      <c r="AL72" s="12"/>
      <c r="AM72" s="12"/>
    </row>
    <row r="73" customFormat="false" ht="15.75" hidden="false" customHeight="false" outlineLevel="0" collapsed="false">
      <c r="A73" s="5"/>
      <c r="B73" s="5"/>
      <c r="C73" s="5"/>
      <c r="D73" s="5"/>
      <c r="E73" s="5"/>
      <c r="F73" s="5"/>
      <c r="G73" s="35"/>
      <c r="H73" s="36"/>
      <c r="I73" s="6" t="s">
        <v>15</v>
      </c>
      <c r="J73" s="6" t="n">
        <f aca="false">B12</f>
        <v>13681.220436</v>
      </c>
      <c r="K73" s="31" t="n">
        <f aca="false">IF(D12&gt;1,D12/100,D12)</f>
        <v>0.570166</v>
      </c>
      <c r="L73" s="30" t="n">
        <f aca="false">+J73*K73</f>
        <v>7800.56673111238</v>
      </c>
      <c r="M73" s="14"/>
      <c r="N73" s="32"/>
      <c r="O73" s="32"/>
      <c r="P73" s="33"/>
      <c r="Q73" s="34"/>
      <c r="R73" s="33"/>
      <c r="S73" s="34"/>
      <c r="T73" s="12"/>
      <c r="U73" s="12"/>
      <c r="V73" s="29"/>
      <c r="W73" s="37"/>
      <c r="X73" s="12"/>
      <c r="Y73" s="12"/>
      <c r="Z73" s="12"/>
      <c r="AA73" s="12"/>
      <c r="AB73" s="12"/>
      <c r="AC73" s="12"/>
      <c r="AD73" s="20"/>
      <c r="AE73" s="21"/>
      <c r="AF73" s="21"/>
      <c r="AG73" s="12"/>
      <c r="AH73" s="12"/>
      <c r="AI73" s="12"/>
      <c r="AJ73" s="12"/>
      <c r="AK73" s="12"/>
      <c r="AL73" s="12"/>
      <c r="AM73" s="12"/>
    </row>
    <row r="74" customFormat="false" ht="15.75" hidden="false" customHeight="false" outlineLevel="0" collapsed="false">
      <c r="A74" s="5"/>
      <c r="B74" s="5"/>
      <c r="C74" s="5"/>
      <c r="D74" s="5"/>
      <c r="E74" s="5"/>
      <c r="F74" s="5"/>
      <c r="G74" s="35"/>
      <c r="H74" s="36"/>
      <c r="I74" s="6" t="s">
        <v>16</v>
      </c>
      <c r="J74" s="6" t="n">
        <f aca="false">B13</f>
        <v>9599.1431309</v>
      </c>
      <c r="K74" s="31" t="n">
        <f aca="false">IF(D13&gt;1,D13/100,D13)</f>
        <v>0.523977</v>
      </c>
      <c r="L74" s="30" t="n">
        <f aca="false">+J74*K74</f>
        <v>5029.73022029959</v>
      </c>
      <c r="M74" s="14"/>
      <c r="N74" s="32"/>
      <c r="O74" s="32"/>
      <c r="P74" s="33"/>
      <c r="Q74" s="34"/>
      <c r="R74" s="33"/>
      <c r="S74" s="34"/>
      <c r="T74" s="12"/>
      <c r="U74" s="12"/>
      <c r="V74" s="29"/>
      <c r="W74" s="37"/>
      <c r="X74" s="12"/>
      <c r="Y74" s="12"/>
      <c r="Z74" s="12"/>
      <c r="AA74" s="12"/>
      <c r="AB74" s="12"/>
      <c r="AC74" s="12"/>
      <c r="AD74" s="20"/>
      <c r="AE74" s="21"/>
      <c r="AF74" s="21"/>
      <c r="AG74" s="12"/>
      <c r="AH74" s="12"/>
      <c r="AI74" s="12"/>
      <c r="AJ74" s="12"/>
      <c r="AK74" s="12"/>
      <c r="AL74" s="12"/>
      <c r="AM74" s="12"/>
    </row>
    <row r="75" customFormat="false" ht="15.75" hidden="false" customHeight="false" outlineLevel="0" collapsed="false">
      <c r="A75" s="38"/>
      <c r="B75" s="38"/>
      <c r="C75" s="39"/>
      <c r="D75" s="5"/>
      <c r="E75" s="5"/>
      <c r="F75" s="40"/>
      <c r="G75" s="35"/>
      <c r="H75" s="36"/>
      <c r="I75" s="6" t="s">
        <v>17</v>
      </c>
      <c r="J75" s="6" t="n">
        <f aca="false">B14</f>
        <v>-1947.62106</v>
      </c>
      <c r="K75" s="31" t="n">
        <f aca="false">IF(D14&gt;1,D14/100,D14)</f>
        <v>0.489055</v>
      </c>
      <c r="L75" s="30" t="n">
        <f aca="false">+J75*K75</f>
        <v>-952.4938174983</v>
      </c>
      <c r="M75" s="14"/>
      <c r="N75" s="32"/>
      <c r="O75" s="32"/>
      <c r="P75" s="33"/>
      <c r="Q75" s="34"/>
      <c r="R75" s="33"/>
      <c r="S75" s="34"/>
      <c r="T75" s="12"/>
      <c r="U75" s="12"/>
      <c r="V75" s="29"/>
      <c r="W75" s="29"/>
      <c r="X75" s="12"/>
      <c r="Y75" s="12"/>
      <c r="Z75" s="12"/>
      <c r="AA75" s="12"/>
      <c r="AB75" s="12"/>
      <c r="AC75" s="12"/>
      <c r="AD75" s="20"/>
      <c r="AE75" s="21"/>
      <c r="AF75" s="21"/>
      <c r="AG75" s="12"/>
      <c r="AH75" s="12"/>
      <c r="AI75" s="12"/>
      <c r="AJ75" s="12"/>
      <c r="AK75" s="12"/>
      <c r="AL75" s="12"/>
      <c r="AM75" s="12"/>
    </row>
    <row r="76" customFormat="false" ht="15.75" hidden="false" customHeight="false" outlineLevel="0" collapsed="false">
      <c r="A76" s="5"/>
      <c r="B76" s="5"/>
      <c r="C76" s="5"/>
      <c r="D76" s="5"/>
      <c r="E76" s="5"/>
      <c r="F76" s="5"/>
      <c r="G76" s="35"/>
      <c r="H76" s="36"/>
      <c r="I76" s="6" t="s">
        <v>18</v>
      </c>
      <c r="J76" s="6" t="n">
        <f aca="false">B15</f>
        <v>82589.802659</v>
      </c>
      <c r="K76" s="31" t="n">
        <f aca="false">IF(D15&gt;1,D15/100,D15)</f>
        <v>0.510809</v>
      </c>
      <c r="L76" s="30" t="n">
        <f aca="false">+J76*K76</f>
        <v>42187.6145064411</v>
      </c>
      <c r="M76" s="15"/>
      <c r="N76" s="32"/>
      <c r="O76" s="32"/>
      <c r="P76" s="33"/>
      <c r="Q76" s="34"/>
      <c r="R76" s="33"/>
      <c r="S76" s="34"/>
      <c r="T76" s="12"/>
      <c r="U76" s="12"/>
      <c r="V76" s="29"/>
      <c r="W76" s="29"/>
      <c r="X76" s="12"/>
      <c r="Y76" s="12"/>
      <c r="Z76" s="12"/>
      <c r="AA76" s="12"/>
      <c r="AB76" s="12"/>
      <c r="AC76" s="12"/>
      <c r="AD76" s="20"/>
      <c r="AE76" s="21"/>
      <c r="AF76" s="21"/>
      <c r="AG76" s="12"/>
      <c r="AH76" s="12"/>
      <c r="AI76" s="12"/>
      <c r="AJ76" s="12"/>
      <c r="AK76" s="12"/>
      <c r="AL76" s="12"/>
      <c r="AM76" s="12"/>
    </row>
    <row r="77" customFormat="false" ht="15.75" hidden="false" customHeight="false" outlineLevel="0" collapsed="false">
      <c r="A77" s="5"/>
      <c r="B77" s="5"/>
      <c r="C77" s="5"/>
      <c r="D77" s="5"/>
      <c r="E77" s="5"/>
      <c r="F77" s="5"/>
      <c r="G77" s="35"/>
      <c r="H77" s="36"/>
      <c r="I77" s="6" t="s">
        <v>19</v>
      </c>
      <c r="J77" s="6" t="n">
        <f aca="false">B16</f>
        <v>29812.16353</v>
      </c>
      <c r="K77" s="31" t="n">
        <f aca="false">IF(D16&gt;1,D16/100,D16)</f>
        <v>0.100116</v>
      </c>
      <c r="L77" s="30" t="n">
        <f aca="false">+J77*K77</f>
        <v>2984.67456396948</v>
      </c>
      <c r="M77" s="14"/>
      <c r="N77" s="32"/>
      <c r="O77" s="32"/>
      <c r="P77" s="33"/>
      <c r="Q77" s="34"/>
      <c r="R77" s="33"/>
      <c r="S77" s="34"/>
      <c r="T77" s="12"/>
      <c r="U77" s="12"/>
      <c r="V77" s="29"/>
      <c r="W77" s="29"/>
      <c r="X77" s="12"/>
      <c r="Y77" s="12"/>
      <c r="Z77" s="12"/>
      <c r="AA77" s="12"/>
      <c r="AB77" s="12"/>
      <c r="AC77" s="12"/>
      <c r="AD77" s="20"/>
      <c r="AE77" s="21"/>
      <c r="AF77" s="21"/>
      <c r="AG77" s="12"/>
      <c r="AH77" s="12"/>
      <c r="AI77" s="12"/>
      <c r="AJ77" s="12"/>
      <c r="AK77" s="12"/>
      <c r="AL77" s="12"/>
      <c r="AM77" s="12"/>
    </row>
    <row r="78" customFormat="false" ht="15.75" hidden="false" customHeight="false" outlineLevel="0" collapsed="false">
      <c r="A78" s="5"/>
      <c r="B78" s="5"/>
      <c r="C78" s="5"/>
      <c r="D78" s="5"/>
      <c r="E78" s="5"/>
      <c r="F78" s="5"/>
      <c r="G78" s="30"/>
      <c r="H78" s="36"/>
      <c r="I78" s="6" t="s">
        <v>20</v>
      </c>
      <c r="J78" s="6" t="n">
        <f aca="false">B17</f>
        <v>76058.002697</v>
      </c>
      <c r="K78" s="31" t="n">
        <f aca="false">IF(D17&gt;1,D17/100,D17)</f>
        <v>0.684126</v>
      </c>
      <c r="L78" s="30" t="n">
        <f aca="false">+J78*K78</f>
        <v>52033.2571530878</v>
      </c>
      <c r="M78" s="14"/>
      <c r="N78" s="32"/>
      <c r="O78" s="32"/>
      <c r="P78" s="33"/>
      <c r="Q78" s="34"/>
      <c r="R78" s="33"/>
      <c r="S78" s="34"/>
      <c r="T78" s="12"/>
      <c r="U78" s="12"/>
      <c r="V78" s="29"/>
      <c r="W78" s="29"/>
      <c r="X78" s="12"/>
      <c r="Y78" s="12"/>
      <c r="Z78" s="12"/>
      <c r="AA78" s="12"/>
      <c r="AB78" s="12"/>
      <c r="AC78" s="12"/>
      <c r="AD78" s="20"/>
      <c r="AE78" s="21"/>
      <c r="AF78" s="21"/>
      <c r="AG78" s="12"/>
      <c r="AH78" s="12"/>
      <c r="AI78" s="12"/>
      <c r="AJ78" s="12"/>
      <c r="AK78" s="12"/>
      <c r="AL78" s="12"/>
      <c r="AM78" s="12"/>
    </row>
    <row r="79" customFormat="false" ht="15.75" hidden="false" customHeight="false" outlineLevel="0" collapsed="false">
      <c r="A79" s="38"/>
      <c r="B79" s="38"/>
      <c r="C79" s="39"/>
      <c r="D79" s="5"/>
      <c r="E79" s="5"/>
      <c r="F79" s="40"/>
      <c r="G79" s="35"/>
      <c r="H79" s="36"/>
      <c r="I79" s="6" t="s">
        <v>21</v>
      </c>
      <c r="J79" s="6" t="n">
        <f aca="false">B18</f>
        <v>73.660909465</v>
      </c>
      <c r="K79" s="31" t="n">
        <f aca="false">IF(D18&gt;1,D18/100,D18)</f>
        <v>0.663851</v>
      </c>
      <c r="L79" s="30" t="n">
        <f aca="false">+J79*K79</f>
        <v>48.8998684092497</v>
      </c>
      <c r="M79" s="14"/>
      <c r="N79" s="32"/>
      <c r="O79" s="32"/>
      <c r="P79" s="33"/>
      <c r="Q79" s="34"/>
      <c r="R79" s="33"/>
      <c r="S79" s="34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20"/>
      <c r="AE79" s="21"/>
      <c r="AF79" s="21"/>
      <c r="AG79" s="12"/>
      <c r="AH79" s="12"/>
      <c r="AI79" s="12"/>
      <c r="AJ79" s="12"/>
      <c r="AK79" s="12"/>
      <c r="AL79" s="12"/>
      <c r="AM79" s="12"/>
    </row>
    <row r="80" customFormat="false" ht="15.75" hidden="false" customHeight="false" outlineLevel="0" collapsed="false">
      <c r="A80" s="5"/>
      <c r="B80" s="5"/>
      <c r="C80" s="5"/>
      <c r="D80" s="5"/>
      <c r="E80" s="5"/>
      <c r="F80" s="5"/>
      <c r="G80" s="30"/>
      <c r="H80" s="36"/>
      <c r="I80" s="6" t="s">
        <v>22</v>
      </c>
      <c r="J80" s="6" t="n">
        <f aca="false">B19</f>
        <v>76131.663606</v>
      </c>
      <c r="K80" s="31" t="n">
        <f aca="false">IF(D19&gt;1,D19/100,D19)</f>
        <v>0.684106</v>
      </c>
      <c r="L80" s="30" t="n">
        <f aca="false">+J80*K80</f>
        <v>52082.1278628462</v>
      </c>
      <c r="M80" s="14"/>
      <c r="N80" s="32"/>
      <c r="O80" s="32"/>
      <c r="P80" s="33"/>
      <c r="Q80" s="34"/>
      <c r="R80" s="33"/>
      <c r="S80" s="34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</row>
    <row r="81" customFormat="false" ht="15.75" hidden="false" customHeight="false" outlineLevel="0" collapsed="false">
      <c r="A81" s="38"/>
      <c r="B81" s="38"/>
      <c r="C81" s="39"/>
      <c r="D81" s="5"/>
      <c r="E81" s="5"/>
      <c r="F81" s="40"/>
      <c r="G81" s="35"/>
      <c r="H81" s="36"/>
      <c r="I81" s="6" t="s">
        <v>23</v>
      </c>
      <c r="J81" s="6" t="n">
        <f aca="false">B20</f>
        <v>-383.42565625</v>
      </c>
      <c r="K81" s="31" t="n">
        <f aca="false">IF(D20&gt;1,D20/100,D20)</f>
        <v>0.684126</v>
      </c>
      <c r="L81" s="30" t="n">
        <f aca="false">+J81*K81</f>
        <v>-262.311460507688</v>
      </c>
      <c r="M81" s="14"/>
      <c r="N81" s="32"/>
      <c r="O81" s="32"/>
      <c r="P81" s="33"/>
      <c r="Q81" s="34"/>
      <c r="R81" s="33"/>
      <c r="S81" s="34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</row>
    <row r="82" customFormat="false" ht="15.75" hidden="false" customHeight="false" outlineLevel="0" collapsed="false">
      <c r="A82" s="5"/>
      <c r="B82" s="5"/>
      <c r="C82" s="5"/>
      <c r="D82" s="5"/>
      <c r="E82" s="5"/>
      <c r="F82" s="5"/>
      <c r="G82" s="35"/>
      <c r="H82" s="36"/>
      <c r="I82" s="6" t="s">
        <v>24</v>
      </c>
      <c r="J82" s="6" t="n">
        <f aca="false">B21</f>
        <v>0</v>
      </c>
      <c r="K82" s="31" t="n">
        <f aca="false">IF(D21&gt;1,D21/100,D21)</f>
        <v>0</v>
      </c>
      <c r="L82" s="30" t="n">
        <f aca="false">+J82*K82</f>
        <v>0</v>
      </c>
      <c r="M82" s="14"/>
      <c r="N82" s="32"/>
      <c r="O82" s="32"/>
      <c r="P82" s="33"/>
      <c r="Q82" s="34"/>
      <c r="R82" s="33"/>
      <c r="S82" s="34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</row>
    <row r="83" customFormat="false" ht="15.75" hidden="false" customHeight="false" outlineLevel="0" collapsed="false">
      <c r="A83" s="5"/>
      <c r="B83" s="5"/>
      <c r="C83" s="5"/>
      <c r="D83" s="5"/>
      <c r="E83" s="5"/>
      <c r="F83" s="5"/>
      <c r="G83" s="35"/>
      <c r="H83" s="36"/>
      <c r="I83" s="6" t="s">
        <v>25</v>
      </c>
      <c r="J83" s="6" t="n">
        <f aca="false">B22</f>
        <v>75748.23795</v>
      </c>
      <c r="K83" s="31" t="n">
        <f aca="false">IF(D22&gt;1,D22/100,D22)</f>
        <v>0.684106</v>
      </c>
      <c r="L83" s="30" t="n">
        <f aca="false">+J83*K83</f>
        <v>51819.8240710227</v>
      </c>
      <c r="M83" s="14"/>
      <c r="N83" s="32"/>
      <c r="O83" s="32"/>
      <c r="P83" s="33"/>
      <c r="Q83" s="34"/>
      <c r="R83" s="33"/>
      <c r="S83" s="34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</row>
    <row r="84" customFormat="false" ht="15.75" hidden="false" customHeight="false" outlineLevel="0" collapsed="false">
      <c r="A84" s="5"/>
      <c r="B84" s="5"/>
      <c r="C84" s="5"/>
      <c r="D84" s="5"/>
      <c r="E84" s="5"/>
      <c r="F84" s="5"/>
      <c r="G84" s="30"/>
      <c r="H84" s="31"/>
      <c r="I84" s="6" t="s">
        <v>26</v>
      </c>
      <c r="J84" s="6" t="n">
        <f aca="false">B23</f>
        <v>1003.6487</v>
      </c>
      <c r="K84" s="31" t="n">
        <f aca="false">IF(D23&gt;1,D23/100,D23)</f>
        <v>0.682638</v>
      </c>
      <c r="L84" s="30" t="n">
        <f aca="false">+J84*K84</f>
        <v>685.1287412706</v>
      </c>
      <c r="M84" s="14"/>
      <c r="N84" s="32"/>
      <c r="O84" s="32"/>
      <c r="P84" s="33"/>
      <c r="Q84" s="34"/>
      <c r="R84" s="33"/>
      <c r="S84" s="34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</row>
    <row r="85" customFormat="false" ht="15.75" hidden="false" customHeight="false" outlineLevel="0" collapsed="false">
      <c r="A85" s="5"/>
      <c r="B85" s="5"/>
      <c r="C85" s="5"/>
      <c r="D85" s="5"/>
      <c r="E85" s="5"/>
      <c r="F85" s="5"/>
      <c r="G85" s="35"/>
      <c r="H85" s="36"/>
      <c r="I85" s="6" t="s">
        <v>27</v>
      </c>
      <c r="J85" s="6" t="n">
        <f aca="false">B24</f>
        <v>74744.58925</v>
      </c>
      <c r="K85" s="31" t="n">
        <f aca="false">IF(D24&gt;1,D24/100,D24)</f>
        <v>0.684126</v>
      </c>
      <c r="L85" s="30" t="n">
        <f aca="false">+J85*K85</f>
        <v>51134.7168652455</v>
      </c>
      <c r="M85" s="14"/>
      <c r="N85" s="32"/>
      <c r="O85" s="32"/>
      <c r="P85" s="33"/>
      <c r="Q85" s="34"/>
      <c r="R85" s="33"/>
      <c r="S85" s="34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</row>
    <row r="86" customFormat="false" ht="15.75" hidden="false" customHeight="false" outlineLevel="0" collapsed="false">
      <c r="A86" s="38"/>
      <c r="B86" s="38"/>
      <c r="C86" s="41"/>
      <c r="D86" s="5"/>
      <c r="E86" s="5"/>
      <c r="F86" s="40"/>
      <c r="G86" s="35"/>
      <c r="H86" s="36"/>
      <c r="I86" s="6" t="s">
        <v>28</v>
      </c>
      <c r="J86" s="6" t="n">
        <f aca="false">B25</f>
        <v>74744.58925</v>
      </c>
      <c r="K86" s="31" t="n">
        <f aca="false">IF(D25&gt;1,D25/100,D25)</f>
        <v>0.684126</v>
      </c>
      <c r="L86" s="30" t="n">
        <f aca="false">+J86*K86</f>
        <v>51134.7168652455</v>
      </c>
      <c r="M86" s="14"/>
      <c r="N86" s="32"/>
      <c r="O86" s="32"/>
      <c r="P86" s="33"/>
      <c r="Q86" s="34"/>
      <c r="R86" s="33"/>
      <c r="S86" s="34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</row>
    <row r="87" customFormat="false" ht="15.75" hidden="false" customHeight="false" outlineLevel="0" collapsed="false">
      <c r="A87" s="5"/>
      <c r="B87" s="5"/>
      <c r="C87" s="5"/>
      <c r="D87" s="5"/>
      <c r="E87" s="5"/>
      <c r="F87" s="40"/>
      <c r="G87" s="35"/>
      <c r="H87" s="36"/>
      <c r="I87" s="6" t="s">
        <v>29</v>
      </c>
      <c r="J87" s="6" t="n">
        <f aca="false">B26</f>
        <v>0</v>
      </c>
      <c r="K87" s="31" t="n">
        <f aca="false">IF(D26&gt;1,D26/100,D26)</f>
        <v>0</v>
      </c>
      <c r="L87" s="30" t="n">
        <f aca="false">+J87*K87</f>
        <v>0</v>
      </c>
      <c r="M87" s="42"/>
      <c r="N87" s="32"/>
      <c r="O87" s="32"/>
      <c r="P87" s="33"/>
      <c r="Q87" s="34"/>
      <c r="R87" s="33"/>
      <c r="S87" s="34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</row>
    <row r="88" customFormat="false" ht="15.75" hidden="false" customHeight="false" outlineLevel="0" collapsed="false">
      <c r="A88" s="5"/>
      <c r="B88" s="5"/>
      <c r="C88" s="5"/>
      <c r="D88" s="5"/>
      <c r="E88" s="5"/>
      <c r="F88" s="5"/>
      <c r="G88" s="35"/>
      <c r="H88" s="36"/>
      <c r="I88" s="6" t="s">
        <v>30</v>
      </c>
      <c r="J88" s="6" t="n">
        <f aca="false">B27</f>
        <v>0</v>
      </c>
      <c r="K88" s="31" t="n">
        <f aca="false">IF(D27&gt;1,D27/100,D27)</f>
        <v>0</v>
      </c>
      <c r="L88" s="30" t="n">
        <f aca="false">+J88*K88</f>
        <v>0</v>
      </c>
      <c r="M88" s="14"/>
      <c r="N88" s="32"/>
      <c r="O88" s="32"/>
      <c r="P88" s="33"/>
      <c r="Q88" s="34"/>
      <c r="R88" s="33"/>
      <c r="S88" s="34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</row>
    <row r="89" customFormat="false" ht="15.75" hidden="false" customHeight="false" outlineLevel="0" collapsed="false">
      <c r="A89" s="5"/>
      <c r="B89" s="5"/>
      <c r="C89" s="5"/>
      <c r="D89" s="5"/>
      <c r="E89" s="5"/>
      <c r="F89" s="5"/>
      <c r="G89" s="35"/>
      <c r="H89" s="36"/>
      <c r="I89" s="6" t="s">
        <v>31</v>
      </c>
      <c r="J89" s="6" t="n">
        <f aca="false">B28</f>
        <v>0</v>
      </c>
      <c r="K89" s="31" t="n">
        <f aca="false">IF(D28&gt;1,D28/100,D28)</f>
        <v>0</v>
      </c>
      <c r="L89" s="30" t="n">
        <f aca="false">+J89*K89</f>
        <v>0</v>
      </c>
      <c r="M89" s="14"/>
      <c r="N89" s="32"/>
      <c r="O89" s="32"/>
      <c r="P89" s="33"/>
      <c r="Q89" s="34"/>
      <c r="R89" s="33"/>
      <c r="S89" s="34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</row>
    <row r="90" customFormat="false" ht="15.75" hidden="false" customHeight="false" outlineLevel="0" collapsed="false">
      <c r="A90" s="5"/>
      <c r="B90" s="5"/>
      <c r="C90" s="5"/>
      <c r="D90" s="5"/>
      <c r="E90" s="5"/>
      <c r="F90" s="5"/>
      <c r="G90" s="35"/>
      <c r="H90" s="36"/>
      <c r="I90" s="6" t="s">
        <v>32</v>
      </c>
      <c r="J90" s="6" t="n">
        <f aca="false">B29</f>
        <v>0</v>
      </c>
      <c r="K90" s="31" t="n">
        <f aca="false">IF(D29&gt;1,D29/100,D29)</f>
        <v>0</v>
      </c>
      <c r="L90" s="30" t="n">
        <f aca="false">+J90*K90</f>
        <v>0</v>
      </c>
      <c r="M90" s="14"/>
      <c r="N90" s="32"/>
      <c r="O90" s="32"/>
      <c r="P90" s="33"/>
      <c r="Q90" s="34"/>
      <c r="R90" s="33"/>
      <c r="S90" s="34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</row>
    <row r="91" customFormat="false" ht="18.75" hidden="false" customHeight="false" outlineLevel="0" collapsed="false">
      <c r="A91" s="38"/>
      <c r="B91" s="38"/>
      <c r="C91" s="39"/>
      <c r="D91" s="5"/>
      <c r="E91" s="5"/>
      <c r="F91" s="40"/>
      <c r="G91" s="35"/>
      <c r="H91" s="43"/>
      <c r="I91" s="6" t="s">
        <v>33</v>
      </c>
      <c r="J91" s="6" t="n">
        <f aca="false">B30</f>
        <v>0</v>
      </c>
      <c r="K91" s="31" t="n">
        <f aca="false">IF(D30&gt;1,D30/100,D30)</f>
        <v>0.61</v>
      </c>
      <c r="L91" s="30" t="n">
        <f aca="false">+J91*K91</f>
        <v>0</v>
      </c>
      <c r="M91" s="14"/>
      <c r="N91" s="32"/>
      <c r="O91" s="32"/>
      <c r="P91" s="33"/>
      <c r="Q91" s="34"/>
      <c r="R91" s="33"/>
      <c r="S91" s="34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</row>
    <row r="92" customFormat="false" ht="15.75" hidden="false" customHeight="false" outlineLevel="0" collapsed="false">
      <c r="A92" s="5"/>
      <c r="B92" s="5"/>
      <c r="C92" s="5"/>
      <c r="D92" s="5"/>
      <c r="E92" s="5"/>
      <c r="F92" s="5"/>
      <c r="G92" s="35"/>
      <c r="H92" s="36"/>
      <c r="I92" s="6" t="s">
        <v>34</v>
      </c>
      <c r="J92" s="6" t="n">
        <f aca="false">B31</f>
        <v>0</v>
      </c>
      <c r="K92" s="31" t="n">
        <f aca="false">IF(D31&gt;1,D31/100,D31)</f>
        <v>0</v>
      </c>
      <c r="L92" s="30" t="n">
        <f aca="false">+J92*K92</f>
        <v>0</v>
      </c>
      <c r="M92" s="14"/>
      <c r="N92" s="32"/>
      <c r="O92" s="32"/>
      <c r="P92" s="33"/>
      <c r="Q92" s="34"/>
      <c r="R92" s="33"/>
      <c r="S92" s="34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</row>
    <row r="93" customFormat="false" ht="15.75" hidden="false" customHeight="false" outlineLevel="0" collapsed="false">
      <c r="A93" s="5"/>
      <c r="B93" s="5"/>
      <c r="C93" s="5"/>
      <c r="D93" s="5"/>
      <c r="E93" s="5"/>
      <c r="F93" s="5"/>
      <c r="G93" s="35"/>
      <c r="H93" s="36"/>
      <c r="I93" s="6" t="s">
        <v>35</v>
      </c>
      <c r="J93" s="6" t="n">
        <f aca="false">B32</f>
        <v>0</v>
      </c>
      <c r="K93" s="31" t="n">
        <f aca="false">IF(D32&gt;1,D32/100,D32)</f>
        <v>0</v>
      </c>
      <c r="L93" s="30" t="n">
        <f aca="false">+J93*K93</f>
        <v>0</v>
      </c>
      <c r="M93" s="14"/>
      <c r="N93" s="32"/>
      <c r="O93" s="32"/>
      <c r="P93" s="33"/>
      <c r="Q93" s="34"/>
      <c r="R93" s="33"/>
      <c r="S93" s="34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</row>
    <row r="94" customFormat="false" ht="15.75" hidden="false" customHeight="false" outlineLevel="0" collapsed="false">
      <c r="A94" s="38"/>
      <c r="B94" s="38"/>
      <c r="C94" s="41"/>
      <c r="D94" s="5"/>
      <c r="E94" s="5"/>
      <c r="F94" s="40"/>
      <c r="G94" s="35"/>
      <c r="H94" s="36"/>
      <c r="I94" s="6" t="s">
        <v>36</v>
      </c>
      <c r="J94" s="6" t="n">
        <f aca="false">B33</f>
        <v>27866.973294</v>
      </c>
      <c r="K94" s="31" t="n">
        <f aca="false">IF(D33&gt;1,D33/100,D33)</f>
        <v>0.619195</v>
      </c>
      <c r="L94" s="30" t="n">
        <f aca="false">+J94*K94</f>
        <v>17255.0905287783</v>
      </c>
      <c r="M94" s="14"/>
      <c r="N94" s="32"/>
      <c r="O94" s="32"/>
      <c r="P94" s="33"/>
      <c r="Q94" s="34"/>
      <c r="R94" s="33"/>
      <c r="S94" s="34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</row>
    <row r="95" customFormat="false" ht="15.75" hidden="false" customHeight="false" outlineLevel="0" collapsed="false">
      <c r="A95" s="5"/>
      <c r="B95" s="5"/>
      <c r="C95" s="5"/>
      <c r="D95" s="5"/>
      <c r="E95" s="5"/>
      <c r="F95" s="5"/>
      <c r="G95" s="35"/>
      <c r="H95" s="36"/>
      <c r="I95" s="6" t="s">
        <v>37</v>
      </c>
      <c r="J95" s="6" t="n">
        <f aca="false">B34</f>
        <v>22158.782654</v>
      </c>
      <c r="K95" s="31" t="n">
        <f aca="false">IF(D34&gt;1,D34/100,D34)</f>
        <v>0.6211</v>
      </c>
      <c r="L95" s="30" t="n">
        <f aca="false">+J95*K95</f>
        <v>13762.8199063994</v>
      </c>
      <c r="M95" s="14"/>
      <c r="N95" s="32"/>
      <c r="O95" s="32"/>
      <c r="P95" s="33"/>
      <c r="Q95" s="34"/>
      <c r="R95" s="33"/>
      <c r="S95" s="34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</row>
    <row r="96" customFormat="false" ht="15.75" hidden="false" customHeight="false" outlineLevel="0" collapsed="false">
      <c r="A96" s="5"/>
      <c r="B96" s="5"/>
      <c r="C96" s="5"/>
      <c r="D96" s="5"/>
      <c r="E96" s="5"/>
      <c r="F96" s="5"/>
      <c r="G96" s="35"/>
      <c r="H96" s="36"/>
      <c r="I96" s="6" t="s">
        <v>38</v>
      </c>
      <c r="J96" s="6" t="n">
        <f aca="false">B35</f>
        <v>5708.19064</v>
      </c>
      <c r="K96" s="31" t="n">
        <f aca="false">IF(D35&gt;1,D35/100,D35)</f>
        <v>0.6118</v>
      </c>
      <c r="L96" s="30" t="n">
        <f aca="false">+J96*K96</f>
        <v>3492.271033552</v>
      </c>
      <c r="M96" s="14"/>
      <c r="N96" s="32"/>
      <c r="O96" s="32"/>
      <c r="P96" s="33"/>
      <c r="Q96" s="34"/>
      <c r="R96" s="33"/>
      <c r="S96" s="34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</row>
    <row r="97" customFormat="false" ht="15.75" hidden="false" customHeight="false" outlineLevel="0" collapsed="false">
      <c r="A97" s="5"/>
      <c r="B97" s="5"/>
      <c r="C97" s="5"/>
      <c r="D97" s="5"/>
      <c r="E97" s="5"/>
      <c r="F97" s="5"/>
      <c r="G97" s="35"/>
      <c r="H97" s="36"/>
      <c r="I97" s="6" t="s">
        <v>39</v>
      </c>
      <c r="J97" s="6" t="n">
        <f aca="false">B36</f>
        <v>10808.07805</v>
      </c>
      <c r="K97" s="31" t="n">
        <f aca="false">IF(D36&gt;1,D36/100,D36)</f>
        <v>0.6107</v>
      </c>
      <c r="L97" s="30" t="n">
        <f aca="false">+J97*K97</f>
        <v>6600.493265135</v>
      </c>
      <c r="M97" s="14"/>
      <c r="N97" s="32"/>
      <c r="O97" s="32"/>
      <c r="P97" s="33"/>
      <c r="Q97" s="34"/>
      <c r="R97" s="33"/>
      <c r="S97" s="34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</row>
    <row r="98" customFormat="false" ht="15.75" hidden="false" customHeight="false" outlineLevel="0" collapsed="false">
      <c r="A98" s="5"/>
      <c r="B98" s="5"/>
      <c r="C98" s="5"/>
      <c r="D98" s="5"/>
      <c r="E98" s="5"/>
      <c r="F98" s="5"/>
      <c r="G98" s="35"/>
      <c r="H98" s="36"/>
      <c r="I98" s="6" t="s">
        <v>40</v>
      </c>
      <c r="J98" s="6" t="n">
        <f aca="false">B37</f>
        <v>417.694898</v>
      </c>
      <c r="K98" s="31" t="n">
        <f aca="false">IF(D37&gt;1,D37/100,D37)</f>
        <v>0.5673</v>
      </c>
      <c r="L98" s="30" t="n">
        <f aca="false">+J98*K98</f>
        <v>236.9583156354</v>
      </c>
      <c r="M98" s="14"/>
      <c r="N98" s="32"/>
      <c r="O98" s="32"/>
      <c r="P98" s="33"/>
      <c r="Q98" s="34"/>
      <c r="R98" s="33"/>
      <c r="S98" s="34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</row>
    <row r="99" customFormat="false" ht="15.75" hidden="false" customHeight="false" outlineLevel="0" collapsed="false">
      <c r="A99" s="38"/>
      <c r="B99" s="38"/>
      <c r="C99" s="39"/>
      <c r="D99" s="5"/>
      <c r="E99" s="5"/>
      <c r="F99" s="40"/>
      <c r="G99" s="35"/>
      <c r="H99" s="36"/>
      <c r="I99" s="6" t="s">
        <v>41</v>
      </c>
      <c r="J99" s="6" t="n">
        <f aca="false">B38</f>
        <v>11225.772948</v>
      </c>
      <c r="K99" s="31" t="n">
        <f aca="false">IF(D38&gt;1,D38/100,D38)</f>
        <v>0.609085</v>
      </c>
      <c r="L99" s="30" t="n">
        <f aca="false">+J99*K99</f>
        <v>6837.44991603258</v>
      </c>
      <c r="M99" s="14"/>
      <c r="N99" s="32"/>
      <c r="O99" s="32"/>
      <c r="P99" s="33"/>
      <c r="Q99" s="34"/>
      <c r="R99" s="33"/>
      <c r="S99" s="34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</row>
    <row r="100" customFormat="false" ht="15.75" hidden="false" customHeight="false" outlineLevel="0" collapsed="false">
      <c r="A100" s="5"/>
      <c r="B100" s="5"/>
      <c r="C100" s="5"/>
      <c r="D100" s="5"/>
      <c r="E100" s="5"/>
      <c r="F100" s="5"/>
      <c r="G100" s="35"/>
      <c r="H100" s="36"/>
      <c r="I100" s="6" t="s">
        <v>42</v>
      </c>
      <c r="J100" s="6" t="n">
        <f aca="false">B39</f>
        <v>0</v>
      </c>
      <c r="K100" s="31" t="n">
        <f aca="false">IF(D39&gt;1,D39/100,D39)</f>
        <v>0</v>
      </c>
      <c r="L100" s="30" t="n">
        <f aca="false">+J100*K100</f>
        <v>0</v>
      </c>
      <c r="M100" s="14"/>
      <c r="N100" s="32"/>
      <c r="O100" s="32"/>
      <c r="P100" s="33"/>
      <c r="Q100" s="34"/>
      <c r="R100" s="33"/>
      <c r="S100" s="34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</row>
    <row r="101" customFormat="false" ht="15.75" hidden="false" customHeight="false" outlineLevel="0" collapsed="false">
      <c r="A101" s="5"/>
      <c r="B101" s="5"/>
      <c r="C101" s="5"/>
      <c r="D101" s="5"/>
      <c r="E101" s="5"/>
      <c r="F101" s="5"/>
      <c r="G101" s="35"/>
      <c r="H101" s="36"/>
      <c r="I101" s="6" t="s">
        <v>43</v>
      </c>
      <c r="J101" s="6" t="n">
        <f aca="false">B40</f>
        <v>11681.22074</v>
      </c>
      <c r="K101" s="31" t="n">
        <f aca="false">IF(D40&gt;1,D40/100,D40)</f>
        <v>0.3693</v>
      </c>
      <c r="L101" s="30" t="n">
        <f aca="false">+J101*K101</f>
        <v>4313.874819282</v>
      </c>
      <c r="M101" s="14"/>
      <c r="N101" s="32"/>
      <c r="O101" s="32"/>
      <c r="P101" s="33"/>
      <c r="Q101" s="34"/>
      <c r="R101" s="33"/>
      <c r="S101" s="34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</row>
    <row r="102" customFormat="false" ht="15.75" hidden="false" customHeight="false" outlineLevel="0" collapsed="false">
      <c r="A102" s="38"/>
      <c r="B102" s="38"/>
      <c r="C102" s="39"/>
      <c r="D102" s="5"/>
      <c r="E102" s="5"/>
      <c r="F102" s="40"/>
      <c r="G102" s="35"/>
      <c r="H102" s="36"/>
      <c r="I102" s="6" t="s">
        <v>44</v>
      </c>
      <c r="J102" s="6" t="n">
        <f aca="false">B41</f>
        <v>2189.3</v>
      </c>
      <c r="K102" s="31" t="n">
        <f aca="false">IF(D41&gt;1,D41/100,D41)</f>
        <v>0.358221</v>
      </c>
      <c r="L102" s="30" t="n">
        <f aca="false">+J102*K102</f>
        <v>784.2532353</v>
      </c>
      <c r="M102" s="14"/>
      <c r="N102" s="32"/>
      <c r="O102" s="32"/>
      <c r="P102" s="33"/>
      <c r="Q102" s="34"/>
      <c r="R102" s="33"/>
      <c r="S102" s="34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</row>
    <row r="103" customFormat="false" ht="15.75" hidden="false" customHeight="false" outlineLevel="0" collapsed="false">
      <c r="A103" s="5"/>
      <c r="B103" s="5"/>
      <c r="C103" s="5"/>
      <c r="D103" s="5"/>
      <c r="E103" s="5"/>
      <c r="F103" s="5"/>
      <c r="G103" s="35"/>
      <c r="H103" s="36"/>
      <c r="I103" s="6" t="s">
        <v>45</v>
      </c>
      <c r="J103" s="6" t="n">
        <f aca="false">B42</f>
        <v>0</v>
      </c>
      <c r="K103" s="31" t="n">
        <f aca="false">IF(D42&gt;1,D42/100,D42)</f>
        <v>0</v>
      </c>
      <c r="L103" s="30" t="n">
        <f aca="false">+J103*K103</f>
        <v>0</v>
      </c>
      <c r="M103" s="14"/>
      <c r="N103" s="32"/>
      <c r="O103" s="32"/>
      <c r="P103" s="33"/>
      <c r="Q103" s="34"/>
      <c r="R103" s="33"/>
      <c r="S103" s="34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</row>
    <row r="104" customFormat="false" ht="15.75" hidden="false" customHeight="false" outlineLevel="0" collapsed="false">
      <c r="A104" s="38"/>
      <c r="B104" s="38"/>
      <c r="C104" s="39"/>
      <c r="D104" s="5"/>
      <c r="E104" s="5"/>
      <c r="F104" s="40"/>
      <c r="G104" s="35"/>
      <c r="H104" s="36"/>
      <c r="I104" s="6" t="s">
        <v>46</v>
      </c>
      <c r="J104" s="6" t="n">
        <f aca="false">B43</f>
        <v>0</v>
      </c>
      <c r="K104" s="31" t="n">
        <f aca="false">IF(D43&gt;1,D43/100,D43)</f>
        <v>0</v>
      </c>
      <c r="L104" s="30" t="n">
        <f aca="false">+J104*K104</f>
        <v>0</v>
      </c>
      <c r="M104" s="14"/>
      <c r="N104" s="32"/>
      <c r="O104" s="32"/>
      <c r="P104" s="33"/>
      <c r="Q104" s="34"/>
      <c r="R104" s="33"/>
      <c r="S104" s="34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</row>
    <row r="105" customFormat="false" ht="15.75" hidden="false" customHeight="false" outlineLevel="0" collapsed="false">
      <c r="A105" s="5"/>
      <c r="B105" s="5"/>
      <c r="C105" s="5"/>
      <c r="D105" s="5"/>
      <c r="E105" s="5"/>
      <c r="F105" s="5"/>
      <c r="G105" s="35"/>
      <c r="H105" s="36"/>
      <c r="I105" s="6" t="s">
        <v>47</v>
      </c>
      <c r="J105" s="6" t="n">
        <f aca="false">B44</f>
        <v>0</v>
      </c>
      <c r="K105" s="31" t="n">
        <f aca="false">IF(D44&gt;1,D44/100,D44)</f>
        <v>0</v>
      </c>
      <c r="L105" s="30" t="n">
        <f aca="false">+J105*K105</f>
        <v>0</v>
      </c>
      <c r="M105" s="14"/>
      <c r="N105" s="32"/>
      <c r="O105" s="32"/>
      <c r="P105" s="33"/>
      <c r="Q105" s="34"/>
      <c r="R105" s="33"/>
      <c r="S105" s="34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</row>
    <row r="106" customFormat="false" ht="15.75" hidden="false" customHeight="false" outlineLevel="0" collapsed="false">
      <c r="A106" s="38"/>
      <c r="B106" s="38"/>
      <c r="C106" s="39"/>
      <c r="D106" s="5"/>
      <c r="E106" s="5"/>
      <c r="F106" s="5"/>
      <c r="G106" s="35"/>
      <c r="H106" s="36"/>
      <c r="I106" s="6" t="s">
        <v>48</v>
      </c>
      <c r="J106" s="6" t="n">
        <f aca="false">B45</f>
        <v>0</v>
      </c>
      <c r="K106" s="31" t="n">
        <f aca="false">IF(D45&gt;1,D45/100,D45)</f>
        <v>0</v>
      </c>
      <c r="L106" s="30" t="n">
        <f aca="false">+J106*K106</f>
        <v>0</v>
      </c>
      <c r="M106" s="14"/>
      <c r="N106" s="32"/>
      <c r="O106" s="32"/>
      <c r="P106" s="33"/>
      <c r="Q106" s="34"/>
      <c r="R106" s="33"/>
      <c r="S106" s="34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</row>
    <row r="107" customFormat="false" ht="15.75" hidden="false" customHeight="false" outlineLevel="0" collapsed="false">
      <c r="A107" s="38"/>
      <c r="B107" s="38"/>
      <c r="C107" s="39"/>
      <c r="D107" s="5"/>
      <c r="E107" s="5"/>
      <c r="F107" s="5"/>
      <c r="G107" s="35"/>
      <c r="H107" s="36"/>
      <c r="I107" s="6" t="s">
        <v>49</v>
      </c>
      <c r="J107" s="6" t="n">
        <f aca="false">B46</f>
        <v>0</v>
      </c>
      <c r="K107" s="31" t="n">
        <f aca="false">IF(D46&gt;1,D46/100,D46)</f>
        <v>0</v>
      </c>
      <c r="L107" s="30" t="n">
        <f aca="false">+J107*K107</f>
        <v>0</v>
      </c>
      <c r="M107" s="14"/>
      <c r="N107" s="32"/>
      <c r="O107" s="32"/>
      <c r="P107" s="33"/>
      <c r="Q107" s="34"/>
      <c r="R107" s="33"/>
      <c r="S107" s="34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</row>
    <row r="108" customFormat="false" ht="15.75" hidden="false" customHeight="false" outlineLevel="0" collapsed="false">
      <c r="A108" s="5"/>
      <c r="B108" s="5"/>
      <c r="C108" s="5"/>
      <c r="D108" s="5"/>
      <c r="E108" s="5"/>
      <c r="F108" s="5"/>
      <c r="G108" s="35"/>
      <c r="H108" s="36"/>
      <c r="I108" s="6" t="s">
        <v>50</v>
      </c>
      <c r="J108" s="6" t="n">
        <f aca="false">B47</f>
        <v>0</v>
      </c>
      <c r="K108" s="31" t="n">
        <f aca="false">IF(D47&gt;1,D47/100,D47)</f>
        <v>0</v>
      </c>
      <c r="L108" s="30" t="n">
        <f aca="false">+J108*K108</f>
        <v>0</v>
      </c>
      <c r="M108" s="14"/>
      <c r="N108" s="32"/>
      <c r="O108" s="32"/>
      <c r="P108" s="33"/>
      <c r="Q108" s="34"/>
      <c r="R108" s="33"/>
      <c r="S108" s="34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</row>
    <row r="109" customFormat="false" ht="15.75" hidden="false" customHeight="false" outlineLevel="0" collapsed="false">
      <c r="A109" s="5"/>
      <c r="B109" s="5"/>
      <c r="C109" s="5"/>
      <c r="D109" s="5"/>
      <c r="E109" s="5"/>
      <c r="F109" s="5"/>
      <c r="G109" s="35"/>
      <c r="H109" s="36"/>
      <c r="I109" s="6" t="s">
        <v>51</v>
      </c>
      <c r="J109" s="6" t="n">
        <f aca="false">B48</f>
        <v>0</v>
      </c>
      <c r="K109" s="31" t="n">
        <f aca="false">IF(D48&gt;1,D48/100,D48)</f>
        <v>0</v>
      </c>
      <c r="L109" s="30" t="n">
        <f aca="false">+J109*K109</f>
        <v>0</v>
      </c>
      <c r="M109" s="14"/>
      <c r="N109" s="32"/>
      <c r="O109" s="32"/>
      <c r="P109" s="33"/>
      <c r="Q109" s="34"/>
      <c r="R109" s="33"/>
      <c r="S109" s="34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</row>
    <row r="110" customFormat="false" ht="15.75" hidden="false" customHeight="false" outlineLevel="0" collapsed="false">
      <c r="A110" s="38"/>
      <c r="B110" s="38"/>
      <c r="C110" s="39"/>
      <c r="D110" s="5"/>
      <c r="E110" s="5"/>
      <c r="F110" s="40"/>
      <c r="G110" s="35"/>
      <c r="H110" s="36"/>
      <c r="I110" s="6" t="s">
        <v>52</v>
      </c>
      <c r="J110" s="6" t="n">
        <f aca="false">B49</f>
        <v>0</v>
      </c>
      <c r="K110" s="31" t="n">
        <f aca="false">IF(D49&gt;1,D49/100,D49)</f>
        <v>0</v>
      </c>
      <c r="L110" s="30" t="n">
        <f aca="false">+J110*K110</f>
        <v>0</v>
      </c>
      <c r="M110" s="14"/>
      <c r="N110" s="32"/>
      <c r="O110" s="32"/>
      <c r="P110" s="33"/>
      <c r="Q110" s="34"/>
      <c r="R110" s="33"/>
      <c r="S110" s="34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</row>
    <row r="111" customFormat="false" ht="15.75" hidden="false" customHeight="false" outlineLevel="0" collapsed="false">
      <c r="A111" s="5"/>
      <c r="B111" s="5"/>
      <c r="C111" s="5"/>
      <c r="D111" s="5"/>
      <c r="E111" s="5"/>
      <c r="F111" s="5"/>
      <c r="G111" s="35"/>
      <c r="H111" s="36"/>
      <c r="I111" s="6" t="s">
        <v>53</v>
      </c>
      <c r="J111" s="6" t="n">
        <f aca="false">B50</f>
        <v>0</v>
      </c>
      <c r="K111" s="31" t="n">
        <f aca="false">IF(D50&gt;1,D50/100,D50)</f>
        <v>0</v>
      </c>
      <c r="L111" s="30" t="n">
        <f aca="false">+J111*K111</f>
        <v>0</v>
      </c>
      <c r="M111" s="14"/>
      <c r="N111" s="32"/>
      <c r="O111" s="32"/>
      <c r="P111" s="33"/>
      <c r="Q111" s="34"/>
      <c r="R111" s="33"/>
      <c r="S111" s="34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</row>
    <row r="112" customFormat="false" ht="15.75" hidden="false" customHeight="false" outlineLevel="0" collapsed="false">
      <c r="A112" s="5"/>
      <c r="B112" s="5"/>
      <c r="C112" s="5"/>
      <c r="D112" s="5"/>
      <c r="E112" s="5"/>
      <c r="F112" s="5"/>
      <c r="G112" s="35"/>
      <c r="H112" s="36"/>
      <c r="I112" s="6" t="s">
        <v>54</v>
      </c>
      <c r="J112" s="6" t="n">
        <f aca="false">B51</f>
        <v>0</v>
      </c>
      <c r="K112" s="31" t="n">
        <f aca="false">IF(D51&gt;1,D51/100,D51)</f>
        <v>0</v>
      </c>
      <c r="L112" s="30" t="n">
        <f aca="false">+J112*K112</f>
        <v>0</v>
      </c>
      <c r="M112" s="14"/>
      <c r="N112" s="32"/>
      <c r="O112" s="32"/>
      <c r="P112" s="33"/>
      <c r="Q112" s="34"/>
      <c r="R112" s="33"/>
      <c r="S112" s="34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</row>
    <row r="113" customFormat="false" ht="15.75" hidden="false" customHeight="false" outlineLevel="0" collapsed="false">
      <c r="A113" s="38"/>
      <c r="B113" s="38"/>
      <c r="C113" s="39"/>
      <c r="D113" s="5"/>
      <c r="E113" s="5"/>
      <c r="F113" s="40"/>
      <c r="G113" s="35"/>
      <c r="H113" s="36"/>
      <c r="I113" s="6" t="s">
        <v>55</v>
      </c>
      <c r="J113" s="6" t="n">
        <f aca="false">B52</f>
        <v>0</v>
      </c>
      <c r="K113" s="31" t="n">
        <f aca="false">IF(D52&gt;1,D52/100,D52)</f>
        <v>0</v>
      </c>
      <c r="L113" s="30" t="n">
        <f aca="false">+J113*K113</f>
        <v>0</v>
      </c>
      <c r="M113" s="14"/>
      <c r="N113" s="32"/>
      <c r="O113" s="32"/>
      <c r="P113" s="33"/>
      <c r="Q113" s="34"/>
      <c r="R113" s="33"/>
      <c r="S113" s="34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</row>
    <row r="114" customFormat="false" ht="15.75" hidden="false" customHeight="false" outlineLevel="0" collapsed="false">
      <c r="A114" s="5"/>
      <c r="B114" s="5"/>
      <c r="C114" s="5"/>
      <c r="D114" s="5"/>
      <c r="E114" s="5"/>
      <c r="F114" s="5"/>
      <c r="G114" s="35"/>
      <c r="H114" s="36"/>
      <c r="I114" s="6" t="s">
        <v>56</v>
      </c>
      <c r="J114" s="6" t="n">
        <f aca="false">B53</f>
        <v>0</v>
      </c>
      <c r="K114" s="31" t="n">
        <f aca="false">IF(D53&gt;1,D53/100,D53)</f>
        <v>0</v>
      </c>
      <c r="L114" s="30" t="n">
        <f aca="false">+J114*K114</f>
        <v>0</v>
      </c>
      <c r="M114" s="14"/>
      <c r="N114" s="32"/>
      <c r="O114" s="32"/>
      <c r="P114" s="33"/>
      <c r="Q114" s="34"/>
      <c r="R114" s="33"/>
      <c r="S114" s="34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</row>
    <row r="115" customFormat="false" ht="15.75" hidden="false" customHeight="false" outlineLevel="0" collapsed="false">
      <c r="A115" s="5"/>
      <c r="B115" s="5"/>
      <c r="C115" s="5"/>
      <c r="D115" s="5"/>
      <c r="E115" s="5"/>
      <c r="F115" s="5"/>
      <c r="G115" s="35"/>
      <c r="H115" s="36"/>
      <c r="I115" s="6" t="s">
        <v>57</v>
      </c>
      <c r="J115" s="6" t="n">
        <f aca="false">B54</f>
        <v>61164.541878</v>
      </c>
      <c r="K115" s="31" t="n">
        <f aca="false">IF(D54&gt;1,D54/100,D54)</f>
        <v>0.522982</v>
      </c>
      <c r="L115" s="30" t="n">
        <f aca="false">+J115*K115</f>
        <v>31987.9544404402</v>
      </c>
      <c r="M115" s="14"/>
      <c r="N115" s="32"/>
      <c r="O115" s="32"/>
      <c r="P115" s="33"/>
      <c r="Q115" s="34"/>
      <c r="R115" s="33"/>
      <c r="S115" s="34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</row>
    <row r="116" customFormat="false" ht="15.75" hidden="false" customHeight="false" outlineLevel="0" collapsed="false">
      <c r="A116" s="5"/>
      <c r="B116" s="5"/>
      <c r="C116" s="5"/>
      <c r="D116" s="5"/>
      <c r="E116" s="5"/>
      <c r="F116" s="5"/>
      <c r="G116" s="30"/>
      <c r="H116" s="31"/>
      <c r="I116" s="6" t="s">
        <v>58</v>
      </c>
      <c r="J116" s="6" t="n">
        <f aca="false">B55</f>
        <v>61164.541878</v>
      </c>
      <c r="K116" s="31" t="n">
        <f aca="false">IF(D55&gt;1,D55/100,D55)</f>
        <v>0.522982</v>
      </c>
      <c r="L116" s="30" t="n">
        <f aca="false">+J116*K116</f>
        <v>31987.9544404402</v>
      </c>
      <c r="M116" s="14"/>
      <c r="N116" s="32"/>
      <c r="O116" s="32"/>
      <c r="P116" s="33"/>
      <c r="Q116" s="34"/>
      <c r="R116" s="33"/>
      <c r="S116" s="34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</row>
    <row r="117" customFormat="false" ht="15" hidden="false" customHeight="false" outlineLevel="0" collapsed="false">
      <c r="A117" s="5"/>
      <c r="B117" s="5"/>
      <c r="C117" s="5"/>
      <c r="D117" s="5"/>
      <c r="E117" s="5"/>
      <c r="F117" s="5"/>
      <c r="G117" s="6"/>
      <c r="H117" s="6"/>
      <c r="I117" s="44"/>
      <c r="J117" s="44"/>
      <c r="K117" s="44"/>
      <c r="L117" s="44"/>
      <c r="M117" s="14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</row>
    <row r="118" customFormat="false" ht="15" hidden="false" customHeight="false" outlineLevel="0" collapsed="false">
      <c r="A118" s="5"/>
      <c r="B118" s="5"/>
      <c r="C118" s="5"/>
      <c r="D118" s="5"/>
      <c r="E118" s="5"/>
      <c r="F118" s="5"/>
      <c r="G118" s="45"/>
      <c r="H118" s="45"/>
      <c r="I118" s="6"/>
      <c r="J118" s="45"/>
      <c r="K118" s="45"/>
      <c r="L118" s="6"/>
      <c r="M118" s="14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</row>
    <row r="119" customFormat="false" ht="15" hidden="false" customHeight="false" outlineLevel="0" collapsed="false">
      <c r="A119" s="5"/>
      <c r="B119" s="5"/>
      <c r="C119" s="5"/>
      <c r="D119" s="5"/>
      <c r="E119" s="5"/>
      <c r="F119" s="5"/>
      <c r="G119" s="45"/>
      <c r="H119" s="45"/>
      <c r="I119" s="6"/>
      <c r="J119" s="45"/>
      <c r="K119" s="45"/>
      <c r="L119" s="6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</row>
    <row r="120" customFormat="false" ht="15" hidden="false" customHeight="false" outlineLevel="0" collapsed="false">
      <c r="A120" s="5"/>
      <c r="B120" s="5"/>
      <c r="C120" s="5"/>
      <c r="D120" s="5"/>
      <c r="E120" s="5"/>
      <c r="F120" s="5"/>
      <c r="G120" s="6"/>
      <c r="H120" s="6"/>
      <c r="I120" s="6"/>
      <c r="J120" s="30"/>
      <c r="K120" s="31"/>
      <c r="L120" s="6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</row>
    <row r="121" customFormat="false" ht="15" hidden="false" customHeight="false" outlineLevel="0" collapsed="false">
      <c r="A121" s="5"/>
      <c r="B121" s="5"/>
      <c r="C121" s="5"/>
      <c r="D121" s="5"/>
      <c r="E121" s="5"/>
      <c r="F121" s="5"/>
      <c r="G121" s="6"/>
      <c r="H121" s="6"/>
      <c r="I121" s="6"/>
      <c r="J121" s="30"/>
      <c r="K121" s="31"/>
      <c r="L121" s="6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</row>
    <row r="122" customFormat="false" ht="15" hidden="false" customHeight="false" outlineLevel="0" collapsed="false">
      <c r="A122" s="5"/>
      <c r="B122" s="5"/>
      <c r="C122" s="5"/>
      <c r="D122" s="5"/>
      <c r="E122" s="5"/>
      <c r="F122" s="5"/>
      <c r="G122" s="6"/>
      <c r="H122" s="6"/>
      <c r="I122" s="6"/>
      <c r="J122" s="30"/>
      <c r="K122" s="31"/>
      <c r="L122" s="6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</row>
    <row r="123" customFormat="false" ht="15" hidden="false" customHeight="false" outlineLevel="0" collapsed="false">
      <c r="A123" s="5"/>
      <c r="B123" s="5"/>
      <c r="C123" s="5"/>
      <c r="D123" s="5"/>
      <c r="E123" s="5"/>
      <c r="F123" s="5"/>
      <c r="G123" s="12"/>
      <c r="H123" s="12"/>
      <c r="I123" s="12"/>
      <c r="J123" s="29"/>
      <c r="K123" s="33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</row>
    <row r="124" customFormat="false" ht="15" hidden="false" customHeight="false" outlineLevel="0" collapsed="false">
      <c r="A124" s="5"/>
      <c r="B124" s="5"/>
      <c r="C124" s="5"/>
      <c r="D124" s="5"/>
      <c r="E124" s="5"/>
      <c r="F124" s="5"/>
      <c r="G124" s="12"/>
      <c r="H124" s="12"/>
      <c r="I124" s="12"/>
      <c r="J124" s="29"/>
      <c r="K124" s="33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</row>
    <row r="125" customFormat="false" ht="15" hidden="false" customHeight="false" outlineLevel="0" collapsed="false">
      <c r="A125" s="5"/>
      <c r="B125" s="5"/>
      <c r="C125" s="5"/>
      <c r="D125" s="5"/>
      <c r="E125" s="5"/>
      <c r="F125" s="5"/>
      <c r="G125" s="12"/>
      <c r="H125" s="12"/>
      <c r="I125" s="12"/>
      <c r="J125" s="29"/>
      <c r="K125" s="33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</row>
    <row r="126" customFormat="false" ht="15" hidden="false" customHeight="false" outlineLevel="0" collapsed="false">
      <c r="A126" s="5"/>
      <c r="B126" s="5"/>
      <c r="C126" s="5"/>
      <c r="D126" s="5"/>
      <c r="E126" s="5"/>
      <c r="F126" s="5"/>
      <c r="G126" s="12"/>
      <c r="H126" s="12"/>
      <c r="I126" s="12"/>
      <c r="J126" s="29"/>
      <c r="K126" s="33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</row>
    <row r="127" customFormat="false" ht="15" hidden="false" customHeight="false" outlineLevel="0" collapsed="false">
      <c r="A127" s="5"/>
      <c r="B127" s="5"/>
      <c r="C127" s="5"/>
      <c r="D127" s="5"/>
      <c r="E127" s="5"/>
      <c r="F127" s="5"/>
      <c r="G127" s="12"/>
      <c r="H127" s="12"/>
      <c r="I127" s="12"/>
      <c r="J127" s="29"/>
      <c r="K127" s="33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</row>
    <row r="128" customFormat="false" ht="15" hidden="false" customHeight="false" outlineLevel="0" collapsed="false">
      <c r="A128" s="5"/>
      <c r="B128" s="5"/>
      <c r="C128" s="5"/>
      <c r="D128" s="5"/>
      <c r="E128" s="5"/>
      <c r="F128" s="5"/>
      <c r="G128" s="12"/>
      <c r="H128" s="12"/>
      <c r="I128" s="12"/>
      <c r="J128" s="29"/>
      <c r="K128" s="33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</row>
    <row r="129" customFormat="false" ht="15" hidden="false" customHeight="false" outlineLevel="0" collapsed="false">
      <c r="A129" s="5"/>
      <c r="B129" s="5"/>
      <c r="C129" s="5"/>
      <c r="D129" s="5"/>
      <c r="E129" s="5"/>
      <c r="F129" s="5"/>
      <c r="G129" s="12"/>
      <c r="H129" s="12"/>
      <c r="I129" s="12"/>
      <c r="J129" s="29"/>
      <c r="K129" s="33"/>
      <c r="L129" s="12"/>
      <c r="M129" s="12"/>
      <c r="N129" s="12"/>
      <c r="O129" s="46"/>
      <c r="P129" s="46"/>
      <c r="Q129" s="46"/>
      <c r="R129" s="46"/>
      <c r="S129" s="46"/>
      <c r="T129" s="46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</row>
    <row r="130" customFormat="false" ht="15" hidden="false" customHeight="false" outlineLevel="0" collapsed="false">
      <c r="A130" s="5"/>
      <c r="B130" s="5"/>
      <c r="C130" s="5"/>
      <c r="D130" s="5"/>
      <c r="E130" s="5"/>
      <c r="F130" s="5"/>
      <c r="G130" s="12"/>
      <c r="H130" s="12"/>
      <c r="I130" s="12"/>
      <c r="J130" s="29"/>
      <c r="K130" s="33"/>
      <c r="L130" s="12"/>
      <c r="M130" s="12"/>
      <c r="N130" s="12"/>
      <c r="O130" s="46"/>
      <c r="P130" s="46"/>
      <c r="Q130" s="46"/>
      <c r="R130" s="46"/>
      <c r="S130" s="46"/>
      <c r="T130" s="46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</row>
    <row r="131" customFormat="false" ht="15" hidden="false" customHeight="false" outlineLevel="0" collapsed="false">
      <c r="A131" s="5"/>
      <c r="B131" s="5"/>
      <c r="C131" s="5"/>
      <c r="D131" s="5"/>
      <c r="E131" s="5"/>
      <c r="F131" s="5"/>
      <c r="G131" s="12"/>
      <c r="H131" s="12"/>
      <c r="I131" s="12"/>
      <c r="J131" s="29"/>
      <c r="K131" s="33"/>
      <c r="L131" s="12"/>
      <c r="M131" s="12"/>
      <c r="N131" s="12"/>
      <c r="O131" s="46"/>
      <c r="P131" s="46"/>
      <c r="Q131" s="46"/>
      <c r="R131" s="46"/>
      <c r="S131" s="46"/>
      <c r="T131" s="46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</row>
    <row r="132" customFormat="false" ht="15" hidden="false" customHeight="false" outlineLevel="0" collapsed="false">
      <c r="A132" s="5"/>
      <c r="B132" s="5"/>
      <c r="C132" s="5"/>
      <c r="D132" s="5"/>
      <c r="E132" s="5"/>
      <c r="F132" s="5"/>
      <c r="G132" s="12"/>
      <c r="H132" s="12"/>
      <c r="I132" s="12"/>
      <c r="J132" s="29"/>
      <c r="K132" s="33"/>
      <c r="L132" s="12"/>
      <c r="M132" s="12"/>
      <c r="N132" s="12"/>
      <c r="O132" s="46"/>
      <c r="P132" s="46"/>
      <c r="Q132" s="46"/>
      <c r="R132" s="46"/>
      <c r="S132" s="46"/>
      <c r="T132" s="46"/>
      <c r="U132" s="46"/>
      <c r="V132" s="46"/>
      <c r="W132" s="46"/>
    </row>
    <row r="133" customFormat="false" ht="15" hidden="false" customHeight="false" outlineLevel="0" collapsed="false">
      <c r="A133" s="5"/>
      <c r="B133" s="5"/>
      <c r="C133" s="5"/>
      <c r="D133" s="5"/>
      <c r="E133" s="5"/>
      <c r="F133" s="5"/>
      <c r="G133" s="12"/>
      <c r="H133" s="12"/>
      <c r="I133" s="12"/>
      <c r="J133" s="29"/>
      <c r="K133" s="33"/>
      <c r="L133" s="12"/>
      <c r="M133" s="12"/>
      <c r="N133" s="12"/>
      <c r="O133" s="46"/>
      <c r="P133" s="46"/>
      <c r="Q133" s="46"/>
      <c r="R133" s="46"/>
      <c r="S133" s="46"/>
      <c r="T133" s="46"/>
      <c r="U133" s="46"/>
      <c r="V133" s="46"/>
      <c r="W133" s="46"/>
    </row>
    <row r="134" customFormat="false" ht="15" hidden="false" customHeight="false" outlineLevel="0" collapsed="false">
      <c r="A134" s="5"/>
      <c r="B134" s="5"/>
      <c r="C134" s="5"/>
      <c r="D134" s="5"/>
      <c r="E134" s="5"/>
      <c r="F134" s="5"/>
      <c r="G134" s="12"/>
      <c r="H134" s="12"/>
      <c r="I134" s="12"/>
      <c r="J134" s="29"/>
      <c r="K134" s="33"/>
      <c r="L134" s="12"/>
      <c r="M134" s="12"/>
      <c r="N134" s="12"/>
      <c r="O134" s="46"/>
      <c r="P134" s="46"/>
      <c r="Q134" s="46"/>
      <c r="R134" s="46"/>
      <c r="S134" s="46"/>
      <c r="T134" s="46"/>
      <c r="U134" s="46"/>
      <c r="V134" s="46"/>
      <c r="W134" s="46"/>
    </row>
    <row r="135" customFormat="false" ht="15" hidden="false" customHeight="false" outlineLevel="0" collapsed="false">
      <c r="A135" s="5"/>
      <c r="B135" s="5"/>
      <c r="C135" s="5"/>
      <c r="D135" s="5"/>
      <c r="E135" s="5"/>
      <c r="F135" s="5"/>
      <c r="G135" s="12"/>
      <c r="H135" s="12"/>
      <c r="I135" s="12"/>
      <c r="J135" s="29"/>
      <c r="K135" s="33"/>
      <c r="L135" s="12"/>
      <c r="M135" s="12"/>
      <c r="N135" s="12"/>
      <c r="O135" s="46"/>
      <c r="P135" s="46"/>
      <c r="Q135" s="46"/>
      <c r="R135" s="46"/>
      <c r="S135" s="46"/>
      <c r="T135" s="46"/>
      <c r="U135" s="46"/>
      <c r="V135" s="46"/>
      <c r="W135" s="46"/>
    </row>
    <row r="136" customFormat="false" ht="15" hidden="false" customHeight="false" outlineLevel="0" collapsed="false">
      <c r="A136" s="5"/>
      <c r="B136" s="5"/>
      <c r="C136" s="5"/>
      <c r="D136" s="5"/>
      <c r="E136" s="5"/>
      <c r="F136" s="5"/>
      <c r="G136" s="12"/>
      <c r="H136" s="12"/>
      <c r="I136" s="12"/>
      <c r="J136" s="29"/>
      <c r="K136" s="33"/>
      <c r="L136" s="12"/>
      <c r="M136" s="12"/>
      <c r="N136" s="12"/>
    </row>
    <row r="137" customFormat="false" ht="15" hidden="false" customHeight="false" outlineLevel="0" collapsed="false">
      <c r="A137" s="5"/>
      <c r="B137" s="5"/>
      <c r="C137" s="5"/>
      <c r="D137" s="5"/>
      <c r="E137" s="5"/>
      <c r="F137" s="5"/>
      <c r="G137" s="12"/>
      <c r="H137" s="12"/>
      <c r="I137" s="12"/>
      <c r="J137" s="29"/>
      <c r="K137" s="33"/>
      <c r="L137" s="12"/>
      <c r="M137" s="12"/>
      <c r="N137" s="12"/>
    </row>
    <row r="138" customFormat="false" ht="15" hidden="false" customHeight="false" outlineLevel="0" collapsed="false">
      <c r="A138" s="5"/>
      <c r="B138" s="5"/>
      <c r="C138" s="5"/>
      <c r="D138" s="5"/>
      <c r="E138" s="5"/>
      <c r="F138" s="5"/>
      <c r="G138" s="12"/>
      <c r="H138" s="12"/>
      <c r="I138" s="12"/>
      <c r="J138" s="29"/>
      <c r="K138" s="33"/>
      <c r="L138" s="12"/>
      <c r="M138" s="12"/>
      <c r="N138" s="12"/>
    </row>
    <row r="139" customFormat="false" ht="15" hidden="false" customHeight="false" outlineLevel="0" collapsed="false">
      <c r="A139" s="5"/>
      <c r="B139" s="5"/>
      <c r="C139" s="5"/>
      <c r="D139" s="5"/>
      <c r="E139" s="5"/>
      <c r="F139" s="5"/>
      <c r="G139" s="12"/>
      <c r="H139" s="12"/>
      <c r="I139" s="12"/>
      <c r="J139" s="29"/>
      <c r="K139" s="33"/>
      <c r="L139" s="12"/>
      <c r="M139" s="12"/>
      <c r="N139" s="12"/>
    </row>
    <row r="140" customFormat="false" ht="15" hidden="false" customHeight="false" outlineLevel="0" collapsed="false">
      <c r="A140" s="5"/>
      <c r="B140" s="5"/>
      <c r="C140" s="5"/>
      <c r="D140" s="5"/>
      <c r="E140" s="5"/>
      <c r="F140" s="5"/>
      <c r="G140" s="12"/>
      <c r="H140" s="12"/>
      <c r="I140" s="12"/>
      <c r="J140" s="29"/>
      <c r="K140" s="33"/>
      <c r="L140" s="12"/>
      <c r="M140" s="12"/>
      <c r="N140" s="12"/>
    </row>
    <row r="141" customFormat="false" ht="15" hidden="false" customHeight="false" outlineLevel="0" collapsed="false">
      <c r="A141" s="5"/>
      <c r="B141" s="5"/>
      <c r="C141" s="5"/>
      <c r="D141" s="5"/>
      <c r="E141" s="5"/>
      <c r="F141" s="5"/>
      <c r="G141" s="12"/>
      <c r="H141" s="12"/>
      <c r="I141" s="12"/>
      <c r="J141" s="29"/>
      <c r="K141" s="33"/>
      <c r="L141" s="12"/>
      <c r="M141" s="12"/>
      <c r="N141" s="12"/>
    </row>
    <row r="142" customFormat="false" ht="15" hidden="false" customHeight="false" outlineLevel="0" collapsed="false">
      <c r="A142" s="5"/>
      <c r="B142" s="5"/>
      <c r="C142" s="5"/>
      <c r="D142" s="5"/>
      <c r="E142" s="5"/>
      <c r="F142" s="5"/>
      <c r="G142" s="12"/>
      <c r="H142" s="12"/>
      <c r="I142" s="12"/>
      <c r="J142" s="29"/>
      <c r="K142" s="33"/>
      <c r="L142" s="12"/>
      <c r="M142" s="12"/>
      <c r="N142" s="12"/>
    </row>
    <row r="143" customFormat="false" ht="15" hidden="false" customHeight="false" outlineLevel="0" collapsed="false">
      <c r="A143" s="5"/>
      <c r="B143" s="5"/>
      <c r="C143" s="5"/>
      <c r="D143" s="5"/>
      <c r="E143" s="5"/>
      <c r="F143" s="5"/>
      <c r="G143" s="12"/>
      <c r="H143" s="12"/>
      <c r="I143" s="12"/>
      <c r="J143" s="29"/>
      <c r="K143" s="33"/>
      <c r="L143" s="12"/>
      <c r="M143" s="12"/>
      <c r="N143" s="12"/>
    </row>
    <row r="144" customFormat="false" ht="15" hidden="false" customHeight="false" outlineLevel="0" collapsed="false">
      <c r="A144" s="5"/>
      <c r="B144" s="5"/>
      <c r="C144" s="5"/>
      <c r="D144" s="5"/>
      <c r="E144" s="5"/>
      <c r="F144" s="5"/>
      <c r="G144" s="12"/>
      <c r="H144" s="12"/>
      <c r="I144" s="12"/>
      <c r="J144" s="29"/>
      <c r="K144" s="33"/>
      <c r="L144" s="12"/>
      <c r="M144" s="12"/>
      <c r="N144" s="12"/>
    </row>
    <row r="145" customFormat="false" ht="15" hidden="false" customHeight="false" outlineLevel="0" collapsed="false">
      <c r="A145" s="5"/>
      <c r="B145" s="5"/>
      <c r="C145" s="5"/>
      <c r="D145" s="5"/>
      <c r="E145" s="5"/>
      <c r="F145" s="5"/>
      <c r="G145" s="12"/>
      <c r="H145" s="12"/>
      <c r="I145" s="12"/>
      <c r="J145" s="29"/>
      <c r="K145" s="33"/>
      <c r="L145" s="12"/>
      <c r="M145" s="12"/>
      <c r="N145" s="12"/>
    </row>
    <row r="146" customFormat="false" ht="15" hidden="false" customHeight="false" outlineLevel="0" collapsed="false">
      <c r="A146" s="5"/>
      <c r="B146" s="5"/>
      <c r="C146" s="5"/>
      <c r="D146" s="5"/>
      <c r="E146" s="5"/>
      <c r="F146" s="5"/>
      <c r="G146" s="12"/>
      <c r="H146" s="12"/>
      <c r="I146" s="12"/>
      <c r="J146" s="29"/>
      <c r="K146" s="33"/>
      <c r="L146" s="12"/>
      <c r="M146" s="12"/>
      <c r="N146" s="12"/>
    </row>
    <row r="147" customFormat="false" ht="15" hidden="false" customHeight="false" outlineLevel="0" collapsed="false">
      <c r="A147" s="5"/>
      <c r="B147" s="5"/>
      <c r="C147" s="5"/>
      <c r="D147" s="5"/>
      <c r="E147" s="5"/>
      <c r="F147" s="5"/>
      <c r="G147" s="12"/>
      <c r="H147" s="12"/>
      <c r="I147" s="12"/>
      <c r="J147" s="29"/>
      <c r="K147" s="33"/>
      <c r="L147" s="12"/>
      <c r="M147" s="12"/>
      <c r="N147" s="12"/>
    </row>
    <row r="148" customFormat="false" ht="15" hidden="false" customHeight="false" outlineLevel="0" collapsed="false">
      <c r="A148" s="5"/>
      <c r="B148" s="5"/>
      <c r="C148" s="5"/>
      <c r="D148" s="5"/>
      <c r="E148" s="5"/>
      <c r="F148" s="5"/>
      <c r="G148" s="12"/>
      <c r="H148" s="12"/>
      <c r="I148" s="12"/>
      <c r="J148" s="29"/>
      <c r="K148" s="33"/>
      <c r="L148" s="12"/>
      <c r="M148" s="12"/>
      <c r="N148" s="12"/>
    </row>
    <row r="149" customFormat="false" ht="15" hidden="false" customHeight="false" outlineLevel="0" collapsed="false">
      <c r="A149" s="5"/>
      <c r="B149" s="5"/>
      <c r="C149" s="5"/>
      <c r="D149" s="5"/>
      <c r="E149" s="5"/>
      <c r="F149" s="5"/>
      <c r="G149" s="12"/>
      <c r="H149" s="12"/>
      <c r="I149" s="12"/>
      <c r="J149" s="29"/>
      <c r="K149" s="33"/>
      <c r="L149" s="12"/>
      <c r="M149" s="12"/>
      <c r="N149" s="12"/>
    </row>
    <row r="150" customFormat="false" ht="15" hidden="false" customHeight="false" outlineLevel="0" collapsed="false">
      <c r="A150" s="5"/>
      <c r="B150" s="5"/>
      <c r="C150" s="5"/>
      <c r="D150" s="5"/>
      <c r="E150" s="5"/>
      <c r="F150" s="5"/>
      <c r="G150" s="12"/>
      <c r="H150" s="12"/>
      <c r="I150" s="12"/>
      <c r="J150" s="29"/>
      <c r="K150" s="33"/>
      <c r="L150" s="12"/>
      <c r="M150" s="12"/>
      <c r="N150" s="12"/>
    </row>
    <row r="151" customFormat="false" ht="15" hidden="false" customHeight="false" outlineLevel="0" collapsed="false">
      <c r="A151" s="5"/>
      <c r="B151" s="5"/>
      <c r="C151" s="5"/>
      <c r="D151" s="5"/>
      <c r="E151" s="5"/>
      <c r="F151" s="5"/>
      <c r="G151" s="12"/>
      <c r="H151" s="12"/>
      <c r="I151" s="12"/>
      <c r="J151" s="29"/>
      <c r="K151" s="33"/>
      <c r="L151" s="12"/>
      <c r="M151" s="12"/>
      <c r="N151" s="12"/>
    </row>
    <row r="152" customFormat="false" ht="15" hidden="false" customHeight="false" outlineLevel="0" collapsed="false">
      <c r="A152" s="5"/>
      <c r="B152" s="5"/>
      <c r="C152" s="5"/>
      <c r="D152" s="5"/>
      <c r="E152" s="5"/>
      <c r="F152" s="5"/>
      <c r="G152" s="12"/>
      <c r="H152" s="12"/>
      <c r="I152" s="12"/>
      <c r="J152" s="29"/>
      <c r="K152" s="33"/>
      <c r="L152" s="12"/>
      <c r="M152" s="12"/>
      <c r="N152" s="12"/>
    </row>
    <row r="153" customFormat="false" ht="15" hidden="false" customHeight="false" outlineLevel="0" collapsed="false">
      <c r="A153" s="5"/>
      <c r="B153" s="5"/>
      <c r="C153" s="5"/>
      <c r="D153" s="5"/>
      <c r="E153" s="5"/>
      <c r="F153" s="5"/>
      <c r="G153" s="12"/>
      <c r="H153" s="12"/>
      <c r="I153" s="12"/>
      <c r="J153" s="29"/>
      <c r="K153" s="33"/>
      <c r="L153" s="12"/>
      <c r="M153" s="12"/>
      <c r="N153" s="12"/>
    </row>
    <row r="154" customFormat="false" ht="15" hidden="false" customHeight="false" outlineLevel="0" collapsed="false">
      <c r="A154" s="5"/>
      <c r="B154" s="5"/>
      <c r="C154" s="5"/>
      <c r="D154" s="5"/>
      <c r="E154" s="5"/>
      <c r="F154" s="5"/>
      <c r="G154" s="12"/>
      <c r="H154" s="12"/>
      <c r="I154" s="12"/>
      <c r="J154" s="29"/>
      <c r="K154" s="33"/>
      <c r="L154" s="12"/>
      <c r="M154" s="12"/>
      <c r="N154" s="12"/>
    </row>
    <row r="155" customFormat="false" ht="15" hidden="false" customHeight="false" outlineLevel="0" collapsed="false">
      <c r="A155" s="5"/>
      <c r="B155" s="5"/>
      <c r="C155" s="5"/>
      <c r="D155" s="5"/>
      <c r="E155" s="5"/>
      <c r="F155" s="5"/>
      <c r="G155" s="12"/>
      <c r="H155" s="12"/>
      <c r="I155" s="12"/>
      <c r="J155" s="29"/>
      <c r="K155" s="33"/>
      <c r="L155" s="12"/>
      <c r="M155" s="12"/>
      <c r="N155" s="12"/>
    </row>
    <row r="156" customFormat="false" ht="15" hidden="false" customHeight="false" outlineLevel="0" collapsed="false">
      <c r="A156" s="5"/>
      <c r="B156" s="5"/>
      <c r="C156" s="5"/>
      <c r="D156" s="5"/>
      <c r="E156" s="5"/>
      <c r="F156" s="5"/>
      <c r="G156" s="12"/>
      <c r="H156" s="12"/>
      <c r="I156" s="12"/>
      <c r="J156" s="29"/>
      <c r="K156" s="33"/>
      <c r="L156" s="12"/>
      <c r="M156" s="12"/>
      <c r="N156" s="12"/>
    </row>
    <row r="157" customFormat="false" ht="15" hidden="false" customHeight="false" outlineLevel="0" collapsed="false">
      <c r="A157" s="5"/>
      <c r="B157" s="5"/>
      <c r="C157" s="5"/>
      <c r="D157" s="5"/>
      <c r="E157" s="5"/>
      <c r="F157" s="5"/>
      <c r="G157" s="12"/>
      <c r="H157" s="12"/>
      <c r="I157" s="12"/>
      <c r="J157" s="29"/>
      <c r="K157" s="33"/>
      <c r="L157" s="12"/>
      <c r="M157" s="12"/>
      <c r="N157" s="12"/>
    </row>
    <row r="158" customFormat="false" ht="15" hidden="false" customHeight="false" outlineLevel="0" collapsed="false">
      <c r="A158" s="5"/>
      <c r="B158" s="5"/>
      <c r="C158" s="5"/>
      <c r="D158" s="5"/>
      <c r="E158" s="5"/>
      <c r="F158" s="5"/>
      <c r="G158" s="12"/>
      <c r="H158" s="12"/>
      <c r="I158" s="12"/>
      <c r="J158" s="29"/>
      <c r="K158" s="33"/>
      <c r="L158" s="12"/>
      <c r="M158" s="12"/>
      <c r="N158" s="12"/>
    </row>
    <row r="159" customFormat="false" ht="15" hidden="false" customHeight="false" outlineLevel="0" collapsed="false">
      <c r="A159" s="12"/>
      <c r="B159" s="12"/>
      <c r="C159" s="12"/>
      <c r="D159" s="12"/>
      <c r="E159" s="12"/>
      <c r="F159" s="12"/>
      <c r="G159" s="12"/>
      <c r="H159" s="12"/>
      <c r="I159" s="12"/>
      <c r="J159" s="29"/>
      <c r="K159" s="33"/>
      <c r="L159" s="12"/>
      <c r="M159" s="12"/>
      <c r="N159" s="12"/>
    </row>
    <row r="160" customFormat="false" ht="15" hidden="false" customHeight="false" outlineLevel="0" collapsed="false">
      <c r="A160" s="12"/>
      <c r="B160" s="12"/>
      <c r="C160" s="12"/>
      <c r="D160" s="12"/>
      <c r="E160" s="12"/>
      <c r="F160" s="12"/>
      <c r="G160" s="12"/>
      <c r="H160" s="12"/>
      <c r="I160" s="12"/>
      <c r="J160" s="29"/>
      <c r="K160" s="33"/>
      <c r="L160" s="12"/>
      <c r="M160" s="12"/>
      <c r="N160" s="12"/>
    </row>
    <row r="161" customFormat="false" ht="15" hidden="false" customHeight="false" outlineLevel="0" collapsed="false">
      <c r="A161" s="12"/>
      <c r="B161" s="12"/>
      <c r="C161" s="12"/>
      <c r="D161" s="12"/>
      <c r="E161" s="12"/>
      <c r="F161" s="12"/>
      <c r="G161" s="12"/>
      <c r="H161" s="12"/>
      <c r="I161" s="12"/>
      <c r="J161" s="29"/>
      <c r="K161" s="33"/>
      <c r="L161" s="12"/>
      <c r="M161" s="12"/>
      <c r="N161" s="12"/>
    </row>
    <row r="162" customFormat="false" ht="15" hidden="false" customHeight="false" outlineLevel="0" collapsed="false">
      <c r="A162" s="12"/>
      <c r="B162" s="12"/>
      <c r="C162" s="12"/>
      <c r="D162" s="12"/>
      <c r="E162" s="12"/>
      <c r="F162" s="12"/>
      <c r="G162" s="12"/>
      <c r="H162" s="12"/>
      <c r="I162" s="12"/>
      <c r="J162" s="29"/>
      <c r="K162" s="33"/>
      <c r="L162" s="12"/>
      <c r="M162" s="12"/>
      <c r="N162" s="12"/>
    </row>
    <row r="163" customFormat="false" ht="15" hidden="false" customHeight="false" outlineLevel="0" collapsed="false">
      <c r="A163" s="12"/>
      <c r="B163" s="12"/>
      <c r="C163" s="12"/>
      <c r="D163" s="12"/>
      <c r="E163" s="12"/>
      <c r="F163" s="12"/>
      <c r="G163" s="12"/>
      <c r="H163" s="12"/>
      <c r="I163" s="12"/>
      <c r="J163" s="29"/>
      <c r="K163" s="33"/>
      <c r="L163" s="12"/>
      <c r="M163" s="12"/>
      <c r="N163" s="12"/>
    </row>
    <row r="164" customFormat="false" ht="15" hidden="false" customHeight="false" outlineLevel="0" collapsed="false">
      <c r="A164" s="12"/>
      <c r="B164" s="12"/>
      <c r="C164" s="12"/>
      <c r="D164" s="12"/>
      <c r="E164" s="12"/>
      <c r="F164" s="12"/>
      <c r="G164" s="12"/>
      <c r="H164" s="12"/>
      <c r="I164" s="12"/>
      <c r="J164" s="29"/>
      <c r="K164" s="33"/>
      <c r="L164" s="12"/>
      <c r="M164" s="12"/>
      <c r="N164" s="12"/>
    </row>
    <row r="165" customFormat="false" ht="15" hidden="false" customHeight="false" outlineLevel="0" collapsed="false">
      <c r="A165" s="12"/>
      <c r="B165" s="12"/>
      <c r="C165" s="12"/>
      <c r="D165" s="12"/>
      <c r="E165" s="12"/>
      <c r="F165" s="12"/>
      <c r="G165" s="12"/>
      <c r="H165" s="12"/>
      <c r="I165" s="12"/>
      <c r="J165" s="29"/>
      <c r="K165" s="33"/>
      <c r="L165" s="12"/>
      <c r="M165" s="12"/>
      <c r="N165" s="12"/>
    </row>
    <row r="166" customFormat="false" ht="15" hidden="false" customHeight="false" outlineLevel="0" collapsed="false">
      <c r="A166" s="12"/>
      <c r="B166" s="12"/>
      <c r="C166" s="12"/>
      <c r="D166" s="12"/>
      <c r="E166" s="12"/>
      <c r="F166" s="12"/>
      <c r="G166" s="12"/>
      <c r="H166" s="12"/>
      <c r="I166" s="12"/>
      <c r="J166" s="29"/>
      <c r="K166" s="33"/>
      <c r="L166" s="12"/>
      <c r="M166" s="12"/>
      <c r="N166" s="12"/>
    </row>
    <row r="167" customFormat="false" ht="15" hidden="false" customHeight="false" outlineLevel="0" collapsed="false">
      <c r="A167" s="12"/>
      <c r="B167" s="12"/>
      <c r="C167" s="12"/>
      <c r="D167" s="12"/>
      <c r="E167" s="12"/>
      <c r="F167" s="12"/>
      <c r="G167" s="12"/>
      <c r="H167" s="12"/>
      <c r="I167" s="12"/>
      <c r="J167" s="29"/>
      <c r="K167" s="33"/>
      <c r="L167" s="12"/>
      <c r="M167" s="12"/>
      <c r="N167" s="12"/>
    </row>
    <row r="168" customFormat="false" ht="15" hidden="false" customHeight="false" outlineLevel="0" collapsed="false">
      <c r="A168" s="12"/>
      <c r="B168" s="12"/>
      <c r="C168" s="12"/>
      <c r="D168" s="12"/>
      <c r="E168" s="12"/>
      <c r="F168" s="12"/>
      <c r="G168" s="12"/>
      <c r="H168" s="12"/>
      <c r="I168" s="12"/>
      <c r="J168" s="29"/>
      <c r="K168" s="33"/>
      <c r="L168" s="12"/>
      <c r="M168" s="12"/>
      <c r="N168" s="12"/>
    </row>
    <row r="169" customFormat="false" ht="15" hidden="false" customHeight="false" outlineLevel="0" collapsed="false">
      <c r="A169" s="12"/>
      <c r="B169" s="12"/>
      <c r="C169" s="12"/>
      <c r="D169" s="12"/>
      <c r="E169" s="12"/>
      <c r="F169" s="12"/>
      <c r="G169" s="12"/>
      <c r="H169" s="12"/>
      <c r="I169" s="12"/>
      <c r="J169" s="29"/>
      <c r="K169" s="33"/>
      <c r="L169" s="12"/>
      <c r="M169" s="12"/>
      <c r="N169" s="12"/>
    </row>
    <row r="170" customFormat="false" ht="15" hidden="false" customHeight="false" outlineLevel="0" collapsed="false">
      <c r="A170" s="12"/>
      <c r="B170" s="12"/>
      <c r="C170" s="12"/>
      <c r="D170" s="12"/>
      <c r="E170" s="12"/>
      <c r="F170" s="12"/>
      <c r="G170" s="12"/>
      <c r="H170" s="12"/>
      <c r="I170" s="12"/>
      <c r="J170" s="29"/>
      <c r="K170" s="33"/>
      <c r="L170" s="12"/>
      <c r="M170" s="12"/>
      <c r="N170" s="12"/>
    </row>
    <row r="171" customFormat="false" ht="15" hidden="false" customHeight="false" outlineLevel="0" collapsed="false">
      <c r="A171" s="12"/>
      <c r="B171" s="12"/>
      <c r="C171" s="12"/>
      <c r="D171" s="12"/>
      <c r="E171" s="12"/>
      <c r="F171" s="12"/>
      <c r="G171" s="12"/>
      <c r="H171" s="12"/>
      <c r="I171" s="12"/>
      <c r="J171" s="29"/>
      <c r="K171" s="33"/>
      <c r="L171" s="12"/>
      <c r="M171" s="12"/>
      <c r="N171" s="12"/>
    </row>
    <row r="172" customFormat="false" ht="15" hidden="false" customHeight="false" outlineLevel="0" collapsed="false">
      <c r="A172" s="12"/>
      <c r="B172" s="12"/>
      <c r="C172" s="12"/>
      <c r="D172" s="12"/>
      <c r="E172" s="12"/>
      <c r="F172" s="12"/>
      <c r="G172" s="12"/>
      <c r="H172" s="12"/>
      <c r="I172" s="12"/>
      <c r="J172" s="29"/>
      <c r="K172" s="33"/>
      <c r="L172" s="12"/>
      <c r="M172" s="12"/>
      <c r="N172" s="12"/>
    </row>
    <row r="173" customFormat="false" ht="15" hidden="false" customHeight="false" outlineLevel="0" collapsed="false">
      <c r="A173" s="12"/>
      <c r="B173" s="12"/>
      <c r="C173" s="12"/>
      <c r="D173" s="12"/>
      <c r="E173" s="12"/>
      <c r="F173" s="12"/>
      <c r="G173" s="12"/>
      <c r="H173" s="12"/>
      <c r="I173" s="12"/>
      <c r="J173" s="29"/>
      <c r="K173" s="33"/>
      <c r="L173" s="12"/>
      <c r="M173" s="12"/>
      <c r="N173" s="12"/>
    </row>
    <row r="174" customFormat="false" ht="15" hidden="false" customHeight="false" outlineLevel="0" collapsed="false">
      <c r="A174" s="12"/>
      <c r="B174" s="12"/>
      <c r="C174" s="12"/>
      <c r="D174" s="12"/>
      <c r="E174" s="12"/>
      <c r="F174" s="12"/>
      <c r="G174" s="12"/>
      <c r="H174" s="12"/>
      <c r="I174" s="12"/>
      <c r="J174" s="29"/>
      <c r="K174" s="33"/>
      <c r="L174" s="12"/>
      <c r="M174" s="12"/>
      <c r="N174" s="12"/>
    </row>
    <row r="175" customFormat="false" ht="15" hidden="false" customHeight="false" outlineLevel="0" collapsed="false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 customFormat="false" ht="15" hidden="false" customHeight="false" outlineLevel="0" collapsed="false">
      <c r="A176" s="12"/>
      <c r="B176" s="12"/>
      <c r="C176" s="12"/>
      <c r="D176" s="12"/>
      <c r="E176" s="12"/>
      <c r="F176" s="12"/>
      <c r="G176" s="27"/>
      <c r="H176" s="27"/>
      <c r="I176" s="12"/>
      <c r="J176" s="12"/>
      <c r="K176" s="12"/>
      <c r="L176" s="12"/>
      <c r="M176" s="12"/>
      <c r="N176" s="12"/>
    </row>
    <row r="177" customFormat="false" ht="15" hidden="false" customHeight="false" outlineLevel="0" collapsed="false">
      <c r="A177" s="12"/>
      <c r="B177" s="12"/>
      <c r="C177" s="12"/>
      <c r="D177" s="12"/>
      <c r="E177" s="12"/>
      <c r="F177" s="12"/>
      <c r="G177" s="27"/>
      <c r="H177" s="27"/>
      <c r="I177" s="12"/>
      <c r="J177" s="12"/>
      <c r="K177" s="12"/>
      <c r="L177" s="12"/>
      <c r="M177" s="12"/>
      <c r="N177" s="12"/>
    </row>
    <row r="178" customFormat="false" ht="15" hidden="false" customHeight="false" outlineLevel="0" collapsed="false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 customFormat="false" ht="15" hidden="false" customHeight="false" outlineLevel="0" collapsed="false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customFormat="false" ht="15" hidden="false" customHeight="false" outlineLevel="0" collapsed="false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 customFormat="false" ht="15" hidden="false" customHeight="false" outlineLevel="0" collapsed="false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customFormat="false" ht="15" hidden="false" customHeight="false" outlineLevel="0" collapsed="false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 customFormat="false" ht="15" hidden="false" customHeight="false" outlineLevel="0" collapsed="false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customFormat="false" ht="15" hidden="false" customHeight="false" outlineLevel="0" collapsed="false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customFormat="false" ht="15" hidden="false" customHeight="false" outlineLevel="0" collapsed="false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customFormat="false" ht="15" hidden="false" customHeight="false" outlineLevel="0" collapsed="false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customFormat="false" ht="15" hidden="false" customHeight="false" outlineLevel="0" collapsed="false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 customFormat="false" ht="15" hidden="false" customHeight="false" outlineLevel="0" collapsed="false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 customFormat="false" ht="15" hidden="false" customHeight="false" outlineLevel="0" collapsed="false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 customFormat="false" ht="15" hidden="false" customHeight="false" outlineLevel="0" collapsed="false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 customFormat="false" ht="15" hidden="false" customHeight="false" outlineLevel="0" collapsed="false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 customFormat="false" ht="15" hidden="false" customHeight="false" outlineLevel="0" collapsed="false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 customFormat="false" ht="15" hidden="false" customHeight="false" outlineLevel="0" collapsed="false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 customFormat="false" ht="15" hidden="false" customHeight="false" outlineLevel="0" collapsed="false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 customFormat="false" ht="15" hidden="false" customHeight="false" outlineLevel="0" collapsed="false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 customFormat="false" ht="15" hidden="false" customHeight="false" outlineLevel="0" collapsed="false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customFormat="false" ht="15" hidden="false" customHeight="false" outlineLevel="0" collapsed="false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 customFormat="false" ht="15" hidden="false" customHeight="false" outlineLevel="0" collapsed="false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 customFormat="false" ht="15" hidden="false" customHeight="false" outlineLevel="0" collapsed="false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 customFormat="false" ht="15" hidden="false" customHeight="false" outlineLevel="0" collapsed="false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 customFormat="false" ht="15" hidden="false" customHeight="false" outlineLevel="0" collapsed="false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 customFormat="false" ht="15" hidden="false" customHeight="false" outlineLevel="0" collapsed="false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 customFormat="false" ht="15" hidden="false" customHeight="false" outlineLevel="0" collapsed="false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 customFormat="false" ht="15" hidden="false" customHeight="false" outlineLevel="0" collapsed="false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 customFormat="false" ht="15" hidden="false" customHeight="false" outlineLevel="0" collapsed="false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 customFormat="false" ht="15" hidden="false" customHeight="false" outlineLevel="0" collapsed="false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 customFormat="false" ht="15" hidden="false" customHeight="false" outlineLevel="0" collapsed="false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 customFormat="false" ht="15" hidden="false" customHeight="false" outlineLevel="0" collapsed="false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 customFormat="false" ht="15" hidden="false" customHeight="false" outlineLevel="0" collapsed="false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 customFormat="false" ht="15" hidden="false" customHeight="false" outlineLevel="0" collapsed="false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 customFormat="false" ht="15" hidden="false" customHeight="false" outlineLevel="0" collapsed="false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 customFormat="false" ht="15" hidden="false" customHeight="false" outlineLevel="0" collapsed="false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 customFormat="false" ht="15" hidden="false" customHeight="false" outlineLevel="0" collapsed="false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 customFormat="false" ht="15" hidden="false" customHeight="false" outlineLevel="0" collapsed="false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 customFormat="false" ht="15" hidden="false" customHeight="false" outlineLevel="0" collapsed="false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 customFormat="false" ht="15" hidden="false" customHeight="false" outlineLevel="0" collapsed="false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 customFormat="false" ht="15" hidden="false" customHeight="false" outlineLevel="0" collapsed="false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 customFormat="false" ht="15" hidden="false" customHeight="false" outlineLevel="0" collapsed="false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 customFormat="false" ht="15" hidden="false" customHeight="false" outlineLevel="0" collapsed="false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 customFormat="false" ht="15" hidden="false" customHeight="false" outlineLevel="0" collapsed="false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customFormat="false" ht="15" hidden="false" customHeight="false" outlineLevel="0" collapsed="false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 customFormat="false" ht="15" hidden="false" customHeight="false" outlineLevel="0" collapsed="false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 customFormat="false" ht="15" hidden="false" customHeight="false" outlineLevel="0" collapsed="false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 customFormat="false" ht="15" hidden="false" customHeight="false" outlineLevel="0" collapsed="false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 customFormat="false" ht="15" hidden="false" customHeight="false" outlineLevel="0" collapsed="false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 customFormat="false" ht="15" hidden="false" customHeight="false" outlineLevel="0" collapsed="false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 customFormat="false" ht="15" hidden="false" customHeight="false" outlineLevel="0" collapsed="false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 customFormat="false" ht="15" hidden="false" customHeight="false" outlineLevel="0" collapsed="false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 customFormat="false" ht="15" hidden="false" customHeight="false" outlineLevel="0" collapsed="false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 customFormat="false" ht="15" hidden="false" customHeight="false" outlineLevel="0" collapsed="false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 customFormat="false" ht="15" hidden="false" customHeight="false" outlineLevel="0" collapsed="false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 customFormat="false" ht="15" hidden="false" customHeight="false" outlineLevel="0" collapsed="false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 customFormat="false" ht="15" hidden="false" customHeight="false" outlineLevel="0" collapsed="false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 customFormat="false" ht="15" hidden="false" customHeight="false" outlineLevel="0" collapsed="false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 customFormat="false" ht="15" hidden="false" customHeight="false" outlineLevel="0" collapsed="false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 customFormat="false" ht="15" hidden="false" customHeight="false" outlineLevel="0" collapsed="false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 customFormat="false" ht="15" hidden="false" customHeight="false" outlineLevel="0" collapsed="false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 customFormat="false" ht="15" hidden="false" customHeight="false" outlineLevel="0" collapsed="false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</row>
    <row r="239" customFormat="false" ht="15" hidden="false" customHeight="false" outlineLevel="0" collapsed="false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0" customFormat="false" ht="15" hidden="false" customHeight="false" outlineLevel="0" collapsed="false">
      <c r="D240" s="12"/>
      <c r="E240" s="12"/>
      <c r="F240" s="12"/>
    </row>
  </sheetData>
  <mergeCells count="3">
    <mergeCell ref="J60:L60"/>
    <mergeCell ref="N60:O60"/>
    <mergeCell ref="G118:H118"/>
  </mergeCells>
  <conditionalFormatting sqref="G4:X27 G28:O31 P29:P34 Q28:X34 Q37:Q38 P35:X35 R36:X37 S41:T41 R42:T43 T44:T45 T47 R38:T38 W42:X47 G32:N50 P36:P50 Q41:Q50 R44:R50 S45:S50 W48:W52 Q39:T40 V38:X41">
    <cfRule type="expression" priority="2" aboveAverage="0" equalAverage="0" bottom="0" percent="0" rank="0" text="" dxfId="0">
      <formula>G4&lt;&gt;0</formula>
    </cfRule>
  </conditionalFormatting>
  <conditionalFormatting sqref="O32 O34:O50">
    <cfRule type="expression" priority="3" aboveAverage="0" equalAverage="0" bottom="0" percent="0" rank="0" text="" dxfId="1">
      <formula>O32&lt;&gt;0</formula>
    </cfRule>
  </conditionalFormatting>
  <conditionalFormatting sqref="G54:U54">
    <cfRule type="expression" priority="4" aboveAverage="0" equalAverage="0" bottom="0" percent="0" rank="0" text="" dxfId="2">
      <formula>G54&lt;&gt;0</formula>
    </cfRule>
  </conditionalFormatting>
  <conditionalFormatting sqref="T48:T50 X48:X53">
    <cfRule type="expression" priority="5" aboveAverage="0" equalAverage="0" bottom="0" percent="0" rank="0" text="" dxfId="3">
      <formula>T48&lt;&gt;0</formula>
    </cfRule>
  </conditionalFormatting>
  <conditionalFormatting sqref="W54">
    <cfRule type="expression" priority="6" aboveAverage="0" equalAverage="0" bottom="0" percent="0" rank="0" text="" dxfId="4">
      <formula>W54&lt;&gt;0</formula>
    </cfRule>
  </conditionalFormatting>
  <conditionalFormatting sqref="X54">
    <cfRule type="expression" priority="7" aboveAverage="0" equalAverage="0" bottom="0" percent="0" rank="0" text="" dxfId="5">
      <formula>X54&lt;&gt;0</formula>
    </cfRule>
  </conditionalFormatting>
  <conditionalFormatting sqref="V54">
    <cfRule type="expression" priority="8" aboveAverage="0" equalAverage="0" bottom="0" percent="0" rank="0" text="" dxfId="6">
      <formula>V54&lt;&gt;0</formula>
    </cfRule>
  </conditionalFormatting>
  <conditionalFormatting sqref="V42:V51">
    <cfRule type="expression" priority="9" aboveAverage="0" equalAverage="0" bottom="0" percent="0" rank="0" text="" dxfId="7">
      <formula>V42&lt;&gt;0</formula>
    </cfRule>
  </conditionalFormatting>
  <conditionalFormatting sqref="U38:U50">
    <cfRule type="expression" priority="10" aboveAverage="0" equalAverage="0" bottom="0" percent="0" rank="0" text="" dxfId="8">
      <formula>U38&lt;&gt;0</formula>
    </cfRule>
  </conditionalFormatting>
  <conditionalFormatting sqref="G53:W53">
    <cfRule type="expression" priority="11" aboveAverage="0" equalAverage="0" bottom="0" percent="0" rank="0" text="" dxfId="9">
      <formula>G53&lt;&gt;0</formula>
    </cfRule>
  </conditionalFormatting>
  <conditionalFormatting sqref="G51:U52">
    <cfRule type="expression" priority="12" aboveAverage="0" equalAverage="0" bottom="0" percent="0" rank="0" text="" dxfId="10">
      <formula>G51&lt;&gt;0</formula>
    </cfRule>
  </conditionalFormatting>
  <conditionalFormatting sqref="W58">
    <cfRule type="expression" priority="13" aboveAverage="0" equalAverage="0" bottom="0" percent="0" rank="0" text="" dxfId="11">
      <formula>W58&lt;&gt;0</formula>
    </cfRule>
  </conditionalFormatting>
  <conditionalFormatting sqref="X58">
    <cfRule type="expression" priority="14" aboveAverage="0" equalAverage="0" bottom="0" percent="0" rank="0" text="" dxfId="12">
      <formula>X58&lt;&gt;0</formula>
    </cfRule>
  </conditionalFormatting>
  <conditionalFormatting sqref="V58">
    <cfRule type="expression" priority="15" aboveAverage="0" equalAverage="0" bottom="0" percent="0" rank="0" text="" dxfId="13">
      <formula>V58&lt;&gt;0</formula>
    </cfRule>
  </conditionalFormatting>
  <conditionalFormatting sqref="G58:U58">
    <cfRule type="expression" priority="16" aboveAverage="0" equalAverage="0" bottom="0" percent="0" rank="0" text="" dxfId="14">
      <formula>G58&lt;&gt;0</formula>
    </cfRule>
  </conditionalFormatting>
  <conditionalFormatting sqref="W57">
    <cfRule type="expression" priority="17" aboveAverage="0" equalAverage="0" bottom="0" percent="0" rank="0" text="" dxfId="15">
      <formula>W57&lt;&gt;0</formula>
    </cfRule>
  </conditionalFormatting>
  <conditionalFormatting sqref="X57">
    <cfRule type="expression" priority="18" aboveAverage="0" equalAverage="0" bottom="0" percent="0" rank="0" text="" dxfId="16">
      <formula>X57&lt;&gt;0</formula>
    </cfRule>
  </conditionalFormatting>
  <conditionalFormatting sqref="V57">
    <cfRule type="expression" priority="19" aboveAverage="0" equalAverage="0" bottom="0" percent="0" rank="0" text="" dxfId="17">
      <formula>V57&lt;&gt;0</formula>
    </cfRule>
  </conditionalFormatting>
  <conditionalFormatting sqref="G57:U57">
    <cfRule type="expression" priority="20" aboveAverage="0" equalAverage="0" bottom="0" percent="0" rank="0" text="" dxfId="18">
      <formula>G57&lt;&gt;0</formula>
    </cfRule>
  </conditionalFormatting>
  <conditionalFormatting sqref="W56">
    <cfRule type="expression" priority="21" aboveAverage="0" equalAverage="0" bottom="0" percent="0" rank="0" text="" dxfId="19">
      <formula>W56&lt;&gt;0</formula>
    </cfRule>
  </conditionalFormatting>
  <conditionalFormatting sqref="X56">
    <cfRule type="expression" priority="22" aboveAverage="0" equalAverage="0" bottom="0" percent="0" rank="0" text="" dxfId="20">
      <formula>X56&lt;&gt;0</formula>
    </cfRule>
  </conditionalFormatting>
  <conditionalFormatting sqref="V56">
    <cfRule type="expression" priority="23" aboveAverage="0" equalAverage="0" bottom="0" percent="0" rank="0" text="" dxfId="21">
      <formula>V56&lt;&gt;0</formula>
    </cfRule>
  </conditionalFormatting>
  <conditionalFormatting sqref="G56:U56">
    <cfRule type="expression" priority="24" aboveAverage="0" equalAverage="0" bottom="0" percent="0" rank="0" text="" dxfId="22">
      <formula>G56&lt;&gt;0</formula>
    </cfRule>
  </conditionalFormatting>
  <conditionalFormatting sqref="V55:W55">
    <cfRule type="expression" priority="25" aboveAverage="0" equalAverage="0" bottom="0" percent="0" rank="0" text="" dxfId="23">
      <formula>V55&lt;&gt;0</formula>
    </cfRule>
  </conditionalFormatting>
  <conditionalFormatting sqref="X55">
    <cfRule type="expression" priority="26" aboveAverage="0" equalAverage="0" bottom="0" percent="0" rank="0" text="" dxfId="24">
      <formula>X55&lt;&gt;0</formula>
    </cfRule>
  </conditionalFormatting>
  <conditionalFormatting sqref="G55:U55">
    <cfRule type="expression" priority="27" aboveAverage="0" equalAverage="0" bottom="0" percent="0" rank="0" text="" dxfId="25">
      <formula>G55&lt;&gt;0</formula>
    </cfRule>
  </conditionalFormatting>
  <conditionalFormatting sqref="N62:O116">
    <cfRule type="expression" priority="28" aboveAverage="0" equalAverage="0" bottom="0" percent="0" rank="0" text="" dxfId="26">
      <formula>ABS(N62)&gt;=10%</formula>
    </cfRule>
  </conditionalFormatting>
  <conditionalFormatting sqref="V61:W61">
    <cfRule type="cellIs" priority="29" operator="greaterThan" aboveAverage="0" equalAverage="0" bottom="0" percent="0" rank="0" text="" dxfId="27">
      <formula>0.001</formula>
    </cfRule>
  </conditionalFormatting>
  <conditionalFormatting sqref="V61:W61">
    <cfRule type="cellIs" priority="30" operator="lessThan" aboveAverage="0" equalAverage="0" bottom="0" percent="0" rank="0" text="" dxfId="28">
      <formula>-0.001</formula>
    </cfRule>
  </conditionalFormatting>
  <conditionalFormatting sqref="V62:W78">
    <cfRule type="cellIs" priority="31" operator="greaterThan" aboveAverage="0" equalAverage="0" bottom="0" percent="0" rank="0" text="" dxfId="29">
      <formula>0.001</formula>
    </cfRule>
  </conditionalFormatting>
  <conditionalFormatting sqref="V62:W78">
    <cfRule type="cellIs" priority="32" operator="lessThan" aboveAverage="0" equalAverage="0" bottom="0" percent="0" rank="0" text="" dxfId="30">
      <formula>-0.001</formula>
    </cfRule>
  </conditionalFormatting>
  <conditionalFormatting sqref="AA4:AX21 AY4:BB12 AZ13:BE13 AY14:BE21 BH14:BI14 BF13:BF21 BG15:BH21 BL16:BL17 BM15:BN17 BO17:BP17 BR17 BI15:BI17 BM20:BR21 BC4:BU11 BG13:BU13 BL14:BU14 BO15:BU15 BP16:BU16 BS20:BW20 BJ14:BK17 BI19:BL21">
    <cfRule type="expression" priority="33" aboveAverage="0" equalAverage="0" bottom="0" percent="0" rank="0" text="" dxfId="31">
      <formula>AA4&lt;&gt;0</formula>
    </cfRule>
  </conditionalFormatting>
  <conditionalFormatting sqref="BC12 BE12:BU12">
    <cfRule type="expression" priority="34" aboveAverage="0" equalAverage="0" bottom="0" percent="0" rank="0" text="" dxfId="32">
      <formula>BC12&lt;&gt;0</formula>
    </cfRule>
  </conditionalFormatting>
  <conditionalFormatting sqref="BY4:BY18">
    <cfRule type="expression" priority="35" aboveAverage="0" equalAverage="0" bottom="0" percent="0" rank="0" text="" dxfId="33">
      <formula>BY4&lt;&gt;0</formula>
    </cfRule>
  </conditionalFormatting>
  <conditionalFormatting sqref="BS17:BU17 BS21:BX21">
    <cfRule type="expression" priority="36" aboveAverage="0" equalAverage="0" bottom="0" percent="0" rank="0" text="" dxfId="34">
      <formula>BS17&lt;&gt;0</formula>
    </cfRule>
  </conditionalFormatting>
  <conditionalFormatting sqref="BY20">
    <cfRule type="expression" priority="37" aboveAverage="0" equalAverage="0" bottom="0" percent="0" rank="0" text="" dxfId="35">
      <formula>BY20&lt;&gt;0</formula>
    </cfRule>
  </conditionalFormatting>
  <conditionalFormatting sqref="BY21">
    <cfRule type="expression" priority="38" aboveAverage="0" equalAverage="0" bottom="0" percent="0" rank="0" text="" dxfId="36">
      <formula>BY21&lt;&gt;0</formula>
    </cfRule>
  </conditionalFormatting>
  <conditionalFormatting sqref="BY19">
    <cfRule type="expression" priority="39" aboveAverage="0" equalAverage="0" bottom="0" percent="0" rank="0" text="" dxfId="37">
      <formula>BY19&lt;&gt;0</formula>
    </cfRule>
  </conditionalFormatting>
  <conditionalFormatting sqref="BM19:BV19">
    <cfRule type="expression" priority="40" aboveAverage="0" equalAverage="0" bottom="0" percent="0" rank="0" text="" dxfId="38">
      <formula>BM19&lt;&gt;0</formula>
    </cfRule>
  </conditionalFormatting>
  <conditionalFormatting sqref="BI18:BU18">
    <cfRule type="expression" priority="41" aboveAverage="0" equalAverage="0" bottom="0" percent="0" rank="0" text="" dxfId="39">
      <formula>BI18&lt;&gt;0</formula>
    </cfRule>
  </conditionalFormatting>
  <conditionalFormatting sqref="BX4:BX20">
    <cfRule type="expression" priority="42" aboveAverage="0" equalAverage="0" bottom="0" percent="0" rank="0" text="" dxfId="40">
      <formula>BX4&lt;&gt;0</formula>
    </cfRule>
  </conditionalFormatting>
  <conditionalFormatting sqref="BV4:BW18">
    <cfRule type="expression" priority="43" aboveAverage="0" equalAverage="0" bottom="0" percent="0" rank="0" text="" dxfId="41">
      <formula>BV4&lt;&gt;0</formula>
    </cfRule>
  </conditionalFormatting>
  <conditionalFormatting sqref="CC20">
    <cfRule type="expression" priority="44" aboveAverage="0" equalAverage="0" bottom="0" percent="0" rank="0" text="" dxfId="42">
      <formula>CC20&lt;&gt;0</formula>
    </cfRule>
  </conditionalFormatting>
  <conditionalFormatting sqref="CC21">
    <cfRule type="expression" priority="45" aboveAverage="0" equalAverage="0" bottom="0" percent="0" rank="0" text="" dxfId="43">
      <formula>CC21&lt;&gt;0</formula>
    </cfRule>
  </conditionalFormatting>
  <conditionalFormatting sqref="CC19">
    <cfRule type="expression" priority="46" aboveAverage="0" equalAverage="0" bottom="0" percent="0" rank="0" text="" dxfId="44">
      <formula>CC19&lt;&gt;0</formula>
    </cfRule>
  </conditionalFormatting>
  <conditionalFormatting sqref="CC4:CC18">
    <cfRule type="expression" priority="47" aboveAverage="0" equalAverage="0" bottom="0" percent="0" rank="0" text="" dxfId="45">
      <formula>CC4&lt;&gt;0</formula>
    </cfRule>
  </conditionalFormatting>
  <conditionalFormatting sqref="CB20">
    <cfRule type="expression" priority="48" aboveAverage="0" equalAverage="0" bottom="0" percent="0" rank="0" text="" dxfId="46">
      <formula>CB20&lt;&gt;0</formula>
    </cfRule>
  </conditionalFormatting>
  <conditionalFormatting sqref="CB21">
    <cfRule type="expression" priority="49" aboveAverage="0" equalAverage="0" bottom="0" percent="0" rank="0" text="" dxfId="47">
      <formula>CB21&lt;&gt;0</formula>
    </cfRule>
  </conditionalFormatting>
  <conditionalFormatting sqref="CB19">
    <cfRule type="expression" priority="50" aboveAverage="0" equalAverage="0" bottom="0" percent="0" rank="0" text="" dxfId="48">
      <formula>CB19&lt;&gt;0</formula>
    </cfRule>
  </conditionalFormatting>
  <conditionalFormatting sqref="CB4:CB18">
    <cfRule type="expression" priority="51" aboveAverage="0" equalAverage="0" bottom="0" percent="0" rank="0" text="" dxfId="49">
      <formula>CB4&lt;&gt;0</formula>
    </cfRule>
  </conditionalFormatting>
  <conditionalFormatting sqref="CA20">
    <cfRule type="expression" priority="52" aboveAverage="0" equalAverage="0" bottom="0" percent="0" rank="0" text="" dxfId="50">
      <formula>CA20&lt;&gt;0</formula>
    </cfRule>
  </conditionalFormatting>
  <conditionalFormatting sqref="CA21">
    <cfRule type="expression" priority="53" aboveAverage="0" equalAverage="0" bottom="0" percent="0" rank="0" text="" dxfId="51">
      <formula>CA21&lt;&gt;0</formula>
    </cfRule>
  </conditionalFormatting>
  <conditionalFormatting sqref="CA19">
    <cfRule type="expression" priority="54" aboveAverage="0" equalAverage="0" bottom="0" percent="0" rank="0" text="" dxfId="52">
      <formula>CA19&lt;&gt;0</formula>
    </cfRule>
  </conditionalFormatting>
  <conditionalFormatting sqref="CA4:CA18">
    <cfRule type="expression" priority="55" aboveAverage="0" equalAverage="0" bottom="0" percent="0" rank="0" text="" dxfId="53">
      <formula>CA4&lt;&gt;0</formula>
    </cfRule>
  </conditionalFormatting>
  <conditionalFormatting sqref="BZ19:BZ20">
    <cfRule type="expression" priority="56" aboveAverage="0" equalAverage="0" bottom="0" percent="0" rank="0" text="" dxfId="54">
      <formula>BZ19&lt;&gt;0</formula>
    </cfRule>
  </conditionalFormatting>
  <conditionalFormatting sqref="BZ21">
    <cfRule type="expression" priority="57" aboveAverage="0" equalAverage="0" bottom="0" percent="0" rank="0" text="" dxfId="55">
      <formula>BZ21&lt;&gt;0</formula>
    </cfRule>
  </conditionalFormatting>
  <conditionalFormatting sqref="BZ4:BZ18">
    <cfRule type="expression" priority="58" aboveAverage="0" equalAverage="0" bottom="0" percent="0" rank="0" text="" dxfId="56">
      <formula>BZ4&lt;&gt;0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134"/>
  <sheetViews>
    <sheetView showFormulas="false" showGridLines="false" showRowColHeaders="true" showZeros="true" rightToLeft="false" tabSelected="false" showOutlineSymbols="true" defaultGridColor="true" view="normal" topLeftCell="A11" colorId="64" zoomScale="55" zoomScaleNormal="55" zoomScalePageLayoutView="100" workbookViewId="0">
      <selection pane="topLeft" activeCell="N79" activeCellId="0" sqref="N79"/>
    </sheetView>
  </sheetViews>
  <sheetFormatPr defaultColWidth="11.5078125" defaultRowHeight="15" zeroHeight="false" outlineLevelRow="0" outlineLevelCol="0"/>
  <cols>
    <col collapsed="false" customWidth="true" hidden="false" outlineLevel="0" max="1" min="1" style="0" width="3"/>
    <col collapsed="false" customWidth="true" hidden="false" outlineLevel="0" max="6" min="6" style="0" width="9.83"/>
    <col collapsed="false" customWidth="true" hidden="false" outlineLevel="0" max="7" min="7" style="0" width="10.83"/>
    <col collapsed="false" customWidth="true" hidden="false" outlineLevel="0" max="8" min="8" style="0" width="15.16"/>
    <col collapsed="false" customWidth="true" hidden="false" outlineLevel="0" max="9" min="9" style="0" width="12.83"/>
    <col collapsed="false" customWidth="true" hidden="false" outlineLevel="0" max="10" min="10" style="0" width="12.5"/>
    <col collapsed="false" customWidth="true" hidden="false" outlineLevel="0" max="11" min="11" style="0" width="13.5"/>
    <col collapsed="false" customWidth="true" hidden="false" outlineLevel="0" max="13" min="13" style="0" width="10.83"/>
    <col collapsed="false" customWidth="true" hidden="false" outlineLevel="0" max="14" min="14" style="0" width="13.5"/>
    <col collapsed="false" customWidth="true" hidden="false" outlineLevel="0" max="16" min="16" style="0" width="17.8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9"/>
    </row>
    <row r="3" customFormat="false" ht="15" hidden="false" customHeight="false" outlineLevel="0" collapsed="false">
      <c r="B3" s="50"/>
      <c r="S3" s="51"/>
    </row>
    <row r="4" customFormat="false" ht="15" hidden="false" customHeight="false" outlineLevel="0" collapsed="false">
      <c r="B4" s="50"/>
      <c r="S4" s="51"/>
    </row>
    <row r="5" customFormat="false" ht="15" hidden="false" customHeight="false" outlineLevel="0" collapsed="false">
      <c r="B5" s="50"/>
      <c r="S5" s="51"/>
    </row>
    <row r="6" customFormat="false" ht="15" hidden="false" customHeight="false" outlineLevel="0" collapsed="false">
      <c r="B6" s="50"/>
      <c r="E6" s="52" t="n">
        <f aca="false">+Utilidad!J62</f>
        <v>86233.7528</v>
      </c>
      <c r="S6" s="51"/>
    </row>
    <row r="7" customFormat="false" ht="15" hidden="false" customHeight="false" outlineLevel="0" collapsed="false">
      <c r="B7" s="50"/>
      <c r="E7" s="53" t="n">
        <f aca="false">+Utilidad!K62</f>
        <v>0.363691</v>
      </c>
      <c r="I7" s="52" t="n">
        <f aca="false">+Utilidad!J65</f>
        <v>79998.633</v>
      </c>
      <c r="L7" s="54" t="n">
        <f aca="false">+Utilidad!J68</f>
        <v>62813.554653</v>
      </c>
      <c r="Q7" s="54" t="n">
        <f aca="false">+Utilidad!J70</f>
        <v>13968.63</v>
      </c>
      <c r="S7" s="51"/>
    </row>
    <row r="8" customFormat="false" ht="15" hidden="false" customHeight="false" outlineLevel="0" collapsed="false">
      <c r="B8" s="50"/>
      <c r="E8" s="55" t="n">
        <f aca="false">+Utilidad!L62</f>
        <v>31362.4397895848</v>
      </c>
      <c r="I8" s="53" t="n">
        <f aca="false">+Utilidad!K65</f>
        <v>0.40261</v>
      </c>
      <c r="L8" s="56" t="n">
        <f aca="false">+Utilidad!K68</f>
        <v>0.426479</v>
      </c>
      <c r="Q8" s="56" t="n">
        <f aca="false">+Utilidad!K70</f>
        <v>0.274341</v>
      </c>
      <c r="S8" s="51"/>
    </row>
    <row r="9" customFormat="false" ht="15" hidden="false" customHeight="false" outlineLevel="0" collapsed="false">
      <c r="B9" s="50"/>
      <c r="I9" s="55" t="n">
        <f aca="false">+Utilidad!L65</f>
        <v>32208.24963213</v>
      </c>
      <c r="L9" s="57" t="n">
        <f aca="false">+Utilidad!L68</f>
        <v>26788.6619748568</v>
      </c>
      <c r="Q9" s="57" t="n">
        <f aca="false">+Utilidad!L70</f>
        <v>3832.16792283</v>
      </c>
      <c r="S9" s="51"/>
    </row>
    <row r="10" customFormat="false" ht="15" hidden="false" customHeight="false" outlineLevel="0" collapsed="false">
      <c r="B10" s="50"/>
      <c r="E10" s="52" t="n">
        <f aca="false">+Utilidad!J63</f>
        <v>9491.92074</v>
      </c>
      <c r="S10" s="51"/>
    </row>
    <row r="11" customFormat="false" ht="15" hidden="false" customHeight="false" outlineLevel="0" collapsed="false">
      <c r="B11" s="50"/>
      <c r="E11" s="53" t="n">
        <f aca="false">+Utilidad!K63</f>
        <v>0.371855</v>
      </c>
      <c r="Q11" s="54" t="n">
        <f aca="false">+Utilidad!J71</f>
        <v>6086.921365</v>
      </c>
      <c r="S11" s="51"/>
    </row>
    <row r="12" customFormat="false" ht="15" hidden="false" customHeight="false" outlineLevel="0" collapsed="false">
      <c r="B12" s="50"/>
      <c r="C12" s="52" t="n">
        <f aca="false">+Utilidad!J101</f>
        <v>11681.22074</v>
      </c>
      <c r="E12" s="55" t="n">
        <f aca="false">+Utilidad!L63</f>
        <v>3529.6181867727</v>
      </c>
      <c r="Q12" s="56" t="n">
        <f aca="false">+Utilidad!K71</f>
        <v>0.144406</v>
      </c>
      <c r="S12" s="51"/>
    </row>
    <row r="13" customFormat="false" ht="15" hidden="false" customHeight="false" outlineLevel="0" collapsed="false">
      <c r="B13" s="50"/>
      <c r="C13" s="53" t="n">
        <f aca="false">+Utilidad!K101</f>
        <v>0.3693</v>
      </c>
      <c r="H13" s="58" t="n">
        <f aca="false">+Utilidad!J66</f>
        <v>26763.68925</v>
      </c>
      <c r="N13" s="52" t="n">
        <f aca="false">+Utilidad!J72</f>
        <v>29076.782852</v>
      </c>
      <c r="Q13" s="57" t="n">
        <f aca="false">+Utilidad!L71</f>
        <v>878.98796663419</v>
      </c>
      <c r="S13" s="51"/>
    </row>
    <row r="14" customFormat="false" ht="15" hidden="false" customHeight="false" outlineLevel="0" collapsed="false">
      <c r="B14" s="50"/>
      <c r="C14" s="55" t="n">
        <f aca="false">+Utilidad!L101</f>
        <v>4313.874819282</v>
      </c>
      <c r="H14" s="59" t="n">
        <f aca="false">+Utilidad!K66</f>
        <v>0.49358</v>
      </c>
      <c r="J14" s="60" t="n">
        <f aca="false">+I7+H13-L14-L7</f>
        <v>43948.767597</v>
      </c>
      <c r="L14" s="54" t="n">
        <f aca="false">+Utilidad!J69</f>
        <v>0</v>
      </c>
      <c r="N14" s="53" t="n">
        <f aca="false">+Utilidad!K72</f>
        <v>0.491007</v>
      </c>
      <c r="S14" s="51"/>
    </row>
    <row r="15" customFormat="false" ht="15" hidden="false" customHeight="false" outlineLevel="0" collapsed="false">
      <c r="B15" s="50"/>
      <c r="G15" s="61" t="n">
        <f aca="false">+Utilidad!J64</f>
        <v>15727.04054</v>
      </c>
      <c r="H15" s="62" t="n">
        <f aca="false">+Utilidad!L66</f>
        <v>13210.021740015</v>
      </c>
      <c r="L15" s="56" t="n">
        <f aca="false">+Utilidad!K69</f>
        <v>0</v>
      </c>
      <c r="N15" s="55" t="n">
        <f aca="false">+Utilidad!L72</f>
        <v>14276.903917812</v>
      </c>
      <c r="S15" s="51"/>
    </row>
    <row r="16" customFormat="false" ht="15" hidden="false" customHeight="false" outlineLevel="0" collapsed="false">
      <c r="B16" s="50"/>
      <c r="E16" s="63" t="n">
        <f aca="false">+C12-E10</f>
        <v>2189.3</v>
      </c>
      <c r="G16" s="64" t="n">
        <f aca="false">+Utilidad!K64</f>
        <v>0.170652</v>
      </c>
      <c r="L16" s="57" t="n">
        <f aca="false">+Utilidad!L69</f>
        <v>0</v>
      </c>
      <c r="S16" s="51"/>
    </row>
    <row r="17" customFormat="false" ht="15" hidden="false" customHeight="false" outlineLevel="0" collapsed="false">
      <c r="B17" s="50"/>
      <c r="G17" s="65" t="n">
        <f aca="false">+Utilidad!L64</f>
        <v>2683.85092223208</v>
      </c>
      <c r="S17" s="51"/>
    </row>
    <row r="18" customFormat="false" ht="15" hidden="false" customHeight="false" outlineLevel="0" collapsed="false">
      <c r="B18" s="50"/>
      <c r="K18" s="52" t="n">
        <f aca="false">+Utilidad!J116</f>
        <v>61164.541878</v>
      </c>
      <c r="S18" s="51"/>
    </row>
    <row r="19" customFormat="false" ht="15" hidden="false" customHeight="false" outlineLevel="0" collapsed="false">
      <c r="B19" s="50"/>
      <c r="K19" s="53" t="n">
        <f aca="false">+Utilidad!K116</f>
        <v>0.522982</v>
      </c>
      <c r="S19" s="51"/>
    </row>
    <row r="20" customFormat="false" ht="15" hidden="false" customHeight="false" outlineLevel="0" collapsed="false">
      <c r="B20" s="50"/>
      <c r="K20" s="55" t="n">
        <f aca="false">+Utilidad!L116</f>
        <v>31987.9544404402</v>
      </c>
      <c r="N20" s="60" t="n">
        <f aca="false">+L14+N13+K18-M22-L21</f>
        <v>-1947.62105989999</v>
      </c>
      <c r="S20" s="51"/>
    </row>
    <row r="21" customFormat="false" ht="15" hidden="false" customHeight="false" outlineLevel="0" collapsed="false">
      <c r="B21" s="50"/>
      <c r="L21" s="52" t="n">
        <f aca="false">+Utilidad!J76</f>
        <v>82589.802659</v>
      </c>
      <c r="S21" s="51"/>
    </row>
    <row r="22" customFormat="false" ht="15" hidden="false" customHeight="false" outlineLevel="0" collapsed="false">
      <c r="B22" s="50"/>
      <c r="L22" s="53" t="n">
        <f aca="false">+Utilidad!K76</f>
        <v>0.510809</v>
      </c>
      <c r="M22" s="52" t="n">
        <f aca="false">+Utilidad!J74</f>
        <v>9599.1431309</v>
      </c>
      <c r="O22" s="52" t="n">
        <f aca="false">+Utilidad!J73</f>
        <v>13681.220436</v>
      </c>
      <c r="S22" s="51"/>
    </row>
    <row r="23" customFormat="false" ht="15" hidden="false" customHeight="false" outlineLevel="0" collapsed="false">
      <c r="B23" s="50"/>
      <c r="L23" s="55" t="n">
        <f aca="false">+Utilidad!L76</f>
        <v>42187.6145064411</v>
      </c>
      <c r="M23" s="53" t="n">
        <f aca="false">+Utilidad!K74</f>
        <v>0.523977</v>
      </c>
      <c r="O23" s="53" t="n">
        <f aca="false">+Utilidad!K73</f>
        <v>0.570166</v>
      </c>
      <c r="S23" s="51"/>
    </row>
    <row r="24" customFormat="false" ht="15" hidden="false" customHeight="false" outlineLevel="0" collapsed="false">
      <c r="B24" s="50"/>
      <c r="M24" s="55" t="n">
        <f aca="false">+Utilidad!L74</f>
        <v>5029.73022029959</v>
      </c>
      <c r="O24" s="55" t="n">
        <f aca="false">+Utilidad!L73</f>
        <v>7800.56673111238</v>
      </c>
      <c r="Q24" s="0" t="n">
        <f aca="false">+(O22+N13)/(L7)</f>
        <v>0.680713000947127</v>
      </c>
      <c r="S24" s="51"/>
    </row>
    <row r="25" customFormat="false" ht="15" hidden="false" customHeight="false" outlineLevel="0" collapsed="false">
      <c r="B25" s="50"/>
      <c r="G25" s="52" t="n">
        <f aca="false">+Utilidad!J105</f>
        <v>0</v>
      </c>
      <c r="S25" s="51"/>
    </row>
    <row r="26" customFormat="false" ht="15" hidden="false" customHeight="false" outlineLevel="0" collapsed="false">
      <c r="B26" s="50"/>
      <c r="C26" s="52" t="n">
        <f aca="false">+Utilidad!J103</f>
        <v>0</v>
      </c>
      <c r="G26" s="53" t="n">
        <f aca="false">+Utilidad!K105</f>
        <v>0</v>
      </c>
      <c r="S26" s="51"/>
    </row>
    <row r="27" customFormat="false" ht="15" hidden="false" customHeight="false" outlineLevel="0" collapsed="false">
      <c r="B27" s="50"/>
      <c r="C27" s="53" t="n">
        <f aca="false">+Utilidad!K103</f>
        <v>0</v>
      </c>
      <c r="G27" s="55" t="n">
        <f aca="false">+Utilidad!L105</f>
        <v>0</v>
      </c>
      <c r="Q27" s="0" t="n">
        <f aca="false">+(K28)/(L21+M22+O22)</f>
        <v>0.718408267487855</v>
      </c>
      <c r="S27" s="51"/>
    </row>
    <row r="28" customFormat="false" ht="15" hidden="false" customHeight="false" outlineLevel="0" collapsed="false">
      <c r="B28" s="50"/>
      <c r="C28" s="55" t="n">
        <f aca="false">+Utilidad!L103</f>
        <v>0</v>
      </c>
      <c r="K28" s="61" t="n">
        <f aca="false">+Utilidad!J78</f>
        <v>76058.002697</v>
      </c>
      <c r="S28" s="51"/>
    </row>
    <row r="29" customFormat="false" ht="15" hidden="false" customHeight="false" outlineLevel="0" collapsed="false">
      <c r="B29" s="50"/>
      <c r="F29" s="66" t="n">
        <f aca="false">+C26-G25</f>
        <v>0</v>
      </c>
      <c r="K29" s="64" t="n">
        <f aca="false">+Utilidad!K78</f>
        <v>0.684126</v>
      </c>
      <c r="M29" s="0" t="n">
        <f aca="false">K28/(L21+M22+O22)</f>
        <v>0.718408267487855</v>
      </c>
      <c r="S29" s="51"/>
    </row>
    <row r="30" customFormat="false" ht="15" hidden="false" customHeight="false" outlineLevel="0" collapsed="false">
      <c r="B30" s="50"/>
      <c r="I30" s="61" t="n">
        <f aca="false">+Utilidad!J77</f>
        <v>29812.16353</v>
      </c>
      <c r="K30" s="65" t="n">
        <f aca="false">+Utilidad!L78</f>
        <v>52033.2571530878</v>
      </c>
      <c r="S30" s="51"/>
    </row>
    <row r="31" customFormat="false" ht="15" hidden="false" customHeight="false" outlineLevel="0" collapsed="false">
      <c r="B31" s="50"/>
      <c r="I31" s="64" t="n">
        <f aca="false">+Utilidad!K77</f>
        <v>0.100116</v>
      </c>
      <c r="S31" s="51"/>
    </row>
    <row r="32" customFormat="false" ht="15" hidden="false" customHeight="false" outlineLevel="0" collapsed="false">
      <c r="B32" s="50"/>
      <c r="I32" s="65" t="n">
        <f aca="false">+Utilidad!L77</f>
        <v>2984.67456396948</v>
      </c>
      <c r="S32" s="51"/>
    </row>
    <row r="33" customFormat="false" ht="15" hidden="false" customHeight="false" outlineLevel="0" collapsed="false">
      <c r="B33" s="50"/>
      <c r="S33" s="51"/>
    </row>
    <row r="34" customFormat="false" ht="15" hidden="false" customHeight="false" outlineLevel="0" collapsed="false">
      <c r="B34" s="50"/>
      <c r="G34" s="52" t="n">
        <f aca="false">+Utilidad!J108</f>
        <v>0</v>
      </c>
      <c r="L34" s="60" t="n">
        <f aca="false">+K28-K39</f>
        <v>-73.6609089999984</v>
      </c>
      <c r="S34" s="51"/>
    </row>
    <row r="35" customFormat="false" ht="15" hidden="false" customHeight="false" outlineLevel="0" collapsed="false">
      <c r="B35" s="50"/>
      <c r="C35" s="52" t="n">
        <f aca="false">+Utilidad!J106</f>
        <v>0</v>
      </c>
      <c r="G35" s="53" t="n">
        <f aca="false">+Utilidad!K108</f>
        <v>0</v>
      </c>
      <c r="S35" s="51"/>
    </row>
    <row r="36" customFormat="false" ht="15" hidden="false" customHeight="false" outlineLevel="0" collapsed="false">
      <c r="B36" s="50"/>
      <c r="C36" s="53" t="n">
        <f aca="false">+Utilidad!K106</f>
        <v>0</v>
      </c>
      <c r="G36" s="55" t="n">
        <f aca="false">+Utilidad!L108</f>
        <v>0</v>
      </c>
      <c r="S36" s="51"/>
    </row>
    <row r="37" customFormat="false" ht="15" hidden="false" customHeight="false" outlineLevel="0" collapsed="false">
      <c r="B37" s="50"/>
      <c r="C37" s="55" t="n">
        <f aca="false">+Utilidad!L106</f>
        <v>0</v>
      </c>
      <c r="S37" s="51"/>
    </row>
    <row r="38" customFormat="false" ht="15" hidden="false" customHeight="false" outlineLevel="0" collapsed="false">
      <c r="B38" s="50"/>
      <c r="F38" s="66" t="n">
        <f aca="false">+C35-G34</f>
        <v>0</v>
      </c>
      <c r="S38" s="51"/>
    </row>
    <row r="39" customFormat="false" ht="15" hidden="false" customHeight="false" outlineLevel="0" collapsed="false">
      <c r="B39" s="50"/>
      <c r="K39" s="58" t="n">
        <f aca="false">+Utilidad!J80</f>
        <v>76131.663606</v>
      </c>
      <c r="S39" s="51"/>
    </row>
    <row r="40" customFormat="false" ht="15" hidden="false" customHeight="false" outlineLevel="0" collapsed="false">
      <c r="B40" s="50"/>
      <c r="K40" s="59" t="n">
        <f aca="false">+Utilidad!K80</f>
        <v>0.684106</v>
      </c>
      <c r="S40" s="51"/>
    </row>
    <row r="41" customFormat="false" ht="15" hidden="false" customHeight="false" outlineLevel="0" collapsed="false">
      <c r="B41" s="50"/>
      <c r="K41" s="62" t="n">
        <f aca="false">+Utilidad!L80</f>
        <v>52082.1278628462</v>
      </c>
      <c r="S41" s="51"/>
    </row>
    <row r="42" customFormat="false" ht="15" hidden="false" customHeight="false" outlineLevel="0" collapsed="false">
      <c r="B42" s="50"/>
      <c r="S42" s="51"/>
    </row>
    <row r="43" customFormat="false" ht="15" hidden="false" customHeight="false" outlineLevel="0" collapsed="false">
      <c r="B43" s="50"/>
      <c r="S43" s="51"/>
    </row>
    <row r="44" customFormat="false" ht="15" hidden="false" customHeight="false" outlineLevel="0" collapsed="false">
      <c r="B44" s="50"/>
      <c r="C44" s="52" t="n">
        <f aca="false">+Utilidad!J109</f>
        <v>0</v>
      </c>
      <c r="G44" s="52" t="n">
        <f aca="false">+Utilidad!J111</f>
        <v>0</v>
      </c>
      <c r="S44" s="51"/>
    </row>
    <row r="45" customFormat="false" ht="15" hidden="false" customHeight="false" outlineLevel="0" collapsed="false">
      <c r="B45" s="50"/>
      <c r="C45" s="53" t="n">
        <f aca="false">+Utilidad!K109</f>
        <v>0</v>
      </c>
      <c r="G45" s="53" t="n">
        <f aca="false">+Utilidad!K111</f>
        <v>0</v>
      </c>
      <c r="S45" s="51"/>
    </row>
    <row r="46" customFormat="false" ht="15" hidden="false" customHeight="false" outlineLevel="0" collapsed="false">
      <c r="B46" s="50"/>
      <c r="C46" s="55" t="n">
        <f aca="false">+Utilidad!L109</f>
        <v>0</v>
      </c>
      <c r="G46" s="55" t="n">
        <f aca="false">+Utilidad!L111</f>
        <v>0</v>
      </c>
      <c r="S46" s="51"/>
    </row>
    <row r="47" customFormat="false" ht="15" hidden="false" customHeight="false" outlineLevel="0" collapsed="false">
      <c r="B47" s="50"/>
      <c r="S47" s="51"/>
    </row>
    <row r="48" customFormat="false" ht="15" hidden="false" customHeight="false" outlineLevel="0" collapsed="false">
      <c r="B48" s="50"/>
      <c r="F48" s="66" t="n">
        <f aca="false">+C44-G44</f>
        <v>0</v>
      </c>
      <c r="K48" s="67" t="n">
        <f aca="false">+K39-(I53+L53)</f>
        <v>383.425656000007</v>
      </c>
      <c r="S48" s="51"/>
    </row>
    <row r="49" customFormat="false" ht="15" hidden="false" customHeight="false" outlineLevel="0" collapsed="false">
      <c r="B49" s="50"/>
      <c r="S49" s="51"/>
    </row>
    <row r="50" customFormat="false" ht="15" hidden="false" customHeight="false" outlineLevel="0" collapsed="false">
      <c r="B50" s="50"/>
      <c r="S50" s="51"/>
    </row>
    <row r="51" customFormat="false" ht="15" hidden="false" customHeight="false" outlineLevel="0" collapsed="false">
      <c r="B51" s="50"/>
      <c r="S51" s="51"/>
    </row>
    <row r="52" customFormat="false" ht="15" hidden="false" customHeight="false" outlineLevel="0" collapsed="false">
      <c r="B52" s="50"/>
      <c r="S52" s="51"/>
    </row>
    <row r="53" customFormat="false" ht="15" hidden="false" customHeight="false" outlineLevel="0" collapsed="false">
      <c r="B53" s="50"/>
      <c r="I53" s="58" t="n">
        <f aca="false">+Utilidad!J82</f>
        <v>0</v>
      </c>
      <c r="L53" s="58" t="n">
        <f aca="false">+Utilidad!J83</f>
        <v>75748.23795</v>
      </c>
      <c r="S53" s="51"/>
    </row>
    <row r="54" customFormat="false" ht="15" hidden="false" customHeight="false" outlineLevel="0" collapsed="false">
      <c r="B54" s="50"/>
      <c r="C54" s="52" t="n">
        <f aca="false">+Utilidad!J112</f>
        <v>0</v>
      </c>
      <c r="I54" s="59" t="n">
        <f aca="false">+Utilidad!K82</f>
        <v>0</v>
      </c>
      <c r="L54" s="59" t="n">
        <f aca="false">+Utilidad!K83</f>
        <v>0.684106</v>
      </c>
      <c r="S54" s="51"/>
    </row>
    <row r="55" customFormat="false" ht="15" hidden="false" customHeight="false" outlineLevel="0" collapsed="false">
      <c r="B55" s="50"/>
      <c r="C55" s="53" t="n">
        <f aca="false">+Utilidad!K112</f>
        <v>0</v>
      </c>
      <c r="I55" s="62" t="n">
        <f aca="false">+Utilidad!L82</f>
        <v>0</v>
      </c>
      <c r="L55" s="62" t="n">
        <f aca="false">+Utilidad!L83</f>
        <v>51819.8240710227</v>
      </c>
      <c r="S55" s="51"/>
    </row>
    <row r="56" customFormat="false" ht="15" hidden="false" customHeight="false" outlineLevel="0" collapsed="false">
      <c r="B56" s="50"/>
      <c r="C56" s="55" t="n">
        <f aca="false">+Utilidad!L112</f>
        <v>0</v>
      </c>
      <c r="S56" s="51"/>
    </row>
    <row r="57" customFormat="false" ht="15" hidden="false" customHeight="false" outlineLevel="0" collapsed="false">
      <c r="B57" s="50"/>
      <c r="S57" s="51"/>
    </row>
    <row r="58" customFormat="false" ht="15" hidden="false" customHeight="false" outlineLevel="0" collapsed="false">
      <c r="B58" s="50"/>
      <c r="M58" s="54" t="n">
        <f aca="false">+Utilidad!J84</f>
        <v>1003.6487</v>
      </c>
      <c r="N58" s="68" t="n">
        <f aca="false">+M58/(L53+I53)</f>
        <v>0.0132497959973998</v>
      </c>
      <c r="S58" s="51"/>
    </row>
    <row r="59" customFormat="false" ht="15" hidden="false" customHeight="false" outlineLevel="0" collapsed="false">
      <c r="B59" s="50"/>
      <c r="M59" s="56" t="n">
        <f aca="false">+Utilidad!K84</f>
        <v>0.682638</v>
      </c>
      <c r="S59" s="51"/>
    </row>
    <row r="60" customFormat="false" ht="15" hidden="false" customHeight="false" outlineLevel="0" collapsed="false">
      <c r="B60" s="50"/>
      <c r="M60" s="57" t="n">
        <f aca="false">+Utilidad!L84</f>
        <v>685.1287412706</v>
      </c>
      <c r="S60" s="51"/>
    </row>
    <row r="61" customFormat="false" ht="15" hidden="false" customHeight="false" outlineLevel="0" collapsed="false">
      <c r="B61" s="50"/>
      <c r="S61" s="51"/>
    </row>
    <row r="62" customFormat="false" ht="15" hidden="false" customHeight="false" outlineLevel="0" collapsed="false">
      <c r="B62" s="50"/>
      <c r="C62" s="52" t="n">
        <f aca="false">+Utilidad!J115</f>
        <v>61164.541878</v>
      </c>
      <c r="S62" s="51"/>
    </row>
    <row r="63" customFormat="false" ht="15" hidden="false" customHeight="false" outlineLevel="0" collapsed="false">
      <c r="B63" s="50"/>
      <c r="C63" s="53" t="n">
        <f aca="false">+Utilidad!K115</f>
        <v>0.522982</v>
      </c>
      <c r="O63" s="58" t="n">
        <f aca="false">+Utilidad!J87</f>
        <v>0</v>
      </c>
      <c r="S63" s="51"/>
    </row>
    <row r="64" customFormat="false" ht="15" hidden="false" customHeight="false" outlineLevel="0" collapsed="false">
      <c r="B64" s="50"/>
      <c r="C64" s="55" t="n">
        <f aca="false">+Utilidad!L116</f>
        <v>31987.9544404402</v>
      </c>
      <c r="O64" s="59" t="n">
        <f aca="false">+Utilidad!K87</f>
        <v>0</v>
      </c>
      <c r="S64" s="51"/>
    </row>
    <row r="65" customFormat="false" ht="15" hidden="false" customHeight="false" outlineLevel="0" collapsed="false">
      <c r="B65" s="50"/>
      <c r="L65" s="54" t="n">
        <f aca="false">+Utilidad!J85</f>
        <v>74744.58925</v>
      </c>
      <c r="O65" s="62" t="n">
        <f aca="false">+Utilidad!L87</f>
        <v>0</v>
      </c>
      <c r="S65" s="51"/>
    </row>
    <row r="66" customFormat="false" ht="15" hidden="false" customHeight="false" outlineLevel="0" collapsed="false">
      <c r="B66" s="50"/>
      <c r="L66" s="56" t="n">
        <f aca="false">+Utilidad!K85</f>
        <v>0.684126</v>
      </c>
      <c r="S66" s="51"/>
    </row>
    <row r="67" customFormat="false" ht="15" hidden="false" customHeight="false" outlineLevel="0" collapsed="false">
      <c r="B67" s="50"/>
      <c r="L67" s="57" t="n">
        <f aca="false">+Utilidad!L85</f>
        <v>51134.7168652455</v>
      </c>
      <c r="N67" s="63" t="n">
        <f aca="false">+L65-(O63+O67)</f>
        <v>74744.58925</v>
      </c>
      <c r="O67" s="58" t="n">
        <f aca="false">+Utilidad!J88</f>
        <v>0</v>
      </c>
      <c r="S67" s="51"/>
    </row>
    <row r="68" customFormat="false" ht="15" hidden="false" customHeight="false" outlineLevel="0" collapsed="false">
      <c r="B68" s="50"/>
      <c r="O68" s="59" t="n">
        <f aca="false">+Utilidad!K88</f>
        <v>0</v>
      </c>
      <c r="S68" s="51"/>
    </row>
    <row r="69" customFormat="false" ht="15" hidden="false" customHeight="false" outlineLevel="0" collapsed="false">
      <c r="B69" s="50"/>
      <c r="O69" s="62" t="n">
        <f aca="false">+Utilidad!L88</f>
        <v>0</v>
      </c>
      <c r="S69" s="51"/>
    </row>
    <row r="70" customFormat="false" ht="15" hidden="false" customHeight="false" outlineLevel="0" collapsed="false">
      <c r="B70" s="50"/>
      <c r="H70" s="58" t="n">
        <f aca="false">+Utilidad!J89</f>
        <v>0</v>
      </c>
      <c r="K70" s="58" t="n">
        <f aca="false">+Utilidad!J92</f>
        <v>0</v>
      </c>
      <c r="S70" s="51"/>
    </row>
    <row r="71" customFormat="false" ht="15" hidden="false" customHeight="false" outlineLevel="0" collapsed="false">
      <c r="B71" s="50"/>
      <c r="H71" s="59" t="n">
        <f aca="false">+Utilidad!K89</f>
        <v>0</v>
      </c>
      <c r="K71" s="59" t="n">
        <f aca="false">+Utilidad!K92</f>
        <v>0</v>
      </c>
      <c r="S71" s="51"/>
    </row>
    <row r="72" customFormat="false" ht="15" hidden="false" customHeight="false" outlineLevel="0" collapsed="false">
      <c r="B72" s="50"/>
      <c r="H72" s="62" t="n">
        <f aca="false">+Utilidad!L89</f>
        <v>0</v>
      </c>
      <c r="K72" s="62" t="n">
        <f aca="false">+Utilidad!L92</f>
        <v>0</v>
      </c>
      <c r="S72" s="51"/>
    </row>
    <row r="73" customFormat="false" ht="15" hidden="false" customHeight="false" outlineLevel="0" collapsed="false">
      <c r="B73" s="50"/>
      <c r="S73" s="51"/>
    </row>
    <row r="74" customFormat="false" ht="15" hidden="false" customHeight="false" outlineLevel="0" collapsed="false">
      <c r="B74" s="50"/>
      <c r="L74" s="58" t="n">
        <f aca="false">+Utilidad!J95</f>
        <v>22158.782654</v>
      </c>
      <c r="O74" s="58" t="n">
        <f aca="false">+Utilidad!J93</f>
        <v>0</v>
      </c>
      <c r="S74" s="51"/>
    </row>
    <row r="75" customFormat="false" ht="15" hidden="false" customHeight="false" outlineLevel="0" collapsed="false">
      <c r="B75" s="50"/>
      <c r="H75" s="58" t="n">
        <f aca="false">+Utilidad!J90</f>
        <v>0</v>
      </c>
      <c r="J75" s="63" t="n">
        <f aca="false">+(H75+H70)-K70</f>
        <v>0</v>
      </c>
      <c r="L75" s="59" t="n">
        <f aca="false">+Utilidad!K95</f>
        <v>0.6211</v>
      </c>
      <c r="N75" s="63" t="n">
        <f aca="false">+(L78+L74+K70-O74)</f>
        <v>27866.973294</v>
      </c>
      <c r="O75" s="59" t="n">
        <f aca="false">+Utilidad!K93</f>
        <v>0</v>
      </c>
      <c r="S75" s="51"/>
    </row>
    <row r="76" customFormat="false" ht="15" hidden="false" customHeight="false" outlineLevel="0" collapsed="false">
      <c r="B76" s="50"/>
      <c r="H76" s="59" t="n">
        <f aca="false">+Utilidad!K90</f>
        <v>0</v>
      </c>
      <c r="L76" s="62" t="n">
        <f aca="false">+Utilidad!L95</f>
        <v>13762.8199063994</v>
      </c>
      <c r="O76" s="62" t="n">
        <f aca="false">+Utilidad!L93</f>
        <v>0</v>
      </c>
      <c r="S76" s="51"/>
    </row>
    <row r="77" customFormat="false" ht="15" hidden="false" customHeight="false" outlineLevel="0" collapsed="false">
      <c r="B77" s="50"/>
      <c r="H77" s="62" t="n">
        <f aca="false">+Utilidad!L90</f>
        <v>0</v>
      </c>
      <c r="S77" s="51"/>
    </row>
    <row r="78" customFormat="false" ht="15" hidden="false" customHeight="false" outlineLevel="0" collapsed="false">
      <c r="B78" s="50"/>
      <c r="L78" s="58" t="n">
        <f aca="false">+Utilidad!J96</f>
        <v>5708.19064</v>
      </c>
      <c r="S78" s="51"/>
    </row>
    <row r="79" customFormat="false" ht="15" hidden="false" customHeight="false" outlineLevel="0" collapsed="false">
      <c r="B79" s="50"/>
      <c r="L79" s="59" t="n">
        <f aca="false">+Utilidad!K96</f>
        <v>0.6118</v>
      </c>
      <c r="N79" s="69"/>
      <c r="O79" s="69"/>
      <c r="S79" s="51"/>
    </row>
    <row r="80" customFormat="false" ht="15" hidden="false" customHeight="false" outlineLevel="0" collapsed="false">
      <c r="B80" s="50"/>
      <c r="L80" s="62" t="n">
        <f aca="false">+Utilidad!L96</f>
        <v>3492.271033552</v>
      </c>
      <c r="N80" s="69"/>
      <c r="O80" s="69" t="s">
        <v>59</v>
      </c>
      <c r="S80" s="51"/>
    </row>
    <row r="81" customFormat="false" ht="15" hidden="false" customHeight="false" outlineLevel="0" collapsed="false">
      <c r="B81" s="50"/>
      <c r="S81" s="51"/>
    </row>
    <row r="82" customFormat="false" ht="15" hidden="false" customHeight="false" outlineLevel="0" collapsed="false">
      <c r="B82" s="50"/>
      <c r="S82" s="51"/>
    </row>
    <row r="83" customFormat="false" ht="15" hidden="false" customHeight="false" outlineLevel="0" collapsed="false">
      <c r="B83" s="50"/>
      <c r="S83" s="51"/>
    </row>
    <row r="84" customFormat="false" ht="15" hidden="false" customHeight="false" outlineLevel="0" collapsed="false">
      <c r="B84" s="50"/>
      <c r="O84" s="58" t="n">
        <f aca="false">+Utilidad!J100</f>
        <v>0</v>
      </c>
      <c r="S84" s="51"/>
    </row>
    <row r="85" customFormat="false" ht="15" hidden="false" customHeight="false" outlineLevel="0" collapsed="false">
      <c r="B85" s="50"/>
      <c r="H85" s="70" t="n">
        <f aca="false">5562+L74</f>
        <v>27720.782654</v>
      </c>
      <c r="O85" s="59" t="n">
        <f aca="false">+Utilidad!K100</f>
        <v>0</v>
      </c>
      <c r="S85" s="51"/>
    </row>
    <row r="86" customFormat="false" ht="15" hidden="false" customHeight="false" outlineLevel="0" collapsed="false">
      <c r="B86" s="50"/>
      <c r="K86" s="58" t="n">
        <f aca="false">+Utilidad!J98</f>
        <v>417.694898</v>
      </c>
      <c r="O86" s="62" t="n">
        <f aca="false">+Utilidad!L100</f>
        <v>0</v>
      </c>
      <c r="S86" s="51"/>
    </row>
    <row r="87" customFormat="false" ht="15" hidden="false" customHeight="false" outlineLevel="0" collapsed="false">
      <c r="B87" s="50"/>
      <c r="K87" s="59" t="n">
        <f aca="false">+Utilidad!K98</f>
        <v>0.5673</v>
      </c>
      <c r="S87" s="51"/>
    </row>
    <row r="88" customFormat="false" ht="15" hidden="false" customHeight="false" outlineLevel="0" collapsed="false">
      <c r="B88" s="50"/>
      <c r="K88" s="62" t="n">
        <f aca="false">+Utilidad!L98</f>
        <v>236.9583156354</v>
      </c>
      <c r="N88" s="71" t="n">
        <f aca="false">+L90+K86-O84</f>
        <v>11225.772948</v>
      </c>
      <c r="S88" s="51"/>
    </row>
    <row r="89" customFormat="false" ht="15" hidden="false" customHeight="false" outlineLevel="0" collapsed="false">
      <c r="B89" s="50"/>
      <c r="S89" s="51"/>
    </row>
    <row r="90" customFormat="false" ht="15" hidden="false" customHeight="false" outlineLevel="0" collapsed="false">
      <c r="B90" s="50"/>
      <c r="L90" s="58" t="n">
        <f aca="false">+Utilidad!J97</f>
        <v>10808.07805</v>
      </c>
      <c r="S90" s="51"/>
    </row>
    <row r="91" customFormat="false" ht="15" hidden="false" customHeight="false" outlineLevel="0" collapsed="false">
      <c r="B91" s="50"/>
      <c r="L91" s="59" t="n">
        <f aca="false">+Utilidad!K97</f>
        <v>0.6107</v>
      </c>
      <c r="S91" s="51"/>
    </row>
    <row r="92" customFormat="false" ht="15" hidden="false" customHeight="false" outlineLevel="0" collapsed="false">
      <c r="B92" s="50"/>
      <c r="L92" s="62" t="n">
        <f aca="false">+Utilidad!L97</f>
        <v>6600.493265135</v>
      </c>
      <c r="S92" s="51"/>
    </row>
    <row r="93" customFormat="false" ht="15" hidden="false" customHeight="false" outlineLevel="0" collapsed="false">
      <c r="B93" s="50"/>
      <c r="S93" s="51"/>
    </row>
    <row r="94" customFormat="false" ht="15.75" hidden="false" customHeight="false" outlineLevel="0" collapsed="false">
      <c r="B94" s="72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4"/>
    </row>
    <row r="95" customFormat="false" ht="15.75" hidden="false" customHeight="false" outlineLevel="0" collapsed="false">
      <c r="G95" s="75" t="s">
        <v>60</v>
      </c>
    </row>
    <row r="96" customFormat="false" ht="25.5" hidden="false" customHeight="true" outlineLevel="0" collapsed="false">
      <c r="G96" s="76" t="s">
        <v>61</v>
      </c>
      <c r="H96" s="76"/>
      <c r="I96" s="76"/>
      <c r="J96" s="77" t="s">
        <v>62</v>
      </c>
      <c r="K96" s="77"/>
      <c r="L96" s="77"/>
      <c r="M96" s="78" t="s">
        <v>63</v>
      </c>
      <c r="N96" s="78"/>
      <c r="O96" s="78"/>
      <c r="P96" s="78"/>
    </row>
    <row r="97" customFormat="false" ht="25.5" hidden="false" customHeight="true" outlineLevel="0" collapsed="false">
      <c r="G97" s="79" t="s">
        <v>64</v>
      </c>
      <c r="H97" s="79"/>
      <c r="I97" s="80" t="n">
        <f aca="false">+E6</f>
        <v>86233.7528</v>
      </c>
      <c r="J97" s="81" t="s">
        <v>65</v>
      </c>
      <c r="K97" s="81"/>
      <c r="L97" s="82" t="n">
        <f aca="false">+Utilidad!J67</f>
        <v>43948.767597</v>
      </c>
      <c r="M97" s="83" t="s">
        <v>66</v>
      </c>
      <c r="N97" s="83"/>
      <c r="O97" s="83"/>
      <c r="P97" s="82" t="n">
        <f aca="false">+G15</f>
        <v>15727.04054</v>
      </c>
    </row>
    <row r="98" customFormat="false" ht="25.5" hidden="false" customHeight="true" outlineLevel="0" collapsed="false">
      <c r="G98" s="79" t="s">
        <v>67</v>
      </c>
      <c r="H98" s="79"/>
      <c r="I98" s="80" t="n">
        <f aca="false">+C12</f>
        <v>11681.22074</v>
      </c>
      <c r="J98" s="83" t="s">
        <v>68</v>
      </c>
      <c r="K98" s="83"/>
      <c r="L98" s="82" t="n">
        <f aca="false">+Utilidad!J75</f>
        <v>-1947.62106</v>
      </c>
      <c r="M98" s="83" t="s">
        <v>12</v>
      </c>
      <c r="N98" s="83"/>
      <c r="O98" s="83"/>
      <c r="P98" s="82" t="n">
        <f aca="false">+Q7</f>
        <v>13968.63</v>
      </c>
    </row>
    <row r="99" customFormat="false" ht="25.5" hidden="false" customHeight="true" outlineLevel="0" collapsed="false">
      <c r="G99" s="79" t="s">
        <v>69</v>
      </c>
      <c r="H99" s="79"/>
      <c r="I99" s="80" t="n">
        <f aca="false">+H13</f>
        <v>26763.68925</v>
      </c>
      <c r="J99" s="83" t="s">
        <v>70</v>
      </c>
      <c r="K99" s="83"/>
      <c r="L99" s="82" t="n">
        <f aca="false">+Utilidad!J79</f>
        <v>73.660909465</v>
      </c>
      <c r="M99" s="83" t="s">
        <v>13</v>
      </c>
      <c r="N99" s="83"/>
      <c r="O99" s="83"/>
      <c r="P99" s="82" t="n">
        <f aca="false">+Q11</f>
        <v>6086.921365</v>
      </c>
    </row>
    <row r="100" customFormat="false" ht="25.5" hidden="false" customHeight="true" outlineLevel="0" collapsed="false">
      <c r="G100" s="84" t="s">
        <v>71</v>
      </c>
      <c r="H100" s="84"/>
      <c r="I100" s="80" t="n">
        <f aca="false">+C26</f>
        <v>0</v>
      </c>
      <c r="J100" s="83" t="s">
        <v>72</v>
      </c>
      <c r="K100" s="83"/>
      <c r="L100" s="82" t="n">
        <f aca="false">+Utilidad!J81</f>
        <v>-383.42565625</v>
      </c>
      <c r="M100" s="83" t="s">
        <v>73</v>
      </c>
      <c r="N100" s="83"/>
      <c r="O100" s="83"/>
      <c r="P100" s="82" t="n">
        <f aca="false">+I30</f>
        <v>29812.16353</v>
      </c>
    </row>
    <row r="101" customFormat="false" ht="25.5" hidden="false" customHeight="true" outlineLevel="0" collapsed="false">
      <c r="G101" s="84" t="s">
        <v>48</v>
      </c>
      <c r="H101" s="84"/>
      <c r="I101" s="80" t="n">
        <f aca="false">+C35</f>
        <v>0</v>
      </c>
      <c r="J101" s="83" t="s">
        <v>74</v>
      </c>
      <c r="K101" s="83"/>
      <c r="L101" s="82" t="n">
        <f aca="false">+Utilidad!J91</f>
        <v>0</v>
      </c>
      <c r="M101" s="83" t="s">
        <v>75</v>
      </c>
      <c r="N101" s="83"/>
      <c r="O101" s="83"/>
      <c r="P101" s="82" t="n">
        <f aca="false">+M58</f>
        <v>1003.6487</v>
      </c>
    </row>
    <row r="102" customFormat="false" ht="25.5" hidden="false" customHeight="true" outlineLevel="0" collapsed="false">
      <c r="G102" s="84" t="s">
        <v>51</v>
      </c>
      <c r="H102" s="84"/>
      <c r="I102" s="80" t="n">
        <f aca="false">+C44</f>
        <v>0</v>
      </c>
      <c r="J102" s="83" t="s">
        <v>76</v>
      </c>
      <c r="K102" s="83"/>
      <c r="L102" s="82" t="n">
        <f aca="false">+Utilidad!J104</f>
        <v>0</v>
      </c>
      <c r="M102" s="83" t="s">
        <v>77</v>
      </c>
      <c r="N102" s="83"/>
      <c r="O102" s="83"/>
      <c r="P102" s="82" t="n">
        <f aca="false">+O63</f>
        <v>0</v>
      </c>
    </row>
    <row r="103" customFormat="false" ht="25.5" hidden="false" customHeight="true" outlineLevel="0" collapsed="false">
      <c r="G103" s="84" t="s">
        <v>78</v>
      </c>
      <c r="H103" s="84"/>
      <c r="I103" s="80" t="n">
        <f aca="false">+C54</f>
        <v>0</v>
      </c>
      <c r="J103" s="83" t="s">
        <v>79</v>
      </c>
      <c r="K103" s="83"/>
      <c r="L103" s="82" t="n">
        <f aca="false">+Utilidad!J107</f>
        <v>0</v>
      </c>
      <c r="M103" s="83" t="s">
        <v>80</v>
      </c>
      <c r="N103" s="83"/>
      <c r="O103" s="83"/>
      <c r="P103" s="82" t="n">
        <f aca="false">+O67</f>
        <v>0</v>
      </c>
    </row>
    <row r="104" customFormat="false" ht="25.5" hidden="false" customHeight="true" outlineLevel="0" collapsed="false">
      <c r="G104" s="84" t="s">
        <v>81</v>
      </c>
      <c r="H104" s="84"/>
      <c r="I104" s="80" t="n">
        <f aca="false">+C62</f>
        <v>61164.541878</v>
      </c>
      <c r="J104" s="83" t="s">
        <v>82</v>
      </c>
      <c r="K104" s="83"/>
      <c r="L104" s="82" t="n">
        <f aca="false">+Utilidad!J110</f>
        <v>0</v>
      </c>
      <c r="M104" s="83" t="s">
        <v>83</v>
      </c>
      <c r="N104" s="83"/>
      <c r="O104" s="83"/>
      <c r="P104" s="82" t="n">
        <f aca="false">+O74</f>
        <v>0</v>
      </c>
    </row>
    <row r="105" customFormat="false" ht="25.5" hidden="false" customHeight="true" outlineLevel="0" collapsed="false">
      <c r="G105" s="84" t="s">
        <v>84</v>
      </c>
      <c r="H105" s="84"/>
      <c r="I105" s="80" t="n">
        <f aca="false">+H70</f>
        <v>0</v>
      </c>
      <c r="J105" s="83" t="s">
        <v>85</v>
      </c>
      <c r="K105" s="83"/>
      <c r="L105" s="82" t="n">
        <f aca="false">+Utilidad!J113</f>
        <v>0</v>
      </c>
      <c r="M105" s="83" t="s">
        <v>86</v>
      </c>
      <c r="N105" s="83"/>
      <c r="O105" s="83"/>
      <c r="P105" s="82" t="n">
        <f aca="false">+O84</f>
        <v>0</v>
      </c>
    </row>
    <row r="106" customFormat="false" ht="25.5" hidden="false" customHeight="true" outlineLevel="0" collapsed="false">
      <c r="G106" s="84" t="s">
        <v>87</v>
      </c>
      <c r="H106" s="84"/>
      <c r="I106" s="80" t="n">
        <f aca="false">+H75</f>
        <v>0</v>
      </c>
      <c r="J106" s="83" t="s">
        <v>88</v>
      </c>
      <c r="K106" s="83"/>
      <c r="L106" s="82" t="n">
        <f aca="false">+Utilidad!J102</f>
        <v>2189.3</v>
      </c>
      <c r="M106" s="83"/>
      <c r="N106" s="83"/>
      <c r="O106" s="83"/>
      <c r="P106" s="82"/>
    </row>
    <row r="107" customFormat="false" ht="25.5" hidden="false" customHeight="true" outlineLevel="0" collapsed="false">
      <c r="G107" s="85" t="s">
        <v>89</v>
      </c>
      <c r="H107" s="86"/>
      <c r="I107" s="80" t="n">
        <f aca="false">+L74</f>
        <v>22158.782654</v>
      </c>
      <c r="J107" s="83" t="s">
        <v>90</v>
      </c>
      <c r="K107" s="83"/>
      <c r="L107" s="82" t="n">
        <f aca="false">+Utilidad!J86</f>
        <v>74744.58925</v>
      </c>
      <c r="M107" s="87"/>
      <c r="N107" s="87"/>
      <c r="O107" s="87"/>
      <c r="P107" s="82"/>
    </row>
    <row r="108" customFormat="false" ht="25.5" hidden="false" customHeight="true" outlineLevel="0" collapsed="false">
      <c r="G108" s="85" t="s">
        <v>91</v>
      </c>
      <c r="H108" s="86"/>
      <c r="I108" s="80" t="n">
        <f aca="false">+L78</f>
        <v>5708.19064</v>
      </c>
      <c r="J108" s="83" t="s">
        <v>92</v>
      </c>
      <c r="K108" s="83"/>
      <c r="L108" s="82" t="n">
        <f aca="false">+Utilidad!J94</f>
        <v>27866.973294</v>
      </c>
      <c r="M108" s="87"/>
      <c r="N108" s="87"/>
      <c r="O108" s="87"/>
      <c r="P108" s="82"/>
    </row>
    <row r="109" customFormat="false" ht="25.5" hidden="false" customHeight="true" outlineLevel="0" collapsed="false">
      <c r="G109" s="85" t="s">
        <v>93</v>
      </c>
      <c r="H109" s="86"/>
      <c r="I109" s="80" t="n">
        <f aca="false">+K86</f>
        <v>417.694898</v>
      </c>
      <c r="J109" s="83" t="s">
        <v>94</v>
      </c>
      <c r="K109" s="83"/>
      <c r="L109" s="82" t="n">
        <f aca="false">+Utilidad!J99</f>
        <v>11225.772948</v>
      </c>
      <c r="M109" s="87"/>
      <c r="N109" s="87"/>
      <c r="O109" s="87"/>
      <c r="P109" s="82"/>
    </row>
    <row r="110" customFormat="false" ht="25.5" hidden="false" customHeight="true" outlineLevel="0" collapsed="false">
      <c r="G110" s="84" t="s">
        <v>95</v>
      </c>
      <c r="H110" s="84"/>
      <c r="I110" s="80" t="n">
        <f aca="false">+L90</f>
        <v>10808.07805</v>
      </c>
      <c r="J110" s="83"/>
      <c r="K110" s="83"/>
      <c r="L110" s="82"/>
      <c r="M110" s="83"/>
      <c r="N110" s="83"/>
      <c r="O110" s="83"/>
      <c r="P110" s="82"/>
    </row>
    <row r="111" customFormat="false" ht="18.75" hidden="false" customHeight="false" outlineLevel="0" collapsed="false">
      <c r="G111" s="88" t="s">
        <v>96</v>
      </c>
      <c r="H111" s="88"/>
      <c r="I111" s="89" t="n">
        <f aca="false">+SUM(I97:I110)</f>
        <v>224935.95091</v>
      </c>
      <c r="J111" s="90" t="s">
        <v>97</v>
      </c>
      <c r="K111" s="90"/>
      <c r="L111" s="91" t="n">
        <f aca="false">+SUM(L97:L110)</f>
        <v>157718.017282215</v>
      </c>
      <c r="M111" s="90" t="s">
        <v>98</v>
      </c>
      <c r="N111" s="90"/>
      <c r="O111" s="90"/>
      <c r="P111" s="89" t="n">
        <f aca="false">+SUM(P97:P110)</f>
        <v>66598.404135</v>
      </c>
    </row>
    <row r="112" customFormat="false" ht="15" hidden="false" customHeight="false" outlineLevel="0" collapsed="false">
      <c r="G112" s="92"/>
      <c r="H112" s="92"/>
      <c r="I112" s="92"/>
      <c r="J112" s="92"/>
      <c r="K112" s="92"/>
      <c r="L112" s="92"/>
      <c r="M112" s="92"/>
      <c r="N112" s="92"/>
      <c r="O112" s="92"/>
      <c r="P112" s="92"/>
    </row>
    <row r="113" customFormat="false" ht="18.75" hidden="false" customHeight="false" outlineLevel="0" collapsed="false">
      <c r="G113" s="92"/>
      <c r="H113" s="92"/>
      <c r="I113" s="92"/>
      <c r="J113" s="92"/>
      <c r="K113" s="92"/>
      <c r="L113" s="93" t="s">
        <v>99</v>
      </c>
      <c r="M113" s="94"/>
      <c r="N113" s="95"/>
      <c r="O113" s="94"/>
      <c r="P113" s="96" t="n">
        <f aca="false">+I111-L111-P111</f>
        <v>619.529492784975</v>
      </c>
    </row>
    <row r="116" customFormat="false" ht="15.75" hidden="false" customHeight="false" outlineLevel="0" collapsed="false">
      <c r="G116" s="75" t="s">
        <v>100</v>
      </c>
    </row>
    <row r="117" customFormat="false" ht="18.75" hidden="false" customHeight="false" outlineLevel="0" collapsed="false">
      <c r="G117" s="97" t="s">
        <v>61</v>
      </c>
      <c r="H117" s="97"/>
      <c r="I117" s="97"/>
      <c r="J117" s="98" t="s">
        <v>62</v>
      </c>
      <c r="K117" s="98"/>
      <c r="L117" s="98"/>
      <c r="M117" s="99" t="s">
        <v>63</v>
      </c>
      <c r="N117" s="99"/>
      <c r="O117" s="99"/>
      <c r="P117" s="99"/>
    </row>
    <row r="118" customFormat="false" ht="27.75" hidden="false" customHeight="true" outlineLevel="0" collapsed="false">
      <c r="G118" s="79" t="s">
        <v>64</v>
      </c>
      <c r="H118" s="79"/>
      <c r="I118" s="80" t="n">
        <f aca="false">+E8</f>
        <v>31362.4397895848</v>
      </c>
      <c r="J118" s="81" t="s">
        <v>65</v>
      </c>
      <c r="K118" s="81"/>
      <c r="L118" s="82" t="n">
        <f aca="false">+Utilidad!L67</f>
        <v>18629.6188917627</v>
      </c>
      <c r="M118" s="83" t="s">
        <v>66</v>
      </c>
      <c r="N118" s="83"/>
      <c r="O118" s="83"/>
      <c r="P118" s="82" t="n">
        <f aca="false">+G17</f>
        <v>2683.85092223208</v>
      </c>
    </row>
    <row r="119" customFormat="false" ht="27.75" hidden="false" customHeight="true" outlineLevel="0" collapsed="false">
      <c r="G119" s="79" t="s">
        <v>67</v>
      </c>
      <c r="H119" s="79"/>
      <c r="I119" s="80" t="n">
        <f aca="false">+C14</f>
        <v>4313.874819282</v>
      </c>
      <c r="J119" s="83" t="s">
        <v>68</v>
      </c>
      <c r="K119" s="83"/>
      <c r="L119" s="82" t="n">
        <f aca="false">+Utilidad!L75</f>
        <v>-952.4938174983</v>
      </c>
      <c r="M119" s="83" t="s">
        <v>12</v>
      </c>
      <c r="N119" s="83"/>
      <c r="O119" s="83"/>
      <c r="P119" s="82" t="n">
        <f aca="false">+Q9</f>
        <v>3832.16792283</v>
      </c>
    </row>
    <row r="120" customFormat="false" ht="27.75" hidden="false" customHeight="true" outlineLevel="0" collapsed="false">
      <c r="G120" s="79" t="s">
        <v>69</v>
      </c>
      <c r="H120" s="79"/>
      <c r="I120" s="80" t="n">
        <f aca="false">+H15</f>
        <v>13210.021740015</v>
      </c>
      <c r="J120" s="83" t="s">
        <v>70</v>
      </c>
      <c r="K120" s="83"/>
      <c r="L120" s="82" t="n">
        <f aca="false">+Utilidad!L79</f>
        <v>48.8998684092497</v>
      </c>
      <c r="M120" s="83" t="s">
        <v>13</v>
      </c>
      <c r="N120" s="83"/>
      <c r="O120" s="83"/>
      <c r="P120" s="82" t="n">
        <f aca="false">+Q13</f>
        <v>878.98796663419</v>
      </c>
    </row>
    <row r="121" customFormat="false" ht="27.75" hidden="false" customHeight="true" outlineLevel="0" collapsed="false">
      <c r="G121" s="84" t="s">
        <v>71</v>
      </c>
      <c r="H121" s="84"/>
      <c r="I121" s="80" t="n">
        <f aca="false">+C28</f>
        <v>0</v>
      </c>
      <c r="J121" s="83" t="s">
        <v>72</v>
      </c>
      <c r="K121" s="83"/>
      <c r="L121" s="82" t="n">
        <f aca="false">+Utilidad!L81</f>
        <v>-262.311460507688</v>
      </c>
      <c r="M121" s="83" t="s">
        <v>73</v>
      </c>
      <c r="N121" s="83"/>
      <c r="O121" s="83"/>
      <c r="P121" s="82" t="n">
        <f aca="false">+I32</f>
        <v>2984.67456396948</v>
      </c>
    </row>
    <row r="122" customFormat="false" ht="27.75" hidden="false" customHeight="true" outlineLevel="0" collapsed="false">
      <c r="G122" s="84" t="s">
        <v>48</v>
      </c>
      <c r="H122" s="84"/>
      <c r="I122" s="80" t="n">
        <f aca="false">+C37</f>
        <v>0</v>
      </c>
      <c r="J122" s="83" t="s">
        <v>74</v>
      </c>
      <c r="K122" s="83"/>
      <c r="L122" s="82" t="n">
        <f aca="false">+Utilidad!L91</f>
        <v>0</v>
      </c>
      <c r="M122" s="83" t="s">
        <v>75</v>
      </c>
      <c r="N122" s="83"/>
      <c r="O122" s="83"/>
      <c r="P122" s="82" t="n">
        <f aca="false">+M60</f>
        <v>685.1287412706</v>
      </c>
    </row>
    <row r="123" customFormat="false" ht="27.75" hidden="false" customHeight="true" outlineLevel="0" collapsed="false">
      <c r="G123" s="84" t="s">
        <v>51</v>
      </c>
      <c r="H123" s="84"/>
      <c r="I123" s="80" t="n">
        <f aca="false">+C46</f>
        <v>0</v>
      </c>
      <c r="J123" s="83" t="s">
        <v>76</v>
      </c>
      <c r="K123" s="83"/>
      <c r="L123" s="82" t="n">
        <f aca="false">+Utilidad!L104</f>
        <v>0</v>
      </c>
      <c r="M123" s="83" t="s">
        <v>77</v>
      </c>
      <c r="N123" s="83"/>
      <c r="O123" s="83"/>
      <c r="P123" s="82" t="n">
        <f aca="false">+O65</f>
        <v>0</v>
      </c>
    </row>
    <row r="124" customFormat="false" ht="27.75" hidden="false" customHeight="true" outlineLevel="0" collapsed="false">
      <c r="G124" s="84" t="s">
        <v>78</v>
      </c>
      <c r="H124" s="84"/>
      <c r="I124" s="80" t="n">
        <f aca="false">+C56</f>
        <v>0</v>
      </c>
      <c r="J124" s="83" t="s">
        <v>79</v>
      </c>
      <c r="K124" s="83"/>
      <c r="L124" s="82" t="n">
        <f aca="false">+Utilidad!L107</f>
        <v>0</v>
      </c>
      <c r="M124" s="83" t="s">
        <v>80</v>
      </c>
      <c r="N124" s="83"/>
      <c r="O124" s="83"/>
      <c r="P124" s="82" t="n">
        <f aca="false">+O69</f>
        <v>0</v>
      </c>
    </row>
    <row r="125" customFormat="false" ht="27.75" hidden="false" customHeight="true" outlineLevel="0" collapsed="false">
      <c r="G125" s="84" t="s">
        <v>81</v>
      </c>
      <c r="H125" s="84"/>
      <c r="I125" s="80" t="n">
        <f aca="false">C64</f>
        <v>31987.9544404402</v>
      </c>
      <c r="J125" s="83" t="s">
        <v>82</v>
      </c>
      <c r="K125" s="83"/>
      <c r="L125" s="82" t="n">
        <f aca="false">+Utilidad!L110</f>
        <v>0</v>
      </c>
      <c r="M125" s="83" t="s">
        <v>83</v>
      </c>
      <c r="N125" s="83"/>
      <c r="O125" s="83"/>
      <c r="P125" s="82" t="n">
        <f aca="false">+O76</f>
        <v>0</v>
      </c>
    </row>
    <row r="126" customFormat="false" ht="27.75" hidden="false" customHeight="true" outlineLevel="0" collapsed="false">
      <c r="G126" s="84" t="s">
        <v>84</v>
      </c>
      <c r="H126" s="84"/>
      <c r="I126" s="80" t="n">
        <f aca="false">+H72</f>
        <v>0</v>
      </c>
      <c r="J126" s="83" t="s">
        <v>85</v>
      </c>
      <c r="K126" s="83"/>
      <c r="L126" s="82" t="n">
        <f aca="false">+Utilidad!L113</f>
        <v>0</v>
      </c>
      <c r="M126" s="83" t="s">
        <v>86</v>
      </c>
      <c r="N126" s="83"/>
      <c r="O126" s="83"/>
      <c r="P126" s="82" t="n">
        <f aca="false">+O86</f>
        <v>0</v>
      </c>
    </row>
    <row r="127" customFormat="false" ht="27.75" hidden="false" customHeight="true" outlineLevel="0" collapsed="false">
      <c r="G127" s="84" t="s">
        <v>87</v>
      </c>
      <c r="H127" s="84"/>
      <c r="I127" s="80" t="n">
        <f aca="false">+H77</f>
        <v>0</v>
      </c>
      <c r="J127" s="83" t="s">
        <v>88</v>
      </c>
      <c r="K127" s="83"/>
      <c r="L127" s="82" t="n">
        <f aca="false">+Utilidad!L102</f>
        <v>784.2532353</v>
      </c>
      <c r="M127" s="83"/>
      <c r="N127" s="83"/>
      <c r="O127" s="83"/>
      <c r="P127" s="82"/>
    </row>
    <row r="128" customFormat="false" ht="27.75" hidden="false" customHeight="true" outlineLevel="0" collapsed="false">
      <c r="G128" s="85" t="s">
        <v>89</v>
      </c>
      <c r="H128" s="86"/>
      <c r="I128" s="80" t="n">
        <f aca="false">+L76</f>
        <v>13762.8199063994</v>
      </c>
      <c r="J128" s="83" t="s">
        <v>90</v>
      </c>
      <c r="K128" s="83"/>
      <c r="L128" s="82" t="n">
        <f aca="false">+Utilidad!L86</f>
        <v>51134.7168652455</v>
      </c>
      <c r="M128" s="87"/>
      <c r="N128" s="87"/>
      <c r="O128" s="87"/>
      <c r="P128" s="82"/>
    </row>
    <row r="129" customFormat="false" ht="27.75" hidden="false" customHeight="true" outlineLevel="0" collapsed="false">
      <c r="G129" s="85" t="s">
        <v>91</v>
      </c>
      <c r="H129" s="86"/>
      <c r="I129" s="80" t="n">
        <f aca="false">+L80</f>
        <v>3492.271033552</v>
      </c>
      <c r="J129" s="83" t="s">
        <v>92</v>
      </c>
      <c r="K129" s="83"/>
      <c r="L129" s="82" t="n">
        <f aca="false">+Utilidad!L94</f>
        <v>17255.0905287783</v>
      </c>
      <c r="M129" s="87"/>
      <c r="N129" s="87"/>
      <c r="O129" s="87"/>
      <c r="P129" s="82"/>
    </row>
    <row r="130" customFormat="false" ht="27.75" hidden="false" customHeight="true" outlineLevel="0" collapsed="false">
      <c r="G130" s="85" t="s">
        <v>93</v>
      </c>
      <c r="H130" s="86"/>
      <c r="I130" s="80" t="n">
        <f aca="false">+K88</f>
        <v>236.9583156354</v>
      </c>
      <c r="J130" s="83" t="s">
        <v>94</v>
      </c>
      <c r="K130" s="83"/>
      <c r="L130" s="82" t="n">
        <f aca="false">+Utilidad!L99</f>
        <v>6837.44991603258</v>
      </c>
      <c r="M130" s="87"/>
      <c r="N130" s="87"/>
      <c r="O130" s="87"/>
      <c r="P130" s="82"/>
    </row>
    <row r="131" customFormat="false" ht="27.75" hidden="false" customHeight="true" outlineLevel="0" collapsed="false">
      <c r="G131" s="84" t="s">
        <v>95</v>
      </c>
      <c r="H131" s="84"/>
      <c r="I131" s="80" t="n">
        <f aca="false">+L92</f>
        <v>6600.493265135</v>
      </c>
      <c r="J131" s="83"/>
      <c r="K131" s="83"/>
      <c r="L131" s="82"/>
      <c r="M131" s="83"/>
      <c r="N131" s="83"/>
      <c r="O131" s="83"/>
      <c r="P131" s="82"/>
    </row>
    <row r="132" customFormat="false" ht="18.75" hidden="false" customHeight="false" outlineLevel="0" collapsed="false">
      <c r="G132" s="88" t="s">
        <v>96</v>
      </c>
      <c r="H132" s="88"/>
      <c r="I132" s="89" t="n">
        <f aca="false">+SUM(I118:I131)</f>
        <v>104966.833310044</v>
      </c>
      <c r="J132" s="90" t="s">
        <v>97</v>
      </c>
      <c r="K132" s="90"/>
      <c r="L132" s="91" t="n">
        <f aca="false">+SUM(L118:L131)</f>
        <v>93475.2240275224</v>
      </c>
      <c r="M132" s="90" t="s">
        <v>98</v>
      </c>
      <c r="N132" s="90"/>
      <c r="O132" s="90"/>
      <c r="P132" s="89" t="n">
        <f aca="false">+SUM(P118:P131)</f>
        <v>11064.8101169364</v>
      </c>
    </row>
    <row r="134" customFormat="false" ht="18.75" hidden="false" customHeight="false" outlineLevel="0" collapsed="false">
      <c r="L134" s="93" t="s">
        <v>99</v>
      </c>
      <c r="M134" s="94"/>
      <c r="N134" s="95"/>
      <c r="O134" s="94"/>
      <c r="P134" s="96" t="n">
        <f aca="false">+I132-L132-P132</f>
        <v>426.799165585064</v>
      </c>
    </row>
  </sheetData>
  <mergeCells count="80">
    <mergeCell ref="G96:I96"/>
    <mergeCell ref="J96:L96"/>
    <mergeCell ref="M96:P96"/>
    <mergeCell ref="G97:H97"/>
    <mergeCell ref="J97:K97"/>
    <mergeCell ref="M97:O97"/>
    <mergeCell ref="G98:H98"/>
    <mergeCell ref="J98:K98"/>
    <mergeCell ref="M98:O98"/>
    <mergeCell ref="G99:H99"/>
    <mergeCell ref="J99:K99"/>
    <mergeCell ref="M99:O99"/>
    <mergeCell ref="G100:H100"/>
    <mergeCell ref="J100:K100"/>
    <mergeCell ref="M100:O100"/>
    <mergeCell ref="G101:H101"/>
    <mergeCell ref="J101:K101"/>
    <mergeCell ref="M101:O101"/>
    <mergeCell ref="G102:H102"/>
    <mergeCell ref="M102:O102"/>
    <mergeCell ref="G103:H103"/>
    <mergeCell ref="M103:O103"/>
    <mergeCell ref="G104:H104"/>
    <mergeCell ref="M104:O104"/>
    <mergeCell ref="G105:H105"/>
    <mergeCell ref="M105:O105"/>
    <mergeCell ref="G106:H106"/>
    <mergeCell ref="J106:K106"/>
    <mergeCell ref="M106:O106"/>
    <mergeCell ref="M107:O107"/>
    <mergeCell ref="J108:K108"/>
    <mergeCell ref="M108:O108"/>
    <mergeCell ref="J109:K109"/>
    <mergeCell ref="M109:O109"/>
    <mergeCell ref="G110:H110"/>
    <mergeCell ref="J110:K110"/>
    <mergeCell ref="M110:O110"/>
    <mergeCell ref="G111:H111"/>
    <mergeCell ref="J111:K111"/>
    <mergeCell ref="M111:O111"/>
    <mergeCell ref="G117:I117"/>
    <mergeCell ref="J117:L117"/>
    <mergeCell ref="M117:P117"/>
    <mergeCell ref="G118:H118"/>
    <mergeCell ref="J118:K118"/>
    <mergeCell ref="M118:O118"/>
    <mergeCell ref="G119:H119"/>
    <mergeCell ref="J119:K119"/>
    <mergeCell ref="M119:O119"/>
    <mergeCell ref="G120:H120"/>
    <mergeCell ref="J120:K120"/>
    <mergeCell ref="M120:O120"/>
    <mergeCell ref="G121:H121"/>
    <mergeCell ref="J121:K121"/>
    <mergeCell ref="M121:O121"/>
    <mergeCell ref="G122:H122"/>
    <mergeCell ref="J122:K122"/>
    <mergeCell ref="M122:O122"/>
    <mergeCell ref="G123:H123"/>
    <mergeCell ref="M123:O123"/>
    <mergeCell ref="G124:H124"/>
    <mergeCell ref="M124:O124"/>
    <mergeCell ref="G125:H125"/>
    <mergeCell ref="M125:O125"/>
    <mergeCell ref="G126:H126"/>
    <mergeCell ref="M126:O126"/>
    <mergeCell ref="G127:H127"/>
    <mergeCell ref="J127:K127"/>
    <mergeCell ref="M127:O127"/>
    <mergeCell ref="M128:O128"/>
    <mergeCell ref="J129:K129"/>
    <mergeCell ref="M129:O129"/>
    <mergeCell ref="J130:K130"/>
    <mergeCell ref="M130:O130"/>
    <mergeCell ref="G131:H131"/>
    <mergeCell ref="J131:K131"/>
    <mergeCell ref="M131:O131"/>
    <mergeCell ref="G132:H132"/>
    <mergeCell ref="J132:K132"/>
    <mergeCell ref="M132:O1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052484F-4E35-4712-9329-1A32BDC51E33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E16</xm:sqref>
        </x14:conditionalFormatting>
        <x14:conditionalFormatting xmlns:xm="http://schemas.microsoft.com/office/excel/2006/main">
          <x14:cfRule type="iconSet" priority="3" id="{FC7B8395-8730-4C45-9EDB-FCD0D1A0A120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J14</xm:sqref>
        </x14:conditionalFormatting>
        <x14:conditionalFormatting xmlns:xm="http://schemas.microsoft.com/office/excel/2006/main">
          <x14:cfRule type="iconSet" priority="4" id="{93B019CF-4398-48BE-BDC2-F04AF8702587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N20</xm:sqref>
        </x14:conditionalFormatting>
        <x14:conditionalFormatting xmlns:xm="http://schemas.microsoft.com/office/excel/2006/main">
          <x14:cfRule type="iconSet" priority="5" id="{312C8A7A-4540-4BA9-A111-9565F0E73B53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L34</xm:sqref>
        </x14:conditionalFormatting>
        <x14:conditionalFormatting xmlns:xm="http://schemas.microsoft.com/office/excel/2006/main">
          <x14:cfRule type="iconSet" priority="6" id="{507D2E74-22F8-4FC9-BE9E-A5B6952D8BAE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K48</xm:sqref>
        </x14:conditionalFormatting>
        <x14:conditionalFormatting xmlns:xm="http://schemas.microsoft.com/office/excel/2006/main">
          <x14:cfRule type="iconSet" priority="7" id="{B3AFDF44-56A6-4ACF-A74E-59475F7F90C0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N67</xm:sqref>
        </x14:conditionalFormatting>
        <x14:conditionalFormatting xmlns:xm="http://schemas.microsoft.com/office/excel/2006/main">
          <x14:cfRule type="iconSet" priority="8" id="{38865BD3-216B-4118-9F5B-7A7011AEAD82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J75</xm:sqref>
        </x14:conditionalFormatting>
        <x14:conditionalFormatting xmlns:xm="http://schemas.microsoft.com/office/excel/2006/main">
          <x14:cfRule type="iconSet" priority="9" id="{309916BF-C815-49A2-99ED-1D55ADED9045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N75</xm:sqref>
        </x14:conditionalFormatting>
        <x14:conditionalFormatting xmlns:xm="http://schemas.microsoft.com/office/excel/2006/main">
          <x14:cfRule type="iconSet" priority="10" id="{3D90916A-92EF-4060-BD9B-EB39722690F4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N88</xm:sqref>
        </x14:conditionalFormatting>
        <x14:conditionalFormatting xmlns:xm="http://schemas.microsoft.com/office/excel/2006/main">
          <x14:cfRule type="iconSet" priority="11" id="{9BD62082-8F28-4237-8B37-FA4AE4D4BE30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F29</xm:sqref>
        </x14:conditionalFormatting>
        <x14:conditionalFormatting xmlns:xm="http://schemas.microsoft.com/office/excel/2006/main">
          <x14:cfRule type="iconSet" priority="12" id="{1CCB9EB1-30B0-44A8-BE71-133BC6692186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F38</xm:sqref>
        </x14:conditionalFormatting>
        <x14:conditionalFormatting xmlns:xm="http://schemas.microsoft.com/office/excel/2006/main">
          <x14:cfRule type="iconSet" priority="13" id="{D3BB89A0-8237-4D89-B165-93C53DB9BD68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F48</xm:sqref>
        </x14:conditionalFormatting>
        <x14:conditionalFormatting xmlns:xm="http://schemas.microsoft.com/office/excel/2006/main">
          <x14:cfRule type="iconSet" priority="14" id="{6BAF1FAC-8DF6-4D94-89C0-71D59097483D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L111</xm:sqref>
        </x14:conditionalFormatting>
        <x14:conditionalFormatting xmlns:xm="http://schemas.microsoft.com/office/excel/2006/main">
          <x14:cfRule type="iconSet" priority="15" id="{50324870-DF1B-47FE-AC90-A12CB3E7EFBB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N59"/>
  <sheetViews>
    <sheetView showFormulas="false" showGridLines="true" showRowColHeaders="true" showZeros="true" rightToLeft="false" tabSelected="false" showOutlineSymbols="true" defaultGridColor="true" view="normal" topLeftCell="A51" colorId="64" zoomScale="55" zoomScaleNormal="55" zoomScalePageLayoutView="100" workbookViewId="0">
      <selection pane="topLeft" activeCell="N4" activeCellId="0" sqref="N4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16.67"/>
    <col collapsed="false" customWidth="true" hidden="false" outlineLevel="0" max="2" min="2" style="0" width="53.51"/>
    <col collapsed="false" customWidth="true" hidden="false" outlineLevel="0" max="6" min="6" style="0" width="53"/>
    <col collapsed="false" customWidth="true" hidden="false" outlineLevel="0" max="14" min="13" style="0" width="16.5"/>
  </cols>
  <sheetData>
    <row r="2" customFormat="false" ht="19.5" hidden="false" customHeight="true" outlineLevel="0" collapsed="false">
      <c r="B2" s="100" t="s">
        <v>101</v>
      </c>
      <c r="C2" s="100"/>
      <c r="D2" s="100"/>
      <c r="F2" s="100" t="s">
        <v>102</v>
      </c>
      <c r="G2" s="100"/>
      <c r="H2" s="100"/>
      <c r="J2" s="101" t="s">
        <v>103</v>
      </c>
      <c r="K2" s="101"/>
      <c r="L2" s="102"/>
      <c r="M2" s="103" t="s">
        <v>104</v>
      </c>
      <c r="N2" s="104" t="s">
        <v>105</v>
      </c>
    </row>
    <row r="3" customFormat="false" ht="18.75" hidden="false" customHeight="false" outlineLevel="0" collapsed="false">
      <c r="B3" s="105" t="s">
        <v>106</v>
      </c>
      <c r="C3" s="105" t="s">
        <v>1</v>
      </c>
      <c r="D3" s="105" t="s">
        <v>2</v>
      </c>
      <c r="F3" s="105" t="s">
        <v>106</v>
      </c>
      <c r="G3" s="105" t="s">
        <v>1</v>
      </c>
      <c r="H3" s="105" t="s">
        <v>2</v>
      </c>
      <c r="J3" s="106" t="s">
        <v>107</v>
      </c>
      <c r="K3" s="106" t="s">
        <v>108</v>
      </c>
      <c r="L3" s="107"/>
      <c r="M3" s="108"/>
      <c r="N3" s="108"/>
    </row>
    <row r="4" customFormat="false" ht="18.75" hidden="false" customHeight="false" outlineLevel="0" collapsed="false">
      <c r="B4" s="105" t="s">
        <v>4</v>
      </c>
      <c r="C4" s="109" t="n">
        <f aca="false">Utilidad!A1</f>
        <v>86233.7528</v>
      </c>
      <c r="D4" s="110" t="n">
        <f aca="false">IF(Utilidad!C1&gt;1,Utilidad!C1/100,Utilidad!C1)</f>
        <v>0.363691</v>
      </c>
      <c r="F4" s="105" t="s">
        <v>4</v>
      </c>
      <c r="G4" s="109" t="n">
        <f aca="false">Utilidad!B1</f>
        <v>86233.7528</v>
      </c>
      <c r="H4" s="110" t="n">
        <f aca="false">IF(Utilidad!D1&gt;1,Utilidad!D1/100,Utilidad!D1)</f>
        <v>0.363691</v>
      </c>
      <c r="J4" s="111" t="n">
        <f aca="false">+IF(C4&lt;&gt;0,(G4-C4)/C4,ABS(G4-C4))</f>
        <v>0</v>
      </c>
      <c r="K4" s="111" t="n">
        <f aca="false">+IF(D4&lt;&gt;0,(H4-D4)/D4,0)</f>
        <v>0</v>
      </c>
      <c r="L4" s="112"/>
      <c r="M4" s="113" t="n">
        <f aca="false">+IF(J4&lt;&gt;"",ABS(J4),0)</f>
        <v>0</v>
      </c>
      <c r="N4" s="113" t="n">
        <f aca="false">+IF(J4&lt;&gt;"",ABS(K4),0)</f>
        <v>0</v>
      </c>
    </row>
    <row r="5" customFormat="false" ht="18.75" hidden="false" customHeight="false" outlineLevel="0" collapsed="false">
      <c r="B5" s="105" t="s">
        <v>5</v>
      </c>
      <c r="C5" s="109" t="n">
        <f aca="false">Utilidad!A2</f>
        <v>9491.92074</v>
      </c>
      <c r="D5" s="110" t="n">
        <f aca="false">IF(Utilidad!C2&gt;1,Utilidad!C2/100,Utilidad!C2)</f>
        <v>0.371855</v>
      </c>
      <c r="F5" s="105" t="s">
        <v>5</v>
      </c>
      <c r="G5" s="109" t="n">
        <f aca="false">Utilidad!B2</f>
        <v>9491.92074</v>
      </c>
      <c r="H5" s="110" t="n">
        <f aca="false">IF(Utilidad!D2&gt;1,Utilidad!D2/100,Utilidad!D2)</f>
        <v>0.371855</v>
      </c>
      <c r="J5" s="111" t="n">
        <f aca="false">+IF(C5&lt;&gt;0,(G5-C5)/C5,ABS(G5-C5))</f>
        <v>0</v>
      </c>
      <c r="K5" s="111" t="n">
        <f aca="false">+IF(D5&lt;&gt;0,(H5-D5)/D5,0)</f>
        <v>0</v>
      </c>
      <c r="L5" s="112"/>
      <c r="M5" s="113" t="n">
        <f aca="false">+IF(J5&lt;&gt;"",ABS(J5),0)</f>
        <v>0</v>
      </c>
      <c r="N5" s="113" t="n">
        <f aca="false">+IF(J5&lt;&gt;"",ABS(K5),0)</f>
        <v>0</v>
      </c>
    </row>
    <row r="6" customFormat="false" ht="18.75" hidden="false" customHeight="false" outlineLevel="0" collapsed="false">
      <c r="B6" s="105" t="s">
        <v>6</v>
      </c>
      <c r="C6" s="109" t="n">
        <f aca="false">Utilidad!A3</f>
        <v>15727.04054</v>
      </c>
      <c r="D6" s="110" t="n">
        <f aca="false">IF(Utilidad!C3&gt;1,Utilidad!C3/100,Utilidad!C3)</f>
        <v>0.170652</v>
      </c>
      <c r="F6" s="105" t="s">
        <v>6</v>
      </c>
      <c r="G6" s="109" t="n">
        <f aca="false">Utilidad!B3</f>
        <v>15727.04054</v>
      </c>
      <c r="H6" s="110" t="n">
        <f aca="false">IF(Utilidad!D3&gt;1,Utilidad!D3/100,Utilidad!D3)</f>
        <v>0.170652</v>
      </c>
      <c r="J6" s="111" t="n">
        <f aca="false">+IF(C6&lt;&gt;0,(G6-C6)/C6,ABS(G6-C6))</f>
        <v>0</v>
      </c>
      <c r="K6" s="111" t="n">
        <f aca="false">+IF(D6&lt;&gt;0,(H6-D6)/D6,0)</f>
        <v>0</v>
      </c>
      <c r="M6" s="113" t="n">
        <f aca="false">+IF(J6&lt;&gt;"",ABS(J6),0)</f>
        <v>0</v>
      </c>
      <c r="N6" s="113" t="n">
        <f aca="false">+IF(J6&lt;&gt;"",ABS(K6),0)</f>
        <v>0</v>
      </c>
    </row>
    <row r="7" customFormat="false" ht="18.75" hidden="false" customHeight="false" outlineLevel="0" collapsed="false">
      <c r="B7" s="105" t="s">
        <v>7</v>
      </c>
      <c r="C7" s="109" t="n">
        <f aca="false">Utilidad!A4</f>
        <v>79998.633</v>
      </c>
      <c r="D7" s="110" t="n">
        <f aca="false">IF(Utilidad!C4&gt;1,Utilidad!C4/100,Utilidad!C4)</f>
        <v>0.40261</v>
      </c>
      <c r="F7" s="105" t="s">
        <v>7</v>
      </c>
      <c r="G7" s="109" t="n">
        <f aca="false">Utilidad!B4</f>
        <v>79998.633</v>
      </c>
      <c r="H7" s="110" t="n">
        <f aca="false">IF(Utilidad!D4&gt;1,Utilidad!D4/100,Utilidad!D4)</f>
        <v>0.40261</v>
      </c>
      <c r="J7" s="111" t="n">
        <f aca="false">+IF(C7&lt;&gt;0,(G7-C7)/C7,ABS(G7-C7))</f>
        <v>0</v>
      </c>
      <c r="K7" s="111" t="n">
        <f aca="false">+IF(D7&lt;&gt;0,(H7-D7)/D7,0)</f>
        <v>0</v>
      </c>
      <c r="M7" s="113" t="n">
        <f aca="false">+IF(J7&lt;&gt;"",ABS(J7),0)</f>
        <v>0</v>
      </c>
      <c r="N7" s="113" t="n">
        <f aca="false">+IF(J7&lt;&gt;"",ABS(K7),0)</f>
        <v>0</v>
      </c>
    </row>
    <row r="8" customFormat="false" ht="18.75" hidden="false" customHeight="false" outlineLevel="0" collapsed="false">
      <c r="B8" s="105" t="s">
        <v>8</v>
      </c>
      <c r="C8" s="109" t="n">
        <f aca="false">Utilidad!A5</f>
        <v>26763.68925</v>
      </c>
      <c r="D8" s="110" t="n">
        <f aca="false">IF(Utilidad!C5&gt;1,Utilidad!C5/100,Utilidad!C5)</f>
        <v>0.49358</v>
      </c>
      <c r="F8" s="105" t="s">
        <v>8</v>
      </c>
      <c r="G8" s="109" t="n">
        <f aca="false">Utilidad!B5</f>
        <v>26763.68925</v>
      </c>
      <c r="H8" s="110" t="n">
        <f aca="false">IF(Utilidad!D5&gt;1,Utilidad!D5/100,Utilidad!D5)</f>
        <v>0.49358</v>
      </c>
      <c r="J8" s="111" t="n">
        <f aca="false">+IF(C8&lt;&gt;0,(G8-C8)/C8,ABS(G8-C8))</f>
        <v>0</v>
      </c>
      <c r="K8" s="111" t="n">
        <f aca="false">+IF(D8&lt;&gt;0,(H8-D8)/D8,0)</f>
        <v>0</v>
      </c>
      <c r="M8" s="113" t="n">
        <f aca="false">+IF(J8&lt;&gt;"",ABS(J8),0)</f>
        <v>0</v>
      </c>
      <c r="N8" s="113" t="n">
        <f aca="false">+IF(J8&lt;&gt;"",ABS(K8),0)</f>
        <v>0</v>
      </c>
    </row>
    <row r="9" customFormat="false" ht="18.75" hidden="false" customHeight="false" outlineLevel="0" collapsed="false">
      <c r="B9" s="105" t="s">
        <v>9</v>
      </c>
      <c r="C9" s="109" t="n">
        <f aca="false">Utilidad!A6</f>
        <v>43948.767597</v>
      </c>
      <c r="D9" s="110" t="n">
        <f aca="false">IF(Utilidad!C6&gt;1,Utilidad!C6/100,Utilidad!C6)</f>
        <v>0.423894</v>
      </c>
      <c r="F9" s="105" t="s">
        <v>9</v>
      </c>
      <c r="G9" s="109" t="n">
        <f aca="false">Utilidad!B6</f>
        <v>43948.767597</v>
      </c>
      <c r="H9" s="110" t="n">
        <f aca="false">IF(Utilidad!D6&gt;1,Utilidad!D6/100,Utilidad!D6)</f>
        <v>0.423894</v>
      </c>
      <c r="J9" s="111" t="n">
        <f aca="false">+IF(C9&lt;&gt;0,(G9-C9)/C9,ABS(G9-C9))</f>
        <v>0</v>
      </c>
      <c r="K9" s="111" t="n">
        <f aca="false">+IF(D9&lt;&gt;0,(H9-D9)/D9,0)</f>
        <v>0</v>
      </c>
      <c r="M9" s="113" t="n">
        <f aca="false">+IF(J9&lt;&gt;"",ABS(J9),0)</f>
        <v>0</v>
      </c>
      <c r="N9" s="113" t="n">
        <f aca="false">+IF(J9&lt;&gt;"",ABS(K9),0)</f>
        <v>0</v>
      </c>
    </row>
    <row r="10" customFormat="false" ht="18.75" hidden="false" customHeight="false" outlineLevel="0" collapsed="false">
      <c r="B10" s="105" t="s">
        <v>10</v>
      </c>
      <c r="C10" s="109" t="n">
        <f aca="false">Utilidad!A7</f>
        <v>62813.554653</v>
      </c>
      <c r="D10" s="110" t="n">
        <f aca="false">IF(Utilidad!C7&gt;1,Utilidad!C7/100,Utilidad!C7)</f>
        <v>0.426479</v>
      </c>
      <c r="F10" s="105" t="s">
        <v>10</v>
      </c>
      <c r="G10" s="109" t="n">
        <f aca="false">Utilidad!B7</f>
        <v>62813.554653</v>
      </c>
      <c r="H10" s="110" t="n">
        <f aca="false">IF(Utilidad!D7&gt;1,Utilidad!D7/100,Utilidad!D7)</f>
        <v>0.426479</v>
      </c>
      <c r="J10" s="111" t="n">
        <f aca="false">+IF(C10&lt;&gt;0,(G10-C10)/C10,ABS(G10-C10))</f>
        <v>0</v>
      </c>
      <c r="K10" s="111" t="n">
        <f aca="false">+IF(D10&lt;&gt;0,(H10-D10)/D10,0)</f>
        <v>0</v>
      </c>
      <c r="M10" s="113" t="n">
        <f aca="false">+IF(J10&lt;&gt;"",ABS(J10),0)</f>
        <v>0</v>
      </c>
      <c r="N10" s="113" t="n">
        <f aca="false">+IF(J10&lt;&gt;"",ABS(K10),0)</f>
        <v>0</v>
      </c>
    </row>
    <row r="11" customFormat="false" ht="18.75" hidden="false" customHeight="false" outlineLevel="0" collapsed="false">
      <c r="B11" s="105" t="s">
        <v>11</v>
      </c>
      <c r="C11" s="109" t="n">
        <f aca="false">Utilidad!A8</f>
        <v>0</v>
      </c>
      <c r="D11" s="110" t="n">
        <f aca="false">IF(Utilidad!C8&gt;1,Utilidad!C8/100,Utilidad!C8)</f>
        <v>0</v>
      </c>
      <c r="F11" s="105" t="s">
        <v>11</v>
      </c>
      <c r="G11" s="109" t="n">
        <f aca="false">Utilidad!B8</f>
        <v>0</v>
      </c>
      <c r="H11" s="110" t="n">
        <f aca="false">IF(Utilidad!D8&gt;1,Utilidad!D8/100,Utilidad!D8)</f>
        <v>0</v>
      </c>
      <c r="J11" s="111" t="n">
        <f aca="false">+IF(C11&lt;&gt;0,(G11-C11)/C11,ABS(G11-C11))</f>
        <v>0</v>
      </c>
      <c r="K11" s="111" t="n">
        <f aca="false">+IF(D11&lt;&gt;0,(H11-D11)/D11,0)</f>
        <v>0</v>
      </c>
      <c r="M11" s="113" t="n">
        <f aca="false">+IF(J11&lt;&gt;"",ABS(J11),0)</f>
        <v>0</v>
      </c>
      <c r="N11" s="113" t="n">
        <f aca="false">+IF(J11&lt;&gt;"",ABS(K11),0)</f>
        <v>0</v>
      </c>
    </row>
    <row r="12" customFormat="false" ht="18.75" hidden="false" customHeight="false" outlineLevel="0" collapsed="false">
      <c r="B12" s="105" t="s">
        <v>12</v>
      </c>
      <c r="C12" s="109" t="n">
        <f aca="false">Utilidad!A9</f>
        <v>13968.63</v>
      </c>
      <c r="D12" s="110" t="n">
        <f aca="false">IF(Utilidad!C9&gt;1,Utilidad!C9/100,Utilidad!C9)</f>
        <v>0.274341</v>
      </c>
      <c r="F12" s="105" t="s">
        <v>12</v>
      </c>
      <c r="G12" s="109" t="n">
        <f aca="false">Utilidad!B9</f>
        <v>13968.63</v>
      </c>
      <c r="H12" s="110" t="n">
        <f aca="false">IF(Utilidad!D9&gt;1,Utilidad!D9/100,Utilidad!D9)</f>
        <v>0.274341</v>
      </c>
      <c r="J12" s="111" t="n">
        <f aca="false">+IF(C12&lt;&gt;0,(G12-C12)/C12,ABS(G12-C12))</f>
        <v>0</v>
      </c>
      <c r="K12" s="111" t="n">
        <f aca="false">+IF(D12&lt;&gt;0,(H12-D12)/D12,0)</f>
        <v>0</v>
      </c>
      <c r="M12" s="113" t="n">
        <f aca="false">+IF(J12&lt;&gt;"",ABS(J12),0)</f>
        <v>0</v>
      </c>
      <c r="N12" s="113" t="n">
        <f aca="false">+IF(J12&lt;&gt;"",ABS(K12),0)</f>
        <v>0</v>
      </c>
    </row>
    <row r="13" customFormat="false" ht="18.75" hidden="false" customHeight="false" outlineLevel="0" collapsed="false">
      <c r="B13" s="105" t="s">
        <v>13</v>
      </c>
      <c r="C13" s="109" t="n">
        <f aca="false">Utilidad!A10</f>
        <v>6086.921365</v>
      </c>
      <c r="D13" s="110" t="n">
        <f aca="false">IF(Utilidad!C10&gt;1,Utilidad!C10/100,Utilidad!C10)</f>
        <v>0.144406</v>
      </c>
      <c r="F13" s="105" t="s">
        <v>13</v>
      </c>
      <c r="G13" s="109" t="n">
        <f aca="false">Utilidad!B10</f>
        <v>6086.921365</v>
      </c>
      <c r="H13" s="110" t="n">
        <f aca="false">IF(Utilidad!D10&gt;1,Utilidad!D10/100,Utilidad!D10)</f>
        <v>0.144406</v>
      </c>
      <c r="J13" s="111" t="n">
        <f aca="false">+IF(C13&lt;&gt;0,(G13-C13)/C13,ABS(G13-C13))</f>
        <v>0</v>
      </c>
      <c r="K13" s="111" t="n">
        <f aca="false">+IF(D13&lt;&gt;0,(H13-D13)/D13,0)</f>
        <v>0</v>
      </c>
      <c r="M13" s="113" t="n">
        <f aca="false">+IF(J13&lt;&gt;"",ABS(J13),0)</f>
        <v>0</v>
      </c>
      <c r="N13" s="113" t="n">
        <f aca="false">+IF(J13&lt;&gt;"",ABS(K13),0)</f>
        <v>0</v>
      </c>
    </row>
    <row r="14" customFormat="false" ht="18.75" hidden="false" customHeight="false" outlineLevel="0" collapsed="false">
      <c r="B14" s="105" t="s">
        <v>14</v>
      </c>
      <c r="C14" s="109" t="n">
        <f aca="false">Utilidad!A11</f>
        <v>29076.782852</v>
      </c>
      <c r="D14" s="110" t="n">
        <f aca="false">IF(Utilidad!C11&gt;1,Utilidad!C11/100,Utilidad!C11)</f>
        <v>0.491007</v>
      </c>
      <c r="F14" s="105" t="s">
        <v>14</v>
      </c>
      <c r="G14" s="109" t="n">
        <f aca="false">Utilidad!B11</f>
        <v>29076.782852</v>
      </c>
      <c r="H14" s="110" t="n">
        <f aca="false">IF(Utilidad!D11&gt;1,Utilidad!D11/100,Utilidad!D11)</f>
        <v>0.491007</v>
      </c>
      <c r="J14" s="111" t="n">
        <f aca="false">+IF(C14&lt;&gt;0,(G14-C14)/C14,ABS(G14-C14))</f>
        <v>0</v>
      </c>
      <c r="K14" s="111" t="n">
        <f aca="false">+IF(D14&lt;&gt;0,(H14-D14)/D14,0)</f>
        <v>0</v>
      </c>
      <c r="M14" s="113" t="n">
        <f aca="false">+IF(J14&lt;&gt;"",ABS(J14),0)</f>
        <v>0</v>
      </c>
      <c r="N14" s="113" t="n">
        <f aca="false">+IF(J14&lt;&gt;"",ABS(K14),0)</f>
        <v>0</v>
      </c>
    </row>
    <row r="15" customFormat="false" ht="18.75" hidden="false" customHeight="false" outlineLevel="0" collapsed="false">
      <c r="B15" s="105" t="s">
        <v>15</v>
      </c>
      <c r="C15" s="109" t="n">
        <f aca="false">Utilidad!A12</f>
        <v>13681.220436</v>
      </c>
      <c r="D15" s="110" t="n">
        <f aca="false">IF(Utilidad!C12&gt;1,Utilidad!C12/100,Utilidad!C12)</f>
        <v>0.570166</v>
      </c>
      <c r="F15" s="105" t="s">
        <v>15</v>
      </c>
      <c r="G15" s="109" t="n">
        <f aca="false">Utilidad!B12</f>
        <v>13681.220436</v>
      </c>
      <c r="H15" s="110" t="n">
        <f aca="false">IF(Utilidad!D12&gt;1,Utilidad!D12/100,Utilidad!D12)</f>
        <v>0.570166</v>
      </c>
      <c r="J15" s="111" t="n">
        <f aca="false">+IF(C15&lt;&gt;0,(G15-C15)/C15,ABS(G15-C15))</f>
        <v>0</v>
      </c>
      <c r="K15" s="111" t="n">
        <f aca="false">+IF(D15&lt;&gt;0,(H15-D15)/D15,0)</f>
        <v>0</v>
      </c>
      <c r="M15" s="113" t="n">
        <f aca="false">+IF(J15&lt;&gt;"",ABS(J15),0)</f>
        <v>0</v>
      </c>
      <c r="N15" s="113" t="n">
        <f aca="false">+IF(J15&lt;&gt;"",ABS(K15),0)</f>
        <v>0</v>
      </c>
    </row>
    <row r="16" customFormat="false" ht="18.75" hidden="false" customHeight="false" outlineLevel="0" collapsed="false">
      <c r="B16" s="105" t="s">
        <v>16</v>
      </c>
      <c r="C16" s="109" t="n">
        <f aca="false">Utilidad!A13</f>
        <v>9599.1431309</v>
      </c>
      <c r="D16" s="110" t="n">
        <f aca="false">IF(Utilidad!C13&gt;1,Utilidad!C13/100,Utilidad!C13)</f>
        <v>0.523977</v>
      </c>
      <c r="F16" s="105" t="s">
        <v>16</v>
      </c>
      <c r="G16" s="109" t="n">
        <f aca="false">Utilidad!B13</f>
        <v>9599.1431309</v>
      </c>
      <c r="H16" s="110" t="n">
        <f aca="false">IF(Utilidad!D13&gt;1,Utilidad!D13/100,Utilidad!D13)</f>
        <v>0.523977</v>
      </c>
      <c r="J16" s="111" t="n">
        <f aca="false">+IF(C16&lt;&gt;0,(G16-C16)/C16,ABS(G16-C16))</f>
        <v>0</v>
      </c>
      <c r="K16" s="111" t="n">
        <f aca="false">+IF(D16&lt;&gt;0,(H16-D16)/D16,0)</f>
        <v>0</v>
      </c>
      <c r="M16" s="113" t="n">
        <f aca="false">+IF(J16&lt;&gt;"",ABS(J16),0)</f>
        <v>0</v>
      </c>
      <c r="N16" s="113" t="n">
        <f aca="false">+IF(J16&lt;&gt;"",ABS(K16),0)</f>
        <v>0</v>
      </c>
    </row>
    <row r="17" customFormat="false" ht="18.75" hidden="false" customHeight="false" outlineLevel="0" collapsed="false">
      <c r="B17" s="105" t="s">
        <v>17</v>
      </c>
      <c r="C17" s="109" t="n">
        <f aca="false">Utilidad!A14</f>
        <v>-1947.62106</v>
      </c>
      <c r="D17" s="110" t="n">
        <f aca="false">IF(Utilidad!C14&gt;1,Utilidad!C14/100,Utilidad!C14)</f>
        <v>0.489055</v>
      </c>
      <c r="F17" s="105" t="s">
        <v>17</v>
      </c>
      <c r="G17" s="109" t="n">
        <f aca="false">Utilidad!B14</f>
        <v>-1947.62106</v>
      </c>
      <c r="H17" s="110" t="n">
        <f aca="false">IF(Utilidad!D14&gt;1,Utilidad!D14/100,Utilidad!D14)</f>
        <v>0.489055</v>
      </c>
      <c r="J17" s="111" t="n">
        <f aca="false">+IF(C17&lt;&gt;0,(G17-C17)/C17,ABS(G17-C17))</f>
        <v>-0</v>
      </c>
      <c r="K17" s="111" t="n">
        <f aca="false">+IF(D17&lt;&gt;0,(H17-D17)/D17,0)</f>
        <v>0</v>
      </c>
      <c r="M17" s="113" t="n">
        <f aca="false">+IF(J17&lt;&gt;"",ABS(J17),0)</f>
        <v>0</v>
      </c>
      <c r="N17" s="113" t="n">
        <f aca="false">+IF(J17&lt;&gt;"",ABS(K17),0)</f>
        <v>0</v>
      </c>
    </row>
    <row r="18" customFormat="false" ht="18.75" hidden="false" customHeight="false" outlineLevel="0" collapsed="false">
      <c r="B18" s="105" t="s">
        <v>18</v>
      </c>
      <c r="C18" s="109" t="n">
        <f aca="false">Utilidad!A15</f>
        <v>82589.802659</v>
      </c>
      <c r="D18" s="110" t="n">
        <f aca="false">IF(Utilidad!C15&gt;1,Utilidad!C15/100,Utilidad!C15)</f>
        <v>0.510809</v>
      </c>
      <c r="F18" s="105" t="s">
        <v>18</v>
      </c>
      <c r="G18" s="109" t="n">
        <f aca="false">Utilidad!B15</f>
        <v>82589.802659</v>
      </c>
      <c r="H18" s="110" t="n">
        <f aca="false">IF(Utilidad!D15&gt;1,Utilidad!D15/100,Utilidad!D15)</f>
        <v>0.510809</v>
      </c>
      <c r="J18" s="111" t="n">
        <f aca="false">+IF(C18&lt;&gt;0,(G18-C18)/C18,ABS(G18-C18))</f>
        <v>0</v>
      </c>
      <c r="K18" s="111" t="n">
        <f aca="false">+IF(D18&lt;&gt;0,(H18-D18)/D18,0)</f>
        <v>0</v>
      </c>
      <c r="M18" s="113" t="n">
        <f aca="false">+IF(J18&lt;&gt;"",ABS(J18),0)</f>
        <v>0</v>
      </c>
      <c r="N18" s="113" t="n">
        <f aca="false">+IF(J18&lt;&gt;"",ABS(K18),0)</f>
        <v>0</v>
      </c>
    </row>
    <row r="19" customFormat="false" ht="18.75" hidden="false" customHeight="false" outlineLevel="0" collapsed="false">
      <c r="B19" s="105" t="s">
        <v>19</v>
      </c>
      <c r="C19" s="109" t="n">
        <f aca="false">Utilidad!A16</f>
        <v>29812.16353</v>
      </c>
      <c r="D19" s="110" t="n">
        <f aca="false">IF(Utilidad!C16&gt;1,Utilidad!C16/100,Utilidad!C16)</f>
        <v>0.100116</v>
      </c>
      <c r="F19" s="105" t="s">
        <v>19</v>
      </c>
      <c r="G19" s="109" t="n">
        <f aca="false">Utilidad!B16</f>
        <v>29812.16353</v>
      </c>
      <c r="H19" s="110" t="n">
        <f aca="false">IF(Utilidad!D16&gt;1,Utilidad!D16/100,Utilidad!D16)</f>
        <v>0.100116</v>
      </c>
      <c r="J19" s="111" t="n">
        <f aca="false">+IF(C19&lt;&gt;0,(G19-C19)/C19,ABS(G19-C19))</f>
        <v>0</v>
      </c>
      <c r="K19" s="111" t="n">
        <f aca="false">+IF(D19&lt;&gt;0,(H19-D19)/D19,0)</f>
        <v>0</v>
      </c>
      <c r="M19" s="113" t="n">
        <f aca="false">+IF(J19&lt;&gt;"",ABS(J19),0)</f>
        <v>0</v>
      </c>
      <c r="N19" s="113" t="n">
        <f aca="false">+IF(J19&lt;&gt;"",ABS(K19),0)</f>
        <v>0</v>
      </c>
    </row>
    <row r="20" customFormat="false" ht="18.75" hidden="false" customHeight="false" outlineLevel="0" collapsed="false">
      <c r="B20" s="105" t="s">
        <v>20</v>
      </c>
      <c r="C20" s="109" t="n">
        <f aca="false">Utilidad!A17</f>
        <v>76058.002697</v>
      </c>
      <c r="D20" s="110" t="n">
        <f aca="false">IF(Utilidad!C17&gt;1,Utilidad!C17/100,Utilidad!C17)</f>
        <v>0.684126</v>
      </c>
      <c r="F20" s="105" t="s">
        <v>20</v>
      </c>
      <c r="G20" s="109" t="n">
        <f aca="false">Utilidad!B17</f>
        <v>76058.002697</v>
      </c>
      <c r="H20" s="110" t="n">
        <f aca="false">IF(Utilidad!D17&gt;1,Utilidad!D17/100,Utilidad!D17)</f>
        <v>0.684126</v>
      </c>
      <c r="J20" s="111" t="n">
        <f aca="false">+IF(C20&lt;&gt;0,(G20-C20)/C20,ABS(G20-C20))</f>
        <v>0</v>
      </c>
      <c r="K20" s="111" t="n">
        <f aca="false">+IF(D20&lt;&gt;0,(H20-D20)/D20,0)</f>
        <v>0</v>
      </c>
      <c r="M20" s="113" t="n">
        <f aca="false">+IF(J20&lt;&gt;"",ABS(J20),0)</f>
        <v>0</v>
      </c>
      <c r="N20" s="113" t="n">
        <f aca="false">+IF(J20&lt;&gt;"",ABS(K20),0)</f>
        <v>0</v>
      </c>
    </row>
    <row r="21" customFormat="false" ht="18.75" hidden="false" customHeight="false" outlineLevel="0" collapsed="false">
      <c r="B21" s="105" t="s">
        <v>21</v>
      </c>
      <c r="C21" s="109" t="n">
        <f aca="false">Utilidad!A18</f>
        <v>73.660909465</v>
      </c>
      <c r="D21" s="110" t="n">
        <f aca="false">IF(Utilidad!C18&gt;1,Utilidad!C18/100,Utilidad!C18)</f>
        <v>0.663851</v>
      </c>
      <c r="F21" s="105" t="s">
        <v>21</v>
      </c>
      <c r="G21" s="109" t="n">
        <f aca="false">Utilidad!B18</f>
        <v>73.660909465</v>
      </c>
      <c r="H21" s="110" t="n">
        <f aca="false">IF(Utilidad!D18&gt;1,Utilidad!D18/100,Utilidad!D18)</f>
        <v>0.663851</v>
      </c>
      <c r="J21" s="111" t="n">
        <f aca="false">+IF(C21&lt;&gt;0,(G21-C21)/C21,ABS(G21-C21))</f>
        <v>0</v>
      </c>
      <c r="K21" s="111" t="n">
        <f aca="false">+IF(D21&lt;&gt;0,(H21-D21)/D21,0)</f>
        <v>0</v>
      </c>
      <c r="M21" s="113" t="n">
        <f aca="false">+IF(J21&lt;&gt;"",ABS(J21),0)</f>
        <v>0</v>
      </c>
      <c r="N21" s="113" t="n">
        <f aca="false">+IF(J21&lt;&gt;"",ABS(K21),0)</f>
        <v>0</v>
      </c>
    </row>
    <row r="22" customFormat="false" ht="18.75" hidden="false" customHeight="false" outlineLevel="0" collapsed="false">
      <c r="B22" s="105" t="s">
        <v>22</v>
      </c>
      <c r="C22" s="109" t="n">
        <f aca="false">Utilidad!A19</f>
        <v>76131.663606</v>
      </c>
      <c r="D22" s="110" t="n">
        <f aca="false">IF(Utilidad!C19&gt;1,Utilidad!C19/100,Utilidad!C19)</f>
        <v>0.684106</v>
      </c>
      <c r="F22" s="105" t="s">
        <v>22</v>
      </c>
      <c r="G22" s="109" t="n">
        <f aca="false">Utilidad!B19</f>
        <v>76131.663606</v>
      </c>
      <c r="H22" s="110" t="n">
        <f aca="false">IF(Utilidad!D19&gt;1,Utilidad!D19/100,Utilidad!D19)</f>
        <v>0.684106</v>
      </c>
      <c r="J22" s="111" t="n">
        <f aca="false">+IF(C22&lt;&gt;0,(G22-C22)/C22,ABS(G22-C22))</f>
        <v>0</v>
      </c>
      <c r="K22" s="111" t="n">
        <f aca="false">+IF(D22&lt;&gt;0,(H22-D22)/D22,0)</f>
        <v>0</v>
      </c>
      <c r="M22" s="113" t="n">
        <f aca="false">+IF(J22&lt;&gt;"",ABS(J22),0)</f>
        <v>0</v>
      </c>
      <c r="N22" s="113" t="n">
        <f aca="false">+IF(J22&lt;&gt;"",ABS(K22),0)</f>
        <v>0</v>
      </c>
    </row>
    <row r="23" customFormat="false" ht="18.75" hidden="false" customHeight="false" outlineLevel="0" collapsed="false">
      <c r="B23" s="105" t="s">
        <v>23</v>
      </c>
      <c r="C23" s="109" t="n">
        <f aca="false">Utilidad!A20</f>
        <v>-383.42565625</v>
      </c>
      <c r="D23" s="110" t="n">
        <f aca="false">IF(Utilidad!C20&gt;1,Utilidad!C20/100,Utilidad!C20)</f>
        <v>0.684126</v>
      </c>
      <c r="F23" s="105" t="s">
        <v>23</v>
      </c>
      <c r="G23" s="109" t="n">
        <f aca="false">Utilidad!B20</f>
        <v>-383.42565625</v>
      </c>
      <c r="H23" s="110" t="n">
        <f aca="false">IF(Utilidad!D20&gt;1,Utilidad!D20/100,Utilidad!D20)</f>
        <v>0.684126</v>
      </c>
      <c r="J23" s="111" t="n">
        <f aca="false">+IF(C23&lt;&gt;0,(G23-C23)/C23,ABS(G23-C23))</f>
        <v>-0</v>
      </c>
      <c r="K23" s="111" t="n">
        <f aca="false">+IF(D23&lt;&gt;0,(H23-D23)/D23,0)</f>
        <v>0</v>
      </c>
      <c r="M23" s="113" t="n">
        <f aca="false">+IF(J23&lt;&gt;"",ABS(J23),0)</f>
        <v>0</v>
      </c>
      <c r="N23" s="113" t="n">
        <f aca="false">+IF(J23&lt;&gt;"",ABS(K23),0)</f>
        <v>0</v>
      </c>
    </row>
    <row r="24" customFormat="false" ht="18.75" hidden="false" customHeight="false" outlineLevel="0" collapsed="false">
      <c r="B24" s="105" t="s">
        <v>24</v>
      </c>
      <c r="C24" s="109" t="n">
        <f aca="false">Utilidad!A21</f>
        <v>0</v>
      </c>
      <c r="D24" s="110" t="n">
        <f aca="false">IF(Utilidad!C21&gt;1,Utilidad!C21/100,Utilidad!C21)</f>
        <v>0</v>
      </c>
      <c r="F24" s="105" t="s">
        <v>24</v>
      </c>
      <c r="G24" s="109" t="n">
        <f aca="false">Utilidad!B21</f>
        <v>0</v>
      </c>
      <c r="H24" s="110" t="n">
        <f aca="false">IF(Utilidad!D21&gt;1,Utilidad!D21/100,Utilidad!D21)</f>
        <v>0</v>
      </c>
      <c r="J24" s="111" t="n">
        <f aca="false">+IF(C24&lt;&gt;0,(G24-C24)/C24,ABS(G24-C24))</f>
        <v>0</v>
      </c>
      <c r="K24" s="111" t="n">
        <f aca="false">+IF(D24&lt;&gt;0,(H24-D24)/D24,0)</f>
        <v>0</v>
      </c>
      <c r="M24" s="113" t="n">
        <f aca="false">+IF(J24&lt;&gt;"",ABS(J24),0)</f>
        <v>0</v>
      </c>
      <c r="N24" s="113" t="n">
        <f aca="false">+IF(J24&lt;&gt;"",ABS(K24),0)</f>
        <v>0</v>
      </c>
    </row>
    <row r="25" customFormat="false" ht="18.75" hidden="false" customHeight="false" outlineLevel="0" collapsed="false">
      <c r="B25" s="105" t="s">
        <v>25</v>
      </c>
      <c r="C25" s="109" t="n">
        <f aca="false">Utilidad!A22</f>
        <v>75748.23795</v>
      </c>
      <c r="D25" s="110" t="n">
        <f aca="false">IF(Utilidad!C22&gt;1,Utilidad!C22/100,Utilidad!C22)</f>
        <v>0.684106</v>
      </c>
      <c r="F25" s="105" t="s">
        <v>25</v>
      </c>
      <c r="G25" s="109" t="n">
        <f aca="false">Utilidad!B22</f>
        <v>75748.23795</v>
      </c>
      <c r="H25" s="110" t="n">
        <f aca="false">IF(Utilidad!D22&gt;1,Utilidad!D22/100,Utilidad!D22)</f>
        <v>0.684106</v>
      </c>
      <c r="J25" s="111" t="n">
        <f aca="false">+IF(C25&lt;&gt;0,(G25-C25)/C25,ABS(G25-C25))</f>
        <v>0</v>
      </c>
      <c r="K25" s="111" t="n">
        <f aca="false">+IF(D25&lt;&gt;0,(H25-D25)/D25,0)</f>
        <v>0</v>
      </c>
      <c r="M25" s="113" t="n">
        <f aca="false">+IF(J25&lt;&gt;"",ABS(J25),0)</f>
        <v>0</v>
      </c>
      <c r="N25" s="113" t="n">
        <f aca="false">+IF(J25&lt;&gt;"",ABS(K25),0)</f>
        <v>0</v>
      </c>
    </row>
    <row r="26" customFormat="false" ht="18.75" hidden="false" customHeight="false" outlineLevel="0" collapsed="false">
      <c r="B26" s="105" t="s">
        <v>26</v>
      </c>
      <c r="C26" s="109" t="n">
        <f aca="false">Utilidad!A23</f>
        <v>1003.6487</v>
      </c>
      <c r="D26" s="110" t="n">
        <f aca="false">IF(Utilidad!C23&gt;1,Utilidad!C23/100,Utilidad!C23)</f>
        <v>0.682638</v>
      </c>
      <c r="F26" s="105" t="s">
        <v>26</v>
      </c>
      <c r="G26" s="109" t="n">
        <f aca="false">Utilidad!B23</f>
        <v>1003.6487</v>
      </c>
      <c r="H26" s="110" t="n">
        <f aca="false">IF(Utilidad!D23&gt;1,Utilidad!D23/100,Utilidad!D23)</f>
        <v>0.682638</v>
      </c>
      <c r="J26" s="111" t="n">
        <f aca="false">+IF(C26&lt;&gt;0,(G26-C26)/C26,ABS(G26-C26))</f>
        <v>0</v>
      </c>
      <c r="K26" s="111" t="n">
        <f aca="false">+IF(D26&lt;&gt;0,(H26-D26)/D26,0)</f>
        <v>0</v>
      </c>
      <c r="M26" s="113" t="n">
        <f aca="false">+IF(J26&lt;&gt;"",ABS(J26),0)</f>
        <v>0</v>
      </c>
      <c r="N26" s="113" t="n">
        <f aca="false">+IF(J26&lt;&gt;"",ABS(K26),0)</f>
        <v>0</v>
      </c>
    </row>
    <row r="27" customFormat="false" ht="18.75" hidden="false" customHeight="false" outlineLevel="0" collapsed="false">
      <c r="B27" s="105" t="s">
        <v>27</v>
      </c>
      <c r="C27" s="109" t="n">
        <f aca="false">Utilidad!A24</f>
        <v>74744.58925</v>
      </c>
      <c r="D27" s="110" t="n">
        <f aca="false">IF(Utilidad!C24&gt;1,Utilidad!C24/100,Utilidad!C24)</f>
        <v>0.684126</v>
      </c>
      <c r="F27" s="105" t="s">
        <v>27</v>
      </c>
      <c r="G27" s="109" t="n">
        <f aca="false">Utilidad!B24</f>
        <v>74744.58925</v>
      </c>
      <c r="H27" s="110" t="n">
        <f aca="false">IF(Utilidad!D24&gt;1,Utilidad!D24/100,Utilidad!D24)</f>
        <v>0.684126</v>
      </c>
      <c r="J27" s="111" t="n">
        <f aca="false">+IF(C27&lt;&gt;0,(G27-C27)/C27,ABS(G27-C27))</f>
        <v>0</v>
      </c>
      <c r="K27" s="111" t="n">
        <f aca="false">+IF(D27&lt;&gt;0,(H27-D27)/D27,0)</f>
        <v>0</v>
      </c>
      <c r="M27" s="113" t="n">
        <f aca="false">+IF(J27&lt;&gt;"",ABS(J27),0)</f>
        <v>0</v>
      </c>
      <c r="N27" s="113" t="n">
        <f aca="false">+IF(J27&lt;&gt;"",ABS(K27),0)</f>
        <v>0</v>
      </c>
    </row>
    <row r="28" customFormat="false" ht="18.75" hidden="false" customHeight="false" outlineLevel="0" collapsed="false">
      <c r="B28" s="105" t="s">
        <v>28</v>
      </c>
      <c r="C28" s="109" t="n">
        <f aca="false">Utilidad!A25</f>
        <v>74744.58925</v>
      </c>
      <c r="D28" s="110" t="n">
        <f aca="false">IF(Utilidad!C25&gt;1,Utilidad!C25/100,Utilidad!C25)</f>
        <v>0.684126</v>
      </c>
      <c r="F28" s="105" t="s">
        <v>28</v>
      </c>
      <c r="G28" s="109" t="n">
        <f aca="false">Utilidad!B25</f>
        <v>74744.58925</v>
      </c>
      <c r="H28" s="110" t="n">
        <f aca="false">IF(Utilidad!D25&gt;1,Utilidad!D25/100,Utilidad!D25)</f>
        <v>0.684126</v>
      </c>
      <c r="J28" s="111" t="n">
        <f aca="false">+IF(C28&lt;&gt;0,(G28-C28)/C28,ABS(G28-C28))</f>
        <v>0</v>
      </c>
      <c r="K28" s="111" t="n">
        <f aca="false">+IF(D28&lt;&gt;0,(H28-D28)/D28,0)</f>
        <v>0</v>
      </c>
      <c r="M28" s="113" t="n">
        <f aca="false">+IF(J28&lt;&gt;"",ABS(J28),0)</f>
        <v>0</v>
      </c>
      <c r="N28" s="113" t="n">
        <f aca="false">+IF(J28&lt;&gt;"",ABS(K28),0)</f>
        <v>0</v>
      </c>
    </row>
    <row r="29" customFormat="false" ht="18.75" hidden="false" customHeight="false" outlineLevel="0" collapsed="false">
      <c r="B29" s="105" t="s">
        <v>29</v>
      </c>
      <c r="C29" s="109" t="n">
        <f aca="false">Utilidad!A26</f>
        <v>0</v>
      </c>
      <c r="D29" s="110" t="n">
        <f aca="false">IF(Utilidad!C26&gt;1,Utilidad!C26/100,Utilidad!C26)</f>
        <v>0</v>
      </c>
      <c r="F29" s="105" t="s">
        <v>29</v>
      </c>
      <c r="G29" s="109" t="n">
        <f aca="false">Utilidad!B26</f>
        <v>0</v>
      </c>
      <c r="H29" s="110" t="n">
        <f aca="false">IF(Utilidad!D26&gt;1,Utilidad!D26/100,Utilidad!D26)</f>
        <v>0</v>
      </c>
      <c r="J29" s="111" t="n">
        <f aca="false">+IF(C29&lt;&gt;0,(G29-C29)/C29,ABS(G29-C29))</f>
        <v>0</v>
      </c>
      <c r="K29" s="111" t="n">
        <f aca="false">+IF(D29&lt;&gt;0,(H29-D29)/D29,0)</f>
        <v>0</v>
      </c>
      <c r="M29" s="113" t="n">
        <f aca="false">+IF(J29&lt;&gt;"",ABS(J29),0)</f>
        <v>0</v>
      </c>
      <c r="N29" s="113" t="n">
        <f aca="false">+IF(J29&lt;&gt;"",ABS(K29),0)</f>
        <v>0</v>
      </c>
    </row>
    <row r="30" customFormat="false" ht="18.75" hidden="false" customHeight="false" outlineLevel="0" collapsed="false">
      <c r="B30" s="105" t="s">
        <v>30</v>
      </c>
      <c r="C30" s="109" t="n">
        <f aca="false">Utilidad!A27</f>
        <v>0</v>
      </c>
      <c r="D30" s="110" t="n">
        <f aca="false">IF(Utilidad!C27&gt;1,Utilidad!C27/100,Utilidad!C27)</f>
        <v>0</v>
      </c>
      <c r="F30" s="105" t="s">
        <v>30</v>
      </c>
      <c r="G30" s="109" t="n">
        <f aca="false">Utilidad!B27</f>
        <v>0</v>
      </c>
      <c r="H30" s="110" t="n">
        <f aca="false">IF(Utilidad!D27&gt;1,Utilidad!D27/100,Utilidad!D27)</f>
        <v>0</v>
      </c>
      <c r="J30" s="111" t="n">
        <f aca="false">+IF(C30&lt;&gt;0,(G30-C30)/C30,ABS(G30-C30))</f>
        <v>0</v>
      </c>
      <c r="K30" s="111" t="n">
        <f aca="false">+IF(D30&lt;&gt;0,(H30-D30)/D30,0)</f>
        <v>0</v>
      </c>
      <c r="M30" s="113" t="n">
        <f aca="false">+IF(J30&lt;&gt;"",ABS(J30),0)</f>
        <v>0</v>
      </c>
      <c r="N30" s="113" t="n">
        <f aca="false">+IF(J30&lt;&gt;"",ABS(K30),0)</f>
        <v>0</v>
      </c>
    </row>
    <row r="31" customFormat="false" ht="18.75" hidden="false" customHeight="false" outlineLevel="0" collapsed="false">
      <c r="B31" s="105" t="s">
        <v>31</v>
      </c>
      <c r="C31" s="109" t="n">
        <f aca="false">Utilidad!A28</f>
        <v>0</v>
      </c>
      <c r="D31" s="110" t="n">
        <f aca="false">IF(Utilidad!C28&gt;1,Utilidad!C28/100,Utilidad!C28)</f>
        <v>0</v>
      </c>
      <c r="F31" s="105" t="s">
        <v>31</v>
      </c>
      <c r="G31" s="109" t="n">
        <f aca="false">Utilidad!B28</f>
        <v>0</v>
      </c>
      <c r="H31" s="110" t="n">
        <f aca="false">IF(Utilidad!D28&gt;1,Utilidad!D28/100,Utilidad!D28)</f>
        <v>0</v>
      </c>
      <c r="J31" s="111" t="n">
        <f aca="false">+IF(C31&lt;&gt;0,(G31-C31)/C31,ABS(G31-C31))</f>
        <v>0</v>
      </c>
      <c r="K31" s="111" t="n">
        <f aca="false">+IF(D31&lt;&gt;0,(H31-D31)/D31,0)</f>
        <v>0</v>
      </c>
      <c r="M31" s="113" t="n">
        <f aca="false">+IF(J31&lt;&gt;"",ABS(J31),0)</f>
        <v>0</v>
      </c>
      <c r="N31" s="113" t="n">
        <f aca="false">+IF(J31&lt;&gt;"",ABS(K31),0)</f>
        <v>0</v>
      </c>
    </row>
    <row r="32" customFormat="false" ht="18.75" hidden="false" customHeight="false" outlineLevel="0" collapsed="false">
      <c r="B32" s="105" t="s">
        <v>32</v>
      </c>
      <c r="C32" s="109" t="n">
        <f aca="false">Utilidad!A29</f>
        <v>0</v>
      </c>
      <c r="D32" s="110" t="n">
        <f aca="false">IF(Utilidad!C29&gt;1,Utilidad!C29/100,Utilidad!C29)</f>
        <v>0</v>
      </c>
      <c r="F32" s="105" t="s">
        <v>32</v>
      </c>
      <c r="G32" s="109" t="n">
        <f aca="false">Utilidad!B29</f>
        <v>0</v>
      </c>
      <c r="H32" s="110" t="n">
        <f aca="false">IF(Utilidad!D29&gt;1,Utilidad!D29/100,Utilidad!D29)</f>
        <v>0</v>
      </c>
      <c r="J32" s="111" t="n">
        <f aca="false">+IF(C32&lt;&gt;0,(G32-C32)/C32,ABS(G32-C32))</f>
        <v>0</v>
      </c>
      <c r="K32" s="111" t="n">
        <f aca="false">+IF(D32&lt;&gt;0,(H32-D32)/D32,0)</f>
        <v>0</v>
      </c>
      <c r="M32" s="113" t="n">
        <f aca="false">+IF(J32&lt;&gt;"",ABS(J32),0)</f>
        <v>0</v>
      </c>
      <c r="N32" s="113" t="n">
        <f aca="false">+IF(J32&lt;&gt;"",ABS(K32),0)</f>
        <v>0</v>
      </c>
    </row>
    <row r="33" customFormat="false" ht="18.75" hidden="false" customHeight="false" outlineLevel="0" collapsed="false">
      <c r="B33" s="105" t="s">
        <v>33</v>
      </c>
      <c r="C33" s="109" t="n">
        <f aca="false">Utilidad!A30</f>
        <v>0</v>
      </c>
      <c r="D33" s="110" t="n">
        <f aca="false">IF(Utilidad!C30&gt;1,Utilidad!C30/100,Utilidad!C30)</f>
        <v>0.61</v>
      </c>
      <c r="F33" s="105" t="s">
        <v>33</v>
      </c>
      <c r="G33" s="109" t="n">
        <f aca="false">Utilidad!B30</f>
        <v>0</v>
      </c>
      <c r="H33" s="110" t="n">
        <f aca="false">IF(Utilidad!D30&gt;1,Utilidad!D30/100,Utilidad!D30)</f>
        <v>0.61</v>
      </c>
      <c r="J33" s="111" t="n">
        <f aca="false">+IF(C33&lt;&gt;0,(G33-C33)/C33,ABS(G33-C33))</f>
        <v>0</v>
      </c>
      <c r="K33" s="111" t="n">
        <f aca="false">+IF(D33&lt;&gt;0,(H33-D33)/D33,0)</f>
        <v>0</v>
      </c>
      <c r="M33" s="113" t="n">
        <f aca="false">+IF(J33&lt;&gt;"",ABS(J33),0)</f>
        <v>0</v>
      </c>
      <c r="N33" s="113" t="n">
        <f aca="false">+IF(J33&lt;&gt;"",ABS(K33),0)</f>
        <v>0</v>
      </c>
    </row>
    <row r="34" customFormat="false" ht="18.75" hidden="false" customHeight="false" outlineLevel="0" collapsed="false">
      <c r="B34" s="105" t="s">
        <v>34</v>
      </c>
      <c r="C34" s="109" t="n">
        <f aca="false">Utilidad!A31</f>
        <v>0</v>
      </c>
      <c r="D34" s="110" t="n">
        <f aca="false">IF(Utilidad!C31&gt;1,Utilidad!C31/100,Utilidad!C31)</f>
        <v>0</v>
      </c>
      <c r="F34" s="105" t="s">
        <v>34</v>
      </c>
      <c r="G34" s="109" t="n">
        <f aca="false">Utilidad!B31</f>
        <v>0</v>
      </c>
      <c r="H34" s="110" t="n">
        <f aca="false">IF(Utilidad!D31&gt;1,Utilidad!D31/100,Utilidad!D31)</f>
        <v>0</v>
      </c>
      <c r="J34" s="111" t="n">
        <f aca="false">+IF(C34&lt;&gt;0,(G34-C34)/C34,ABS(G34-C34))</f>
        <v>0</v>
      </c>
      <c r="K34" s="111" t="n">
        <f aca="false">+IF(D34&lt;&gt;0,(H34-D34)/D34,0)</f>
        <v>0</v>
      </c>
      <c r="M34" s="113" t="n">
        <f aca="false">+IF(J34&lt;&gt;"",ABS(J34),0)</f>
        <v>0</v>
      </c>
      <c r="N34" s="113" t="n">
        <f aca="false">+IF(J34&lt;&gt;"",ABS(K34),0)</f>
        <v>0</v>
      </c>
    </row>
    <row r="35" customFormat="false" ht="18.75" hidden="false" customHeight="false" outlineLevel="0" collapsed="false">
      <c r="B35" s="105" t="s">
        <v>35</v>
      </c>
      <c r="C35" s="109" t="n">
        <f aca="false">Utilidad!A32</f>
        <v>0</v>
      </c>
      <c r="D35" s="110" t="n">
        <f aca="false">IF(Utilidad!C32&gt;1,Utilidad!C32/100,Utilidad!C32)</f>
        <v>0</v>
      </c>
      <c r="F35" s="105" t="s">
        <v>35</v>
      </c>
      <c r="G35" s="109" t="n">
        <f aca="false">Utilidad!B32</f>
        <v>0</v>
      </c>
      <c r="H35" s="110" t="n">
        <f aca="false">IF(Utilidad!D32&gt;1,Utilidad!D32/100,Utilidad!D32)</f>
        <v>0</v>
      </c>
      <c r="J35" s="111" t="n">
        <f aca="false">+IF(C35&lt;&gt;0,(G35-C35)/C35,ABS(G35-C35))</f>
        <v>0</v>
      </c>
      <c r="K35" s="111" t="n">
        <f aca="false">+IF(D35&lt;&gt;0,(H35-D35)/D35,0)</f>
        <v>0</v>
      </c>
      <c r="M35" s="113" t="n">
        <f aca="false">+IF(J35&lt;&gt;"",ABS(J35),0)</f>
        <v>0</v>
      </c>
      <c r="N35" s="113" t="n">
        <f aca="false">+IF(J35&lt;&gt;"",ABS(K35),0)</f>
        <v>0</v>
      </c>
    </row>
    <row r="36" customFormat="false" ht="18.75" hidden="false" customHeight="false" outlineLevel="0" collapsed="false">
      <c r="B36" s="105" t="s">
        <v>36</v>
      </c>
      <c r="C36" s="109" t="n">
        <f aca="false">Utilidad!A33</f>
        <v>27866.973294</v>
      </c>
      <c r="D36" s="110" t="n">
        <f aca="false">IF(Utilidad!C33&gt;1,Utilidad!C33/100,Utilidad!C33)</f>
        <v>0.619195</v>
      </c>
      <c r="F36" s="105" t="s">
        <v>36</v>
      </c>
      <c r="G36" s="109" t="n">
        <f aca="false">Utilidad!B33</f>
        <v>27866.973294</v>
      </c>
      <c r="H36" s="110" t="n">
        <f aca="false">IF(Utilidad!D33&gt;1,Utilidad!D33/100,Utilidad!D33)</f>
        <v>0.619195</v>
      </c>
      <c r="J36" s="111" t="n">
        <f aca="false">+IF(C36&lt;&gt;0,(G36-C36)/C36,ABS(G36-C36))</f>
        <v>0</v>
      </c>
      <c r="K36" s="111" t="n">
        <f aca="false">+IF(D36&lt;&gt;0,(H36-D36)/D36,0)</f>
        <v>0</v>
      </c>
      <c r="M36" s="113" t="n">
        <f aca="false">+IF(J36&lt;&gt;"",ABS(J36),0)</f>
        <v>0</v>
      </c>
      <c r="N36" s="113" t="n">
        <f aca="false">+IF(J36&lt;&gt;"",ABS(K36),0)</f>
        <v>0</v>
      </c>
    </row>
    <row r="37" customFormat="false" ht="18.75" hidden="false" customHeight="false" outlineLevel="0" collapsed="false">
      <c r="B37" s="105" t="s">
        <v>37</v>
      </c>
      <c r="C37" s="109" t="n">
        <f aca="false">Utilidad!A34</f>
        <v>22158.782654</v>
      </c>
      <c r="D37" s="110" t="n">
        <f aca="false">IF(Utilidad!C34&gt;1,Utilidad!C34/100,Utilidad!C34)</f>
        <v>0.6211</v>
      </c>
      <c r="F37" s="105" t="s">
        <v>37</v>
      </c>
      <c r="G37" s="109" t="n">
        <f aca="false">Utilidad!B34</f>
        <v>22158.782654</v>
      </c>
      <c r="H37" s="110" t="n">
        <f aca="false">IF(Utilidad!D34&gt;1,Utilidad!D34/100,Utilidad!D34)</f>
        <v>0.6211</v>
      </c>
      <c r="J37" s="111" t="n">
        <f aca="false">+IF(C37&lt;&gt;0,(G37-C37)/C37,ABS(G37-C37))</f>
        <v>0</v>
      </c>
      <c r="K37" s="111" t="n">
        <f aca="false">+IF(D37&lt;&gt;0,(H37-D37)/D37,0)</f>
        <v>0</v>
      </c>
      <c r="M37" s="113" t="n">
        <f aca="false">+IF(J37&lt;&gt;"",ABS(J37),0)</f>
        <v>0</v>
      </c>
      <c r="N37" s="113" t="n">
        <f aca="false">+IF(J37&lt;&gt;"",ABS(K37),0)</f>
        <v>0</v>
      </c>
    </row>
    <row r="38" customFormat="false" ht="18.75" hidden="false" customHeight="false" outlineLevel="0" collapsed="false">
      <c r="B38" s="105" t="s">
        <v>38</v>
      </c>
      <c r="C38" s="109" t="n">
        <f aca="false">Utilidad!A35</f>
        <v>5708.19064</v>
      </c>
      <c r="D38" s="110" t="n">
        <f aca="false">IF(Utilidad!C35&gt;1,Utilidad!C35/100,Utilidad!C35)</f>
        <v>0.6118</v>
      </c>
      <c r="F38" s="105" t="s">
        <v>38</v>
      </c>
      <c r="G38" s="109" t="n">
        <f aca="false">Utilidad!B35</f>
        <v>5708.19064</v>
      </c>
      <c r="H38" s="110" t="n">
        <f aca="false">IF(Utilidad!D35&gt;1,Utilidad!D35/100,Utilidad!D35)</f>
        <v>0.6118</v>
      </c>
      <c r="J38" s="111" t="n">
        <f aca="false">+IF(C38&lt;&gt;0,(G38-C38)/C38,ABS(G38-C38))</f>
        <v>0</v>
      </c>
      <c r="K38" s="111" t="n">
        <f aca="false">+IF(D38&lt;&gt;0,(H38-D38)/D38,0)</f>
        <v>0</v>
      </c>
      <c r="M38" s="113" t="n">
        <f aca="false">+IF(J38&lt;&gt;"",ABS(J38),0)</f>
        <v>0</v>
      </c>
      <c r="N38" s="113" t="n">
        <f aca="false">+IF(J38&lt;&gt;"",ABS(K38),0)</f>
        <v>0</v>
      </c>
    </row>
    <row r="39" customFormat="false" ht="18.75" hidden="false" customHeight="false" outlineLevel="0" collapsed="false">
      <c r="B39" s="105" t="s">
        <v>39</v>
      </c>
      <c r="C39" s="109" t="n">
        <f aca="false">Utilidad!A36</f>
        <v>10808.07805</v>
      </c>
      <c r="D39" s="110" t="n">
        <f aca="false">IF(Utilidad!C36&gt;1,Utilidad!C36/100,Utilidad!C36)</f>
        <v>0.6107</v>
      </c>
      <c r="F39" s="105" t="s">
        <v>39</v>
      </c>
      <c r="G39" s="109" t="n">
        <f aca="false">Utilidad!B36</f>
        <v>10808.07805</v>
      </c>
      <c r="H39" s="110" t="n">
        <f aca="false">IF(Utilidad!D36&gt;1,Utilidad!D36/100,Utilidad!D36)</f>
        <v>0.6107</v>
      </c>
      <c r="J39" s="111" t="n">
        <f aca="false">+IF(C39&lt;&gt;0,(G39-C39)/C39,ABS(G39-C39))</f>
        <v>0</v>
      </c>
      <c r="K39" s="111" t="n">
        <f aca="false">+IF(D39&lt;&gt;0,(H39-D39)/D39,0)</f>
        <v>0</v>
      </c>
      <c r="M39" s="113" t="n">
        <f aca="false">+IF(J39&lt;&gt;"",ABS(J39),0)</f>
        <v>0</v>
      </c>
      <c r="N39" s="113" t="n">
        <f aca="false">+IF(J39&lt;&gt;"",ABS(K39),0)</f>
        <v>0</v>
      </c>
    </row>
    <row r="40" customFormat="false" ht="18.75" hidden="false" customHeight="false" outlineLevel="0" collapsed="false">
      <c r="B40" s="105" t="s">
        <v>40</v>
      </c>
      <c r="C40" s="109" t="n">
        <f aca="false">Utilidad!A37</f>
        <v>417.694898</v>
      </c>
      <c r="D40" s="110" t="n">
        <f aca="false">IF(Utilidad!C37&gt;1,Utilidad!C37/100,Utilidad!C37)</f>
        <v>0.5673</v>
      </c>
      <c r="F40" s="105" t="s">
        <v>40</v>
      </c>
      <c r="G40" s="109" t="n">
        <f aca="false">Utilidad!B37</f>
        <v>417.694898</v>
      </c>
      <c r="H40" s="110" t="n">
        <f aca="false">IF(Utilidad!D37&gt;1,Utilidad!D37/100,Utilidad!D37)</f>
        <v>0.5673</v>
      </c>
      <c r="J40" s="111" t="n">
        <f aca="false">+IF(C40&lt;&gt;0,(G40-C40)/C40,ABS(G40-C40))</f>
        <v>0</v>
      </c>
      <c r="K40" s="111" t="n">
        <f aca="false">+IF(D40&lt;&gt;0,(H40-D40)/D40,0)</f>
        <v>0</v>
      </c>
      <c r="M40" s="113" t="n">
        <f aca="false">+IF(J40&lt;&gt;"",ABS(J40),0)</f>
        <v>0</v>
      </c>
      <c r="N40" s="113" t="n">
        <f aca="false">+IF(J40&lt;&gt;"",ABS(K40),0)</f>
        <v>0</v>
      </c>
    </row>
    <row r="41" customFormat="false" ht="18.75" hidden="false" customHeight="false" outlineLevel="0" collapsed="false">
      <c r="B41" s="105" t="s">
        <v>41</v>
      </c>
      <c r="C41" s="109" t="n">
        <f aca="false">Utilidad!A38</f>
        <v>11225.772948</v>
      </c>
      <c r="D41" s="110" t="n">
        <f aca="false">IF(Utilidad!C38&gt;1,Utilidad!C38/100,Utilidad!C38)</f>
        <v>0.609085</v>
      </c>
      <c r="F41" s="105" t="s">
        <v>41</v>
      </c>
      <c r="G41" s="109" t="n">
        <f aca="false">Utilidad!B38</f>
        <v>11225.772948</v>
      </c>
      <c r="H41" s="110" t="n">
        <f aca="false">IF(Utilidad!D38&gt;1,Utilidad!D38/100,Utilidad!D38)</f>
        <v>0.609085</v>
      </c>
      <c r="J41" s="111" t="n">
        <f aca="false">+IF(C41&lt;&gt;0,(G41-C41)/C41,ABS(G41-C41))</f>
        <v>0</v>
      </c>
      <c r="K41" s="111" t="n">
        <f aca="false">+IF(D41&lt;&gt;0,(H41-D41)/D41,0)</f>
        <v>0</v>
      </c>
      <c r="M41" s="113" t="n">
        <f aca="false">+IF(J41&lt;&gt;"",ABS(J41),0)</f>
        <v>0</v>
      </c>
      <c r="N41" s="113" t="n">
        <f aca="false">+IF(J41&lt;&gt;"",ABS(K41),0)</f>
        <v>0</v>
      </c>
    </row>
    <row r="42" customFormat="false" ht="18.75" hidden="false" customHeight="false" outlineLevel="0" collapsed="false">
      <c r="B42" s="105" t="s">
        <v>42</v>
      </c>
      <c r="C42" s="109" t="n">
        <f aca="false">Utilidad!A39</f>
        <v>0</v>
      </c>
      <c r="D42" s="110" t="n">
        <f aca="false">IF(Utilidad!C39&gt;1,Utilidad!C39/100,Utilidad!C39)</f>
        <v>0</v>
      </c>
      <c r="F42" s="105" t="s">
        <v>42</v>
      </c>
      <c r="G42" s="109" t="n">
        <f aca="false">Utilidad!B39</f>
        <v>0</v>
      </c>
      <c r="H42" s="110" t="n">
        <f aca="false">IF(Utilidad!D39&gt;1,Utilidad!D39/100,Utilidad!D39)</f>
        <v>0</v>
      </c>
      <c r="J42" s="111" t="n">
        <f aca="false">+IF(C42&lt;&gt;0,(G42-C42)/C42,ABS(G42-C42))</f>
        <v>0</v>
      </c>
      <c r="K42" s="111" t="n">
        <f aca="false">+IF(D42&lt;&gt;0,(H42-D42)/D42,0)</f>
        <v>0</v>
      </c>
      <c r="M42" s="113" t="n">
        <f aca="false">+IF(J42&lt;&gt;"",ABS(J42),0)</f>
        <v>0</v>
      </c>
      <c r="N42" s="113" t="n">
        <f aca="false">+IF(J42&lt;&gt;"",ABS(K42),0)</f>
        <v>0</v>
      </c>
    </row>
    <row r="43" customFormat="false" ht="18.75" hidden="false" customHeight="false" outlineLevel="0" collapsed="false">
      <c r="B43" s="105" t="s">
        <v>43</v>
      </c>
      <c r="C43" s="109" t="n">
        <f aca="false">Utilidad!A40</f>
        <v>11681.22074</v>
      </c>
      <c r="D43" s="110" t="n">
        <f aca="false">IF(Utilidad!C40&gt;1,Utilidad!C40/100,Utilidad!C40)</f>
        <v>0.3693</v>
      </c>
      <c r="F43" s="105" t="s">
        <v>43</v>
      </c>
      <c r="G43" s="109" t="n">
        <f aca="false">Utilidad!B40</f>
        <v>11681.22074</v>
      </c>
      <c r="H43" s="110" t="n">
        <f aca="false">IF(Utilidad!D40&gt;1,Utilidad!D40/100,Utilidad!D40)</f>
        <v>0.3693</v>
      </c>
      <c r="J43" s="111" t="n">
        <f aca="false">+IF(C43&lt;&gt;0,(G43-C43)/C43,ABS(G43-C43))</f>
        <v>0</v>
      </c>
      <c r="K43" s="111" t="n">
        <f aca="false">+IF(D43&lt;&gt;0,(H43-D43)/D43,0)</f>
        <v>0</v>
      </c>
      <c r="M43" s="113" t="n">
        <f aca="false">+IF(J43&lt;&gt;"",ABS(J43),0)</f>
        <v>0</v>
      </c>
      <c r="N43" s="113" t="n">
        <f aca="false">+IF(J43&lt;&gt;"",ABS(K43),0)</f>
        <v>0</v>
      </c>
    </row>
    <row r="44" customFormat="false" ht="18.75" hidden="false" customHeight="false" outlineLevel="0" collapsed="false">
      <c r="B44" s="105" t="s">
        <v>44</v>
      </c>
      <c r="C44" s="109" t="n">
        <f aca="false">Utilidad!A41</f>
        <v>2189.3</v>
      </c>
      <c r="D44" s="110" t="n">
        <f aca="false">IF(Utilidad!C41&gt;1,Utilidad!C41/100,Utilidad!C41)</f>
        <v>0.358221</v>
      </c>
      <c r="F44" s="105" t="s">
        <v>44</v>
      </c>
      <c r="G44" s="109" t="n">
        <f aca="false">Utilidad!B41</f>
        <v>2189.3</v>
      </c>
      <c r="H44" s="110" t="n">
        <f aca="false">IF(Utilidad!D41&gt;1,Utilidad!D41/100,Utilidad!D41)</f>
        <v>0.358221</v>
      </c>
      <c r="J44" s="111" t="n">
        <f aca="false">+IF(C44&lt;&gt;0,(G44-C44)/C44,ABS(G44-C44))</f>
        <v>0</v>
      </c>
      <c r="K44" s="111" t="n">
        <f aca="false">+IF(D44&lt;&gt;0,(H44-D44)/D44,0)</f>
        <v>0</v>
      </c>
      <c r="M44" s="113" t="n">
        <f aca="false">+IF(J44&lt;&gt;"",ABS(J44),0)</f>
        <v>0</v>
      </c>
      <c r="N44" s="113" t="n">
        <f aca="false">+IF(J44&lt;&gt;"",ABS(K44),0)</f>
        <v>0</v>
      </c>
    </row>
    <row r="45" customFormat="false" ht="18.75" hidden="false" customHeight="false" outlineLevel="0" collapsed="false">
      <c r="B45" s="105" t="s">
        <v>45</v>
      </c>
      <c r="C45" s="109" t="n">
        <f aca="false">Utilidad!A42</f>
        <v>0</v>
      </c>
      <c r="D45" s="110" t="n">
        <f aca="false">IF(Utilidad!C42&gt;1,Utilidad!C42/100,Utilidad!C42)</f>
        <v>0</v>
      </c>
      <c r="F45" s="105" t="s">
        <v>45</v>
      </c>
      <c r="G45" s="109" t="n">
        <f aca="false">Utilidad!B42</f>
        <v>0</v>
      </c>
      <c r="H45" s="110" t="n">
        <f aca="false">IF(Utilidad!D42&gt;1,Utilidad!D42/100,Utilidad!D42)</f>
        <v>0</v>
      </c>
      <c r="J45" s="111" t="n">
        <f aca="false">+IF(C45&lt;&gt;0,(G45-C45)/C45,ABS(G45-C45))</f>
        <v>0</v>
      </c>
      <c r="K45" s="111" t="n">
        <f aca="false">+IF(D45&lt;&gt;0,(H45-D45)/D45,0)</f>
        <v>0</v>
      </c>
      <c r="M45" s="113" t="n">
        <f aca="false">+IF(J45&lt;&gt;"",ABS(J45),0)</f>
        <v>0</v>
      </c>
      <c r="N45" s="113" t="n">
        <f aca="false">+IF(J45&lt;&gt;"",ABS(K45),0)</f>
        <v>0</v>
      </c>
    </row>
    <row r="46" customFormat="false" ht="18.75" hidden="false" customHeight="false" outlineLevel="0" collapsed="false">
      <c r="B46" s="105" t="s">
        <v>46</v>
      </c>
      <c r="C46" s="109" t="n">
        <f aca="false">Utilidad!A43</f>
        <v>0</v>
      </c>
      <c r="D46" s="110" t="n">
        <f aca="false">IF(Utilidad!C43&gt;1,Utilidad!C43/100,Utilidad!C43)</f>
        <v>0</v>
      </c>
      <c r="F46" s="105" t="s">
        <v>46</v>
      </c>
      <c r="G46" s="109" t="n">
        <f aca="false">Utilidad!B43</f>
        <v>0</v>
      </c>
      <c r="H46" s="110" t="n">
        <f aca="false">IF(Utilidad!D43&gt;1,Utilidad!D43/100,Utilidad!D43)</f>
        <v>0</v>
      </c>
      <c r="J46" s="111" t="n">
        <f aca="false">+IF(C46&lt;&gt;0,(G46-C46)/C46,ABS(G46-C46))</f>
        <v>0</v>
      </c>
      <c r="K46" s="111" t="n">
        <f aca="false">+IF(D46&lt;&gt;0,(H46-D46)/D46,0)</f>
        <v>0</v>
      </c>
      <c r="M46" s="113" t="n">
        <f aca="false">+IF(J46&lt;&gt;"",ABS(J46),0)</f>
        <v>0</v>
      </c>
      <c r="N46" s="113" t="n">
        <f aca="false">+IF(J46&lt;&gt;"",ABS(K46),0)</f>
        <v>0</v>
      </c>
    </row>
    <row r="47" customFormat="false" ht="18.75" hidden="false" customHeight="false" outlineLevel="0" collapsed="false">
      <c r="B47" s="105" t="s">
        <v>47</v>
      </c>
      <c r="C47" s="109" t="n">
        <f aca="false">Utilidad!A44</f>
        <v>0</v>
      </c>
      <c r="D47" s="110" t="n">
        <f aca="false">IF(Utilidad!C44&gt;1,Utilidad!C44/100,Utilidad!C44)</f>
        <v>0</v>
      </c>
      <c r="F47" s="105" t="s">
        <v>47</v>
      </c>
      <c r="G47" s="109" t="n">
        <f aca="false">Utilidad!B44</f>
        <v>0</v>
      </c>
      <c r="H47" s="110" t="n">
        <f aca="false">IF(Utilidad!D44&gt;1,Utilidad!D44/100,Utilidad!D44)</f>
        <v>0</v>
      </c>
      <c r="J47" s="111" t="n">
        <f aca="false">+IF(C47&lt;&gt;0,(G47-C47)/C47,ABS(G47-C47))</f>
        <v>0</v>
      </c>
      <c r="K47" s="111" t="n">
        <f aca="false">+IF(D47&lt;&gt;0,(H47-D47)/D47,0)</f>
        <v>0</v>
      </c>
      <c r="M47" s="113" t="n">
        <f aca="false">+IF(J47&lt;&gt;"",ABS(J47),0)</f>
        <v>0</v>
      </c>
      <c r="N47" s="113" t="n">
        <f aca="false">+IF(J47&lt;&gt;"",ABS(K47),0)</f>
        <v>0</v>
      </c>
    </row>
    <row r="48" customFormat="false" ht="18.75" hidden="false" customHeight="false" outlineLevel="0" collapsed="false">
      <c r="B48" s="105" t="s">
        <v>48</v>
      </c>
      <c r="C48" s="109" t="n">
        <f aca="false">Utilidad!A45</f>
        <v>0</v>
      </c>
      <c r="D48" s="110" t="n">
        <f aca="false">IF(Utilidad!C45&gt;1,Utilidad!C45/100,Utilidad!C45)</f>
        <v>0</v>
      </c>
      <c r="F48" s="105" t="s">
        <v>48</v>
      </c>
      <c r="G48" s="109" t="n">
        <f aca="false">Utilidad!B45</f>
        <v>0</v>
      </c>
      <c r="H48" s="110" t="n">
        <f aca="false">IF(Utilidad!D45&gt;1,Utilidad!D45/100,Utilidad!D45)</f>
        <v>0</v>
      </c>
      <c r="J48" s="111" t="n">
        <f aca="false">+IF(C48&lt;&gt;0,(G48-C48)/C48,ABS(G48-C48))</f>
        <v>0</v>
      </c>
      <c r="K48" s="111" t="n">
        <f aca="false">+IF(D48&lt;&gt;0,(H48-D48)/D48,0)</f>
        <v>0</v>
      </c>
      <c r="M48" s="113" t="n">
        <f aca="false">+IF(J48&lt;&gt;"",ABS(J48),0)</f>
        <v>0</v>
      </c>
      <c r="N48" s="113" t="n">
        <f aca="false">+IF(J48&lt;&gt;"",ABS(K48),0)</f>
        <v>0</v>
      </c>
    </row>
    <row r="49" customFormat="false" ht="18.75" hidden="false" customHeight="false" outlineLevel="0" collapsed="false">
      <c r="B49" s="105" t="s">
        <v>49</v>
      </c>
      <c r="C49" s="109" t="n">
        <f aca="false">Utilidad!A46</f>
        <v>0</v>
      </c>
      <c r="D49" s="110" t="n">
        <f aca="false">IF(Utilidad!C46&gt;1,Utilidad!C46/100,Utilidad!C46)</f>
        <v>0</v>
      </c>
      <c r="F49" s="105" t="s">
        <v>49</v>
      </c>
      <c r="G49" s="109" t="n">
        <f aca="false">Utilidad!B46</f>
        <v>0</v>
      </c>
      <c r="H49" s="110" t="n">
        <f aca="false">IF(Utilidad!D46&gt;1,Utilidad!D46/100,Utilidad!D46)</f>
        <v>0</v>
      </c>
      <c r="J49" s="111" t="n">
        <f aca="false">+IF(C49&lt;&gt;0,(G49-C49)/C49,ABS(G49-C49))</f>
        <v>0</v>
      </c>
      <c r="K49" s="111" t="n">
        <f aca="false">+IF(D49&lt;&gt;0,(H49-D49)/D49,0)</f>
        <v>0</v>
      </c>
      <c r="M49" s="113" t="n">
        <f aca="false">+IF(J49&lt;&gt;"",ABS(J49),0)</f>
        <v>0</v>
      </c>
      <c r="N49" s="113" t="n">
        <f aca="false">+IF(J49&lt;&gt;"",ABS(K49),0)</f>
        <v>0</v>
      </c>
    </row>
    <row r="50" customFormat="false" ht="18.75" hidden="false" customHeight="false" outlineLevel="0" collapsed="false">
      <c r="B50" s="105" t="s">
        <v>50</v>
      </c>
      <c r="C50" s="109" t="n">
        <f aca="false">Utilidad!A47</f>
        <v>0</v>
      </c>
      <c r="D50" s="110" t="n">
        <f aca="false">IF(Utilidad!C47&gt;1,Utilidad!C47/100,Utilidad!C47)</f>
        <v>0</v>
      </c>
      <c r="F50" s="105" t="s">
        <v>50</v>
      </c>
      <c r="G50" s="109" t="n">
        <f aca="false">Utilidad!B47</f>
        <v>0</v>
      </c>
      <c r="H50" s="110" t="n">
        <f aca="false">IF(Utilidad!D47&gt;1,Utilidad!D47/100,Utilidad!D47)</f>
        <v>0</v>
      </c>
      <c r="J50" s="111" t="n">
        <f aca="false">+IF(C50&lt;&gt;0,(G50-C50)/C50,ABS(G50-C50))</f>
        <v>0</v>
      </c>
      <c r="K50" s="111" t="n">
        <f aca="false">+IF(D50&lt;&gt;0,(H50-D50)/D50,0)</f>
        <v>0</v>
      </c>
      <c r="M50" s="113" t="n">
        <f aca="false">+IF(J50&lt;&gt;"",ABS(J50),0)</f>
        <v>0</v>
      </c>
      <c r="N50" s="113" t="n">
        <f aca="false">+IF(J50&lt;&gt;"",ABS(K50),0)</f>
        <v>0</v>
      </c>
    </row>
    <row r="51" customFormat="false" ht="18.75" hidden="false" customHeight="false" outlineLevel="0" collapsed="false">
      <c r="B51" s="105" t="s">
        <v>51</v>
      </c>
      <c r="C51" s="109" t="n">
        <f aca="false">Utilidad!A48</f>
        <v>0</v>
      </c>
      <c r="D51" s="110" t="n">
        <f aca="false">IF(Utilidad!C48&gt;1,Utilidad!C48/100,Utilidad!C48)</f>
        <v>0</v>
      </c>
      <c r="F51" s="105" t="s">
        <v>51</v>
      </c>
      <c r="G51" s="109" t="n">
        <f aca="false">Utilidad!B48</f>
        <v>0</v>
      </c>
      <c r="H51" s="110" t="n">
        <f aca="false">IF(Utilidad!D48&gt;1,Utilidad!D48/100,Utilidad!D48)</f>
        <v>0</v>
      </c>
      <c r="J51" s="111" t="n">
        <f aca="false">+IF(C51&lt;&gt;0,(G51-C51)/C51,ABS(G51-C51))</f>
        <v>0</v>
      </c>
      <c r="K51" s="111" t="n">
        <f aca="false">+IF(D51&lt;&gt;0,(H51-D51)/D51,0)</f>
        <v>0</v>
      </c>
      <c r="M51" s="113" t="n">
        <f aca="false">+IF(J51&lt;&gt;"",ABS(J51),0)</f>
        <v>0</v>
      </c>
      <c r="N51" s="113" t="n">
        <f aca="false">+IF(J51&lt;&gt;"",ABS(K51),0)</f>
        <v>0</v>
      </c>
    </row>
    <row r="52" customFormat="false" ht="18.75" hidden="false" customHeight="false" outlineLevel="0" collapsed="false">
      <c r="B52" s="105" t="s">
        <v>52</v>
      </c>
      <c r="C52" s="109" t="n">
        <f aca="false">Utilidad!A49</f>
        <v>0</v>
      </c>
      <c r="D52" s="110" t="n">
        <f aca="false">IF(Utilidad!C49&gt;1,Utilidad!C49/100,Utilidad!C49)</f>
        <v>0</v>
      </c>
      <c r="F52" s="105" t="s">
        <v>52</v>
      </c>
      <c r="G52" s="109" t="n">
        <f aca="false">Utilidad!B49</f>
        <v>0</v>
      </c>
      <c r="H52" s="110" t="n">
        <f aca="false">IF(Utilidad!D49&gt;1,Utilidad!D49/100,Utilidad!D49)</f>
        <v>0</v>
      </c>
      <c r="J52" s="111" t="n">
        <f aca="false">+IF(C52&lt;&gt;0,(G52-C52)/C52,ABS(G52-C52))</f>
        <v>0</v>
      </c>
      <c r="K52" s="111" t="n">
        <f aca="false">+IF(D52&lt;&gt;0,(H52-D52)/D52,0)</f>
        <v>0</v>
      </c>
      <c r="M52" s="113" t="n">
        <f aca="false">+IF(J52&lt;&gt;"",ABS(J52),0)</f>
        <v>0</v>
      </c>
      <c r="N52" s="113" t="n">
        <f aca="false">+IF(J52&lt;&gt;"",ABS(K52),0)</f>
        <v>0</v>
      </c>
    </row>
    <row r="53" customFormat="false" ht="18.75" hidden="false" customHeight="false" outlineLevel="0" collapsed="false">
      <c r="B53" s="105" t="s">
        <v>53</v>
      </c>
      <c r="C53" s="109" t="n">
        <f aca="false">Utilidad!A50</f>
        <v>0</v>
      </c>
      <c r="D53" s="110" t="n">
        <f aca="false">IF(Utilidad!C50&gt;1,Utilidad!C50/100,Utilidad!C50)</f>
        <v>0</v>
      </c>
      <c r="F53" s="105" t="s">
        <v>53</v>
      </c>
      <c r="G53" s="109" t="n">
        <f aca="false">Utilidad!B50</f>
        <v>0</v>
      </c>
      <c r="H53" s="110" t="n">
        <f aca="false">IF(Utilidad!D50&gt;1,Utilidad!D50/100,Utilidad!D50)</f>
        <v>0</v>
      </c>
      <c r="J53" s="111" t="n">
        <f aca="false">+IF(C53&lt;&gt;0,(G53-C53)/C53,ABS(G53-C53))</f>
        <v>0</v>
      </c>
      <c r="K53" s="111" t="n">
        <f aca="false">+IF(D53&lt;&gt;0,(H53-D53)/D53,0)</f>
        <v>0</v>
      </c>
      <c r="M53" s="113" t="n">
        <f aca="false">+IF(J53&lt;&gt;"",ABS(J53),0)</f>
        <v>0</v>
      </c>
      <c r="N53" s="113" t="n">
        <f aca="false">+IF(J53&lt;&gt;"",ABS(K53),0)</f>
        <v>0</v>
      </c>
    </row>
    <row r="54" customFormat="false" ht="18.75" hidden="false" customHeight="false" outlineLevel="0" collapsed="false">
      <c r="B54" s="105" t="s">
        <v>54</v>
      </c>
      <c r="C54" s="109" t="n">
        <f aca="false">Utilidad!A51</f>
        <v>0</v>
      </c>
      <c r="D54" s="110" t="n">
        <f aca="false">IF(Utilidad!C51&gt;1,Utilidad!C51/100,Utilidad!C51)</f>
        <v>0</v>
      </c>
      <c r="F54" s="105" t="s">
        <v>54</v>
      </c>
      <c r="G54" s="109" t="n">
        <f aca="false">Utilidad!B51</f>
        <v>0</v>
      </c>
      <c r="H54" s="110" t="n">
        <f aca="false">IF(Utilidad!D51&gt;1,Utilidad!D51/100,Utilidad!D51)</f>
        <v>0</v>
      </c>
      <c r="J54" s="111" t="n">
        <f aca="false">+IF(C54&lt;&gt;0,(G54-C54)/C54,ABS(G54-C54))</f>
        <v>0</v>
      </c>
      <c r="K54" s="111" t="n">
        <f aca="false">+IF(D54&lt;&gt;0,(H54-D54)/D54,0)</f>
        <v>0</v>
      </c>
      <c r="M54" s="113" t="n">
        <f aca="false">+IF(J54&lt;&gt;"",ABS(J54),0)</f>
        <v>0</v>
      </c>
      <c r="N54" s="113" t="n">
        <f aca="false">+IF(J54&lt;&gt;"",ABS(K54),0)</f>
        <v>0</v>
      </c>
    </row>
    <row r="55" customFormat="false" ht="18.75" hidden="false" customHeight="false" outlineLevel="0" collapsed="false">
      <c r="B55" s="105" t="s">
        <v>55</v>
      </c>
      <c r="C55" s="109" t="n">
        <f aca="false">Utilidad!A52</f>
        <v>0</v>
      </c>
      <c r="D55" s="110" t="n">
        <f aca="false">IF(Utilidad!C52&gt;1,Utilidad!C52/100,Utilidad!C52)</f>
        <v>0</v>
      </c>
      <c r="F55" s="105" t="s">
        <v>55</v>
      </c>
      <c r="G55" s="109" t="n">
        <f aca="false">Utilidad!B52</f>
        <v>0</v>
      </c>
      <c r="H55" s="110" t="n">
        <f aca="false">IF(Utilidad!D52&gt;1,Utilidad!D52/100,Utilidad!D52)</f>
        <v>0</v>
      </c>
      <c r="J55" s="111" t="n">
        <f aca="false">+IF(C55&lt;&gt;0,(G55-C55)/C55,ABS(G55-C55))</f>
        <v>0</v>
      </c>
      <c r="K55" s="111" t="n">
        <f aca="false">+IF(D55&lt;&gt;0,(H55-D55)/D55,0)</f>
        <v>0</v>
      </c>
      <c r="M55" s="113" t="n">
        <f aca="false">+IF(J55&lt;&gt;"",ABS(J55),0)</f>
        <v>0</v>
      </c>
      <c r="N55" s="113" t="n">
        <f aca="false">+IF(J55&lt;&gt;"",ABS(K55),0)</f>
        <v>0</v>
      </c>
    </row>
    <row r="56" customFormat="false" ht="18.75" hidden="false" customHeight="false" outlineLevel="0" collapsed="false">
      <c r="B56" s="105" t="s">
        <v>56</v>
      </c>
      <c r="C56" s="109" t="n">
        <f aca="false">Utilidad!A53</f>
        <v>0</v>
      </c>
      <c r="D56" s="110" t="n">
        <f aca="false">IF(Utilidad!C53&gt;1,Utilidad!C53/100,Utilidad!C53)</f>
        <v>0</v>
      </c>
      <c r="F56" s="105" t="s">
        <v>56</v>
      </c>
      <c r="G56" s="109" t="n">
        <f aca="false">Utilidad!B53</f>
        <v>0</v>
      </c>
      <c r="H56" s="110" t="n">
        <f aca="false">IF(Utilidad!D53&gt;1,Utilidad!D53/100,Utilidad!D53)</f>
        <v>0</v>
      </c>
      <c r="J56" s="111" t="n">
        <f aca="false">+IF(C56&lt;&gt;0,(G56-C56)/C56,ABS(G56-C56))</f>
        <v>0</v>
      </c>
      <c r="K56" s="111" t="n">
        <f aca="false">+IF(D56&lt;&gt;0,(H56-D56)/D56,0)</f>
        <v>0</v>
      </c>
      <c r="M56" s="113" t="n">
        <f aca="false">+IF(J56&lt;&gt;"",ABS(J56),0)</f>
        <v>0</v>
      </c>
      <c r="N56" s="113" t="n">
        <f aca="false">+IF(J56&lt;&gt;"",ABS(K56),0)</f>
        <v>0</v>
      </c>
    </row>
    <row r="57" customFormat="false" ht="18.75" hidden="false" customHeight="false" outlineLevel="0" collapsed="false">
      <c r="B57" s="105" t="s">
        <v>57</v>
      </c>
      <c r="C57" s="109" t="n">
        <f aca="false">Utilidad!A54</f>
        <v>61164.541878</v>
      </c>
      <c r="D57" s="110" t="n">
        <f aca="false">IF(Utilidad!C54&gt;1,Utilidad!C54/100,Utilidad!C54)</f>
        <v>0.522982</v>
      </c>
      <c r="F57" s="105" t="s">
        <v>57</v>
      </c>
      <c r="G57" s="109" t="n">
        <f aca="false">Utilidad!B54</f>
        <v>61164.541878</v>
      </c>
      <c r="H57" s="110" t="n">
        <f aca="false">IF(Utilidad!D54&gt;1,Utilidad!D54/100,Utilidad!D54)</f>
        <v>0.522982</v>
      </c>
      <c r="J57" s="111" t="n">
        <f aca="false">+IF(C57&lt;&gt;0,(G57-C57)/C57,ABS(G57-C57))</f>
        <v>0</v>
      </c>
      <c r="K57" s="111" t="n">
        <f aca="false">+IF(D57&lt;&gt;0,(H57-D57)/D57,0)</f>
        <v>0</v>
      </c>
      <c r="M57" s="113" t="n">
        <f aca="false">+IF(J57&lt;&gt;"",ABS(J57),0)</f>
        <v>0</v>
      </c>
      <c r="N57" s="113" t="n">
        <f aca="false">+IF(J57&lt;&gt;"",ABS(K57),0)</f>
        <v>0</v>
      </c>
    </row>
    <row r="58" customFormat="false" ht="18.75" hidden="false" customHeight="false" outlineLevel="0" collapsed="false">
      <c r="B58" s="105" t="s">
        <v>58</v>
      </c>
      <c r="C58" s="109" t="n">
        <f aca="false">Utilidad!A55</f>
        <v>61164.541878</v>
      </c>
      <c r="D58" s="110" t="n">
        <f aca="false">IF(Utilidad!C55&gt;1,Utilidad!C55/100,Utilidad!C55)</f>
        <v>0.522982</v>
      </c>
      <c r="F58" s="105" t="s">
        <v>58</v>
      </c>
      <c r="G58" s="109" t="n">
        <f aca="false">Utilidad!B55</f>
        <v>61164.541878</v>
      </c>
      <c r="H58" s="110" t="n">
        <f aca="false">IF(Utilidad!D55&gt;1,Utilidad!D55/100,Utilidad!D55)</f>
        <v>0.522982</v>
      </c>
      <c r="J58" s="111" t="n">
        <f aca="false">+IF(C58&lt;&gt;0,(G58-C58)/C58,ABS(G58-C58))</f>
        <v>0</v>
      </c>
      <c r="K58" s="111" t="n">
        <f aca="false">+IF(D58&lt;&gt;0,(H58-D58)/D58,0)</f>
        <v>0</v>
      </c>
      <c r="M58" s="113" t="n">
        <f aca="false">+IF(J58&lt;&gt;"",ABS(J58),0)</f>
        <v>0</v>
      </c>
      <c r="N58" s="113" t="n">
        <f aca="false">+IF(J58&lt;&gt;"",ABS(K58),0)</f>
        <v>0</v>
      </c>
    </row>
    <row r="59" customFormat="false" ht="15" hidden="false" customHeight="false" outlineLevel="0" collapsed="false">
      <c r="C59" s="114"/>
      <c r="D59" s="114"/>
    </row>
  </sheetData>
  <mergeCells count="3">
    <mergeCell ref="B2:D2"/>
    <mergeCell ref="F2:H2"/>
    <mergeCell ref="J2:K2"/>
  </mergeCells>
  <conditionalFormatting sqref="J4:K58">
    <cfRule type="expression" priority="2" aboveAverage="0" equalAverage="0" bottom="0" percent="0" rank="0" text="" dxfId="57">
      <formula>ABS(J4)&gt;=10%</formula>
    </cfRule>
  </conditionalFormatting>
  <conditionalFormatting sqref="L4:L5">
    <cfRule type="expression" priority="3" aboveAverage="0" equalAverage="0" bottom="0" percent="0" rank="0" text="" dxfId="58">
      <formula>ABS(L4)&gt;=10%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B14" activeCellId="0" sqref="B14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42.16"/>
    <col collapsed="false" customWidth="true" hidden="false" outlineLevel="0" max="2" min="2" style="0" width="24"/>
    <col collapsed="false" customWidth="true" hidden="false" outlineLevel="0" max="3" min="3" style="115" width="16.5"/>
    <col collapsed="false" customWidth="true" hidden="false" outlineLevel="0" max="4" min="4" style="0" width="23.16"/>
  </cols>
  <sheetData>
    <row r="1" customFormat="false" ht="24" hidden="false" customHeight="false" outlineLevel="0" collapsed="false">
      <c r="A1" s="116" t="s">
        <v>65</v>
      </c>
      <c r="B1" s="117" t="n">
        <v>3309.86699999997</v>
      </c>
      <c r="C1" s="118" t="n">
        <v>0.5</v>
      </c>
      <c r="D1" s="119" t="n">
        <v>0.01</v>
      </c>
    </row>
    <row r="2" customFormat="false" ht="24" hidden="false" customHeight="false" outlineLevel="0" collapsed="false">
      <c r="A2" s="116" t="s">
        <v>68</v>
      </c>
      <c r="B2" s="120" t="n">
        <v>25692.7176</v>
      </c>
      <c r="C2" s="118" t="n">
        <v>0.5</v>
      </c>
      <c r="D2" s="121" t="n">
        <v>0.01</v>
      </c>
    </row>
    <row r="3" customFormat="false" ht="24" hidden="false" customHeight="false" outlineLevel="0" collapsed="false">
      <c r="A3" s="116" t="s">
        <v>109</v>
      </c>
      <c r="B3" s="120" t="n">
        <v>1265.6375</v>
      </c>
      <c r="C3" s="118" t="n">
        <v>0.5</v>
      </c>
      <c r="D3" s="121" t="n">
        <v>0.0875</v>
      </c>
    </row>
    <row r="4" customFormat="false" ht="24" hidden="false" customHeight="false" outlineLevel="0" collapsed="false">
      <c r="A4" s="116" t="s">
        <v>110</v>
      </c>
      <c r="B4" s="120" t="n">
        <v>149.92314</v>
      </c>
      <c r="C4" s="118" t="n">
        <v>0.5</v>
      </c>
      <c r="D4" s="121" t="n">
        <v>0.007</v>
      </c>
    </row>
    <row r="5" customFormat="false" ht="24" hidden="false" customHeight="false" outlineLevel="0" collapsed="false">
      <c r="A5" s="116" t="s">
        <v>111</v>
      </c>
      <c r="B5" s="120" t="n">
        <v>36413.1255</v>
      </c>
      <c r="C5" s="118" t="n">
        <v>0.5</v>
      </c>
      <c r="D5" s="121" t="n">
        <v>0.089</v>
      </c>
    </row>
    <row r="6" customFormat="false" ht="24" hidden="false" customHeight="false" outlineLevel="0" collapsed="false">
      <c r="A6" s="116" t="s">
        <v>112</v>
      </c>
      <c r="B6" s="120" t="n">
        <v>9870.25118999998</v>
      </c>
      <c r="C6" s="118" t="n">
        <v>0.5</v>
      </c>
      <c r="D6" s="121" t="n">
        <v>0.007</v>
      </c>
    </row>
    <row r="7" customFormat="false" ht="24" hidden="false" customHeight="false" outlineLevel="0" collapsed="false">
      <c r="A7" s="116" t="s">
        <v>113</v>
      </c>
      <c r="B7" s="120" t="n">
        <v>66352.98489</v>
      </c>
      <c r="C7" s="118" t="n">
        <v>0.5</v>
      </c>
      <c r="D7" s="121" t="n">
        <v>0.007</v>
      </c>
    </row>
    <row r="8" customFormat="false" ht="24" hidden="false" customHeight="false" outlineLevel="0" collapsed="false">
      <c r="A8" s="116" t="s">
        <v>114</v>
      </c>
      <c r="B8" s="122" t="n">
        <v>140332.262</v>
      </c>
      <c r="C8" s="123" t="n">
        <v>0.684126</v>
      </c>
      <c r="D8" s="124" t="n">
        <v>0.01</v>
      </c>
    </row>
    <row r="9" customFormat="false" ht="24" hidden="false" customHeight="false" outlineLevel="0" collapsed="false">
      <c r="A9" s="116" t="s">
        <v>115</v>
      </c>
      <c r="B9" s="122" t="n">
        <v>142107.275</v>
      </c>
      <c r="C9" s="123" t="n">
        <v>0.684106</v>
      </c>
      <c r="D9" s="124" t="n">
        <v>0.01</v>
      </c>
    </row>
    <row r="10" customFormat="false" ht="24" hidden="false" customHeight="false" outlineLevel="0" collapsed="false">
      <c r="A10" s="116" t="s">
        <v>116</v>
      </c>
      <c r="B10" s="120" t="n">
        <v>21525.51</v>
      </c>
      <c r="C10" s="125" t="n">
        <v>0.6211</v>
      </c>
      <c r="D10" s="124" t="n">
        <v>0.01</v>
      </c>
    </row>
    <row r="11" customFormat="false" ht="24" hidden="false" customHeight="false" outlineLevel="0" collapsed="false">
      <c r="A11" s="116" t="s">
        <v>117</v>
      </c>
      <c r="B11" s="120" t="n">
        <v>5708.19064</v>
      </c>
      <c r="C11" s="125" t="n">
        <v>0.6211</v>
      </c>
      <c r="D11" s="124" t="n">
        <v>0.01</v>
      </c>
    </row>
    <row r="12" customFormat="false" ht="24" hidden="false" customHeight="false" outlineLevel="0" collapsed="false">
      <c r="A12" s="116" t="s">
        <v>118</v>
      </c>
      <c r="B12" s="120" t="n">
        <v>769.05864</v>
      </c>
      <c r="C12" s="125" t="n">
        <v>0.6099</v>
      </c>
      <c r="D12" s="124" t="n">
        <v>0.01</v>
      </c>
    </row>
    <row r="13" customFormat="false" ht="24" hidden="false" customHeight="false" outlineLevel="0" collapsed="false">
      <c r="A13" s="116" t="s">
        <v>119</v>
      </c>
      <c r="B13" s="120" t="n">
        <v>10808.07805</v>
      </c>
      <c r="C13" s="125" t="n">
        <v>0.6107</v>
      </c>
      <c r="D13" s="124" t="n">
        <v>0.01</v>
      </c>
    </row>
    <row r="14" customFormat="false" ht="24" hidden="false" customHeight="false" outlineLevel="0" collapsed="false">
      <c r="A14" s="116" t="s">
        <v>120</v>
      </c>
      <c r="B14" s="122" t="n">
        <v>0</v>
      </c>
      <c r="C14" s="118" t="n">
        <v>0.5</v>
      </c>
      <c r="D14" s="124" t="n">
        <v>0.01</v>
      </c>
    </row>
    <row r="15" customFormat="false" ht="24" hidden="false" customHeight="false" outlineLevel="0" collapsed="false">
      <c r="A15" s="116" t="s">
        <v>121</v>
      </c>
      <c r="B15" s="122" t="n">
        <v>0</v>
      </c>
      <c r="C15" s="118" t="n">
        <v>0.5</v>
      </c>
      <c r="D15" s="124" t="n">
        <v>0.01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X83"/>
  <sheetViews>
    <sheetView showFormulas="false" showGridLines="true" showRowColHeaders="true" showZeros="true" rightToLeft="false" tabSelected="true" showOutlineSymbols="true" defaultGridColor="true" view="normal" topLeftCell="A10" colorId="64" zoomScale="55" zoomScaleNormal="55" zoomScalePageLayoutView="100" workbookViewId="0">
      <selection pane="topLeft" activeCell="I24" activeCellId="0" sqref="I24"/>
    </sheetView>
  </sheetViews>
  <sheetFormatPr defaultColWidth="6.5078125" defaultRowHeight="15" zeroHeight="false" outlineLevelRow="0" outlineLevelCol="0"/>
  <cols>
    <col collapsed="false" customWidth="true" hidden="false" outlineLevel="0" max="2" min="1" style="126" width="2.5"/>
    <col collapsed="false" customWidth="true" hidden="true" outlineLevel="0" max="3" min="3" style="126" width="15.51"/>
    <col collapsed="false" customWidth="true" hidden="false" outlineLevel="0" max="5" min="4" style="126" width="12.5"/>
    <col collapsed="false" customWidth="true" hidden="false" outlineLevel="0" max="6" min="6" style="126" width="15.51"/>
    <col collapsed="false" customWidth="true" hidden="false" outlineLevel="0" max="7" min="7" style="126" width="12"/>
    <col collapsed="false" customWidth="true" hidden="false" outlineLevel="0" max="8" min="8" style="126" width="12.5"/>
    <col collapsed="false" customWidth="true" hidden="false" outlineLevel="0" max="9" min="9" style="126" width="13.5"/>
    <col collapsed="false" customWidth="true" hidden="false" outlineLevel="0" max="12" min="10" style="126" width="13"/>
    <col collapsed="false" customWidth="true" hidden="false" outlineLevel="0" max="13" min="13" style="126" width="14.51"/>
    <col collapsed="false" customWidth="true" hidden="false" outlineLevel="0" max="15" min="14" style="126" width="13.5"/>
    <col collapsed="false" customWidth="true" hidden="false" outlineLevel="0" max="16" min="16" style="126" width="2.5"/>
    <col collapsed="false" customWidth="true" hidden="false" outlineLevel="0" max="17" min="17" style="126" width="13.5"/>
    <col collapsed="false" customWidth="true" hidden="false" outlineLevel="0" max="18" min="18" style="126" width="10.51"/>
    <col collapsed="false" customWidth="true" hidden="false" outlineLevel="0" max="19" min="19" style="126" width="12"/>
    <col collapsed="false" customWidth="true" hidden="false" outlineLevel="0" max="20" min="20" style="126" width="11.5"/>
    <col collapsed="false" customWidth="true" hidden="false" outlineLevel="0" max="21" min="21" style="126" width="16"/>
    <col collapsed="false" customWidth="true" hidden="false" outlineLevel="0" max="23" min="22" style="126" width="10.51"/>
    <col collapsed="false" customWidth="true" hidden="false" outlineLevel="0" max="24" min="24" style="126" width="15.51"/>
    <col collapsed="false" customWidth="true" hidden="false" outlineLevel="0" max="25" min="25" style="126" width="11.5"/>
    <col collapsed="false" customWidth="true" hidden="false" outlineLevel="0" max="26" min="26" style="126" width="12"/>
    <col collapsed="false" customWidth="true" hidden="false" outlineLevel="0" max="27" min="27" style="126" width="11.5"/>
    <col collapsed="false" customWidth="true" hidden="false" outlineLevel="0" max="28" min="28" style="126" width="12"/>
    <col collapsed="false" customWidth="true" hidden="false" outlineLevel="0" max="29" min="29" style="126" width="11.5"/>
    <col collapsed="false" customWidth="true" hidden="false" outlineLevel="0" max="30" min="30" style="126" width="12.5"/>
    <col collapsed="false" customWidth="true" hidden="false" outlineLevel="0" max="31" min="31" style="126" width="10.51"/>
    <col collapsed="false" customWidth="true" hidden="false" outlineLevel="0" max="32" min="32" style="126" width="19"/>
    <col collapsed="false" customWidth="true" hidden="false" outlineLevel="0" max="33" min="33" style="126" width="13.5"/>
    <col collapsed="false" customWidth="true" hidden="false" outlineLevel="0" max="34" min="34" style="126" width="18"/>
    <col collapsed="false" customWidth="true" hidden="false" outlineLevel="0" max="35" min="35" style="126" width="42.5"/>
    <col collapsed="false" customWidth="true" hidden="false" outlineLevel="0" max="36" min="36" style="126" width="31"/>
    <col collapsed="false" customWidth="true" hidden="false" outlineLevel="0" max="37" min="37" style="126" width="35"/>
    <col collapsed="false" customWidth="true" hidden="false" outlineLevel="0" max="38" min="38" style="126" width="31"/>
    <col collapsed="false" customWidth="true" hidden="false" outlineLevel="0" max="39" min="39" style="126" width="35"/>
    <col collapsed="false" customWidth="true" hidden="false" outlineLevel="0" max="40" min="40" style="126" width="31"/>
    <col collapsed="false" customWidth="true" hidden="false" outlineLevel="0" max="41" min="41" style="126" width="37.5"/>
    <col collapsed="false" customWidth="true" hidden="false" outlineLevel="0" max="42" min="42" style="126" width="11.5"/>
    <col collapsed="false" customWidth="true" hidden="false" outlineLevel="0" max="43" min="43" style="126" width="54"/>
    <col collapsed="false" customWidth="true" hidden="false" outlineLevel="0" max="44" min="44" style="126" width="43.51"/>
    <col collapsed="false" customWidth="true" hidden="false" outlineLevel="0" max="45" min="45" style="126" width="44.51"/>
    <col collapsed="false" customWidth="false" hidden="false" outlineLevel="0" max="255" min="46" style="126" width="6.51"/>
    <col collapsed="false" customWidth="true" hidden="false" outlineLevel="0" max="257" min="256" style="126" width="2.5"/>
    <col collapsed="false" customWidth="true" hidden="true" outlineLevel="0" max="258" min="258" style="126" width="11.53"/>
    <col collapsed="false" customWidth="true" hidden="false" outlineLevel="0" max="261" min="259" style="126" width="12.5"/>
    <col collapsed="false" customWidth="true" hidden="false" outlineLevel="0" max="262" min="262" style="126" width="12"/>
    <col collapsed="false" customWidth="true" hidden="false" outlineLevel="0" max="263" min="263" style="126" width="12.5"/>
    <col collapsed="false" customWidth="true" hidden="false" outlineLevel="0" max="264" min="264" style="126" width="13.5"/>
    <col collapsed="false" customWidth="true" hidden="true" outlineLevel="0" max="265" min="265" style="126" width="11.53"/>
    <col collapsed="false" customWidth="true" hidden="false" outlineLevel="0" max="268" min="266" style="126" width="13"/>
    <col collapsed="false" customWidth="true" hidden="false" outlineLevel="0" max="269" min="269" style="126" width="14.51"/>
    <col collapsed="false" customWidth="true" hidden="false" outlineLevel="0" max="271" min="270" style="126" width="13.5"/>
    <col collapsed="false" customWidth="true" hidden="false" outlineLevel="0" max="272" min="272" style="126" width="2.5"/>
    <col collapsed="false" customWidth="true" hidden="false" outlineLevel="0" max="273" min="273" style="126" width="13.5"/>
    <col collapsed="false" customWidth="true" hidden="false" outlineLevel="0" max="274" min="274" style="126" width="10.51"/>
    <col collapsed="false" customWidth="true" hidden="false" outlineLevel="0" max="275" min="275" style="126" width="12"/>
    <col collapsed="false" customWidth="true" hidden="false" outlineLevel="0" max="276" min="276" style="126" width="11.5"/>
    <col collapsed="false" customWidth="true" hidden="false" outlineLevel="0" max="277" min="277" style="126" width="16"/>
    <col collapsed="false" customWidth="true" hidden="false" outlineLevel="0" max="279" min="278" style="126" width="10.51"/>
    <col collapsed="false" customWidth="true" hidden="false" outlineLevel="0" max="280" min="280" style="126" width="15.51"/>
    <col collapsed="false" customWidth="true" hidden="false" outlineLevel="0" max="281" min="281" style="126" width="11.5"/>
    <col collapsed="false" customWidth="true" hidden="false" outlineLevel="0" max="282" min="282" style="126" width="12"/>
    <col collapsed="false" customWidth="true" hidden="false" outlineLevel="0" max="283" min="283" style="126" width="11.5"/>
    <col collapsed="false" customWidth="true" hidden="false" outlineLevel="0" max="284" min="284" style="126" width="12"/>
    <col collapsed="false" customWidth="true" hidden="false" outlineLevel="0" max="285" min="285" style="126" width="11.5"/>
    <col collapsed="false" customWidth="true" hidden="false" outlineLevel="0" max="286" min="286" style="126" width="12.5"/>
    <col collapsed="false" customWidth="true" hidden="false" outlineLevel="0" max="287" min="287" style="126" width="10.51"/>
    <col collapsed="false" customWidth="true" hidden="false" outlineLevel="0" max="288" min="288" style="126" width="19"/>
    <col collapsed="false" customWidth="true" hidden="false" outlineLevel="0" max="289" min="289" style="126" width="13.5"/>
    <col collapsed="false" customWidth="true" hidden="false" outlineLevel="0" max="290" min="290" style="126" width="18"/>
    <col collapsed="false" customWidth="true" hidden="false" outlineLevel="0" max="291" min="291" style="126" width="42.5"/>
    <col collapsed="false" customWidth="true" hidden="false" outlineLevel="0" max="292" min="292" style="126" width="31"/>
    <col collapsed="false" customWidth="true" hidden="false" outlineLevel="0" max="293" min="293" style="126" width="35"/>
    <col collapsed="false" customWidth="true" hidden="false" outlineLevel="0" max="294" min="294" style="126" width="31"/>
    <col collapsed="false" customWidth="true" hidden="false" outlineLevel="0" max="295" min="295" style="126" width="35"/>
    <col collapsed="false" customWidth="true" hidden="false" outlineLevel="0" max="296" min="296" style="126" width="31"/>
    <col collapsed="false" customWidth="true" hidden="false" outlineLevel="0" max="297" min="297" style="126" width="37.5"/>
    <col collapsed="false" customWidth="true" hidden="false" outlineLevel="0" max="298" min="298" style="126" width="11.5"/>
    <col collapsed="false" customWidth="true" hidden="false" outlineLevel="0" max="299" min="299" style="126" width="54"/>
    <col collapsed="false" customWidth="true" hidden="false" outlineLevel="0" max="300" min="300" style="126" width="43.51"/>
    <col collapsed="false" customWidth="true" hidden="false" outlineLevel="0" max="301" min="301" style="126" width="44.51"/>
    <col collapsed="false" customWidth="false" hidden="false" outlineLevel="0" max="511" min="302" style="126" width="6.51"/>
    <col collapsed="false" customWidth="true" hidden="false" outlineLevel="0" max="513" min="512" style="126" width="2.5"/>
    <col collapsed="false" customWidth="true" hidden="true" outlineLevel="0" max="514" min="514" style="126" width="11.53"/>
    <col collapsed="false" customWidth="true" hidden="false" outlineLevel="0" max="517" min="515" style="126" width="12.5"/>
    <col collapsed="false" customWidth="true" hidden="false" outlineLevel="0" max="518" min="518" style="126" width="12"/>
    <col collapsed="false" customWidth="true" hidden="false" outlineLevel="0" max="519" min="519" style="126" width="12.5"/>
    <col collapsed="false" customWidth="true" hidden="false" outlineLevel="0" max="520" min="520" style="126" width="13.5"/>
    <col collapsed="false" customWidth="true" hidden="true" outlineLevel="0" max="521" min="521" style="126" width="11.53"/>
    <col collapsed="false" customWidth="true" hidden="false" outlineLevel="0" max="524" min="522" style="126" width="13"/>
    <col collapsed="false" customWidth="true" hidden="false" outlineLevel="0" max="525" min="525" style="126" width="14.51"/>
    <col collapsed="false" customWidth="true" hidden="false" outlineLevel="0" max="527" min="526" style="126" width="13.5"/>
    <col collapsed="false" customWidth="true" hidden="false" outlineLevel="0" max="528" min="528" style="126" width="2.5"/>
    <col collapsed="false" customWidth="true" hidden="false" outlineLevel="0" max="529" min="529" style="126" width="13.5"/>
    <col collapsed="false" customWidth="true" hidden="false" outlineLevel="0" max="530" min="530" style="126" width="10.51"/>
    <col collapsed="false" customWidth="true" hidden="false" outlineLevel="0" max="531" min="531" style="126" width="12"/>
    <col collapsed="false" customWidth="true" hidden="false" outlineLevel="0" max="532" min="532" style="126" width="11.5"/>
    <col collapsed="false" customWidth="true" hidden="false" outlineLevel="0" max="533" min="533" style="126" width="16"/>
    <col collapsed="false" customWidth="true" hidden="false" outlineLevel="0" max="535" min="534" style="126" width="10.51"/>
    <col collapsed="false" customWidth="true" hidden="false" outlineLevel="0" max="536" min="536" style="126" width="15.51"/>
    <col collapsed="false" customWidth="true" hidden="false" outlineLevel="0" max="537" min="537" style="126" width="11.5"/>
    <col collapsed="false" customWidth="true" hidden="false" outlineLevel="0" max="538" min="538" style="126" width="12"/>
    <col collapsed="false" customWidth="true" hidden="false" outlineLevel="0" max="539" min="539" style="126" width="11.5"/>
    <col collapsed="false" customWidth="true" hidden="false" outlineLevel="0" max="540" min="540" style="126" width="12"/>
    <col collapsed="false" customWidth="true" hidden="false" outlineLevel="0" max="541" min="541" style="126" width="11.5"/>
    <col collapsed="false" customWidth="true" hidden="false" outlineLevel="0" max="542" min="542" style="126" width="12.5"/>
    <col collapsed="false" customWidth="true" hidden="false" outlineLevel="0" max="543" min="543" style="126" width="10.51"/>
    <col collapsed="false" customWidth="true" hidden="false" outlineLevel="0" max="544" min="544" style="126" width="19"/>
    <col collapsed="false" customWidth="true" hidden="false" outlineLevel="0" max="545" min="545" style="126" width="13.5"/>
    <col collapsed="false" customWidth="true" hidden="false" outlineLevel="0" max="546" min="546" style="126" width="18"/>
    <col collapsed="false" customWidth="true" hidden="false" outlineLevel="0" max="547" min="547" style="126" width="42.5"/>
    <col collapsed="false" customWidth="true" hidden="false" outlineLevel="0" max="548" min="548" style="126" width="31"/>
    <col collapsed="false" customWidth="true" hidden="false" outlineLevel="0" max="549" min="549" style="126" width="35"/>
    <col collapsed="false" customWidth="true" hidden="false" outlineLevel="0" max="550" min="550" style="126" width="31"/>
    <col collapsed="false" customWidth="true" hidden="false" outlineLevel="0" max="551" min="551" style="126" width="35"/>
    <col collapsed="false" customWidth="true" hidden="false" outlineLevel="0" max="552" min="552" style="126" width="31"/>
    <col collapsed="false" customWidth="true" hidden="false" outlineLevel="0" max="553" min="553" style="126" width="37.5"/>
    <col collapsed="false" customWidth="true" hidden="false" outlineLevel="0" max="554" min="554" style="126" width="11.5"/>
    <col collapsed="false" customWidth="true" hidden="false" outlineLevel="0" max="555" min="555" style="126" width="54"/>
    <col collapsed="false" customWidth="true" hidden="false" outlineLevel="0" max="556" min="556" style="126" width="43.51"/>
    <col collapsed="false" customWidth="true" hidden="false" outlineLevel="0" max="557" min="557" style="126" width="44.51"/>
    <col collapsed="false" customWidth="false" hidden="false" outlineLevel="0" max="767" min="558" style="126" width="6.51"/>
    <col collapsed="false" customWidth="true" hidden="false" outlineLevel="0" max="769" min="768" style="126" width="2.5"/>
    <col collapsed="false" customWidth="true" hidden="true" outlineLevel="0" max="770" min="770" style="126" width="11.53"/>
    <col collapsed="false" customWidth="true" hidden="false" outlineLevel="0" max="773" min="771" style="126" width="12.5"/>
    <col collapsed="false" customWidth="true" hidden="false" outlineLevel="0" max="774" min="774" style="126" width="12"/>
    <col collapsed="false" customWidth="true" hidden="false" outlineLevel="0" max="775" min="775" style="126" width="12.5"/>
    <col collapsed="false" customWidth="true" hidden="false" outlineLevel="0" max="776" min="776" style="126" width="13.5"/>
    <col collapsed="false" customWidth="true" hidden="true" outlineLevel="0" max="777" min="777" style="126" width="11.53"/>
    <col collapsed="false" customWidth="true" hidden="false" outlineLevel="0" max="780" min="778" style="126" width="13"/>
    <col collapsed="false" customWidth="true" hidden="false" outlineLevel="0" max="781" min="781" style="126" width="14.51"/>
    <col collapsed="false" customWidth="true" hidden="false" outlineLevel="0" max="783" min="782" style="126" width="13.5"/>
    <col collapsed="false" customWidth="true" hidden="false" outlineLevel="0" max="784" min="784" style="126" width="2.5"/>
    <col collapsed="false" customWidth="true" hidden="false" outlineLevel="0" max="785" min="785" style="126" width="13.5"/>
    <col collapsed="false" customWidth="true" hidden="false" outlineLevel="0" max="786" min="786" style="126" width="10.51"/>
    <col collapsed="false" customWidth="true" hidden="false" outlineLevel="0" max="787" min="787" style="126" width="12"/>
    <col collapsed="false" customWidth="true" hidden="false" outlineLevel="0" max="788" min="788" style="126" width="11.5"/>
    <col collapsed="false" customWidth="true" hidden="false" outlineLevel="0" max="789" min="789" style="126" width="16"/>
    <col collapsed="false" customWidth="true" hidden="false" outlineLevel="0" max="791" min="790" style="126" width="10.51"/>
    <col collapsed="false" customWidth="true" hidden="false" outlineLevel="0" max="792" min="792" style="126" width="15.51"/>
    <col collapsed="false" customWidth="true" hidden="false" outlineLevel="0" max="793" min="793" style="126" width="11.5"/>
    <col collapsed="false" customWidth="true" hidden="false" outlineLevel="0" max="794" min="794" style="126" width="12"/>
    <col collapsed="false" customWidth="true" hidden="false" outlineLevel="0" max="795" min="795" style="126" width="11.5"/>
    <col collapsed="false" customWidth="true" hidden="false" outlineLevel="0" max="796" min="796" style="126" width="12"/>
    <col collapsed="false" customWidth="true" hidden="false" outlineLevel="0" max="797" min="797" style="126" width="11.5"/>
    <col collapsed="false" customWidth="true" hidden="false" outlineLevel="0" max="798" min="798" style="126" width="12.5"/>
    <col collapsed="false" customWidth="true" hidden="false" outlineLevel="0" max="799" min="799" style="126" width="10.51"/>
    <col collapsed="false" customWidth="true" hidden="false" outlineLevel="0" max="800" min="800" style="126" width="19"/>
    <col collapsed="false" customWidth="true" hidden="false" outlineLevel="0" max="801" min="801" style="126" width="13.5"/>
    <col collapsed="false" customWidth="true" hidden="false" outlineLevel="0" max="802" min="802" style="126" width="18"/>
    <col collapsed="false" customWidth="true" hidden="false" outlineLevel="0" max="803" min="803" style="126" width="42.5"/>
    <col collapsed="false" customWidth="true" hidden="false" outlineLevel="0" max="804" min="804" style="126" width="31"/>
    <col collapsed="false" customWidth="true" hidden="false" outlineLevel="0" max="805" min="805" style="126" width="35"/>
    <col collapsed="false" customWidth="true" hidden="false" outlineLevel="0" max="806" min="806" style="126" width="31"/>
    <col collapsed="false" customWidth="true" hidden="false" outlineLevel="0" max="807" min="807" style="126" width="35"/>
    <col collapsed="false" customWidth="true" hidden="false" outlineLevel="0" max="808" min="808" style="126" width="31"/>
    <col collapsed="false" customWidth="true" hidden="false" outlineLevel="0" max="809" min="809" style="126" width="37.5"/>
    <col collapsed="false" customWidth="true" hidden="false" outlineLevel="0" max="810" min="810" style="126" width="11.5"/>
    <col collapsed="false" customWidth="true" hidden="false" outlineLevel="0" max="811" min="811" style="126" width="54"/>
    <col collapsed="false" customWidth="true" hidden="false" outlineLevel="0" max="812" min="812" style="126" width="43.51"/>
    <col collapsed="false" customWidth="true" hidden="false" outlineLevel="0" max="813" min="813" style="126" width="44.51"/>
    <col collapsed="false" customWidth="false" hidden="false" outlineLevel="0" max="1023" min="814" style="126" width="6.51"/>
    <col collapsed="false" customWidth="true" hidden="false" outlineLevel="0" max="1025" min="1024" style="126" width="2.5"/>
    <col collapsed="false" customWidth="true" hidden="true" outlineLevel="0" max="1026" min="1026" style="126" width="11.53"/>
    <col collapsed="false" customWidth="true" hidden="false" outlineLevel="0" max="1029" min="1027" style="126" width="12.5"/>
    <col collapsed="false" customWidth="true" hidden="false" outlineLevel="0" max="1030" min="1030" style="126" width="12"/>
    <col collapsed="false" customWidth="true" hidden="false" outlineLevel="0" max="1031" min="1031" style="126" width="12.5"/>
    <col collapsed="false" customWidth="true" hidden="false" outlineLevel="0" max="1032" min="1032" style="126" width="13.5"/>
    <col collapsed="false" customWidth="true" hidden="true" outlineLevel="0" max="1033" min="1033" style="126" width="11.53"/>
    <col collapsed="false" customWidth="true" hidden="false" outlineLevel="0" max="1036" min="1034" style="126" width="13"/>
    <col collapsed="false" customWidth="true" hidden="false" outlineLevel="0" max="1037" min="1037" style="126" width="14.51"/>
    <col collapsed="false" customWidth="true" hidden="false" outlineLevel="0" max="1039" min="1038" style="126" width="13.5"/>
    <col collapsed="false" customWidth="true" hidden="false" outlineLevel="0" max="1040" min="1040" style="126" width="2.5"/>
    <col collapsed="false" customWidth="true" hidden="false" outlineLevel="0" max="1041" min="1041" style="126" width="13.5"/>
    <col collapsed="false" customWidth="true" hidden="false" outlineLevel="0" max="1042" min="1042" style="126" width="10.51"/>
    <col collapsed="false" customWidth="true" hidden="false" outlineLevel="0" max="1043" min="1043" style="126" width="12"/>
    <col collapsed="false" customWidth="true" hidden="false" outlineLevel="0" max="1044" min="1044" style="126" width="11.5"/>
    <col collapsed="false" customWidth="true" hidden="false" outlineLevel="0" max="1045" min="1045" style="126" width="16"/>
    <col collapsed="false" customWidth="true" hidden="false" outlineLevel="0" max="1047" min="1046" style="126" width="10.51"/>
    <col collapsed="false" customWidth="true" hidden="false" outlineLevel="0" max="1048" min="1048" style="126" width="15.51"/>
    <col collapsed="false" customWidth="true" hidden="false" outlineLevel="0" max="1049" min="1049" style="126" width="11.5"/>
    <col collapsed="false" customWidth="true" hidden="false" outlineLevel="0" max="1050" min="1050" style="126" width="12"/>
    <col collapsed="false" customWidth="true" hidden="false" outlineLevel="0" max="1051" min="1051" style="126" width="11.5"/>
    <col collapsed="false" customWidth="true" hidden="false" outlineLevel="0" max="1052" min="1052" style="126" width="12"/>
    <col collapsed="false" customWidth="true" hidden="false" outlineLevel="0" max="1053" min="1053" style="126" width="11.5"/>
    <col collapsed="false" customWidth="true" hidden="false" outlineLevel="0" max="1054" min="1054" style="126" width="12.5"/>
    <col collapsed="false" customWidth="true" hidden="false" outlineLevel="0" max="1055" min="1055" style="126" width="10.51"/>
    <col collapsed="false" customWidth="true" hidden="false" outlineLevel="0" max="1056" min="1056" style="126" width="19"/>
    <col collapsed="false" customWidth="true" hidden="false" outlineLevel="0" max="1057" min="1057" style="126" width="13.5"/>
    <col collapsed="false" customWidth="true" hidden="false" outlineLevel="0" max="1058" min="1058" style="126" width="18"/>
    <col collapsed="false" customWidth="true" hidden="false" outlineLevel="0" max="1059" min="1059" style="126" width="42.5"/>
    <col collapsed="false" customWidth="true" hidden="false" outlineLevel="0" max="1060" min="1060" style="126" width="31"/>
    <col collapsed="false" customWidth="true" hidden="false" outlineLevel="0" max="1061" min="1061" style="126" width="35"/>
    <col collapsed="false" customWidth="true" hidden="false" outlineLevel="0" max="1062" min="1062" style="126" width="31"/>
    <col collapsed="false" customWidth="true" hidden="false" outlineLevel="0" max="1063" min="1063" style="126" width="35"/>
    <col collapsed="false" customWidth="true" hidden="false" outlineLevel="0" max="1064" min="1064" style="126" width="31"/>
    <col collapsed="false" customWidth="true" hidden="false" outlineLevel="0" max="1065" min="1065" style="126" width="37.5"/>
    <col collapsed="false" customWidth="true" hidden="false" outlineLevel="0" max="1066" min="1066" style="126" width="11.5"/>
    <col collapsed="false" customWidth="true" hidden="false" outlineLevel="0" max="1067" min="1067" style="126" width="54"/>
    <col collapsed="false" customWidth="true" hidden="false" outlineLevel="0" max="1068" min="1068" style="126" width="43.51"/>
    <col collapsed="false" customWidth="true" hidden="false" outlineLevel="0" max="1069" min="1069" style="126" width="44.51"/>
    <col collapsed="false" customWidth="false" hidden="false" outlineLevel="0" max="1279" min="1070" style="126" width="6.51"/>
    <col collapsed="false" customWidth="true" hidden="false" outlineLevel="0" max="1281" min="1280" style="126" width="2.5"/>
    <col collapsed="false" customWidth="true" hidden="true" outlineLevel="0" max="1282" min="1282" style="126" width="11.53"/>
    <col collapsed="false" customWidth="true" hidden="false" outlineLevel="0" max="1285" min="1283" style="126" width="12.5"/>
    <col collapsed="false" customWidth="true" hidden="false" outlineLevel="0" max="1286" min="1286" style="126" width="12"/>
    <col collapsed="false" customWidth="true" hidden="false" outlineLevel="0" max="1287" min="1287" style="126" width="12.5"/>
    <col collapsed="false" customWidth="true" hidden="false" outlineLevel="0" max="1288" min="1288" style="126" width="13.5"/>
    <col collapsed="false" customWidth="true" hidden="true" outlineLevel="0" max="1289" min="1289" style="126" width="11.53"/>
    <col collapsed="false" customWidth="true" hidden="false" outlineLevel="0" max="1292" min="1290" style="126" width="13"/>
    <col collapsed="false" customWidth="true" hidden="false" outlineLevel="0" max="1293" min="1293" style="126" width="14.51"/>
    <col collapsed="false" customWidth="true" hidden="false" outlineLevel="0" max="1295" min="1294" style="126" width="13.5"/>
    <col collapsed="false" customWidth="true" hidden="false" outlineLevel="0" max="1296" min="1296" style="126" width="2.5"/>
    <col collapsed="false" customWidth="true" hidden="false" outlineLevel="0" max="1297" min="1297" style="126" width="13.5"/>
    <col collapsed="false" customWidth="true" hidden="false" outlineLevel="0" max="1298" min="1298" style="126" width="10.51"/>
    <col collapsed="false" customWidth="true" hidden="false" outlineLevel="0" max="1299" min="1299" style="126" width="12"/>
    <col collapsed="false" customWidth="true" hidden="false" outlineLevel="0" max="1300" min="1300" style="126" width="11.5"/>
    <col collapsed="false" customWidth="true" hidden="false" outlineLevel="0" max="1301" min="1301" style="126" width="16"/>
    <col collapsed="false" customWidth="true" hidden="false" outlineLevel="0" max="1303" min="1302" style="126" width="10.51"/>
    <col collapsed="false" customWidth="true" hidden="false" outlineLevel="0" max="1304" min="1304" style="126" width="15.51"/>
    <col collapsed="false" customWidth="true" hidden="false" outlineLevel="0" max="1305" min="1305" style="126" width="11.5"/>
    <col collapsed="false" customWidth="true" hidden="false" outlineLevel="0" max="1306" min="1306" style="126" width="12"/>
    <col collapsed="false" customWidth="true" hidden="false" outlineLevel="0" max="1307" min="1307" style="126" width="11.5"/>
    <col collapsed="false" customWidth="true" hidden="false" outlineLevel="0" max="1308" min="1308" style="126" width="12"/>
    <col collapsed="false" customWidth="true" hidden="false" outlineLevel="0" max="1309" min="1309" style="126" width="11.5"/>
    <col collapsed="false" customWidth="true" hidden="false" outlineLevel="0" max="1310" min="1310" style="126" width="12.5"/>
    <col collapsed="false" customWidth="true" hidden="false" outlineLevel="0" max="1311" min="1311" style="126" width="10.51"/>
    <col collapsed="false" customWidth="true" hidden="false" outlineLevel="0" max="1312" min="1312" style="126" width="19"/>
    <col collapsed="false" customWidth="true" hidden="false" outlineLevel="0" max="1313" min="1313" style="126" width="13.5"/>
    <col collapsed="false" customWidth="true" hidden="false" outlineLevel="0" max="1314" min="1314" style="126" width="18"/>
    <col collapsed="false" customWidth="true" hidden="false" outlineLevel="0" max="1315" min="1315" style="126" width="42.5"/>
    <col collapsed="false" customWidth="true" hidden="false" outlineLevel="0" max="1316" min="1316" style="126" width="31"/>
    <col collapsed="false" customWidth="true" hidden="false" outlineLevel="0" max="1317" min="1317" style="126" width="35"/>
    <col collapsed="false" customWidth="true" hidden="false" outlineLevel="0" max="1318" min="1318" style="126" width="31"/>
    <col collapsed="false" customWidth="true" hidden="false" outlineLevel="0" max="1319" min="1319" style="126" width="35"/>
    <col collapsed="false" customWidth="true" hidden="false" outlineLevel="0" max="1320" min="1320" style="126" width="31"/>
    <col collapsed="false" customWidth="true" hidden="false" outlineLevel="0" max="1321" min="1321" style="126" width="37.5"/>
    <col collapsed="false" customWidth="true" hidden="false" outlineLevel="0" max="1322" min="1322" style="126" width="11.5"/>
    <col collapsed="false" customWidth="true" hidden="false" outlineLevel="0" max="1323" min="1323" style="126" width="54"/>
    <col collapsed="false" customWidth="true" hidden="false" outlineLevel="0" max="1324" min="1324" style="126" width="43.51"/>
    <col collapsed="false" customWidth="true" hidden="false" outlineLevel="0" max="1325" min="1325" style="126" width="44.51"/>
    <col collapsed="false" customWidth="false" hidden="false" outlineLevel="0" max="1535" min="1326" style="126" width="6.51"/>
    <col collapsed="false" customWidth="true" hidden="false" outlineLevel="0" max="1537" min="1536" style="126" width="2.5"/>
    <col collapsed="false" customWidth="true" hidden="true" outlineLevel="0" max="1538" min="1538" style="126" width="11.53"/>
    <col collapsed="false" customWidth="true" hidden="false" outlineLevel="0" max="1541" min="1539" style="126" width="12.5"/>
    <col collapsed="false" customWidth="true" hidden="false" outlineLevel="0" max="1542" min="1542" style="126" width="12"/>
    <col collapsed="false" customWidth="true" hidden="false" outlineLevel="0" max="1543" min="1543" style="126" width="12.5"/>
    <col collapsed="false" customWidth="true" hidden="false" outlineLevel="0" max="1544" min="1544" style="126" width="13.5"/>
    <col collapsed="false" customWidth="true" hidden="true" outlineLevel="0" max="1545" min="1545" style="126" width="11.53"/>
    <col collapsed="false" customWidth="true" hidden="false" outlineLevel="0" max="1548" min="1546" style="126" width="13"/>
    <col collapsed="false" customWidth="true" hidden="false" outlineLevel="0" max="1549" min="1549" style="126" width="14.51"/>
    <col collapsed="false" customWidth="true" hidden="false" outlineLevel="0" max="1551" min="1550" style="126" width="13.5"/>
    <col collapsed="false" customWidth="true" hidden="false" outlineLevel="0" max="1552" min="1552" style="126" width="2.5"/>
    <col collapsed="false" customWidth="true" hidden="false" outlineLevel="0" max="1553" min="1553" style="126" width="13.5"/>
    <col collapsed="false" customWidth="true" hidden="false" outlineLevel="0" max="1554" min="1554" style="126" width="10.51"/>
    <col collapsed="false" customWidth="true" hidden="false" outlineLevel="0" max="1555" min="1555" style="126" width="12"/>
    <col collapsed="false" customWidth="true" hidden="false" outlineLevel="0" max="1556" min="1556" style="126" width="11.5"/>
    <col collapsed="false" customWidth="true" hidden="false" outlineLevel="0" max="1557" min="1557" style="126" width="16"/>
    <col collapsed="false" customWidth="true" hidden="false" outlineLevel="0" max="1559" min="1558" style="126" width="10.51"/>
    <col collapsed="false" customWidth="true" hidden="false" outlineLevel="0" max="1560" min="1560" style="126" width="15.51"/>
    <col collapsed="false" customWidth="true" hidden="false" outlineLevel="0" max="1561" min="1561" style="126" width="11.5"/>
    <col collapsed="false" customWidth="true" hidden="false" outlineLevel="0" max="1562" min="1562" style="126" width="12"/>
    <col collapsed="false" customWidth="true" hidden="false" outlineLevel="0" max="1563" min="1563" style="126" width="11.5"/>
    <col collapsed="false" customWidth="true" hidden="false" outlineLevel="0" max="1564" min="1564" style="126" width="12"/>
    <col collapsed="false" customWidth="true" hidden="false" outlineLevel="0" max="1565" min="1565" style="126" width="11.5"/>
    <col collapsed="false" customWidth="true" hidden="false" outlineLevel="0" max="1566" min="1566" style="126" width="12.5"/>
    <col collapsed="false" customWidth="true" hidden="false" outlineLevel="0" max="1567" min="1567" style="126" width="10.51"/>
    <col collapsed="false" customWidth="true" hidden="false" outlineLevel="0" max="1568" min="1568" style="126" width="19"/>
    <col collapsed="false" customWidth="true" hidden="false" outlineLevel="0" max="1569" min="1569" style="126" width="13.5"/>
    <col collapsed="false" customWidth="true" hidden="false" outlineLevel="0" max="1570" min="1570" style="126" width="18"/>
    <col collapsed="false" customWidth="true" hidden="false" outlineLevel="0" max="1571" min="1571" style="126" width="42.5"/>
    <col collapsed="false" customWidth="true" hidden="false" outlineLevel="0" max="1572" min="1572" style="126" width="31"/>
    <col collapsed="false" customWidth="true" hidden="false" outlineLevel="0" max="1573" min="1573" style="126" width="35"/>
    <col collapsed="false" customWidth="true" hidden="false" outlineLevel="0" max="1574" min="1574" style="126" width="31"/>
    <col collapsed="false" customWidth="true" hidden="false" outlineLevel="0" max="1575" min="1575" style="126" width="35"/>
    <col collapsed="false" customWidth="true" hidden="false" outlineLevel="0" max="1576" min="1576" style="126" width="31"/>
    <col collapsed="false" customWidth="true" hidden="false" outlineLevel="0" max="1577" min="1577" style="126" width="37.5"/>
    <col collapsed="false" customWidth="true" hidden="false" outlineLevel="0" max="1578" min="1578" style="126" width="11.5"/>
    <col collapsed="false" customWidth="true" hidden="false" outlineLevel="0" max="1579" min="1579" style="126" width="54"/>
    <col collapsed="false" customWidth="true" hidden="false" outlineLevel="0" max="1580" min="1580" style="126" width="43.51"/>
    <col collapsed="false" customWidth="true" hidden="false" outlineLevel="0" max="1581" min="1581" style="126" width="44.51"/>
    <col collapsed="false" customWidth="false" hidden="false" outlineLevel="0" max="1791" min="1582" style="126" width="6.51"/>
    <col collapsed="false" customWidth="true" hidden="false" outlineLevel="0" max="1793" min="1792" style="126" width="2.5"/>
    <col collapsed="false" customWidth="true" hidden="true" outlineLevel="0" max="1794" min="1794" style="126" width="11.53"/>
    <col collapsed="false" customWidth="true" hidden="false" outlineLevel="0" max="1797" min="1795" style="126" width="12.5"/>
    <col collapsed="false" customWidth="true" hidden="false" outlineLevel="0" max="1798" min="1798" style="126" width="12"/>
    <col collapsed="false" customWidth="true" hidden="false" outlineLevel="0" max="1799" min="1799" style="126" width="12.5"/>
    <col collapsed="false" customWidth="true" hidden="false" outlineLevel="0" max="1800" min="1800" style="126" width="13.5"/>
    <col collapsed="false" customWidth="true" hidden="true" outlineLevel="0" max="1801" min="1801" style="126" width="11.53"/>
    <col collapsed="false" customWidth="true" hidden="false" outlineLevel="0" max="1804" min="1802" style="126" width="13"/>
    <col collapsed="false" customWidth="true" hidden="false" outlineLevel="0" max="1805" min="1805" style="126" width="14.51"/>
    <col collapsed="false" customWidth="true" hidden="false" outlineLevel="0" max="1807" min="1806" style="126" width="13.5"/>
    <col collapsed="false" customWidth="true" hidden="false" outlineLevel="0" max="1808" min="1808" style="126" width="2.5"/>
    <col collapsed="false" customWidth="true" hidden="false" outlineLevel="0" max="1809" min="1809" style="126" width="13.5"/>
    <col collapsed="false" customWidth="true" hidden="false" outlineLevel="0" max="1810" min="1810" style="126" width="10.51"/>
    <col collapsed="false" customWidth="true" hidden="false" outlineLevel="0" max="1811" min="1811" style="126" width="12"/>
    <col collapsed="false" customWidth="true" hidden="false" outlineLevel="0" max="1812" min="1812" style="126" width="11.5"/>
    <col collapsed="false" customWidth="true" hidden="false" outlineLevel="0" max="1813" min="1813" style="126" width="16"/>
    <col collapsed="false" customWidth="true" hidden="false" outlineLevel="0" max="1815" min="1814" style="126" width="10.51"/>
    <col collapsed="false" customWidth="true" hidden="false" outlineLevel="0" max="1816" min="1816" style="126" width="15.51"/>
    <col collapsed="false" customWidth="true" hidden="false" outlineLevel="0" max="1817" min="1817" style="126" width="11.5"/>
    <col collapsed="false" customWidth="true" hidden="false" outlineLevel="0" max="1818" min="1818" style="126" width="12"/>
    <col collapsed="false" customWidth="true" hidden="false" outlineLevel="0" max="1819" min="1819" style="126" width="11.5"/>
    <col collapsed="false" customWidth="true" hidden="false" outlineLevel="0" max="1820" min="1820" style="126" width="12"/>
    <col collapsed="false" customWidth="true" hidden="false" outlineLevel="0" max="1821" min="1821" style="126" width="11.5"/>
    <col collapsed="false" customWidth="true" hidden="false" outlineLevel="0" max="1822" min="1822" style="126" width="12.5"/>
    <col collapsed="false" customWidth="true" hidden="false" outlineLevel="0" max="1823" min="1823" style="126" width="10.51"/>
    <col collapsed="false" customWidth="true" hidden="false" outlineLevel="0" max="1824" min="1824" style="126" width="19"/>
    <col collapsed="false" customWidth="true" hidden="false" outlineLevel="0" max="1825" min="1825" style="126" width="13.5"/>
    <col collapsed="false" customWidth="true" hidden="false" outlineLevel="0" max="1826" min="1826" style="126" width="18"/>
    <col collapsed="false" customWidth="true" hidden="false" outlineLevel="0" max="1827" min="1827" style="126" width="42.5"/>
    <col collapsed="false" customWidth="true" hidden="false" outlineLevel="0" max="1828" min="1828" style="126" width="31"/>
    <col collapsed="false" customWidth="true" hidden="false" outlineLevel="0" max="1829" min="1829" style="126" width="35"/>
    <col collapsed="false" customWidth="true" hidden="false" outlineLevel="0" max="1830" min="1830" style="126" width="31"/>
    <col collapsed="false" customWidth="true" hidden="false" outlineLevel="0" max="1831" min="1831" style="126" width="35"/>
    <col collapsed="false" customWidth="true" hidden="false" outlineLevel="0" max="1832" min="1832" style="126" width="31"/>
    <col collapsed="false" customWidth="true" hidden="false" outlineLevel="0" max="1833" min="1833" style="126" width="37.5"/>
    <col collapsed="false" customWidth="true" hidden="false" outlineLevel="0" max="1834" min="1834" style="126" width="11.5"/>
    <col collapsed="false" customWidth="true" hidden="false" outlineLevel="0" max="1835" min="1835" style="126" width="54"/>
    <col collapsed="false" customWidth="true" hidden="false" outlineLevel="0" max="1836" min="1836" style="126" width="43.51"/>
    <col collapsed="false" customWidth="true" hidden="false" outlineLevel="0" max="1837" min="1837" style="126" width="44.51"/>
    <col collapsed="false" customWidth="false" hidden="false" outlineLevel="0" max="2047" min="1838" style="126" width="6.51"/>
    <col collapsed="false" customWidth="true" hidden="false" outlineLevel="0" max="2049" min="2048" style="126" width="2.5"/>
    <col collapsed="false" customWidth="true" hidden="true" outlineLevel="0" max="2050" min="2050" style="126" width="11.53"/>
    <col collapsed="false" customWidth="true" hidden="false" outlineLevel="0" max="2053" min="2051" style="126" width="12.5"/>
    <col collapsed="false" customWidth="true" hidden="false" outlineLevel="0" max="2054" min="2054" style="126" width="12"/>
    <col collapsed="false" customWidth="true" hidden="false" outlineLevel="0" max="2055" min="2055" style="126" width="12.5"/>
    <col collapsed="false" customWidth="true" hidden="false" outlineLevel="0" max="2056" min="2056" style="126" width="13.5"/>
    <col collapsed="false" customWidth="true" hidden="true" outlineLevel="0" max="2057" min="2057" style="126" width="11.53"/>
    <col collapsed="false" customWidth="true" hidden="false" outlineLevel="0" max="2060" min="2058" style="126" width="13"/>
    <col collapsed="false" customWidth="true" hidden="false" outlineLevel="0" max="2061" min="2061" style="126" width="14.51"/>
    <col collapsed="false" customWidth="true" hidden="false" outlineLevel="0" max="2063" min="2062" style="126" width="13.5"/>
    <col collapsed="false" customWidth="true" hidden="false" outlineLevel="0" max="2064" min="2064" style="126" width="2.5"/>
    <col collapsed="false" customWidth="true" hidden="false" outlineLevel="0" max="2065" min="2065" style="126" width="13.5"/>
    <col collapsed="false" customWidth="true" hidden="false" outlineLevel="0" max="2066" min="2066" style="126" width="10.51"/>
    <col collapsed="false" customWidth="true" hidden="false" outlineLevel="0" max="2067" min="2067" style="126" width="12"/>
    <col collapsed="false" customWidth="true" hidden="false" outlineLevel="0" max="2068" min="2068" style="126" width="11.5"/>
    <col collapsed="false" customWidth="true" hidden="false" outlineLevel="0" max="2069" min="2069" style="126" width="16"/>
    <col collapsed="false" customWidth="true" hidden="false" outlineLevel="0" max="2071" min="2070" style="126" width="10.51"/>
    <col collapsed="false" customWidth="true" hidden="false" outlineLevel="0" max="2072" min="2072" style="126" width="15.51"/>
    <col collapsed="false" customWidth="true" hidden="false" outlineLevel="0" max="2073" min="2073" style="126" width="11.5"/>
    <col collapsed="false" customWidth="true" hidden="false" outlineLevel="0" max="2074" min="2074" style="126" width="12"/>
    <col collapsed="false" customWidth="true" hidden="false" outlineLevel="0" max="2075" min="2075" style="126" width="11.5"/>
    <col collapsed="false" customWidth="true" hidden="false" outlineLevel="0" max="2076" min="2076" style="126" width="12"/>
    <col collapsed="false" customWidth="true" hidden="false" outlineLevel="0" max="2077" min="2077" style="126" width="11.5"/>
    <col collapsed="false" customWidth="true" hidden="false" outlineLevel="0" max="2078" min="2078" style="126" width="12.5"/>
    <col collapsed="false" customWidth="true" hidden="false" outlineLevel="0" max="2079" min="2079" style="126" width="10.51"/>
    <col collapsed="false" customWidth="true" hidden="false" outlineLevel="0" max="2080" min="2080" style="126" width="19"/>
    <col collapsed="false" customWidth="true" hidden="false" outlineLevel="0" max="2081" min="2081" style="126" width="13.5"/>
    <col collapsed="false" customWidth="true" hidden="false" outlineLevel="0" max="2082" min="2082" style="126" width="18"/>
    <col collapsed="false" customWidth="true" hidden="false" outlineLevel="0" max="2083" min="2083" style="126" width="42.5"/>
    <col collapsed="false" customWidth="true" hidden="false" outlineLevel="0" max="2084" min="2084" style="126" width="31"/>
    <col collapsed="false" customWidth="true" hidden="false" outlineLevel="0" max="2085" min="2085" style="126" width="35"/>
    <col collapsed="false" customWidth="true" hidden="false" outlineLevel="0" max="2086" min="2086" style="126" width="31"/>
    <col collapsed="false" customWidth="true" hidden="false" outlineLevel="0" max="2087" min="2087" style="126" width="35"/>
    <col collapsed="false" customWidth="true" hidden="false" outlineLevel="0" max="2088" min="2088" style="126" width="31"/>
    <col collapsed="false" customWidth="true" hidden="false" outlineLevel="0" max="2089" min="2089" style="126" width="37.5"/>
    <col collapsed="false" customWidth="true" hidden="false" outlineLevel="0" max="2090" min="2090" style="126" width="11.5"/>
    <col collapsed="false" customWidth="true" hidden="false" outlineLevel="0" max="2091" min="2091" style="126" width="54"/>
    <col collapsed="false" customWidth="true" hidden="false" outlineLevel="0" max="2092" min="2092" style="126" width="43.51"/>
    <col collapsed="false" customWidth="true" hidden="false" outlineLevel="0" max="2093" min="2093" style="126" width="44.51"/>
    <col collapsed="false" customWidth="false" hidden="false" outlineLevel="0" max="2303" min="2094" style="126" width="6.51"/>
    <col collapsed="false" customWidth="true" hidden="false" outlineLevel="0" max="2305" min="2304" style="126" width="2.5"/>
    <col collapsed="false" customWidth="true" hidden="true" outlineLevel="0" max="2306" min="2306" style="126" width="11.53"/>
    <col collapsed="false" customWidth="true" hidden="false" outlineLevel="0" max="2309" min="2307" style="126" width="12.5"/>
    <col collapsed="false" customWidth="true" hidden="false" outlineLevel="0" max="2310" min="2310" style="126" width="12"/>
    <col collapsed="false" customWidth="true" hidden="false" outlineLevel="0" max="2311" min="2311" style="126" width="12.5"/>
    <col collapsed="false" customWidth="true" hidden="false" outlineLevel="0" max="2312" min="2312" style="126" width="13.5"/>
    <col collapsed="false" customWidth="true" hidden="true" outlineLevel="0" max="2313" min="2313" style="126" width="11.53"/>
    <col collapsed="false" customWidth="true" hidden="false" outlineLevel="0" max="2316" min="2314" style="126" width="13"/>
    <col collapsed="false" customWidth="true" hidden="false" outlineLevel="0" max="2317" min="2317" style="126" width="14.51"/>
    <col collapsed="false" customWidth="true" hidden="false" outlineLevel="0" max="2319" min="2318" style="126" width="13.5"/>
    <col collapsed="false" customWidth="true" hidden="false" outlineLevel="0" max="2320" min="2320" style="126" width="2.5"/>
    <col collapsed="false" customWidth="true" hidden="false" outlineLevel="0" max="2321" min="2321" style="126" width="13.5"/>
    <col collapsed="false" customWidth="true" hidden="false" outlineLevel="0" max="2322" min="2322" style="126" width="10.51"/>
    <col collapsed="false" customWidth="true" hidden="false" outlineLevel="0" max="2323" min="2323" style="126" width="12"/>
    <col collapsed="false" customWidth="true" hidden="false" outlineLevel="0" max="2324" min="2324" style="126" width="11.5"/>
    <col collapsed="false" customWidth="true" hidden="false" outlineLevel="0" max="2325" min="2325" style="126" width="16"/>
    <col collapsed="false" customWidth="true" hidden="false" outlineLevel="0" max="2327" min="2326" style="126" width="10.51"/>
    <col collapsed="false" customWidth="true" hidden="false" outlineLevel="0" max="2328" min="2328" style="126" width="15.51"/>
    <col collapsed="false" customWidth="true" hidden="false" outlineLevel="0" max="2329" min="2329" style="126" width="11.5"/>
    <col collapsed="false" customWidth="true" hidden="false" outlineLevel="0" max="2330" min="2330" style="126" width="12"/>
    <col collapsed="false" customWidth="true" hidden="false" outlineLevel="0" max="2331" min="2331" style="126" width="11.5"/>
    <col collapsed="false" customWidth="true" hidden="false" outlineLevel="0" max="2332" min="2332" style="126" width="12"/>
    <col collapsed="false" customWidth="true" hidden="false" outlineLevel="0" max="2333" min="2333" style="126" width="11.5"/>
    <col collapsed="false" customWidth="true" hidden="false" outlineLevel="0" max="2334" min="2334" style="126" width="12.5"/>
    <col collapsed="false" customWidth="true" hidden="false" outlineLevel="0" max="2335" min="2335" style="126" width="10.51"/>
    <col collapsed="false" customWidth="true" hidden="false" outlineLevel="0" max="2336" min="2336" style="126" width="19"/>
    <col collapsed="false" customWidth="true" hidden="false" outlineLevel="0" max="2337" min="2337" style="126" width="13.5"/>
    <col collapsed="false" customWidth="true" hidden="false" outlineLevel="0" max="2338" min="2338" style="126" width="18"/>
    <col collapsed="false" customWidth="true" hidden="false" outlineLevel="0" max="2339" min="2339" style="126" width="42.5"/>
    <col collapsed="false" customWidth="true" hidden="false" outlineLevel="0" max="2340" min="2340" style="126" width="31"/>
    <col collapsed="false" customWidth="true" hidden="false" outlineLevel="0" max="2341" min="2341" style="126" width="35"/>
    <col collapsed="false" customWidth="true" hidden="false" outlineLevel="0" max="2342" min="2342" style="126" width="31"/>
    <col collapsed="false" customWidth="true" hidden="false" outlineLevel="0" max="2343" min="2343" style="126" width="35"/>
    <col collapsed="false" customWidth="true" hidden="false" outlineLevel="0" max="2344" min="2344" style="126" width="31"/>
    <col collapsed="false" customWidth="true" hidden="false" outlineLevel="0" max="2345" min="2345" style="126" width="37.5"/>
    <col collapsed="false" customWidth="true" hidden="false" outlineLevel="0" max="2346" min="2346" style="126" width="11.5"/>
    <col collapsed="false" customWidth="true" hidden="false" outlineLevel="0" max="2347" min="2347" style="126" width="54"/>
    <col collapsed="false" customWidth="true" hidden="false" outlineLevel="0" max="2348" min="2348" style="126" width="43.51"/>
    <col collapsed="false" customWidth="true" hidden="false" outlineLevel="0" max="2349" min="2349" style="126" width="44.51"/>
    <col collapsed="false" customWidth="false" hidden="false" outlineLevel="0" max="2559" min="2350" style="126" width="6.51"/>
    <col collapsed="false" customWidth="true" hidden="false" outlineLevel="0" max="2561" min="2560" style="126" width="2.5"/>
    <col collapsed="false" customWidth="true" hidden="true" outlineLevel="0" max="2562" min="2562" style="126" width="11.53"/>
    <col collapsed="false" customWidth="true" hidden="false" outlineLevel="0" max="2565" min="2563" style="126" width="12.5"/>
    <col collapsed="false" customWidth="true" hidden="false" outlineLevel="0" max="2566" min="2566" style="126" width="12"/>
    <col collapsed="false" customWidth="true" hidden="false" outlineLevel="0" max="2567" min="2567" style="126" width="12.5"/>
    <col collapsed="false" customWidth="true" hidden="false" outlineLevel="0" max="2568" min="2568" style="126" width="13.5"/>
    <col collapsed="false" customWidth="true" hidden="true" outlineLevel="0" max="2569" min="2569" style="126" width="11.53"/>
    <col collapsed="false" customWidth="true" hidden="false" outlineLevel="0" max="2572" min="2570" style="126" width="13"/>
    <col collapsed="false" customWidth="true" hidden="false" outlineLevel="0" max="2573" min="2573" style="126" width="14.51"/>
    <col collapsed="false" customWidth="true" hidden="false" outlineLevel="0" max="2575" min="2574" style="126" width="13.5"/>
    <col collapsed="false" customWidth="true" hidden="false" outlineLevel="0" max="2576" min="2576" style="126" width="2.5"/>
    <col collapsed="false" customWidth="true" hidden="false" outlineLevel="0" max="2577" min="2577" style="126" width="13.5"/>
    <col collapsed="false" customWidth="true" hidden="false" outlineLevel="0" max="2578" min="2578" style="126" width="10.51"/>
    <col collapsed="false" customWidth="true" hidden="false" outlineLevel="0" max="2579" min="2579" style="126" width="12"/>
    <col collapsed="false" customWidth="true" hidden="false" outlineLevel="0" max="2580" min="2580" style="126" width="11.5"/>
    <col collapsed="false" customWidth="true" hidden="false" outlineLevel="0" max="2581" min="2581" style="126" width="16"/>
    <col collapsed="false" customWidth="true" hidden="false" outlineLevel="0" max="2583" min="2582" style="126" width="10.51"/>
    <col collapsed="false" customWidth="true" hidden="false" outlineLevel="0" max="2584" min="2584" style="126" width="15.51"/>
    <col collapsed="false" customWidth="true" hidden="false" outlineLevel="0" max="2585" min="2585" style="126" width="11.5"/>
    <col collapsed="false" customWidth="true" hidden="false" outlineLevel="0" max="2586" min="2586" style="126" width="12"/>
    <col collapsed="false" customWidth="true" hidden="false" outlineLevel="0" max="2587" min="2587" style="126" width="11.5"/>
    <col collapsed="false" customWidth="true" hidden="false" outlineLevel="0" max="2588" min="2588" style="126" width="12"/>
    <col collapsed="false" customWidth="true" hidden="false" outlineLevel="0" max="2589" min="2589" style="126" width="11.5"/>
    <col collapsed="false" customWidth="true" hidden="false" outlineLevel="0" max="2590" min="2590" style="126" width="12.5"/>
    <col collapsed="false" customWidth="true" hidden="false" outlineLevel="0" max="2591" min="2591" style="126" width="10.51"/>
    <col collapsed="false" customWidth="true" hidden="false" outlineLevel="0" max="2592" min="2592" style="126" width="19"/>
    <col collapsed="false" customWidth="true" hidden="false" outlineLevel="0" max="2593" min="2593" style="126" width="13.5"/>
    <col collapsed="false" customWidth="true" hidden="false" outlineLevel="0" max="2594" min="2594" style="126" width="18"/>
    <col collapsed="false" customWidth="true" hidden="false" outlineLevel="0" max="2595" min="2595" style="126" width="42.5"/>
    <col collapsed="false" customWidth="true" hidden="false" outlineLevel="0" max="2596" min="2596" style="126" width="31"/>
    <col collapsed="false" customWidth="true" hidden="false" outlineLevel="0" max="2597" min="2597" style="126" width="35"/>
    <col collapsed="false" customWidth="true" hidden="false" outlineLevel="0" max="2598" min="2598" style="126" width="31"/>
    <col collapsed="false" customWidth="true" hidden="false" outlineLevel="0" max="2599" min="2599" style="126" width="35"/>
    <col collapsed="false" customWidth="true" hidden="false" outlineLevel="0" max="2600" min="2600" style="126" width="31"/>
    <col collapsed="false" customWidth="true" hidden="false" outlineLevel="0" max="2601" min="2601" style="126" width="37.5"/>
    <col collapsed="false" customWidth="true" hidden="false" outlineLevel="0" max="2602" min="2602" style="126" width="11.5"/>
    <col collapsed="false" customWidth="true" hidden="false" outlineLevel="0" max="2603" min="2603" style="126" width="54"/>
    <col collapsed="false" customWidth="true" hidden="false" outlineLevel="0" max="2604" min="2604" style="126" width="43.51"/>
    <col collapsed="false" customWidth="true" hidden="false" outlineLevel="0" max="2605" min="2605" style="126" width="44.51"/>
    <col collapsed="false" customWidth="false" hidden="false" outlineLevel="0" max="2815" min="2606" style="126" width="6.51"/>
    <col collapsed="false" customWidth="true" hidden="false" outlineLevel="0" max="2817" min="2816" style="126" width="2.5"/>
    <col collapsed="false" customWidth="true" hidden="true" outlineLevel="0" max="2818" min="2818" style="126" width="11.53"/>
    <col collapsed="false" customWidth="true" hidden="false" outlineLevel="0" max="2821" min="2819" style="126" width="12.5"/>
    <col collapsed="false" customWidth="true" hidden="false" outlineLevel="0" max="2822" min="2822" style="126" width="12"/>
    <col collapsed="false" customWidth="true" hidden="false" outlineLevel="0" max="2823" min="2823" style="126" width="12.5"/>
    <col collapsed="false" customWidth="true" hidden="false" outlineLevel="0" max="2824" min="2824" style="126" width="13.5"/>
    <col collapsed="false" customWidth="true" hidden="true" outlineLevel="0" max="2825" min="2825" style="126" width="11.53"/>
    <col collapsed="false" customWidth="true" hidden="false" outlineLevel="0" max="2828" min="2826" style="126" width="13"/>
    <col collapsed="false" customWidth="true" hidden="false" outlineLevel="0" max="2829" min="2829" style="126" width="14.51"/>
    <col collapsed="false" customWidth="true" hidden="false" outlineLevel="0" max="2831" min="2830" style="126" width="13.5"/>
    <col collapsed="false" customWidth="true" hidden="false" outlineLevel="0" max="2832" min="2832" style="126" width="2.5"/>
    <col collapsed="false" customWidth="true" hidden="false" outlineLevel="0" max="2833" min="2833" style="126" width="13.5"/>
    <col collapsed="false" customWidth="true" hidden="false" outlineLevel="0" max="2834" min="2834" style="126" width="10.51"/>
    <col collapsed="false" customWidth="true" hidden="false" outlineLevel="0" max="2835" min="2835" style="126" width="12"/>
    <col collapsed="false" customWidth="true" hidden="false" outlineLevel="0" max="2836" min="2836" style="126" width="11.5"/>
    <col collapsed="false" customWidth="true" hidden="false" outlineLevel="0" max="2837" min="2837" style="126" width="16"/>
    <col collapsed="false" customWidth="true" hidden="false" outlineLevel="0" max="2839" min="2838" style="126" width="10.51"/>
    <col collapsed="false" customWidth="true" hidden="false" outlineLevel="0" max="2840" min="2840" style="126" width="15.51"/>
    <col collapsed="false" customWidth="true" hidden="false" outlineLevel="0" max="2841" min="2841" style="126" width="11.5"/>
    <col collapsed="false" customWidth="true" hidden="false" outlineLevel="0" max="2842" min="2842" style="126" width="12"/>
    <col collapsed="false" customWidth="true" hidden="false" outlineLevel="0" max="2843" min="2843" style="126" width="11.5"/>
    <col collapsed="false" customWidth="true" hidden="false" outlineLevel="0" max="2844" min="2844" style="126" width="12"/>
    <col collapsed="false" customWidth="true" hidden="false" outlineLevel="0" max="2845" min="2845" style="126" width="11.5"/>
    <col collapsed="false" customWidth="true" hidden="false" outlineLevel="0" max="2846" min="2846" style="126" width="12.5"/>
    <col collapsed="false" customWidth="true" hidden="false" outlineLevel="0" max="2847" min="2847" style="126" width="10.51"/>
    <col collapsed="false" customWidth="true" hidden="false" outlineLevel="0" max="2848" min="2848" style="126" width="19"/>
    <col collapsed="false" customWidth="true" hidden="false" outlineLevel="0" max="2849" min="2849" style="126" width="13.5"/>
    <col collapsed="false" customWidth="true" hidden="false" outlineLevel="0" max="2850" min="2850" style="126" width="18"/>
    <col collapsed="false" customWidth="true" hidden="false" outlineLevel="0" max="2851" min="2851" style="126" width="42.5"/>
    <col collapsed="false" customWidth="true" hidden="false" outlineLevel="0" max="2852" min="2852" style="126" width="31"/>
    <col collapsed="false" customWidth="true" hidden="false" outlineLevel="0" max="2853" min="2853" style="126" width="35"/>
    <col collapsed="false" customWidth="true" hidden="false" outlineLevel="0" max="2854" min="2854" style="126" width="31"/>
    <col collapsed="false" customWidth="true" hidden="false" outlineLevel="0" max="2855" min="2855" style="126" width="35"/>
    <col collapsed="false" customWidth="true" hidden="false" outlineLevel="0" max="2856" min="2856" style="126" width="31"/>
    <col collapsed="false" customWidth="true" hidden="false" outlineLevel="0" max="2857" min="2857" style="126" width="37.5"/>
    <col collapsed="false" customWidth="true" hidden="false" outlineLevel="0" max="2858" min="2858" style="126" width="11.5"/>
    <col collapsed="false" customWidth="true" hidden="false" outlineLevel="0" max="2859" min="2859" style="126" width="54"/>
    <col collapsed="false" customWidth="true" hidden="false" outlineLevel="0" max="2860" min="2860" style="126" width="43.51"/>
    <col collapsed="false" customWidth="true" hidden="false" outlineLevel="0" max="2861" min="2861" style="126" width="44.51"/>
    <col collapsed="false" customWidth="false" hidden="false" outlineLevel="0" max="3071" min="2862" style="126" width="6.51"/>
    <col collapsed="false" customWidth="true" hidden="false" outlineLevel="0" max="3073" min="3072" style="126" width="2.5"/>
    <col collapsed="false" customWidth="true" hidden="true" outlineLevel="0" max="3074" min="3074" style="126" width="11.53"/>
    <col collapsed="false" customWidth="true" hidden="false" outlineLevel="0" max="3077" min="3075" style="126" width="12.5"/>
    <col collapsed="false" customWidth="true" hidden="false" outlineLevel="0" max="3078" min="3078" style="126" width="12"/>
    <col collapsed="false" customWidth="true" hidden="false" outlineLevel="0" max="3079" min="3079" style="126" width="12.5"/>
    <col collapsed="false" customWidth="true" hidden="false" outlineLevel="0" max="3080" min="3080" style="126" width="13.5"/>
    <col collapsed="false" customWidth="true" hidden="true" outlineLevel="0" max="3081" min="3081" style="126" width="11.53"/>
    <col collapsed="false" customWidth="true" hidden="false" outlineLevel="0" max="3084" min="3082" style="126" width="13"/>
    <col collapsed="false" customWidth="true" hidden="false" outlineLevel="0" max="3085" min="3085" style="126" width="14.51"/>
    <col collapsed="false" customWidth="true" hidden="false" outlineLevel="0" max="3087" min="3086" style="126" width="13.5"/>
    <col collapsed="false" customWidth="true" hidden="false" outlineLevel="0" max="3088" min="3088" style="126" width="2.5"/>
    <col collapsed="false" customWidth="true" hidden="false" outlineLevel="0" max="3089" min="3089" style="126" width="13.5"/>
    <col collapsed="false" customWidth="true" hidden="false" outlineLevel="0" max="3090" min="3090" style="126" width="10.51"/>
    <col collapsed="false" customWidth="true" hidden="false" outlineLevel="0" max="3091" min="3091" style="126" width="12"/>
    <col collapsed="false" customWidth="true" hidden="false" outlineLevel="0" max="3092" min="3092" style="126" width="11.5"/>
    <col collapsed="false" customWidth="true" hidden="false" outlineLevel="0" max="3093" min="3093" style="126" width="16"/>
    <col collapsed="false" customWidth="true" hidden="false" outlineLevel="0" max="3095" min="3094" style="126" width="10.51"/>
    <col collapsed="false" customWidth="true" hidden="false" outlineLevel="0" max="3096" min="3096" style="126" width="15.51"/>
    <col collapsed="false" customWidth="true" hidden="false" outlineLevel="0" max="3097" min="3097" style="126" width="11.5"/>
    <col collapsed="false" customWidth="true" hidden="false" outlineLevel="0" max="3098" min="3098" style="126" width="12"/>
    <col collapsed="false" customWidth="true" hidden="false" outlineLevel="0" max="3099" min="3099" style="126" width="11.5"/>
    <col collapsed="false" customWidth="true" hidden="false" outlineLevel="0" max="3100" min="3100" style="126" width="12"/>
    <col collapsed="false" customWidth="true" hidden="false" outlineLevel="0" max="3101" min="3101" style="126" width="11.5"/>
    <col collapsed="false" customWidth="true" hidden="false" outlineLevel="0" max="3102" min="3102" style="126" width="12.5"/>
    <col collapsed="false" customWidth="true" hidden="false" outlineLevel="0" max="3103" min="3103" style="126" width="10.51"/>
    <col collapsed="false" customWidth="true" hidden="false" outlineLevel="0" max="3104" min="3104" style="126" width="19"/>
    <col collapsed="false" customWidth="true" hidden="false" outlineLevel="0" max="3105" min="3105" style="126" width="13.5"/>
    <col collapsed="false" customWidth="true" hidden="false" outlineLevel="0" max="3106" min="3106" style="126" width="18"/>
    <col collapsed="false" customWidth="true" hidden="false" outlineLevel="0" max="3107" min="3107" style="126" width="42.5"/>
    <col collapsed="false" customWidth="true" hidden="false" outlineLevel="0" max="3108" min="3108" style="126" width="31"/>
    <col collapsed="false" customWidth="true" hidden="false" outlineLevel="0" max="3109" min="3109" style="126" width="35"/>
    <col collapsed="false" customWidth="true" hidden="false" outlineLevel="0" max="3110" min="3110" style="126" width="31"/>
    <col collapsed="false" customWidth="true" hidden="false" outlineLevel="0" max="3111" min="3111" style="126" width="35"/>
    <col collapsed="false" customWidth="true" hidden="false" outlineLevel="0" max="3112" min="3112" style="126" width="31"/>
    <col collapsed="false" customWidth="true" hidden="false" outlineLevel="0" max="3113" min="3113" style="126" width="37.5"/>
    <col collapsed="false" customWidth="true" hidden="false" outlineLevel="0" max="3114" min="3114" style="126" width="11.5"/>
    <col collapsed="false" customWidth="true" hidden="false" outlineLevel="0" max="3115" min="3115" style="126" width="54"/>
    <col collapsed="false" customWidth="true" hidden="false" outlineLevel="0" max="3116" min="3116" style="126" width="43.51"/>
    <col collapsed="false" customWidth="true" hidden="false" outlineLevel="0" max="3117" min="3117" style="126" width="44.51"/>
    <col collapsed="false" customWidth="false" hidden="false" outlineLevel="0" max="3327" min="3118" style="126" width="6.51"/>
    <col collapsed="false" customWidth="true" hidden="false" outlineLevel="0" max="3329" min="3328" style="126" width="2.5"/>
    <col collapsed="false" customWidth="true" hidden="true" outlineLevel="0" max="3330" min="3330" style="126" width="11.53"/>
    <col collapsed="false" customWidth="true" hidden="false" outlineLevel="0" max="3333" min="3331" style="126" width="12.5"/>
    <col collapsed="false" customWidth="true" hidden="false" outlineLevel="0" max="3334" min="3334" style="126" width="12"/>
    <col collapsed="false" customWidth="true" hidden="false" outlineLevel="0" max="3335" min="3335" style="126" width="12.5"/>
    <col collapsed="false" customWidth="true" hidden="false" outlineLevel="0" max="3336" min="3336" style="126" width="13.5"/>
    <col collapsed="false" customWidth="true" hidden="true" outlineLevel="0" max="3337" min="3337" style="126" width="11.53"/>
    <col collapsed="false" customWidth="true" hidden="false" outlineLevel="0" max="3340" min="3338" style="126" width="13"/>
    <col collapsed="false" customWidth="true" hidden="false" outlineLevel="0" max="3341" min="3341" style="126" width="14.51"/>
    <col collapsed="false" customWidth="true" hidden="false" outlineLevel="0" max="3343" min="3342" style="126" width="13.5"/>
    <col collapsed="false" customWidth="true" hidden="false" outlineLevel="0" max="3344" min="3344" style="126" width="2.5"/>
    <col collapsed="false" customWidth="true" hidden="false" outlineLevel="0" max="3345" min="3345" style="126" width="13.5"/>
    <col collapsed="false" customWidth="true" hidden="false" outlineLevel="0" max="3346" min="3346" style="126" width="10.51"/>
    <col collapsed="false" customWidth="true" hidden="false" outlineLevel="0" max="3347" min="3347" style="126" width="12"/>
    <col collapsed="false" customWidth="true" hidden="false" outlineLevel="0" max="3348" min="3348" style="126" width="11.5"/>
    <col collapsed="false" customWidth="true" hidden="false" outlineLevel="0" max="3349" min="3349" style="126" width="16"/>
    <col collapsed="false" customWidth="true" hidden="false" outlineLevel="0" max="3351" min="3350" style="126" width="10.51"/>
    <col collapsed="false" customWidth="true" hidden="false" outlineLevel="0" max="3352" min="3352" style="126" width="15.51"/>
    <col collapsed="false" customWidth="true" hidden="false" outlineLevel="0" max="3353" min="3353" style="126" width="11.5"/>
    <col collapsed="false" customWidth="true" hidden="false" outlineLevel="0" max="3354" min="3354" style="126" width="12"/>
    <col collapsed="false" customWidth="true" hidden="false" outlineLevel="0" max="3355" min="3355" style="126" width="11.5"/>
    <col collapsed="false" customWidth="true" hidden="false" outlineLevel="0" max="3356" min="3356" style="126" width="12"/>
    <col collapsed="false" customWidth="true" hidden="false" outlineLevel="0" max="3357" min="3357" style="126" width="11.5"/>
    <col collapsed="false" customWidth="true" hidden="false" outlineLevel="0" max="3358" min="3358" style="126" width="12.5"/>
    <col collapsed="false" customWidth="true" hidden="false" outlineLevel="0" max="3359" min="3359" style="126" width="10.51"/>
    <col collapsed="false" customWidth="true" hidden="false" outlineLevel="0" max="3360" min="3360" style="126" width="19"/>
    <col collapsed="false" customWidth="true" hidden="false" outlineLevel="0" max="3361" min="3361" style="126" width="13.5"/>
    <col collapsed="false" customWidth="true" hidden="false" outlineLevel="0" max="3362" min="3362" style="126" width="18"/>
    <col collapsed="false" customWidth="true" hidden="false" outlineLevel="0" max="3363" min="3363" style="126" width="42.5"/>
    <col collapsed="false" customWidth="true" hidden="false" outlineLevel="0" max="3364" min="3364" style="126" width="31"/>
    <col collapsed="false" customWidth="true" hidden="false" outlineLevel="0" max="3365" min="3365" style="126" width="35"/>
    <col collapsed="false" customWidth="true" hidden="false" outlineLevel="0" max="3366" min="3366" style="126" width="31"/>
    <col collapsed="false" customWidth="true" hidden="false" outlineLevel="0" max="3367" min="3367" style="126" width="35"/>
    <col collapsed="false" customWidth="true" hidden="false" outlineLevel="0" max="3368" min="3368" style="126" width="31"/>
    <col collapsed="false" customWidth="true" hidden="false" outlineLevel="0" max="3369" min="3369" style="126" width="37.5"/>
    <col collapsed="false" customWidth="true" hidden="false" outlineLevel="0" max="3370" min="3370" style="126" width="11.5"/>
    <col collapsed="false" customWidth="true" hidden="false" outlineLevel="0" max="3371" min="3371" style="126" width="54"/>
    <col collapsed="false" customWidth="true" hidden="false" outlineLevel="0" max="3372" min="3372" style="126" width="43.51"/>
    <col collapsed="false" customWidth="true" hidden="false" outlineLevel="0" max="3373" min="3373" style="126" width="44.51"/>
    <col collapsed="false" customWidth="false" hidden="false" outlineLevel="0" max="3583" min="3374" style="126" width="6.51"/>
    <col collapsed="false" customWidth="true" hidden="false" outlineLevel="0" max="3585" min="3584" style="126" width="2.5"/>
    <col collapsed="false" customWidth="true" hidden="true" outlineLevel="0" max="3586" min="3586" style="126" width="11.53"/>
    <col collapsed="false" customWidth="true" hidden="false" outlineLevel="0" max="3589" min="3587" style="126" width="12.5"/>
    <col collapsed="false" customWidth="true" hidden="false" outlineLevel="0" max="3590" min="3590" style="126" width="12"/>
    <col collapsed="false" customWidth="true" hidden="false" outlineLevel="0" max="3591" min="3591" style="126" width="12.5"/>
    <col collapsed="false" customWidth="true" hidden="false" outlineLevel="0" max="3592" min="3592" style="126" width="13.5"/>
    <col collapsed="false" customWidth="true" hidden="true" outlineLevel="0" max="3593" min="3593" style="126" width="11.53"/>
    <col collapsed="false" customWidth="true" hidden="false" outlineLevel="0" max="3596" min="3594" style="126" width="13"/>
    <col collapsed="false" customWidth="true" hidden="false" outlineLevel="0" max="3597" min="3597" style="126" width="14.51"/>
    <col collapsed="false" customWidth="true" hidden="false" outlineLevel="0" max="3599" min="3598" style="126" width="13.5"/>
    <col collapsed="false" customWidth="true" hidden="false" outlineLevel="0" max="3600" min="3600" style="126" width="2.5"/>
    <col collapsed="false" customWidth="true" hidden="false" outlineLevel="0" max="3601" min="3601" style="126" width="13.5"/>
    <col collapsed="false" customWidth="true" hidden="false" outlineLevel="0" max="3602" min="3602" style="126" width="10.51"/>
    <col collapsed="false" customWidth="true" hidden="false" outlineLevel="0" max="3603" min="3603" style="126" width="12"/>
    <col collapsed="false" customWidth="true" hidden="false" outlineLevel="0" max="3604" min="3604" style="126" width="11.5"/>
    <col collapsed="false" customWidth="true" hidden="false" outlineLevel="0" max="3605" min="3605" style="126" width="16"/>
    <col collapsed="false" customWidth="true" hidden="false" outlineLevel="0" max="3607" min="3606" style="126" width="10.51"/>
    <col collapsed="false" customWidth="true" hidden="false" outlineLevel="0" max="3608" min="3608" style="126" width="15.51"/>
    <col collapsed="false" customWidth="true" hidden="false" outlineLevel="0" max="3609" min="3609" style="126" width="11.5"/>
    <col collapsed="false" customWidth="true" hidden="false" outlineLevel="0" max="3610" min="3610" style="126" width="12"/>
    <col collapsed="false" customWidth="true" hidden="false" outlineLevel="0" max="3611" min="3611" style="126" width="11.5"/>
    <col collapsed="false" customWidth="true" hidden="false" outlineLevel="0" max="3612" min="3612" style="126" width="12"/>
    <col collapsed="false" customWidth="true" hidden="false" outlineLevel="0" max="3613" min="3613" style="126" width="11.5"/>
    <col collapsed="false" customWidth="true" hidden="false" outlineLevel="0" max="3614" min="3614" style="126" width="12.5"/>
    <col collapsed="false" customWidth="true" hidden="false" outlineLevel="0" max="3615" min="3615" style="126" width="10.51"/>
    <col collapsed="false" customWidth="true" hidden="false" outlineLevel="0" max="3616" min="3616" style="126" width="19"/>
    <col collapsed="false" customWidth="true" hidden="false" outlineLevel="0" max="3617" min="3617" style="126" width="13.5"/>
    <col collapsed="false" customWidth="true" hidden="false" outlineLevel="0" max="3618" min="3618" style="126" width="18"/>
    <col collapsed="false" customWidth="true" hidden="false" outlineLevel="0" max="3619" min="3619" style="126" width="42.5"/>
    <col collapsed="false" customWidth="true" hidden="false" outlineLevel="0" max="3620" min="3620" style="126" width="31"/>
    <col collapsed="false" customWidth="true" hidden="false" outlineLevel="0" max="3621" min="3621" style="126" width="35"/>
    <col collapsed="false" customWidth="true" hidden="false" outlineLevel="0" max="3622" min="3622" style="126" width="31"/>
    <col collapsed="false" customWidth="true" hidden="false" outlineLevel="0" max="3623" min="3623" style="126" width="35"/>
    <col collapsed="false" customWidth="true" hidden="false" outlineLevel="0" max="3624" min="3624" style="126" width="31"/>
    <col collapsed="false" customWidth="true" hidden="false" outlineLevel="0" max="3625" min="3625" style="126" width="37.5"/>
    <col collapsed="false" customWidth="true" hidden="false" outlineLevel="0" max="3626" min="3626" style="126" width="11.5"/>
    <col collapsed="false" customWidth="true" hidden="false" outlineLevel="0" max="3627" min="3627" style="126" width="54"/>
    <col collapsed="false" customWidth="true" hidden="false" outlineLevel="0" max="3628" min="3628" style="126" width="43.51"/>
    <col collapsed="false" customWidth="true" hidden="false" outlineLevel="0" max="3629" min="3629" style="126" width="44.51"/>
    <col collapsed="false" customWidth="false" hidden="false" outlineLevel="0" max="3839" min="3630" style="126" width="6.51"/>
    <col collapsed="false" customWidth="true" hidden="false" outlineLevel="0" max="3841" min="3840" style="126" width="2.5"/>
    <col collapsed="false" customWidth="true" hidden="true" outlineLevel="0" max="3842" min="3842" style="126" width="11.53"/>
    <col collapsed="false" customWidth="true" hidden="false" outlineLevel="0" max="3845" min="3843" style="126" width="12.5"/>
    <col collapsed="false" customWidth="true" hidden="false" outlineLevel="0" max="3846" min="3846" style="126" width="12"/>
    <col collapsed="false" customWidth="true" hidden="false" outlineLevel="0" max="3847" min="3847" style="126" width="12.5"/>
    <col collapsed="false" customWidth="true" hidden="false" outlineLevel="0" max="3848" min="3848" style="126" width="13.5"/>
    <col collapsed="false" customWidth="true" hidden="true" outlineLevel="0" max="3849" min="3849" style="126" width="11.53"/>
    <col collapsed="false" customWidth="true" hidden="false" outlineLevel="0" max="3852" min="3850" style="126" width="13"/>
    <col collapsed="false" customWidth="true" hidden="false" outlineLevel="0" max="3853" min="3853" style="126" width="14.51"/>
    <col collapsed="false" customWidth="true" hidden="false" outlineLevel="0" max="3855" min="3854" style="126" width="13.5"/>
    <col collapsed="false" customWidth="true" hidden="false" outlineLevel="0" max="3856" min="3856" style="126" width="2.5"/>
    <col collapsed="false" customWidth="true" hidden="false" outlineLevel="0" max="3857" min="3857" style="126" width="13.5"/>
    <col collapsed="false" customWidth="true" hidden="false" outlineLevel="0" max="3858" min="3858" style="126" width="10.51"/>
    <col collapsed="false" customWidth="true" hidden="false" outlineLevel="0" max="3859" min="3859" style="126" width="12"/>
    <col collapsed="false" customWidth="true" hidden="false" outlineLevel="0" max="3860" min="3860" style="126" width="11.5"/>
    <col collapsed="false" customWidth="true" hidden="false" outlineLevel="0" max="3861" min="3861" style="126" width="16"/>
    <col collapsed="false" customWidth="true" hidden="false" outlineLevel="0" max="3863" min="3862" style="126" width="10.51"/>
    <col collapsed="false" customWidth="true" hidden="false" outlineLevel="0" max="3864" min="3864" style="126" width="15.51"/>
    <col collapsed="false" customWidth="true" hidden="false" outlineLevel="0" max="3865" min="3865" style="126" width="11.5"/>
    <col collapsed="false" customWidth="true" hidden="false" outlineLevel="0" max="3866" min="3866" style="126" width="12"/>
    <col collapsed="false" customWidth="true" hidden="false" outlineLevel="0" max="3867" min="3867" style="126" width="11.5"/>
    <col collapsed="false" customWidth="true" hidden="false" outlineLevel="0" max="3868" min="3868" style="126" width="12"/>
    <col collapsed="false" customWidth="true" hidden="false" outlineLevel="0" max="3869" min="3869" style="126" width="11.5"/>
    <col collapsed="false" customWidth="true" hidden="false" outlineLevel="0" max="3870" min="3870" style="126" width="12.5"/>
    <col collapsed="false" customWidth="true" hidden="false" outlineLevel="0" max="3871" min="3871" style="126" width="10.51"/>
    <col collapsed="false" customWidth="true" hidden="false" outlineLevel="0" max="3872" min="3872" style="126" width="19"/>
    <col collapsed="false" customWidth="true" hidden="false" outlineLevel="0" max="3873" min="3873" style="126" width="13.5"/>
    <col collapsed="false" customWidth="true" hidden="false" outlineLevel="0" max="3874" min="3874" style="126" width="18"/>
    <col collapsed="false" customWidth="true" hidden="false" outlineLevel="0" max="3875" min="3875" style="126" width="42.5"/>
    <col collapsed="false" customWidth="true" hidden="false" outlineLevel="0" max="3876" min="3876" style="126" width="31"/>
    <col collapsed="false" customWidth="true" hidden="false" outlineLevel="0" max="3877" min="3877" style="126" width="35"/>
    <col collapsed="false" customWidth="true" hidden="false" outlineLevel="0" max="3878" min="3878" style="126" width="31"/>
    <col collapsed="false" customWidth="true" hidden="false" outlineLevel="0" max="3879" min="3879" style="126" width="35"/>
    <col collapsed="false" customWidth="true" hidden="false" outlineLevel="0" max="3880" min="3880" style="126" width="31"/>
    <col collapsed="false" customWidth="true" hidden="false" outlineLevel="0" max="3881" min="3881" style="126" width="37.5"/>
    <col collapsed="false" customWidth="true" hidden="false" outlineLevel="0" max="3882" min="3882" style="126" width="11.5"/>
    <col collapsed="false" customWidth="true" hidden="false" outlineLevel="0" max="3883" min="3883" style="126" width="54"/>
    <col collapsed="false" customWidth="true" hidden="false" outlineLevel="0" max="3884" min="3884" style="126" width="43.51"/>
    <col collapsed="false" customWidth="true" hidden="false" outlineLevel="0" max="3885" min="3885" style="126" width="44.51"/>
    <col collapsed="false" customWidth="false" hidden="false" outlineLevel="0" max="4095" min="3886" style="126" width="6.51"/>
    <col collapsed="false" customWidth="true" hidden="false" outlineLevel="0" max="4097" min="4096" style="126" width="2.5"/>
    <col collapsed="false" customWidth="true" hidden="true" outlineLevel="0" max="4098" min="4098" style="126" width="11.53"/>
    <col collapsed="false" customWidth="true" hidden="false" outlineLevel="0" max="4101" min="4099" style="126" width="12.5"/>
    <col collapsed="false" customWidth="true" hidden="false" outlineLevel="0" max="4102" min="4102" style="126" width="12"/>
    <col collapsed="false" customWidth="true" hidden="false" outlineLevel="0" max="4103" min="4103" style="126" width="12.5"/>
    <col collapsed="false" customWidth="true" hidden="false" outlineLevel="0" max="4104" min="4104" style="126" width="13.5"/>
    <col collapsed="false" customWidth="true" hidden="true" outlineLevel="0" max="4105" min="4105" style="126" width="11.53"/>
    <col collapsed="false" customWidth="true" hidden="false" outlineLevel="0" max="4108" min="4106" style="126" width="13"/>
    <col collapsed="false" customWidth="true" hidden="false" outlineLevel="0" max="4109" min="4109" style="126" width="14.51"/>
    <col collapsed="false" customWidth="true" hidden="false" outlineLevel="0" max="4111" min="4110" style="126" width="13.5"/>
    <col collapsed="false" customWidth="true" hidden="false" outlineLevel="0" max="4112" min="4112" style="126" width="2.5"/>
    <col collapsed="false" customWidth="true" hidden="false" outlineLevel="0" max="4113" min="4113" style="126" width="13.5"/>
    <col collapsed="false" customWidth="true" hidden="false" outlineLevel="0" max="4114" min="4114" style="126" width="10.51"/>
    <col collapsed="false" customWidth="true" hidden="false" outlineLevel="0" max="4115" min="4115" style="126" width="12"/>
    <col collapsed="false" customWidth="true" hidden="false" outlineLevel="0" max="4116" min="4116" style="126" width="11.5"/>
    <col collapsed="false" customWidth="true" hidden="false" outlineLevel="0" max="4117" min="4117" style="126" width="16"/>
    <col collapsed="false" customWidth="true" hidden="false" outlineLevel="0" max="4119" min="4118" style="126" width="10.51"/>
    <col collapsed="false" customWidth="true" hidden="false" outlineLevel="0" max="4120" min="4120" style="126" width="15.51"/>
    <col collapsed="false" customWidth="true" hidden="false" outlineLevel="0" max="4121" min="4121" style="126" width="11.5"/>
    <col collapsed="false" customWidth="true" hidden="false" outlineLevel="0" max="4122" min="4122" style="126" width="12"/>
    <col collapsed="false" customWidth="true" hidden="false" outlineLevel="0" max="4123" min="4123" style="126" width="11.5"/>
    <col collapsed="false" customWidth="true" hidden="false" outlineLevel="0" max="4124" min="4124" style="126" width="12"/>
    <col collapsed="false" customWidth="true" hidden="false" outlineLevel="0" max="4125" min="4125" style="126" width="11.5"/>
    <col collapsed="false" customWidth="true" hidden="false" outlineLevel="0" max="4126" min="4126" style="126" width="12.5"/>
    <col collapsed="false" customWidth="true" hidden="false" outlineLevel="0" max="4127" min="4127" style="126" width="10.51"/>
    <col collapsed="false" customWidth="true" hidden="false" outlineLevel="0" max="4128" min="4128" style="126" width="19"/>
    <col collapsed="false" customWidth="true" hidden="false" outlineLevel="0" max="4129" min="4129" style="126" width="13.5"/>
    <col collapsed="false" customWidth="true" hidden="false" outlineLevel="0" max="4130" min="4130" style="126" width="18"/>
    <col collapsed="false" customWidth="true" hidden="false" outlineLevel="0" max="4131" min="4131" style="126" width="42.5"/>
    <col collapsed="false" customWidth="true" hidden="false" outlineLevel="0" max="4132" min="4132" style="126" width="31"/>
    <col collapsed="false" customWidth="true" hidden="false" outlineLevel="0" max="4133" min="4133" style="126" width="35"/>
    <col collapsed="false" customWidth="true" hidden="false" outlineLevel="0" max="4134" min="4134" style="126" width="31"/>
    <col collapsed="false" customWidth="true" hidden="false" outlineLevel="0" max="4135" min="4135" style="126" width="35"/>
    <col collapsed="false" customWidth="true" hidden="false" outlineLevel="0" max="4136" min="4136" style="126" width="31"/>
    <col collapsed="false" customWidth="true" hidden="false" outlineLevel="0" max="4137" min="4137" style="126" width="37.5"/>
    <col collapsed="false" customWidth="true" hidden="false" outlineLevel="0" max="4138" min="4138" style="126" width="11.5"/>
    <col collapsed="false" customWidth="true" hidden="false" outlineLevel="0" max="4139" min="4139" style="126" width="54"/>
    <col collapsed="false" customWidth="true" hidden="false" outlineLevel="0" max="4140" min="4140" style="126" width="43.51"/>
    <col collapsed="false" customWidth="true" hidden="false" outlineLevel="0" max="4141" min="4141" style="126" width="44.51"/>
    <col collapsed="false" customWidth="false" hidden="false" outlineLevel="0" max="4351" min="4142" style="126" width="6.51"/>
    <col collapsed="false" customWidth="true" hidden="false" outlineLevel="0" max="4353" min="4352" style="126" width="2.5"/>
    <col collapsed="false" customWidth="true" hidden="true" outlineLevel="0" max="4354" min="4354" style="126" width="11.53"/>
    <col collapsed="false" customWidth="true" hidden="false" outlineLevel="0" max="4357" min="4355" style="126" width="12.5"/>
    <col collapsed="false" customWidth="true" hidden="false" outlineLevel="0" max="4358" min="4358" style="126" width="12"/>
    <col collapsed="false" customWidth="true" hidden="false" outlineLevel="0" max="4359" min="4359" style="126" width="12.5"/>
    <col collapsed="false" customWidth="true" hidden="false" outlineLevel="0" max="4360" min="4360" style="126" width="13.5"/>
    <col collapsed="false" customWidth="true" hidden="true" outlineLevel="0" max="4361" min="4361" style="126" width="11.53"/>
    <col collapsed="false" customWidth="true" hidden="false" outlineLevel="0" max="4364" min="4362" style="126" width="13"/>
    <col collapsed="false" customWidth="true" hidden="false" outlineLevel="0" max="4365" min="4365" style="126" width="14.51"/>
    <col collapsed="false" customWidth="true" hidden="false" outlineLevel="0" max="4367" min="4366" style="126" width="13.5"/>
    <col collapsed="false" customWidth="true" hidden="false" outlineLevel="0" max="4368" min="4368" style="126" width="2.5"/>
    <col collapsed="false" customWidth="true" hidden="false" outlineLevel="0" max="4369" min="4369" style="126" width="13.5"/>
    <col collapsed="false" customWidth="true" hidden="false" outlineLevel="0" max="4370" min="4370" style="126" width="10.51"/>
    <col collapsed="false" customWidth="true" hidden="false" outlineLevel="0" max="4371" min="4371" style="126" width="12"/>
    <col collapsed="false" customWidth="true" hidden="false" outlineLevel="0" max="4372" min="4372" style="126" width="11.5"/>
    <col collapsed="false" customWidth="true" hidden="false" outlineLevel="0" max="4373" min="4373" style="126" width="16"/>
    <col collapsed="false" customWidth="true" hidden="false" outlineLevel="0" max="4375" min="4374" style="126" width="10.51"/>
    <col collapsed="false" customWidth="true" hidden="false" outlineLevel="0" max="4376" min="4376" style="126" width="15.51"/>
    <col collapsed="false" customWidth="true" hidden="false" outlineLevel="0" max="4377" min="4377" style="126" width="11.5"/>
    <col collapsed="false" customWidth="true" hidden="false" outlineLevel="0" max="4378" min="4378" style="126" width="12"/>
    <col collapsed="false" customWidth="true" hidden="false" outlineLevel="0" max="4379" min="4379" style="126" width="11.5"/>
    <col collapsed="false" customWidth="true" hidden="false" outlineLevel="0" max="4380" min="4380" style="126" width="12"/>
    <col collapsed="false" customWidth="true" hidden="false" outlineLevel="0" max="4381" min="4381" style="126" width="11.5"/>
    <col collapsed="false" customWidth="true" hidden="false" outlineLevel="0" max="4382" min="4382" style="126" width="12.5"/>
    <col collapsed="false" customWidth="true" hidden="false" outlineLevel="0" max="4383" min="4383" style="126" width="10.51"/>
    <col collapsed="false" customWidth="true" hidden="false" outlineLevel="0" max="4384" min="4384" style="126" width="19"/>
    <col collapsed="false" customWidth="true" hidden="false" outlineLevel="0" max="4385" min="4385" style="126" width="13.5"/>
    <col collapsed="false" customWidth="true" hidden="false" outlineLevel="0" max="4386" min="4386" style="126" width="18"/>
    <col collapsed="false" customWidth="true" hidden="false" outlineLevel="0" max="4387" min="4387" style="126" width="42.5"/>
    <col collapsed="false" customWidth="true" hidden="false" outlineLevel="0" max="4388" min="4388" style="126" width="31"/>
    <col collapsed="false" customWidth="true" hidden="false" outlineLevel="0" max="4389" min="4389" style="126" width="35"/>
    <col collapsed="false" customWidth="true" hidden="false" outlineLevel="0" max="4390" min="4390" style="126" width="31"/>
    <col collapsed="false" customWidth="true" hidden="false" outlineLevel="0" max="4391" min="4391" style="126" width="35"/>
    <col collapsed="false" customWidth="true" hidden="false" outlineLevel="0" max="4392" min="4392" style="126" width="31"/>
    <col collapsed="false" customWidth="true" hidden="false" outlineLevel="0" max="4393" min="4393" style="126" width="37.5"/>
    <col collapsed="false" customWidth="true" hidden="false" outlineLevel="0" max="4394" min="4394" style="126" width="11.5"/>
    <col collapsed="false" customWidth="true" hidden="false" outlineLevel="0" max="4395" min="4395" style="126" width="54"/>
    <col collapsed="false" customWidth="true" hidden="false" outlineLevel="0" max="4396" min="4396" style="126" width="43.51"/>
    <col collapsed="false" customWidth="true" hidden="false" outlineLevel="0" max="4397" min="4397" style="126" width="44.51"/>
    <col collapsed="false" customWidth="false" hidden="false" outlineLevel="0" max="4607" min="4398" style="126" width="6.51"/>
    <col collapsed="false" customWidth="true" hidden="false" outlineLevel="0" max="4609" min="4608" style="126" width="2.5"/>
    <col collapsed="false" customWidth="true" hidden="true" outlineLevel="0" max="4610" min="4610" style="126" width="11.53"/>
    <col collapsed="false" customWidth="true" hidden="false" outlineLevel="0" max="4613" min="4611" style="126" width="12.5"/>
    <col collapsed="false" customWidth="true" hidden="false" outlineLevel="0" max="4614" min="4614" style="126" width="12"/>
    <col collapsed="false" customWidth="true" hidden="false" outlineLevel="0" max="4615" min="4615" style="126" width="12.5"/>
    <col collapsed="false" customWidth="true" hidden="false" outlineLevel="0" max="4616" min="4616" style="126" width="13.5"/>
    <col collapsed="false" customWidth="true" hidden="true" outlineLevel="0" max="4617" min="4617" style="126" width="11.53"/>
    <col collapsed="false" customWidth="true" hidden="false" outlineLevel="0" max="4620" min="4618" style="126" width="13"/>
    <col collapsed="false" customWidth="true" hidden="false" outlineLevel="0" max="4621" min="4621" style="126" width="14.51"/>
    <col collapsed="false" customWidth="true" hidden="false" outlineLevel="0" max="4623" min="4622" style="126" width="13.5"/>
    <col collapsed="false" customWidth="true" hidden="false" outlineLevel="0" max="4624" min="4624" style="126" width="2.5"/>
    <col collapsed="false" customWidth="true" hidden="false" outlineLevel="0" max="4625" min="4625" style="126" width="13.5"/>
    <col collapsed="false" customWidth="true" hidden="false" outlineLevel="0" max="4626" min="4626" style="126" width="10.51"/>
    <col collapsed="false" customWidth="true" hidden="false" outlineLevel="0" max="4627" min="4627" style="126" width="12"/>
    <col collapsed="false" customWidth="true" hidden="false" outlineLevel="0" max="4628" min="4628" style="126" width="11.5"/>
    <col collapsed="false" customWidth="true" hidden="false" outlineLevel="0" max="4629" min="4629" style="126" width="16"/>
    <col collapsed="false" customWidth="true" hidden="false" outlineLevel="0" max="4631" min="4630" style="126" width="10.51"/>
    <col collapsed="false" customWidth="true" hidden="false" outlineLevel="0" max="4632" min="4632" style="126" width="15.51"/>
    <col collapsed="false" customWidth="true" hidden="false" outlineLevel="0" max="4633" min="4633" style="126" width="11.5"/>
    <col collapsed="false" customWidth="true" hidden="false" outlineLevel="0" max="4634" min="4634" style="126" width="12"/>
    <col collapsed="false" customWidth="true" hidden="false" outlineLevel="0" max="4635" min="4635" style="126" width="11.5"/>
    <col collapsed="false" customWidth="true" hidden="false" outlineLevel="0" max="4636" min="4636" style="126" width="12"/>
    <col collapsed="false" customWidth="true" hidden="false" outlineLevel="0" max="4637" min="4637" style="126" width="11.5"/>
    <col collapsed="false" customWidth="true" hidden="false" outlineLevel="0" max="4638" min="4638" style="126" width="12.5"/>
    <col collapsed="false" customWidth="true" hidden="false" outlineLevel="0" max="4639" min="4639" style="126" width="10.51"/>
    <col collapsed="false" customWidth="true" hidden="false" outlineLevel="0" max="4640" min="4640" style="126" width="19"/>
    <col collapsed="false" customWidth="true" hidden="false" outlineLevel="0" max="4641" min="4641" style="126" width="13.5"/>
    <col collapsed="false" customWidth="true" hidden="false" outlineLevel="0" max="4642" min="4642" style="126" width="18"/>
    <col collapsed="false" customWidth="true" hidden="false" outlineLevel="0" max="4643" min="4643" style="126" width="42.5"/>
    <col collapsed="false" customWidth="true" hidden="false" outlineLevel="0" max="4644" min="4644" style="126" width="31"/>
    <col collapsed="false" customWidth="true" hidden="false" outlineLevel="0" max="4645" min="4645" style="126" width="35"/>
    <col collapsed="false" customWidth="true" hidden="false" outlineLevel="0" max="4646" min="4646" style="126" width="31"/>
    <col collapsed="false" customWidth="true" hidden="false" outlineLevel="0" max="4647" min="4647" style="126" width="35"/>
    <col collapsed="false" customWidth="true" hidden="false" outlineLevel="0" max="4648" min="4648" style="126" width="31"/>
    <col collapsed="false" customWidth="true" hidden="false" outlineLevel="0" max="4649" min="4649" style="126" width="37.5"/>
    <col collapsed="false" customWidth="true" hidden="false" outlineLevel="0" max="4650" min="4650" style="126" width="11.5"/>
    <col collapsed="false" customWidth="true" hidden="false" outlineLevel="0" max="4651" min="4651" style="126" width="54"/>
    <col collapsed="false" customWidth="true" hidden="false" outlineLevel="0" max="4652" min="4652" style="126" width="43.51"/>
    <col collapsed="false" customWidth="true" hidden="false" outlineLevel="0" max="4653" min="4653" style="126" width="44.51"/>
    <col collapsed="false" customWidth="false" hidden="false" outlineLevel="0" max="4863" min="4654" style="126" width="6.51"/>
    <col collapsed="false" customWidth="true" hidden="false" outlineLevel="0" max="4865" min="4864" style="126" width="2.5"/>
    <col collapsed="false" customWidth="true" hidden="true" outlineLevel="0" max="4866" min="4866" style="126" width="11.53"/>
    <col collapsed="false" customWidth="true" hidden="false" outlineLevel="0" max="4869" min="4867" style="126" width="12.5"/>
    <col collapsed="false" customWidth="true" hidden="false" outlineLevel="0" max="4870" min="4870" style="126" width="12"/>
    <col collapsed="false" customWidth="true" hidden="false" outlineLevel="0" max="4871" min="4871" style="126" width="12.5"/>
    <col collapsed="false" customWidth="true" hidden="false" outlineLevel="0" max="4872" min="4872" style="126" width="13.5"/>
    <col collapsed="false" customWidth="true" hidden="true" outlineLevel="0" max="4873" min="4873" style="126" width="11.53"/>
    <col collapsed="false" customWidth="true" hidden="false" outlineLevel="0" max="4876" min="4874" style="126" width="13"/>
    <col collapsed="false" customWidth="true" hidden="false" outlineLevel="0" max="4877" min="4877" style="126" width="14.51"/>
    <col collapsed="false" customWidth="true" hidden="false" outlineLevel="0" max="4879" min="4878" style="126" width="13.5"/>
    <col collapsed="false" customWidth="true" hidden="false" outlineLevel="0" max="4880" min="4880" style="126" width="2.5"/>
    <col collapsed="false" customWidth="true" hidden="false" outlineLevel="0" max="4881" min="4881" style="126" width="13.5"/>
    <col collapsed="false" customWidth="true" hidden="false" outlineLevel="0" max="4882" min="4882" style="126" width="10.51"/>
    <col collapsed="false" customWidth="true" hidden="false" outlineLevel="0" max="4883" min="4883" style="126" width="12"/>
    <col collapsed="false" customWidth="true" hidden="false" outlineLevel="0" max="4884" min="4884" style="126" width="11.5"/>
    <col collapsed="false" customWidth="true" hidden="false" outlineLevel="0" max="4885" min="4885" style="126" width="16"/>
    <col collapsed="false" customWidth="true" hidden="false" outlineLevel="0" max="4887" min="4886" style="126" width="10.51"/>
    <col collapsed="false" customWidth="true" hidden="false" outlineLevel="0" max="4888" min="4888" style="126" width="15.51"/>
    <col collapsed="false" customWidth="true" hidden="false" outlineLevel="0" max="4889" min="4889" style="126" width="11.5"/>
    <col collapsed="false" customWidth="true" hidden="false" outlineLevel="0" max="4890" min="4890" style="126" width="12"/>
    <col collapsed="false" customWidth="true" hidden="false" outlineLevel="0" max="4891" min="4891" style="126" width="11.5"/>
    <col collapsed="false" customWidth="true" hidden="false" outlineLevel="0" max="4892" min="4892" style="126" width="12"/>
    <col collapsed="false" customWidth="true" hidden="false" outlineLevel="0" max="4893" min="4893" style="126" width="11.5"/>
    <col collapsed="false" customWidth="true" hidden="false" outlineLevel="0" max="4894" min="4894" style="126" width="12.5"/>
    <col collapsed="false" customWidth="true" hidden="false" outlineLevel="0" max="4895" min="4895" style="126" width="10.51"/>
    <col collapsed="false" customWidth="true" hidden="false" outlineLevel="0" max="4896" min="4896" style="126" width="19"/>
    <col collapsed="false" customWidth="true" hidden="false" outlineLevel="0" max="4897" min="4897" style="126" width="13.5"/>
    <col collapsed="false" customWidth="true" hidden="false" outlineLevel="0" max="4898" min="4898" style="126" width="18"/>
    <col collapsed="false" customWidth="true" hidden="false" outlineLevel="0" max="4899" min="4899" style="126" width="42.5"/>
    <col collapsed="false" customWidth="true" hidden="false" outlineLevel="0" max="4900" min="4900" style="126" width="31"/>
    <col collapsed="false" customWidth="true" hidden="false" outlineLevel="0" max="4901" min="4901" style="126" width="35"/>
    <col collapsed="false" customWidth="true" hidden="false" outlineLevel="0" max="4902" min="4902" style="126" width="31"/>
    <col collapsed="false" customWidth="true" hidden="false" outlineLevel="0" max="4903" min="4903" style="126" width="35"/>
    <col collapsed="false" customWidth="true" hidden="false" outlineLevel="0" max="4904" min="4904" style="126" width="31"/>
    <col collapsed="false" customWidth="true" hidden="false" outlineLevel="0" max="4905" min="4905" style="126" width="37.5"/>
    <col collapsed="false" customWidth="true" hidden="false" outlineLevel="0" max="4906" min="4906" style="126" width="11.5"/>
    <col collapsed="false" customWidth="true" hidden="false" outlineLevel="0" max="4907" min="4907" style="126" width="54"/>
    <col collapsed="false" customWidth="true" hidden="false" outlineLevel="0" max="4908" min="4908" style="126" width="43.51"/>
    <col collapsed="false" customWidth="true" hidden="false" outlineLevel="0" max="4909" min="4909" style="126" width="44.51"/>
    <col collapsed="false" customWidth="false" hidden="false" outlineLevel="0" max="5119" min="4910" style="126" width="6.51"/>
    <col collapsed="false" customWidth="true" hidden="false" outlineLevel="0" max="5121" min="5120" style="126" width="2.5"/>
    <col collapsed="false" customWidth="true" hidden="true" outlineLevel="0" max="5122" min="5122" style="126" width="11.53"/>
    <col collapsed="false" customWidth="true" hidden="false" outlineLevel="0" max="5125" min="5123" style="126" width="12.5"/>
    <col collapsed="false" customWidth="true" hidden="false" outlineLevel="0" max="5126" min="5126" style="126" width="12"/>
    <col collapsed="false" customWidth="true" hidden="false" outlineLevel="0" max="5127" min="5127" style="126" width="12.5"/>
    <col collapsed="false" customWidth="true" hidden="false" outlineLevel="0" max="5128" min="5128" style="126" width="13.5"/>
    <col collapsed="false" customWidth="true" hidden="true" outlineLevel="0" max="5129" min="5129" style="126" width="11.53"/>
    <col collapsed="false" customWidth="true" hidden="false" outlineLevel="0" max="5132" min="5130" style="126" width="13"/>
    <col collapsed="false" customWidth="true" hidden="false" outlineLevel="0" max="5133" min="5133" style="126" width="14.51"/>
    <col collapsed="false" customWidth="true" hidden="false" outlineLevel="0" max="5135" min="5134" style="126" width="13.5"/>
    <col collapsed="false" customWidth="true" hidden="false" outlineLevel="0" max="5136" min="5136" style="126" width="2.5"/>
    <col collapsed="false" customWidth="true" hidden="false" outlineLevel="0" max="5137" min="5137" style="126" width="13.5"/>
    <col collapsed="false" customWidth="true" hidden="false" outlineLevel="0" max="5138" min="5138" style="126" width="10.51"/>
    <col collapsed="false" customWidth="true" hidden="false" outlineLevel="0" max="5139" min="5139" style="126" width="12"/>
    <col collapsed="false" customWidth="true" hidden="false" outlineLevel="0" max="5140" min="5140" style="126" width="11.5"/>
    <col collapsed="false" customWidth="true" hidden="false" outlineLevel="0" max="5141" min="5141" style="126" width="16"/>
    <col collapsed="false" customWidth="true" hidden="false" outlineLevel="0" max="5143" min="5142" style="126" width="10.51"/>
    <col collapsed="false" customWidth="true" hidden="false" outlineLevel="0" max="5144" min="5144" style="126" width="15.51"/>
    <col collapsed="false" customWidth="true" hidden="false" outlineLevel="0" max="5145" min="5145" style="126" width="11.5"/>
    <col collapsed="false" customWidth="true" hidden="false" outlineLevel="0" max="5146" min="5146" style="126" width="12"/>
    <col collapsed="false" customWidth="true" hidden="false" outlineLevel="0" max="5147" min="5147" style="126" width="11.5"/>
    <col collapsed="false" customWidth="true" hidden="false" outlineLevel="0" max="5148" min="5148" style="126" width="12"/>
    <col collapsed="false" customWidth="true" hidden="false" outlineLevel="0" max="5149" min="5149" style="126" width="11.5"/>
    <col collapsed="false" customWidth="true" hidden="false" outlineLevel="0" max="5150" min="5150" style="126" width="12.5"/>
    <col collapsed="false" customWidth="true" hidden="false" outlineLevel="0" max="5151" min="5151" style="126" width="10.51"/>
    <col collapsed="false" customWidth="true" hidden="false" outlineLevel="0" max="5152" min="5152" style="126" width="19"/>
    <col collapsed="false" customWidth="true" hidden="false" outlineLevel="0" max="5153" min="5153" style="126" width="13.5"/>
    <col collapsed="false" customWidth="true" hidden="false" outlineLevel="0" max="5154" min="5154" style="126" width="18"/>
    <col collapsed="false" customWidth="true" hidden="false" outlineLevel="0" max="5155" min="5155" style="126" width="42.5"/>
    <col collapsed="false" customWidth="true" hidden="false" outlineLevel="0" max="5156" min="5156" style="126" width="31"/>
    <col collapsed="false" customWidth="true" hidden="false" outlineLevel="0" max="5157" min="5157" style="126" width="35"/>
    <col collapsed="false" customWidth="true" hidden="false" outlineLevel="0" max="5158" min="5158" style="126" width="31"/>
    <col collapsed="false" customWidth="true" hidden="false" outlineLevel="0" max="5159" min="5159" style="126" width="35"/>
    <col collapsed="false" customWidth="true" hidden="false" outlineLevel="0" max="5160" min="5160" style="126" width="31"/>
    <col collapsed="false" customWidth="true" hidden="false" outlineLevel="0" max="5161" min="5161" style="126" width="37.5"/>
    <col collapsed="false" customWidth="true" hidden="false" outlineLevel="0" max="5162" min="5162" style="126" width="11.5"/>
    <col collapsed="false" customWidth="true" hidden="false" outlineLevel="0" max="5163" min="5163" style="126" width="54"/>
    <col collapsed="false" customWidth="true" hidden="false" outlineLevel="0" max="5164" min="5164" style="126" width="43.51"/>
    <col collapsed="false" customWidth="true" hidden="false" outlineLevel="0" max="5165" min="5165" style="126" width="44.51"/>
    <col collapsed="false" customWidth="false" hidden="false" outlineLevel="0" max="5375" min="5166" style="126" width="6.51"/>
    <col collapsed="false" customWidth="true" hidden="false" outlineLevel="0" max="5377" min="5376" style="126" width="2.5"/>
    <col collapsed="false" customWidth="true" hidden="true" outlineLevel="0" max="5378" min="5378" style="126" width="11.53"/>
    <col collapsed="false" customWidth="true" hidden="false" outlineLevel="0" max="5381" min="5379" style="126" width="12.5"/>
    <col collapsed="false" customWidth="true" hidden="false" outlineLevel="0" max="5382" min="5382" style="126" width="12"/>
    <col collapsed="false" customWidth="true" hidden="false" outlineLevel="0" max="5383" min="5383" style="126" width="12.5"/>
    <col collapsed="false" customWidth="true" hidden="false" outlineLevel="0" max="5384" min="5384" style="126" width="13.5"/>
    <col collapsed="false" customWidth="true" hidden="true" outlineLevel="0" max="5385" min="5385" style="126" width="11.53"/>
    <col collapsed="false" customWidth="true" hidden="false" outlineLevel="0" max="5388" min="5386" style="126" width="13"/>
    <col collapsed="false" customWidth="true" hidden="false" outlineLevel="0" max="5389" min="5389" style="126" width="14.51"/>
    <col collapsed="false" customWidth="true" hidden="false" outlineLevel="0" max="5391" min="5390" style="126" width="13.5"/>
    <col collapsed="false" customWidth="true" hidden="false" outlineLevel="0" max="5392" min="5392" style="126" width="2.5"/>
    <col collapsed="false" customWidth="true" hidden="false" outlineLevel="0" max="5393" min="5393" style="126" width="13.5"/>
    <col collapsed="false" customWidth="true" hidden="false" outlineLevel="0" max="5394" min="5394" style="126" width="10.51"/>
    <col collapsed="false" customWidth="true" hidden="false" outlineLevel="0" max="5395" min="5395" style="126" width="12"/>
    <col collapsed="false" customWidth="true" hidden="false" outlineLevel="0" max="5396" min="5396" style="126" width="11.5"/>
    <col collapsed="false" customWidth="true" hidden="false" outlineLevel="0" max="5397" min="5397" style="126" width="16"/>
    <col collapsed="false" customWidth="true" hidden="false" outlineLevel="0" max="5399" min="5398" style="126" width="10.51"/>
    <col collapsed="false" customWidth="true" hidden="false" outlineLevel="0" max="5400" min="5400" style="126" width="15.51"/>
    <col collapsed="false" customWidth="true" hidden="false" outlineLevel="0" max="5401" min="5401" style="126" width="11.5"/>
    <col collapsed="false" customWidth="true" hidden="false" outlineLevel="0" max="5402" min="5402" style="126" width="12"/>
    <col collapsed="false" customWidth="true" hidden="false" outlineLevel="0" max="5403" min="5403" style="126" width="11.5"/>
    <col collapsed="false" customWidth="true" hidden="false" outlineLevel="0" max="5404" min="5404" style="126" width="12"/>
    <col collapsed="false" customWidth="true" hidden="false" outlineLevel="0" max="5405" min="5405" style="126" width="11.5"/>
    <col collapsed="false" customWidth="true" hidden="false" outlineLevel="0" max="5406" min="5406" style="126" width="12.5"/>
    <col collapsed="false" customWidth="true" hidden="false" outlineLevel="0" max="5407" min="5407" style="126" width="10.51"/>
    <col collapsed="false" customWidth="true" hidden="false" outlineLevel="0" max="5408" min="5408" style="126" width="19"/>
    <col collapsed="false" customWidth="true" hidden="false" outlineLevel="0" max="5409" min="5409" style="126" width="13.5"/>
    <col collapsed="false" customWidth="true" hidden="false" outlineLevel="0" max="5410" min="5410" style="126" width="18"/>
    <col collapsed="false" customWidth="true" hidden="false" outlineLevel="0" max="5411" min="5411" style="126" width="42.5"/>
    <col collapsed="false" customWidth="true" hidden="false" outlineLevel="0" max="5412" min="5412" style="126" width="31"/>
    <col collapsed="false" customWidth="true" hidden="false" outlineLevel="0" max="5413" min="5413" style="126" width="35"/>
    <col collapsed="false" customWidth="true" hidden="false" outlineLevel="0" max="5414" min="5414" style="126" width="31"/>
    <col collapsed="false" customWidth="true" hidden="false" outlineLevel="0" max="5415" min="5415" style="126" width="35"/>
    <col collapsed="false" customWidth="true" hidden="false" outlineLevel="0" max="5416" min="5416" style="126" width="31"/>
    <col collapsed="false" customWidth="true" hidden="false" outlineLevel="0" max="5417" min="5417" style="126" width="37.5"/>
    <col collapsed="false" customWidth="true" hidden="false" outlineLevel="0" max="5418" min="5418" style="126" width="11.5"/>
    <col collapsed="false" customWidth="true" hidden="false" outlineLevel="0" max="5419" min="5419" style="126" width="54"/>
    <col collapsed="false" customWidth="true" hidden="false" outlineLevel="0" max="5420" min="5420" style="126" width="43.51"/>
    <col collapsed="false" customWidth="true" hidden="false" outlineLevel="0" max="5421" min="5421" style="126" width="44.51"/>
    <col collapsed="false" customWidth="false" hidden="false" outlineLevel="0" max="5631" min="5422" style="126" width="6.51"/>
    <col collapsed="false" customWidth="true" hidden="false" outlineLevel="0" max="5633" min="5632" style="126" width="2.5"/>
    <col collapsed="false" customWidth="true" hidden="true" outlineLevel="0" max="5634" min="5634" style="126" width="11.53"/>
    <col collapsed="false" customWidth="true" hidden="false" outlineLevel="0" max="5637" min="5635" style="126" width="12.5"/>
    <col collapsed="false" customWidth="true" hidden="false" outlineLevel="0" max="5638" min="5638" style="126" width="12"/>
    <col collapsed="false" customWidth="true" hidden="false" outlineLevel="0" max="5639" min="5639" style="126" width="12.5"/>
    <col collapsed="false" customWidth="true" hidden="false" outlineLevel="0" max="5640" min="5640" style="126" width="13.5"/>
    <col collapsed="false" customWidth="true" hidden="true" outlineLevel="0" max="5641" min="5641" style="126" width="11.53"/>
    <col collapsed="false" customWidth="true" hidden="false" outlineLevel="0" max="5644" min="5642" style="126" width="13"/>
    <col collapsed="false" customWidth="true" hidden="false" outlineLevel="0" max="5645" min="5645" style="126" width="14.51"/>
    <col collapsed="false" customWidth="true" hidden="false" outlineLevel="0" max="5647" min="5646" style="126" width="13.5"/>
    <col collapsed="false" customWidth="true" hidden="false" outlineLevel="0" max="5648" min="5648" style="126" width="2.5"/>
    <col collapsed="false" customWidth="true" hidden="false" outlineLevel="0" max="5649" min="5649" style="126" width="13.5"/>
    <col collapsed="false" customWidth="true" hidden="false" outlineLevel="0" max="5650" min="5650" style="126" width="10.51"/>
    <col collapsed="false" customWidth="true" hidden="false" outlineLevel="0" max="5651" min="5651" style="126" width="12"/>
    <col collapsed="false" customWidth="true" hidden="false" outlineLevel="0" max="5652" min="5652" style="126" width="11.5"/>
    <col collapsed="false" customWidth="true" hidden="false" outlineLevel="0" max="5653" min="5653" style="126" width="16"/>
    <col collapsed="false" customWidth="true" hidden="false" outlineLevel="0" max="5655" min="5654" style="126" width="10.51"/>
    <col collapsed="false" customWidth="true" hidden="false" outlineLevel="0" max="5656" min="5656" style="126" width="15.51"/>
    <col collapsed="false" customWidth="true" hidden="false" outlineLevel="0" max="5657" min="5657" style="126" width="11.5"/>
    <col collapsed="false" customWidth="true" hidden="false" outlineLevel="0" max="5658" min="5658" style="126" width="12"/>
    <col collapsed="false" customWidth="true" hidden="false" outlineLevel="0" max="5659" min="5659" style="126" width="11.5"/>
    <col collapsed="false" customWidth="true" hidden="false" outlineLevel="0" max="5660" min="5660" style="126" width="12"/>
    <col collapsed="false" customWidth="true" hidden="false" outlineLevel="0" max="5661" min="5661" style="126" width="11.5"/>
    <col collapsed="false" customWidth="true" hidden="false" outlineLevel="0" max="5662" min="5662" style="126" width="12.5"/>
    <col collapsed="false" customWidth="true" hidden="false" outlineLevel="0" max="5663" min="5663" style="126" width="10.51"/>
    <col collapsed="false" customWidth="true" hidden="false" outlineLevel="0" max="5664" min="5664" style="126" width="19"/>
    <col collapsed="false" customWidth="true" hidden="false" outlineLevel="0" max="5665" min="5665" style="126" width="13.5"/>
    <col collapsed="false" customWidth="true" hidden="false" outlineLevel="0" max="5666" min="5666" style="126" width="18"/>
    <col collapsed="false" customWidth="true" hidden="false" outlineLevel="0" max="5667" min="5667" style="126" width="42.5"/>
    <col collapsed="false" customWidth="true" hidden="false" outlineLevel="0" max="5668" min="5668" style="126" width="31"/>
    <col collapsed="false" customWidth="true" hidden="false" outlineLevel="0" max="5669" min="5669" style="126" width="35"/>
    <col collapsed="false" customWidth="true" hidden="false" outlineLevel="0" max="5670" min="5670" style="126" width="31"/>
    <col collapsed="false" customWidth="true" hidden="false" outlineLevel="0" max="5671" min="5671" style="126" width="35"/>
    <col collapsed="false" customWidth="true" hidden="false" outlineLevel="0" max="5672" min="5672" style="126" width="31"/>
    <col collapsed="false" customWidth="true" hidden="false" outlineLevel="0" max="5673" min="5673" style="126" width="37.5"/>
    <col collapsed="false" customWidth="true" hidden="false" outlineLevel="0" max="5674" min="5674" style="126" width="11.5"/>
    <col collapsed="false" customWidth="true" hidden="false" outlineLevel="0" max="5675" min="5675" style="126" width="54"/>
    <col collapsed="false" customWidth="true" hidden="false" outlineLevel="0" max="5676" min="5676" style="126" width="43.51"/>
    <col collapsed="false" customWidth="true" hidden="false" outlineLevel="0" max="5677" min="5677" style="126" width="44.51"/>
    <col collapsed="false" customWidth="false" hidden="false" outlineLevel="0" max="5887" min="5678" style="126" width="6.51"/>
    <col collapsed="false" customWidth="true" hidden="false" outlineLevel="0" max="5889" min="5888" style="126" width="2.5"/>
    <col collapsed="false" customWidth="true" hidden="true" outlineLevel="0" max="5890" min="5890" style="126" width="11.53"/>
    <col collapsed="false" customWidth="true" hidden="false" outlineLevel="0" max="5893" min="5891" style="126" width="12.5"/>
    <col collapsed="false" customWidth="true" hidden="false" outlineLevel="0" max="5894" min="5894" style="126" width="12"/>
    <col collapsed="false" customWidth="true" hidden="false" outlineLevel="0" max="5895" min="5895" style="126" width="12.5"/>
    <col collapsed="false" customWidth="true" hidden="false" outlineLevel="0" max="5896" min="5896" style="126" width="13.5"/>
    <col collapsed="false" customWidth="true" hidden="true" outlineLevel="0" max="5897" min="5897" style="126" width="11.53"/>
    <col collapsed="false" customWidth="true" hidden="false" outlineLevel="0" max="5900" min="5898" style="126" width="13"/>
    <col collapsed="false" customWidth="true" hidden="false" outlineLevel="0" max="5901" min="5901" style="126" width="14.51"/>
    <col collapsed="false" customWidth="true" hidden="false" outlineLevel="0" max="5903" min="5902" style="126" width="13.5"/>
    <col collapsed="false" customWidth="true" hidden="false" outlineLevel="0" max="5904" min="5904" style="126" width="2.5"/>
    <col collapsed="false" customWidth="true" hidden="false" outlineLevel="0" max="5905" min="5905" style="126" width="13.5"/>
    <col collapsed="false" customWidth="true" hidden="false" outlineLevel="0" max="5906" min="5906" style="126" width="10.51"/>
    <col collapsed="false" customWidth="true" hidden="false" outlineLevel="0" max="5907" min="5907" style="126" width="12"/>
    <col collapsed="false" customWidth="true" hidden="false" outlineLevel="0" max="5908" min="5908" style="126" width="11.5"/>
    <col collapsed="false" customWidth="true" hidden="false" outlineLevel="0" max="5909" min="5909" style="126" width="16"/>
    <col collapsed="false" customWidth="true" hidden="false" outlineLevel="0" max="5911" min="5910" style="126" width="10.51"/>
    <col collapsed="false" customWidth="true" hidden="false" outlineLevel="0" max="5912" min="5912" style="126" width="15.51"/>
    <col collapsed="false" customWidth="true" hidden="false" outlineLevel="0" max="5913" min="5913" style="126" width="11.5"/>
    <col collapsed="false" customWidth="true" hidden="false" outlineLevel="0" max="5914" min="5914" style="126" width="12"/>
    <col collapsed="false" customWidth="true" hidden="false" outlineLevel="0" max="5915" min="5915" style="126" width="11.5"/>
    <col collapsed="false" customWidth="true" hidden="false" outlineLevel="0" max="5916" min="5916" style="126" width="12"/>
    <col collapsed="false" customWidth="true" hidden="false" outlineLevel="0" max="5917" min="5917" style="126" width="11.5"/>
    <col collapsed="false" customWidth="true" hidden="false" outlineLevel="0" max="5918" min="5918" style="126" width="12.5"/>
    <col collapsed="false" customWidth="true" hidden="false" outlineLevel="0" max="5919" min="5919" style="126" width="10.51"/>
    <col collapsed="false" customWidth="true" hidden="false" outlineLevel="0" max="5920" min="5920" style="126" width="19"/>
    <col collapsed="false" customWidth="true" hidden="false" outlineLevel="0" max="5921" min="5921" style="126" width="13.5"/>
    <col collapsed="false" customWidth="true" hidden="false" outlineLevel="0" max="5922" min="5922" style="126" width="18"/>
    <col collapsed="false" customWidth="true" hidden="false" outlineLevel="0" max="5923" min="5923" style="126" width="42.5"/>
    <col collapsed="false" customWidth="true" hidden="false" outlineLevel="0" max="5924" min="5924" style="126" width="31"/>
    <col collapsed="false" customWidth="true" hidden="false" outlineLevel="0" max="5925" min="5925" style="126" width="35"/>
    <col collapsed="false" customWidth="true" hidden="false" outlineLevel="0" max="5926" min="5926" style="126" width="31"/>
    <col collapsed="false" customWidth="true" hidden="false" outlineLevel="0" max="5927" min="5927" style="126" width="35"/>
    <col collapsed="false" customWidth="true" hidden="false" outlineLevel="0" max="5928" min="5928" style="126" width="31"/>
    <col collapsed="false" customWidth="true" hidden="false" outlineLevel="0" max="5929" min="5929" style="126" width="37.5"/>
    <col collapsed="false" customWidth="true" hidden="false" outlineLevel="0" max="5930" min="5930" style="126" width="11.5"/>
    <col collapsed="false" customWidth="true" hidden="false" outlineLevel="0" max="5931" min="5931" style="126" width="54"/>
    <col collapsed="false" customWidth="true" hidden="false" outlineLevel="0" max="5932" min="5932" style="126" width="43.51"/>
    <col collapsed="false" customWidth="true" hidden="false" outlineLevel="0" max="5933" min="5933" style="126" width="44.51"/>
    <col collapsed="false" customWidth="false" hidden="false" outlineLevel="0" max="6143" min="5934" style="126" width="6.51"/>
    <col collapsed="false" customWidth="true" hidden="false" outlineLevel="0" max="6145" min="6144" style="126" width="2.5"/>
    <col collapsed="false" customWidth="true" hidden="true" outlineLevel="0" max="6146" min="6146" style="126" width="11.53"/>
    <col collapsed="false" customWidth="true" hidden="false" outlineLevel="0" max="6149" min="6147" style="126" width="12.5"/>
    <col collapsed="false" customWidth="true" hidden="false" outlineLevel="0" max="6150" min="6150" style="126" width="12"/>
    <col collapsed="false" customWidth="true" hidden="false" outlineLevel="0" max="6151" min="6151" style="126" width="12.5"/>
    <col collapsed="false" customWidth="true" hidden="false" outlineLevel="0" max="6152" min="6152" style="126" width="13.5"/>
    <col collapsed="false" customWidth="true" hidden="true" outlineLevel="0" max="6153" min="6153" style="126" width="11.53"/>
    <col collapsed="false" customWidth="true" hidden="false" outlineLevel="0" max="6156" min="6154" style="126" width="13"/>
    <col collapsed="false" customWidth="true" hidden="false" outlineLevel="0" max="6157" min="6157" style="126" width="14.51"/>
    <col collapsed="false" customWidth="true" hidden="false" outlineLevel="0" max="6159" min="6158" style="126" width="13.5"/>
    <col collapsed="false" customWidth="true" hidden="false" outlineLevel="0" max="6160" min="6160" style="126" width="2.5"/>
    <col collapsed="false" customWidth="true" hidden="false" outlineLevel="0" max="6161" min="6161" style="126" width="13.5"/>
    <col collapsed="false" customWidth="true" hidden="false" outlineLevel="0" max="6162" min="6162" style="126" width="10.51"/>
    <col collapsed="false" customWidth="true" hidden="false" outlineLevel="0" max="6163" min="6163" style="126" width="12"/>
    <col collapsed="false" customWidth="true" hidden="false" outlineLevel="0" max="6164" min="6164" style="126" width="11.5"/>
    <col collapsed="false" customWidth="true" hidden="false" outlineLevel="0" max="6165" min="6165" style="126" width="16"/>
    <col collapsed="false" customWidth="true" hidden="false" outlineLevel="0" max="6167" min="6166" style="126" width="10.51"/>
    <col collapsed="false" customWidth="true" hidden="false" outlineLevel="0" max="6168" min="6168" style="126" width="15.51"/>
    <col collapsed="false" customWidth="true" hidden="false" outlineLevel="0" max="6169" min="6169" style="126" width="11.5"/>
    <col collapsed="false" customWidth="true" hidden="false" outlineLevel="0" max="6170" min="6170" style="126" width="12"/>
    <col collapsed="false" customWidth="true" hidden="false" outlineLevel="0" max="6171" min="6171" style="126" width="11.5"/>
    <col collapsed="false" customWidth="true" hidden="false" outlineLevel="0" max="6172" min="6172" style="126" width="12"/>
    <col collapsed="false" customWidth="true" hidden="false" outlineLevel="0" max="6173" min="6173" style="126" width="11.5"/>
    <col collapsed="false" customWidth="true" hidden="false" outlineLevel="0" max="6174" min="6174" style="126" width="12.5"/>
    <col collapsed="false" customWidth="true" hidden="false" outlineLevel="0" max="6175" min="6175" style="126" width="10.51"/>
    <col collapsed="false" customWidth="true" hidden="false" outlineLevel="0" max="6176" min="6176" style="126" width="19"/>
    <col collapsed="false" customWidth="true" hidden="false" outlineLevel="0" max="6177" min="6177" style="126" width="13.5"/>
    <col collapsed="false" customWidth="true" hidden="false" outlineLevel="0" max="6178" min="6178" style="126" width="18"/>
    <col collapsed="false" customWidth="true" hidden="false" outlineLevel="0" max="6179" min="6179" style="126" width="42.5"/>
    <col collapsed="false" customWidth="true" hidden="false" outlineLevel="0" max="6180" min="6180" style="126" width="31"/>
    <col collapsed="false" customWidth="true" hidden="false" outlineLevel="0" max="6181" min="6181" style="126" width="35"/>
    <col collapsed="false" customWidth="true" hidden="false" outlineLevel="0" max="6182" min="6182" style="126" width="31"/>
    <col collapsed="false" customWidth="true" hidden="false" outlineLevel="0" max="6183" min="6183" style="126" width="35"/>
    <col collapsed="false" customWidth="true" hidden="false" outlineLevel="0" max="6184" min="6184" style="126" width="31"/>
    <col collapsed="false" customWidth="true" hidden="false" outlineLevel="0" max="6185" min="6185" style="126" width="37.5"/>
    <col collapsed="false" customWidth="true" hidden="false" outlineLevel="0" max="6186" min="6186" style="126" width="11.5"/>
    <col collapsed="false" customWidth="true" hidden="false" outlineLevel="0" max="6187" min="6187" style="126" width="54"/>
    <col collapsed="false" customWidth="true" hidden="false" outlineLevel="0" max="6188" min="6188" style="126" width="43.51"/>
    <col collapsed="false" customWidth="true" hidden="false" outlineLevel="0" max="6189" min="6189" style="126" width="44.51"/>
    <col collapsed="false" customWidth="false" hidden="false" outlineLevel="0" max="6399" min="6190" style="126" width="6.51"/>
    <col collapsed="false" customWidth="true" hidden="false" outlineLevel="0" max="6401" min="6400" style="126" width="2.5"/>
    <col collapsed="false" customWidth="true" hidden="true" outlineLevel="0" max="6402" min="6402" style="126" width="11.53"/>
    <col collapsed="false" customWidth="true" hidden="false" outlineLevel="0" max="6405" min="6403" style="126" width="12.5"/>
    <col collapsed="false" customWidth="true" hidden="false" outlineLevel="0" max="6406" min="6406" style="126" width="12"/>
    <col collapsed="false" customWidth="true" hidden="false" outlineLevel="0" max="6407" min="6407" style="126" width="12.5"/>
    <col collapsed="false" customWidth="true" hidden="false" outlineLevel="0" max="6408" min="6408" style="126" width="13.5"/>
    <col collapsed="false" customWidth="true" hidden="true" outlineLevel="0" max="6409" min="6409" style="126" width="11.53"/>
    <col collapsed="false" customWidth="true" hidden="false" outlineLevel="0" max="6412" min="6410" style="126" width="13"/>
    <col collapsed="false" customWidth="true" hidden="false" outlineLevel="0" max="6413" min="6413" style="126" width="14.51"/>
    <col collapsed="false" customWidth="true" hidden="false" outlineLevel="0" max="6415" min="6414" style="126" width="13.5"/>
    <col collapsed="false" customWidth="true" hidden="false" outlineLevel="0" max="6416" min="6416" style="126" width="2.5"/>
    <col collapsed="false" customWidth="true" hidden="false" outlineLevel="0" max="6417" min="6417" style="126" width="13.5"/>
    <col collapsed="false" customWidth="true" hidden="false" outlineLevel="0" max="6418" min="6418" style="126" width="10.51"/>
    <col collapsed="false" customWidth="true" hidden="false" outlineLevel="0" max="6419" min="6419" style="126" width="12"/>
    <col collapsed="false" customWidth="true" hidden="false" outlineLevel="0" max="6420" min="6420" style="126" width="11.5"/>
    <col collapsed="false" customWidth="true" hidden="false" outlineLevel="0" max="6421" min="6421" style="126" width="16"/>
    <col collapsed="false" customWidth="true" hidden="false" outlineLevel="0" max="6423" min="6422" style="126" width="10.51"/>
    <col collapsed="false" customWidth="true" hidden="false" outlineLevel="0" max="6424" min="6424" style="126" width="15.51"/>
    <col collapsed="false" customWidth="true" hidden="false" outlineLevel="0" max="6425" min="6425" style="126" width="11.5"/>
    <col collapsed="false" customWidth="true" hidden="false" outlineLevel="0" max="6426" min="6426" style="126" width="12"/>
    <col collapsed="false" customWidth="true" hidden="false" outlineLevel="0" max="6427" min="6427" style="126" width="11.5"/>
    <col collapsed="false" customWidth="true" hidden="false" outlineLevel="0" max="6428" min="6428" style="126" width="12"/>
    <col collapsed="false" customWidth="true" hidden="false" outlineLevel="0" max="6429" min="6429" style="126" width="11.5"/>
    <col collapsed="false" customWidth="true" hidden="false" outlineLevel="0" max="6430" min="6430" style="126" width="12.5"/>
    <col collapsed="false" customWidth="true" hidden="false" outlineLevel="0" max="6431" min="6431" style="126" width="10.51"/>
    <col collapsed="false" customWidth="true" hidden="false" outlineLevel="0" max="6432" min="6432" style="126" width="19"/>
    <col collapsed="false" customWidth="true" hidden="false" outlineLevel="0" max="6433" min="6433" style="126" width="13.5"/>
    <col collapsed="false" customWidth="true" hidden="false" outlineLevel="0" max="6434" min="6434" style="126" width="18"/>
    <col collapsed="false" customWidth="true" hidden="false" outlineLevel="0" max="6435" min="6435" style="126" width="42.5"/>
    <col collapsed="false" customWidth="true" hidden="false" outlineLevel="0" max="6436" min="6436" style="126" width="31"/>
    <col collapsed="false" customWidth="true" hidden="false" outlineLevel="0" max="6437" min="6437" style="126" width="35"/>
    <col collapsed="false" customWidth="true" hidden="false" outlineLevel="0" max="6438" min="6438" style="126" width="31"/>
    <col collapsed="false" customWidth="true" hidden="false" outlineLevel="0" max="6439" min="6439" style="126" width="35"/>
    <col collapsed="false" customWidth="true" hidden="false" outlineLevel="0" max="6440" min="6440" style="126" width="31"/>
    <col collapsed="false" customWidth="true" hidden="false" outlineLevel="0" max="6441" min="6441" style="126" width="37.5"/>
    <col collapsed="false" customWidth="true" hidden="false" outlineLevel="0" max="6442" min="6442" style="126" width="11.5"/>
    <col collapsed="false" customWidth="true" hidden="false" outlineLevel="0" max="6443" min="6443" style="126" width="54"/>
    <col collapsed="false" customWidth="true" hidden="false" outlineLevel="0" max="6444" min="6444" style="126" width="43.51"/>
    <col collapsed="false" customWidth="true" hidden="false" outlineLevel="0" max="6445" min="6445" style="126" width="44.51"/>
    <col collapsed="false" customWidth="false" hidden="false" outlineLevel="0" max="6655" min="6446" style="126" width="6.51"/>
    <col collapsed="false" customWidth="true" hidden="false" outlineLevel="0" max="6657" min="6656" style="126" width="2.5"/>
    <col collapsed="false" customWidth="true" hidden="true" outlineLevel="0" max="6658" min="6658" style="126" width="11.53"/>
    <col collapsed="false" customWidth="true" hidden="false" outlineLevel="0" max="6661" min="6659" style="126" width="12.5"/>
    <col collapsed="false" customWidth="true" hidden="false" outlineLevel="0" max="6662" min="6662" style="126" width="12"/>
    <col collapsed="false" customWidth="true" hidden="false" outlineLevel="0" max="6663" min="6663" style="126" width="12.5"/>
    <col collapsed="false" customWidth="true" hidden="false" outlineLevel="0" max="6664" min="6664" style="126" width="13.5"/>
    <col collapsed="false" customWidth="true" hidden="true" outlineLevel="0" max="6665" min="6665" style="126" width="11.53"/>
    <col collapsed="false" customWidth="true" hidden="false" outlineLevel="0" max="6668" min="6666" style="126" width="13"/>
    <col collapsed="false" customWidth="true" hidden="false" outlineLevel="0" max="6669" min="6669" style="126" width="14.51"/>
    <col collapsed="false" customWidth="true" hidden="false" outlineLevel="0" max="6671" min="6670" style="126" width="13.5"/>
    <col collapsed="false" customWidth="true" hidden="false" outlineLevel="0" max="6672" min="6672" style="126" width="2.5"/>
    <col collapsed="false" customWidth="true" hidden="false" outlineLevel="0" max="6673" min="6673" style="126" width="13.5"/>
    <col collapsed="false" customWidth="true" hidden="false" outlineLevel="0" max="6674" min="6674" style="126" width="10.51"/>
    <col collapsed="false" customWidth="true" hidden="false" outlineLevel="0" max="6675" min="6675" style="126" width="12"/>
    <col collapsed="false" customWidth="true" hidden="false" outlineLevel="0" max="6676" min="6676" style="126" width="11.5"/>
    <col collapsed="false" customWidth="true" hidden="false" outlineLevel="0" max="6677" min="6677" style="126" width="16"/>
    <col collapsed="false" customWidth="true" hidden="false" outlineLevel="0" max="6679" min="6678" style="126" width="10.51"/>
    <col collapsed="false" customWidth="true" hidden="false" outlineLevel="0" max="6680" min="6680" style="126" width="15.51"/>
    <col collapsed="false" customWidth="true" hidden="false" outlineLevel="0" max="6681" min="6681" style="126" width="11.5"/>
    <col collapsed="false" customWidth="true" hidden="false" outlineLevel="0" max="6682" min="6682" style="126" width="12"/>
    <col collapsed="false" customWidth="true" hidden="false" outlineLevel="0" max="6683" min="6683" style="126" width="11.5"/>
    <col collapsed="false" customWidth="true" hidden="false" outlineLevel="0" max="6684" min="6684" style="126" width="12"/>
    <col collapsed="false" customWidth="true" hidden="false" outlineLevel="0" max="6685" min="6685" style="126" width="11.5"/>
    <col collapsed="false" customWidth="true" hidden="false" outlineLevel="0" max="6686" min="6686" style="126" width="12.5"/>
    <col collapsed="false" customWidth="true" hidden="false" outlineLevel="0" max="6687" min="6687" style="126" width="10.51"/>
    <col collapsed="false" customWidth="true" hidden="false" outlineLevel="0" max="6688" min="6688" style="126" width="19"/>
    <col collapsed="false" customWidth="true" hidden="false" outlineLevel="0" max="6689" min="6689" style="126" width="13.5"/>
    <col collapsed="false" customWidth="true" hidden="false" outlineLevel="0" max="6690" min="6690" style="126" width="18"/>
    <col collapsed="false" customWidth="true" hidden="false" outlineLevel="0" max="6691" min="6691" style="126" width="42.5"/>
    <col collapsed="false" customWidth="true" hidden="false" outlineLevel="0" max="6692" min="6692" style="126" width="31"/>
    <col collapsed="false" customWidth="true" hidden="false" outlineLevel="0" max="6693" min="6693" style="126" width="35"/>
    <col collapsed="false" customWidth="true" hidden="false" outlineLevel="0" max="6694" min="6694" style="126" width="31"/>
    <col collapsed="false" customWidth="true" hidden="false" outlineLevel="0" max="6695" min="6695" style="126" width="35"/>
    <col collapsed="false" customWidth="true" hidden="false" outlineLevel="0" max="6696" min="6696" style="126" width="31"/>
    <col collapsed="false" customWidth="true" hidden="false" outlineLevel="0" max="6697" min="6697" style="126" width="37.5"/>
    <col collapsed="false" customWidth="true" hidden="false" outlineLevel="0" max="6698" min="6698" style="126" width="11.5"/>
    <col collapsed="false" customWidth="true" hidden="false" outlineLevel="0" max="6699" min="6699" style="126" width="54"/>
    <col collapsed="false" customWidth="true" hidden="false" outlineLevel="0" max="6700" min="6700" style="126" width="43.51"/>
    <col collapsed="false" customWidth="true" hidden="false" outlineLevel="0" max="6701" min="6701" style="126" width="44.51"/>
    <col collapsed="false" customWidth="false" hidden="false" outlineLevel="0" max="6911" min="6702" style="126" width="6.51"/>
    <col collapsed="false" customWidth="true" hidden="false" outlineLevel="0" max="6913" min="6912" style="126" width="2.5"/>
    <col collapsed="false" customWidth="true" hidden="true" outlineLevel="0" max="6914" min="6914" style="126" width="11.53"/>
    <col collapsed="false" customWidth="true" hidden="false" outlineLevel="0" max="6917" min="6915" style="126" width="12.5"/>
    <col collapsed="false" customWidth="true" hidden="false" outlineLevel="0" max="6918" min="6918" style="126" width="12"/>
    <col collapsed="false" customWidth="true" hidden="false" outlineLevel="0" max="6919" min="6919" style="126" width="12.5"/>
    <col collapsed="false" customWidth="true" hidden="false" outlineLevel="0" max="6920" min="6920" style="126" width="13.5"/>
    <col collapsed="false" customWidth="true" hidden="true" outlineLevel="0" max="6921" min="6921" style="126" width="11.53"/>
    <col collapsed="false" customWidth="true" hidden="false" outlineLevel="0" max="6924" min="6922" style="126" width="13"/>
    <col collapsed="false" customWidth="true" hidden="false" outlineLevel="0" max="6925" min="6925" style="126" width="14.51"/>
    <col collapsed="false" customWidth="true" hidden="false" outlineLevel="0" max="6927" min="6926" style="126" width="13.5"/>
    <col collapsed="false" customWidth="true" hidden="false" outlineLevel="0" max="6928" min="6928" style="126" width="2.5"/>
    <col collapsed="false" customWidth="true" hidden="false" outlineLevel="0" max="6929" min="6929" style="126" width="13.5"/>
    <col collapsed="false" customWidth="true" hidden="false" outlineLevel="0" max="6930" min="6930" style="126" width="10.51"/>
    <col collapsed="false" customWidth="true" hidden="false" outlineLevel="0" max="6931" min="6931" style="126" width="12"/>
    <col collapsed="false" customWidth="true" hidden="false" outlineLevel="0" max="6932" min="6932" style="126" width="11.5"/>
    <col collapsed="false" customWidth="true" hidden="false" outlineLevel="0" max="6933" min="6933" style="126" width="16"/>
    <col collapsed="false" customWidth="true" hidden="false" outlineLevel="0" max="6935" min="6934" style="126" width="10.51"/>
    <col collapsed="false" customWidth="true" hidden="false" outlineLevel="0" max="6936" min="6936" style="126" width="15.51"/>
    <col collapsed="false" customWidth="true" hidden="false" outlineLevel="0" max="6937" min="6937" style="126" width="11.5"/>
    <col collapsed="false" customWidth="true" hidden="false" outlineLevel="0" max="6938" min="6938" style="126" width="12"/>
    <col collapsed="false" customWidth="true" hidden="false" outlineLevel="0" max="6939" min="6939" style="126" width="11.5"/>
    <col collapsed="false" customWidth="true" hidden="false" outlineLevel="0" max="6940" min="6940" style="126" width="12"/>
    <col collapsed="false" customWidth="true" hidden="false" outlineLevel="0" max="6941" min="6941" style="126" width="11.5"/>
    <col collapsed="false" customWidth="true" hidden="false" outlineLevel="0" max="6942" min="6942" style="126" width="12.5"/>
    <col collapsed="false" customWidth="true" hidden="false" outlineLevel="0" max="6943" min="6943" style="126" width="10.51"/>
    <col collapsed="false" customWidth="true" hidden="false" outlineLevel="0" max="6944" min="6944" style="126" width="19"/>
    <col collapsed="false" customWidth="true" hidden="false" outlineLevel="0" max="6945" min="6945" style="126" width="13.5"/>
    <col collapsed="false" customWidth="true" hidden="false" outlineLevel="0" max="6946" min="6946" style="126" width="18"/>
    <col collapsed="false" customWidth="true" hidden="false" outlineLevel="0" max="6947" min="6947" style="126" width="42.5"/>
    <col collapsed="false" customWidth="true" hidden="false" outlineLevel="0" max="6948" min="6948" style="126" width="31"/>
    <col collapsed="false" customWidth="true" hidden="false" outlineLevel="0" max="6949" min="6949" style="126" width="35"/>
    <col collapsed="false" customWidth="true" hidden="false" outlineLevel="0" max="6950" min="6950" style="126" width="31"/>
    <col collapsed="false" customWidth="true" hidden="false" outlineLevel="0" max="6951" min="6951" style="126" width="35"/>
    <col collapsed="false" customWidth="true" hidden="false" outlineLevel="0" max="6952" min="6952" style="126" width="31"/>
    <col collapsed="false" customWidth="true" hidden="false" outlineLevel="0" max="6953" min="6953" style="126" width="37.5"/>
    <col collapsed="false" customWidth="true" hidden="false" outlineLevel="0" max="6954" min="6954" style="126" width="11.5"/>
    <col collapsed="false" customWidth="true" hidden="false" outlineLevel="0" max="6955" min="6955" style="126" width="54"/>
    <col collapsed="false" customWidth="true" hidden="false" outlineLevel="0" max="6956" min="6956" style="126" width="43.51"/>
    <col collapsed="false" customWidth="true" hidden="false" outlineLevel="0" max="6957" min="6957" style="126" width="44.51"/>
    <col collapsed="false" customWidth="false" hidden="false" outlineLevel="0" max="7167" min="6958" style="126" width="6.51"/>
    <col collapsed="false" customWidth="true" hidden="false" outlineLevel="0" max="7169" min="7168" style="126" width="2.5"/>
    <col collapsed="false" customWidth="true" hidden="true" outlineLevel="0" max="7170" min="7170" style="126" width="11.53"/>
    <col collapsed="false" customWidth="true" hidden="false" outlineLevel="0" max="7173" min="7171" style="126" width="12.5"/>
    <col collapsed="false" customWidth="true" hidden="false" outlineLevel="0" max="7174" min="7174" style="126" width="12"/>
    <col collapsed="false" customWidth="true" hidden="false" outlineLevel="0" max="7175" min="7175" style="126" width="12.5"/>
    <col collapsed="false" customWidth="true" hidden="false" outlineLevel="0" max="7176" min="7176" style="126" width="13.5"/>
    <col collapsed="false" customWidth="true" hidden="true" outlineLevel="0" max="7177" min="7177" style="126" width="11.53"/>
    <col collapsed="false" customWidth="true" hidden="false" outlineLevel="0" max="7180" min="7178" style="126" width="13"/>
    <col collapsed="false" customWidth="true" hidden="false" outlineLevel="0" max="7181" min="7181" style="126" width="14.51"/>
    <col collapsed="false" customWidth="true" hidden="false" outlineLevel="0" max="7183" min="7182" style="126" width="13.5"/>
    <col collapsed="false" customWidth="true" hidden="false" outlineLevel="0" max="7184" min="7184" style="126" width="2.5"/>
    <col collapsed="false" customWidth="true" hidden="false" outlineLevel="0" max="7185" min="7185" style="126" width="13.5"/>
    <col collapsed="false" customWidth="true" hidden="false" outlineLevel="0" max="7186" min="7186" style="126" width="10.51"/>
    <col collapsed="false" customWidth="true" hidden="false" outlineLevel="0" max="7187" min="7187" style="126" width="12"/>
    <col collapsed="false" customWidth="true" hidden="false" outlineLevel="0" max="7188" min="7188" style="126" width="11.5"/>
    <col collapsed="false" customWidth="true" hidden="false" outlineLevel="0" max="7189" min="7189" style="126" width="16"/>
    <col collapsed="false" customWidth="true" hidden="false" outlineLevel="0" max="7191" min="7190" style="126" width="10.51"/>
    <col collapsed="false" customWidth="true" hidden="false" outlineLevel="0" max="7192" min="7192" style="126" width="15.51"/>
    <col collapsed="false" customWidth="true" hidden="false" outlineLevel="0" max="7193" min="7193" style="126" width="11.5"/>
    <col collapsed="false" customWidth="true" hidden="false" outlineLevel="0" max="7194" min="7194" style="126" width="12"/>
    <col collapsed="false" customWidth="true" hidden="false" outlineLevel="0" max="7195" min="7195" style="126" width="11.5"/>
    <col collapsed="false" customWidth="true" hidden="false" outlineLevel="0" max="7196" min="7196" style="126" width="12"/>
    <col collapsed="false" customWidth="true" hidden="false" outlineLevel="0" max="7197" min="7197" style="126" width="11.5"/>
    <col collapsed="false" customWidth="true" hidden="false" outlineLevel="0" max="7198" min="7198" style="126" width="12.5"/>
    <col collapsed="false" customWidth="true" hidden="false" outlineLevel="0" max="7199" min="7199" style="126" width="10.51"/>
    <col collapsed="false" customWidth="true" hidden="false" outlineLevel="0" max="7200" min="7200" style="126" width="19"/>
    <col collapsed="false" customWidth="true" hidden="false" outlineLevel="0" max="7201" min="7201" style="126" width="13.5"/>
    <col collapsed="false" customWidth="true" hidden="false" outlineLevel="0" max="7202" min="7202" style="126" width="18"/>
    <col collapsed="false" customWidth="true" hidden="false" outlineLevel="0" max="7203" min="7203" style="126" width="42.5"/>
    <col collapsed="false" customWidth="true" hidden="false" outlineLevel="0" max="7204" min="7204" style="126" width="31"/>
    <col collapsed="false" customWidth="true" hidden="false" outlineLevel="0" max="7205" min="7205" style="126" width="35"/>
    <col collapsed="false" customWidth="true" hidden="false" outlineLevel="0" max="7206" min="7206" style="126" width="31"/>
    <col collapsed="false" customWidth="true" hidden="false" outlineLevel="0" max="7207" min="7207" style="126" width="35"/>
    <col collapsed="false" customWidth="true" hidden="false" outlineLevel="0" max="7208" min="7208" style="126" width="31"/>
    <col collapsed="false" customWidth="true" hidden="false" outlineLevel="0" max="7209" min="7209" style="126" width="37.5"/>
    <col collapsed="false" customWidth="true" hidden="false" outlineLevel="0" max="7210" min="7210" style="126" width="11.5"/>
    <col collapsed="false" customWidth="true" hidden="false" outlineLevel="0" max="7211" min="7211" style="126" width="54"/>
    <col collapsed="false" customWidth="true" hidden="false" outlineLevel="0" max="7212" min="7212" style="126" width="43.51"/>
    <col collapsed="false" customWidth="true" hidden="false" outlineLevel="0" max="7213" min="7213" style="126" width="44.51"/>
    <col collapsed="false" customWidth="false" hidden="false" outlineLevel="0" max="7423" min="7214" style="126" width="6.51"/>
    <col collapsed="false" customWidth="true" hidden="false" outlineLevel="0" max="7425" min="7424" style="126" width="2.5"/>
    <col collapsed="false" customWidth="true" hidden="true" outlineLevel="0" max="7426" min="7426" style="126" width="11.53"/>
    <col collapsed="false" customWidth="true" hidden="false" outlineLevel="0" max="7429" min="7427" style="126" width="12.5"/>
    <col collapsed="false" customWidth="true" hidden="false" outlineLevel="0" max="7430" min="7430" style="126" width="12"/>
    <col collapsed="false" customWidth="true" hidden="false" outlineLevel="0" max="7431" min="7431" style="126" width="12.5"/>
    <col collapsed="false" customWidth="true" hidden="false" outlineLevel="0" max="7432" min="7432" style="126" width="13.5"/>
    <col collapsed="false" customWidth="true" hidden="true" outlineLevel="0" max="7433" min="7433" style="126" width="11.53"/>
    <col collapsed="false" customWidth="true" hidden="false" outlineLevel="0" max="7436" min="7434" style="126" width="13"/>
    <col collapsed="false" customWidth="true" hidden="false" outlineLevel="0" max="7437" min="7437" style="126" width="14.51"/>
    <col collapsed="false" customWidth="true" hidden="false" outlineLevel="0" max="7439" min="7438" style="126" width="13.5"/>
    <col collapsed="false" customWidth="true" hidden="false" outlineLevel="0" max="7440" min="7440" style="126" width="2.5"/>
    <col collapsed="false" customWidth="true" hidden="false" outlineLevel="0" max="7441" min="7441" style="126" width="13.5"/>
    <col collapsed="false" customWidth="true" hidden="false" outlineLevel="0" max="7442" min="7442" style="126" width="10.51"/>
    <col collapsed="false" customWidth="true" hidden="false" outlineLevel="0" max="7443" min="7443" style="126" width="12"/>
    <col collapsed="false" customWidth="true" hidden="false" outlineLevel="0" max="7444" min="7444" style="126" width="11.5"/>
    <col collapsed="false" customWidth="true" hidden="false" outlineLevel="0" max="7445" min="7445" style="126" width="16"/>
    <col collapsed="false" customWidth="true" hidden="false" outlineLevel="0" max="7447" min="7446" style="126" width="10.51"/>
    <col collapsed="false" customWidth="true" hidden="false" outlineLevel="0" max="7448" min="7448" style="126" width="15.51"/>
    <col collapsed="false" customWidth="true" hidden="false" outlineLevel="0" max="7449" min="7449" style="126" width="11.5"/>
    <col collapsed="false" customWidth="true" hidden="false" outlineLevel="0" max="7450" min="7450" style="126" width="12"/>
    <col collapsed="false" customWidth="true" hidden="false" outlineLevel="0" max="7451" min="7451" style="126" width="11.5"/>
    <col collapsed="false" customWidth="true" hidden="false" outlineLevel="0" max="7452" min="7452" style="126" width="12"/>
    <col collapsed="false" customWidth="true" hidden="false" outlineLevel="0" max="7453" min="7453" style="126" width="11.5"/>
    <col collapsed="false" customWidth="true" hidden="false" outlineLevel="0" max="7454" min="7454" style="126" width="12.5"/>
    <col collapsed="false" customWidth="true" hidden="false" outlineLevel="0" max="7455" min="7455" style="126" width="10.51"/>
    <col collapsed="false" customWidth="true" hidden="false" outlineLevel="0" max="7456" min="7456" style="126" width="19"/>
    <col collapsed="false" customWidth="true" hidden="false" outlineLevel="0" max="7457" min="7457" style="126" width="13.5"/>
    <col collapsed="false" customWidth="true" hidden="false" outlineLevel="0" max="7458" min="7458" style="126" width="18"/>
    <col collapsed="false" customWidth="true" hidden="false" outlineLevel="0" max="7459" min="7459" style="126" width="42.5"/>
    <col collapsed="false" customWidth="true" hidden="false" outlineLevel="0" max="7460" min="7460" style="126" width="31"/>
    <col collapsed="false" customWidth="true" hidden="false" outlineLevel="0" max="7461" min="7461" style="126" width="35"/>
    <col collapsed="false" customWidth="true" hidden="false" outlineLevel="0" max="7462" min="7462" style="126" width="31"/>
    <col collapsed="false" customWidth="true" hidden="false" outlineLevel="0" max="7463" min="7463" style="126" width="35"/>
    <col collapsed="false" customWidth="true" hidden="false" outlineLevel="0" max="7464" min="7464" style="126" width="31"/>
    <col collapsed="false" customWidth="true" hidden="false" outlineLevel="0" max="7465" min="7465" style="126" width="37.5"/>
    <col collapsed="false" customWidth="true" hidden="false" outlineLevel="0" max="7466" min="7466" style="126" width="11.5"/>
    <col collapsed="false" customWidth="true" hidden="false" outlineLevel="0" max="7467" min="7467" style="126" width="54"/>
    <col collapsed="false" customWidth="true" hidden="false" outlineLevel="0" max="7468" min="7468" style="126" width="43.51"/>
    <col collapsed="false" customWidth="true" hidden="false" outlineLevel="0" max="7469" min="7469" style="126" width="44.51"/>
    <col collapsed="false" customWidth="false" hidden="false" outlineLevel="0" max="7679" min="7470" style="126" width="6.51"/>
    <col collapsed="false" customWidth="true" hidden="false" outlineLevel="0" max="7681" min="7680" style="126" width="2.5"/>
    <col collapsed="false" customWidth="true" hidden="true" outlineLevel="0" max="7682" min="7682" style="126" width="11.53"/>
    <col collapsed="false" customWidth="true" hidden="false" outlineLevel="0" max="7685" min="7683" style="126" width="12.5"/>
    <col collapsed="false" customWidth="true" hidden="false" outlineLevel="0" max="7686" min="7686" style="126" width="12"/>
    <col collapsed="false" customWidth="true" hidden="false" outlineLevel="0" max="7687" min="7687" style="126" width="12.5"/>
    <col collapsed="false" customWidth="true" hidden="false" outlineLevel="0" max="7688" min="7688" style="126" width="13.5"/>
    <col collapsed="false" customWidth="true" hidden="true" outlineLevel="0" max="7689" min="7689" style="126" width="11.53"/>
    <col collapsed="false" customWidth="true" hidden="false" outlineLevel="0" max="7692" min="7690" style="126" width="13"/>
    <col collapsed="false" customWidth="true" hidden="false" outlineLevel="0" max="7693" min="7693" style="126" width="14.51"/>
    <col collapsed="false" customWidth="true" hidden="false" outlineLevel="0" max="7695" min="7694" style="126" width="13.5"/>
    <col collapsed="false" customWidth="true" hidden="false" outlineLevel="0" max="7696" min="7696" style="126" width="2.5"/>
    <col collapsed="false" customWidth="true" hidden="false" outlineLevel="0" max="7697" min="7697" style="126" width="13.5"/>
    <col collapsed="false" customWidth="true" hidden="false" outlineLevel="0" max="7698" min="7698" style="126" width="10.51"/>
    <col collapsed="false" customWidth="true" hidden="false" outlineLevel="0" max="7699" min="7699" style="126" width="12"/>
    <col collapsed="false" customWidth="true" hidden="false" outlineLevel="0" max="7700" min="7700" style="126" width="11.5"/>
    <col collapsed="false" customWidth="true" hidden="false" outlineLevel="0" max="7701" min="7701" style="126" width="16"/>
    <col collapsed="false" customWidth="true" hidden="false" outlineLevel="0" max="7703" min="7702" style="126" width="10.51"/>
    <col collapsed="false" customWidth="true" hidden="false" outlineLevel="0" max="7704" min="7704" style="126" width="15.51"/>
    <col collapsed="false" customWidth="true" hidden="false" outlineLevel="0" max="7705" min="7705" style="126" width="11.5"/>
    <col collapsed="false" customWidth="true" hidden="false" outlineLevel="0" max="7706" min="7706" style="126" width="12"/>
    <col collapsed="false" customWidth="true" hidden="false" outlineLevel="0" max="7707" min="7707" style="126" width="11.5"/>
    <col collapsed="false" customWidth="true" hidden="false" outlineLevel="0" max="7708" min="7708" style="126" width="12"/>
    <col collapsed="false" customWidth="true" hidden="false" outlineLevel="0" max="7709" min="7709" style="126" width="11.5"/>
    <col collapsed="false" customWidth="true" hidden="false" outlineLevel="0" max="7710" min="7710" style="126" width="12.5"/>
    <col collapsed="false" customWidth="true" hidden="false" outlineLevel="0" max="7711" min="7711" style="126" width="10.51"/>
    <col collapsed="false" customWidth="true" hidden="false" outlineLevel="0" max="7712" min="7712" style="126" width="19"/>
    <col collapsed="false" customWidth="true" hidden="false" outlineLevel="0" max="7713" min="7713" style="126" width="13.5"/>
    <col collapsed="false" customWidth="true" hidden="false" outlineLevel="0" max="7714" min="7714" style="126" width="18"/>
    <col collapsed="false" customWidth="true" hidden="false" outlineLevel="0" max="7715" min="7715" style="126" width="42.5"/>
    <col collapsed="false" customWidth="true" hidden="false" outlineLevel="0" max="7716" min="7716" style="126" width="31"/>
    <col collapsed="false" customWidth="true" hidden="false" outlineLevel="0" max="7717" min="7717" style="126" width="35"/>
    <col collapsed="false" customWidth="true" hidden="false" outlineLevel="0" max="7718" min="7718" style="126" width="31"/>
    <col collapsed="false" customWidth="true" hidden="false" outlineLevel="0" max="7719" min="7719" style="126" width="35"/>
    <col collapsed="false" customWidth="true" hidden="false" outlineLevel="0" max="7720" min="7720" style="126" width="31"/>
    <col collapsed="false" customWidth="true" hidden="false" outlineLevel="0" max="7721" min="7721" style="126" width="37.5"/>
    <col collapsed="false" customWidth="true" hidden="false" outlineLevel="0" max="7722" min="7722" style="126" width="11.5"/>
    <col collapsed="false" customWidth="true" hidden="false" outlineLevel="0" max="7723" min="7723" style="126" width="54"/>
    <col collapsed="false" customWidth="true" hidden="false" outlineLevel="0" max="7724" min="7724" style="126" width="43.51"/>
    <col collapsed="false" customWidth="true" hidden="false" outlineLevel="0" max="7725" min="7725" style="126" width="44.51"/>
    <col collapsed="false" customWidth="false" hidden="false" outlineLevel="0" max="7935" min="7726" style="126" width="6.51"/>
    <col collapsed="false" customWidth="true" hidden="false" outlineLevel="0" max="7937" min="7936" style="126" width="2.5"/>
    <col collapsed="false" customWidth="true" hidden="true" outlineLevel="0" max="7938" min="7938" style="126" width="11.53"/>
    <col collapsed="false" customWidth="true" hidden="false" outlineLevel="0" max="7941" min="7939" style="126" width="12.5"/>
    <col collapsed="false" customWidth="true" hidden="false" outlineLevel="0" max="7942" min="7942" style="126" width="12"/>
    <col collapsed="false" customWidth="true" hidden="false" outlineLevel="0" max="7943" min="7943" style="126" width="12.5"/>
    <col collapsed="false" customWidth="true" hidden="false" outlineLevel="0" max="7944" min="7944" style="126" width="13.5"/>
    <col collapsed="false" customWidth="true" hidden="true" outlineLevel="0" max="7945" min="7945" style="126" width="11.53"/>
    <col collapsed="false" customWidth="true" hidden="false" outlineLevel="0" max="7948" min="7946" style="126" width="13"/>
    <col collapsed="false" customWidth="true" hidden="false" outlineLevel="0" max="7949" min="7949" style="126" width="14.51"/>
    <col collapsed="false" customWidth="true" hidden="false" outlineLevel="0" max="7951" min="7950" style="126" width="13.5"/>
    <col collapsed="false" customWidth="true" hidden="false" outlineLevel="0" max="7952" min="7952" style="126" width="2.5"/>
    <col collapsed="false" customWidth="true" hidden="false" outlineLevel="0" max="7953" min="7953" style="126" width="13.5"/>
    <col collapsed="false" customWidth="true" hidden="false" outlineLevel="0" max="7954" min="7954" style="126" width="10.51"/>
    <col collapsed="false" customWidth="true" hidden="false" outlineLevel="0" max="7955" min="7955" style="126" width="12"/>
    <col collapsed="false" customWidth="true" hidden="false" outlineLevel="0" max="7956" min="7956" style="126" width="11.5"/>
    <col collapsed="false" customWidth="true" hidden="false" outlineLevel="0" max="7957" min="7957" style="126" width="16"/>
    <col collapsed="false" customWidth="true" hidden="false" outlineLevel="0" max="7959" min="7958" style="126" width="10.51"/>
    <col collapsed="false" customWidth="true" hidden="false" outlineLevel="0" max="7960" min="7960" style="126" width="15.51"/>
    <col collapsed="false" customWidth="true" hidden="false" outlineLevel="0" max="7961" min="7961" style="126" width="11.5"/>
    <col collapsed="false" customWidth="true" hidden="false" outlineLevel="0" max="7962" min="7962" style="126" width="12"/>
    <col collapsed="false" customWidth="true" hidden="false" outlineLevel="0" max="7963" min="7963" style="126" width="11.5"/>
    <col collapsed="false" customWidth="true" hidden="false" outlineLevel="0" max="7964" min="7964" style="126" width="12"/>
    <col collapsed="false" customWidth="true" hidden="false" outlineLevel="0" max="7965" min="7965" style="126" width="11.5"/>
    <col collapsed="false" customWidth="true" hidden="false" outlineLevel="0" max="7966" min="7966" style="126" width="12.5"/>
    <col collapsed="false" customWidth="true" hidden="false" outlineLevel="0" max="7967" min="7967" style="126" width="10.51"/>
    <col collapsed="false" customWidth="true" hidden="false" outlineLevel="0" max="7968" min="7968" style="126" width="19"/>
    <col collapsed="false" customWidth="true" hidden="false" outlineLevel="0" max="7969" min="7969" style="126" width="13.5"/>
    <col collapsed="false" customWidth="true" hidden="false" outlineLevel="0" max="7970" min="7970" style="126" width="18"/>
    <col collapsed="false" customWidth="true" hidden="false" outlineLevel="0" max="7971" min="7971" style="126" width="42.5"/>
    <col collapsed="false" customWidth="true" hidden="false" outlineLevel="0" max="7972" min="7972" style="126" width="31"/>
    <col collapsed="false" customWidth="true" hidden="false" outlineLevel="0" max="7973" min="7973" style="126" width="35"/>
    <col collapsed="false" customWidth="true" hidden="false" outlineLevel="0" max="7974" min="7974" style="126" width="31"/>
    <col collapsed="false" customWidth="true" hidden="false" outlineLevel="0" max="7975" min="7975" style="126" width="35"/>
    <col collapsed="false" customWidth="true" hidden="false" outlineLevel="0" max="7976" min="7976" style="126" width="31"/>
    <col collapsed="false" customWidth="true" hidden="false" outlineLevel="0" max="7977" min="7977" style="126" width="37.5"/>
    <col collapsed="false" customWidth="true" hidden="false" outlineLevel="0" max="7978" min="7978" style="126" width="11.5"/>
    <col collapsed="false" customWidth="true" hidden="false" outlineLevel="0" max="7979" min="7979" style="126" width="54"/>
    <col collapsed="false" customWidth="true" hidden="false" outlineLevel="0" max="7980" min="7980" style="126" width="43.51"/>
    <col collapsed="false" customWidth="true" hidden="false" outlineLevel="0" max="7981" min="7981" style="126" width="44.51"/>
    <col collapsed="false" customWidth="false" hidden="false" outlineLevel="0" max="8191" min="7982" style="126" width="6.51"/>
    <col collapsed="false" customWidth="true" hidden="false" outlineLevel="0" max="8193" min="8192" style="126" width="2.5"/>
    <col collapsed="false" customWidth="true" hidden="true" outlineLevel="0" max="8194" min="8194" style="126" width="11.53"/>
    <col collapsed="false" customWidth="true" hidden="false" outlineLevel="0" max="8197" min="8195" style="126" width="12.5"/>
    <col collapsed="false" customWidth="true" hidden="false" outlineLevel="0" max="8198" min="8198" style="126" width="12"/>
    <col collapsed="false" customWidth="true" hidden="false" outlineLevel="0" max="8199" min="8199" style="126" width="12.5"/>
    <col collapsed="false" customWidth="true" hidden="false" outlineLevel="0" max="8200" min="8200" style="126" width="13.5"/>
    <col collapsed="false" customWidth="true" hidden="true" outlineLevel="0" max="8201" min="8201" style="126" width="11.53"/>
    <col collapsed="false" customWidth="true" hidden="false" outlineLevel="0" max="8204" min="8202" style="126" width="13"/>
    <col collapsed="false" customWidth="true" hidden="false" outlineLevel="0" max="8205" min="8205" style="126" width="14.51"/>
    <col collapsed="false" customWidth="true" hidden="false" outlineLevel="0" max="8207" min="8206" style="126" width="13.5"/>
    <col collapsed="false" customWidth="true" hidden="false" outlineLevel="0" max="8208" min="8208" style="126" width="2.5"/>
    <col collapsed="false" customWidth="true" hidden="false" outlineLevel="0" max="8209" min="8209" style="126" width="13.5"/>
    <col collapsed="false" customWidth="true" hidden="false" outlineLevel="0" max="8210" min="8210" style="126" width="10.51"/>
    <col collapsed="false" customWidth="true" hidden="false" outlineLevel="0" max="8211" min="8211" style="126" width="12"/>
    <col collapsed="false" customWidth="true" hidden="false" outlineLevel="0" max="8212" min="8212" style="126" width="11.5"/>
    <col collapsed="false" customWidth="true" hidden="false" outlineLevel="0" max="8213" min="8213" style="126" width="16"/>
    <col collapsed="false" customWidth="true" hidden="false" outlineLevel="0" max="8215" min="8214" style="126" width="10.51"/>
    <col collapsed="false" customWidth="true" hidden="false" outlineLevel="0" max="8216" min="8216" style="126" width="15.51"/>
    <col collapsed="false" customWidth="true" hidden="false" outlineLevel="0" max="8217" min="8217" style="126" width="11.5"/>
    <col collapsed="false" customWidth="true" hidden="false" outlineLevel="0" max="8218" min="8218" style="126" width="12"/>
    <col collapsed="false" customWidth="true" hidden="false" outlineLevel="0" max="8219" min="8219" style="126" width="11.5"/>
    <col collapsed="false" customWidth="true" hidden="false" outlineLevel="0" max="8220" min="8220" style="126" width="12"/>
    <col collapsed="false" customWidth="true" hidden="false" outlineLevel="0" max="8221" min="8221" style="126" width="11.5"/>
    <col collapsed="false" customWidth="true" hidden="false" outlineLevel="0" max="8222" min="8222" style="126" width="12.5"/>
    <col collapsed="false" customWidth="true" hidden="false" outlineLevel="0" max="8223" min="8223" style="126" width="10.51"/>
    <col collapsed="false" customWidth="true" hidden="false" outlineLevel="0" max="8224" min="8224" style="126" width="19"/>
    <col collapsed="false" customWidth="true" hidden="false" outlineLevel="0" max="8225" min="8225" style="126" width="13.5"/>
    <col collapsed="false" customWidth="true" hidden="false" outlineLevel="0" max="8226" min="8226" style="126" width="18"/>
    <col collapsed="false" customWidth="true" hidden="false" outlineLevel="0" max="8227" min="8227" style="126" width="42.5"/>
    <col collapsed="false" customWidth="true" hidden="false" outlineLevel="0" max="8228" min="8228" style="126" width="31"/>
    <col collapsed="false" customWidth="true" hidden="false" outlineLevel="0" max="8229" min="8229" style="126" width="35"/>
    <col collapsed="false" customWidth="true" hidden="false" outlineLevel="0" max="8230" min="8230" style="126" width="31"/>
    <col collapsed="false" customWidth="true" hidden="false" outlineLevel="0" max="8231" min="8231" style="126" width="35"/>
    <col collapsed="false" customWidth="true" hidden="false" outlineLevel="0" max="8232" min="8232" style="126" width="31"/>
    <col collapsed="false" customWidth="true" hidden="false" outlineLevel="0" max="8233" min="8233" style="126" width="37.5"/>
    <col collapsed="false" customWidth="true" hidden="false" outlineLevel="0" max="8234" min="8234" style="126" width="11.5"/>
    <col collapsed="false" customWidth="true" hidden="false" outlineLevel="0" max="8235" min="8235" style="126" width="54"/>
    <col collapsed="false" customWidth="true" hidden="false" outlineLevel="0" max="8236" min="8236" style="126" width="43.51"/>
    <col collapsed="false" customWidth="true" hidden="false" outlineLevel="0" max="8237" min="8237" style="126" width="44.51"/>
    <col collapsed="false" customWidth="false" hidden="false" outlineLevel="0" max="8447" min="8238" style="126" width="6.51"/>
    <col collapsed="false" customWidth="true" hidden="false" outlineLevel="0" max="8449" min="8448" style="126" width="2.5"/>
    <col collapsed="false" customWidth="true" hidden="true" outlineLevel="0" max="8450" min="8450" style="126" width="11.53"/>
    <col collapsed="false" customWidth="true" hidden="false" outlineLevel="0" max="8453" min="8451" style="126" width="12.5"/>
    <col collapsed="false" customWidth="true" hidden="false" outlineLevel="0" max="8454" min="8454" style="126" width="12"/>
    <col collapsed="false" customWidth="true" hidden="false" outlineLevel="0" max="8455" min="8455" style="126" width="12.5"/>
    <col collapsed="false" customWidth="true" hidden="false" outlineLevel="0" max="8456" min="8456" style="126" width="13.5"/>
    <col collapsed="false" customWidth="true" hidden="true" outlineLevel="0" max="8457" min="8457" style="126" width="11.53"/>
    <col collapsed="false" customWidth="true" hidden="false" outlineLevel="0" max="8460" min="8458" style="126" width="13"/>
    <col collapsed="false" customWidth="true" hidden="false" outlineLevel="0" max="8461" min="8461" style="126" width="14.51"/>
    <col collapsed="false" customWidth="true" hidden="false" outlineLevel="0" max="8463" min="8462" style="126" width="13.5"/>
    <col collapsed="false" customWidth="true" hidden="false" outlineLevel="0" max="8464" min="8464" style="126" width="2.5"/>
    <col collapsed="false" customWidth="true" hidden="false" outlineLevel="0" max="8465" min="8465" style="126" width="13.5"/>
    <col collapsed="false" customWidth="true" hidden="false" outlineLevel="0" max="8466" min="8466" style="126" width="10.51"/>
    <col collapsed="false" customWidth="true" hidden="false" outlineLevel="0" max="8467" min="8467" style="126" width="12"/>
    <col collapsed="false" customWidth="true" hidden="false" outlineLevel="0" max="8468" min="8468" style="126" width="11.5"/>
    <col collapsed="false" customWidth="true" hidden="false" outlineLevel="0" max="8469" min="8469" style="126" width="16"/>
    <col collapsed="false" customWidth="true" hidden="false" outlineLevel="0" max="8471" min="8470" style="126" width="10.51"/>
    <col collapsed="false" customWidth="true" hidden="false" outlineLevel="0" max="8472" min="8472" style="126" width="15.51"/>
    <col collapsed="false" customWidth="true" hidden="false" outlineLevel="0" max="8473" min="8473" style="126" width="11.5"/>
    <col collapsed="false" customWidth="true" hidden="false" outlineLevel="0" max="8474" min="8474" style="126" width="12"/>
    <col collapsed="false" customWidth="true" hidden="false" outlineLevel="0" max="8475" min="8475" style="126" width="11.5"/>
    <col collapsed="false" customWidth="true" hidden="false" outlineLevel="0" max="8476" min="8476" style="126" width="12"/>
    <col collapsed="false" customWidth="true" hidden="false" outlineLevel="0" max="8477" min="8477" style="126" width="11.5"/>
    <col collapsed="false" customWidth="true" hidden="false" outlineLevel="0" max="8478" min="8478" style="126" width="12.5"/>
    <col collapsed="false" customWidth="true" hidden="false" outlineLevel="0" max="8479" min="8479" style="126" width="10.51"/>
    <col collapsed="false" customWidth="true" hidden="false" outlineLevel="0" max="8480" min="8480" style="126" width="19"/>
    <col collapsed="false" customWidth="true" hidden="false" outlineLevel="0" max="8481" min="8481" style="126" width="13.5"/>
    <col collapsed="false" customWidth="true" hidden="false" outlineLevel="0" max="8482" min="8482" style="126" width="18"/>
    <col collapsed="false" customWidth="true" hidden="false" outlineLevel="0" max="8483" min="8483" style="126" width="42.5"/>
    <col collapsed="false" customWidth="true" hidden="false" outlineLevel="0" max="8484" min="8484" style="126" width="31"/>
    <col collapsed="false" customWidth="true" hidden="false" outlineLevel="0" max="8485" min="8485" style="126" width="35"/>
    <col collapsed="false" customWidth="true" hidden="false" outlineLevel="0" max="8486" min="8486" style="126" width="31"/>
    <col collapsed="false" customWidth="true" hidden="false" outlineLevel="0" max="8487" min="8487" style="126" width="35"/>
    <col collapsed="false" customWidth="true" hidden="false" outlineLevel="0" max="8488" min="8488" style="126" width="31"/>
    <col collapsed="false" customWidth="true" hidden="false" outlineLevel="0" max="8489" min="8489" style="126" width="37.5"/>
    <col collapsed="false" customWidth="true" hidden="false" outlineLevel="0" max="8490" min="8490" style="126" width="11.5"/>
    <col collapsed="false" customWidth="true" hidden="false" outlineLevel="0" max="8491" min="8491" style="126" width="54"/>
    <col collapsed="false" customWidth="true" hidden="false" outlineLevel="0" max="8492" min="8492" style="126" width="43.51"/>
    <col collapsed="false" customWidth="true" hidden="false" outlineLevel="0" max="8493" min="8493" style="126" width="44.51"/>
    <col collapsed="false" customWidth="false" hidden="false" outlineLevel="0" max="8703" min="8494" style="126" width="6.51"/>
    <col collapsed="false" customWidth="true" hidden="false" outlineLevel="0" max="8705" min="8704" style="126" width="2.5"/>
    <col collapsed="false" customWidth="true" hidden="true" outlineLevel="0" max="8706" min="8706" style="126" width="11.53"/>
    <col collapsed="false" customWidth="true" hidden="false" outlineLevel="0" max="8709" min="8707" style="126" width="12.5"/>
    <col collapsed="false" customWidth="true" hidden="false" outlineLevel="0" max="8710" min="8710" style="126" width="12"/>
    <col collapsed="false" customWidth="true" hidden="false" outlineLevel="0" max="8711" min="8711" style="126" width="12.5"/>
    <col collapsed="false" customWidth="true" hidden="false" outlineLevel="0" max="8712" min="8712" style="126" width="13.5"/>
    <col collapsed="false" customWidth="true" hidden="true" outlineLevel="0" max="8713" min="8713" style="126" width="11.53"/>
    <col collapsed="false" customWidth="true" hidden="false" outlineLevel="0" max="8716" min="8714" style="126" width="13"/>
    <col collapsed="false" customWidth="true" hidden="false" outlineLevel="0" max="8717" min="8717" style="126" width="14.51"/>
    <col collapsed="false" customWidth="true" hidden="false" outlineLevel="0" max="8719" min="8718" style="126" width="13.5"/>
    <col collapsed="false" customWidth="true" hidden="false" outlineLevel="0" max="8720" min="8720" style="126" width="2.5"/>
    <col collapsed="false" customWidth="true" hidden="false" outlineLevel="0" max="8721" min="8721" style="126" width="13.5"/>
    <col collapsed="false" customWidth="true" hidden="false" outlineLevel="0" max="8722" min="8722" style="126" width="10.51"/>
    <col collapsed="false" customWidth="true" hidden="false" outlineLevel="0" max="8723" min="8723" style="126" width="12"/>
    <col collapsed="false" customWidth="true" hidden="false" outlineLevel="0" max="8724" min="8724" style="126" width="11.5"/>
    <col collapsed="false" customWidth="true" hidden="false" outlineLevel="0" max="8725" min="8725" style="126" width="16"/>
    <col collapsed="false" customWidth="true" hidden="false" outlineLevel="0" max="8727" min="8726" style="126" width="10.51"/>
    <col collapsed="false" customWidth="true" hidden="false" outlineLevel="0" max="8728" min="8728" style="126" width="15.51"/>
    <col collapsed="false" customWidth="true" hidden="false" outlineLevel="0" max="8729" min="8729" style="126" width="11.5"/>
    <col collapsed="false" customWidth="true" hidden="false" outlineLevel="0" max="8730" min="8730" style="126" width="12"/>
    <col collapsed="false" customWidth="true" hidden="false" outlineLevel="0" max="8731" min="8731" style="126" width="11.5"/>
    <col collapsed="false" customWidth="true" hidden="false" outlineLevel="0" max="8732" min="8732" style="126" width="12"/>
    <col collapsed="false" customWidth="true" hidden="false" outlineLevel="0" max="8733" min="8733" style="126" width="11.5"/>
    <col collapsed="false" customWidth="true" hidden="false" outlineLevel="0" max="8734" min="8734" style="126" width="12.5"/>
    <col collapsed="false" customWidth="true" hidden="false" outlineLevel="0" max="8735" min="8735" style="126" width="10.51"/>
    <col collapsed="false" customWidth="true" hidden="false" outlineLevel="0" max="8736" min="8736" style="126" width="19"/>
    <col collapsed="false" customWidth="true" hidden="false" outlineLevel="0" max="8737" min="8737" style="126" width="13.5"/>
    <col collapsed="false" customWidth="true" hidden="false" outlineLevel="0" max="8738" min="8738" style="126" width="18"/>
    <col collapsed="false" customWidth="true" hidden="false" outlineLevel="0" max="8739" min="8739" style="126" width="42.5"/>
    <col collapsed="false" customWidth="true" hidden="false" outlineLevel="0" max="8740" min="8740" style="126" width="31"/>
    <col collapsed="false" customWidth="true" hidden="false" outlineLevel="0" max="8741" min="8741" style="126" width="35"/>
    <col collapsed="false" customWidth="true" hidden="false" outlineLevel="0" max="8742" min="8742" style="126" width="31"/>
    <col collapsed="false" customWidth="true" hidden="false" outlineLevel="0" max="8743" min="8743" style="126" width="35"/>
    <col collapsed="false" customWidth="true" hidden="false" outlineLevel="0" max="8744" min="8744" style="126" width="31"/>
    <col collapsed="false" customWidth="true" hidden="false" outlineLevel="0" max="8745" min="8745" style="126" width="37.5"/>
    <col collapsed="false" customWidth="true" hidden="false" outlineLevel="0" max="8746" min="8746" style="126" width="11.5"/>
    <col collapsed="false" customWidth="true" hidden="false" outlineLevel="0" max="8747" min="8747" style="126" width="54"/>
    <col collapsed="false" customWidth="true" hidden="false" outlineLevel="0" max="8748" min="8748" style="126" width="43.51"/>
    <col collapsed="false" customWidth="true" hidden="false" outlineLevel="0" max="8749" min="8749" style="126" width="44.51"/>
    <col collapsed="false" customWidth="false" hidden="false" outlineLevel="0" max="8959" min="8750" style="126" width="6.51"/>
    <col collapsed="false" customWidth="true" hidden="false" outlineLevel="0" max="8961" min="8960" style="126" width="2.5"/>
    <col collapsed="false" customWidth="true" hidden="true" outlineLevel="0" max="8962" min="8962" style="126" width="11.53"/>
    <col collapsed="false" customWidth="true" hidden="false" outlineLevel="0" max="8965" min="8963" style="126" width="12.5"/>
    <col collapsed="false" customWidth="true" hidden="false" outlineLevel="0" max="8966" min="8966" style="126" width="12"/>
    <col collapsed="false" customWidth="true" hidden="false" outlineLevel="0" max="8967" min="8967" style="126" width="12.5"/>
    <col collapsed="false" customWidth="true" hidden="false" outlineLevel="0" max="8968" min="8968" style="126" width="13.5"/>
    <col collapsed="false" customWidth="true" hidden="true" outlineLevel="0" max="8969" min="8969" style="126" width="11.53"/>
    <col collapsed="false" customWidth="true" hidden="false" outlineLevel="0" max="8972" min="8970" style="126" width="13"/>
    <col collapsed="false" customWidth="true" hidden="false" outlineLevel="0" max="8973" min="8973" style="126" width="14.51"/>
    <col collapsed="false" customWidth="true" hidden="false" outlineLevel="0" max="8975" min="8974" style="126" width="13.5"/>
    <col collapsed="false" customWidth="true" hidden="false" outlineLevel="0" max="8976" min="8976" style="126" width="2.5"/>
    <col collapsed="false" customWidth="true" hidden="false" outlineLevel="0" max="8977" min="8977" style="126" width="13.5"/>
    <col collapsed="false" customWidth="true" hidden="false" outlineLevel="0" max="8978" min="8978" style="126" width="10.51"/>
    <col collapsed="false" customWidth="true" hidden="false" outlineLevel="0" max="8979" min="8979" style="126" width="12"/>
    <col collapsed="false" customWidth="true" hidden="false" outlineLevel="0" max="8980" min="8980" style="126" width="11.5"/>
    <col collapsed="false" customWidth="true" hidden="false" outlineLevel="0" max="8981" min="8981" style="126" width="16"/>
    <col collapsed="false" customWidth="true" hidden="false" outlineLevel="0" max="8983" min="8982" style="126" width="10.51"/>
    <col collapsed="false" customWidth="true" hidden="false" outlineLevel="0" max="8984" min="8984" style="126" width="15.51"/>
    <col collapsed="false" customWidth="true" hidden="false" outlineLevel="0" max="8985" min="8985" style="126" width="11.5"/>
    <col collapsed="false" customWidth="true" hidden="false" outlineLevel="0" max="8986" min="8986" style="126" width="12"/>
    <col collapsed="false" customWidth="true" hidden="false" outlineLevel="0" max="8987" min="8987" style="126" width="11.5"/>
    <col collapsed="false" customWidth="true" hidden="false" outlineLevel="0" max="8988" min="8988" style="126" width="12"/>
    <col collapsed="false" customWidth="true" hidden="false" outlineLevel="0" max="8989" min="8989" style="126" width="11.5"/>
    <col collapsed="false" customWidth="true" hidden="false" outlineLevel="0" max="8990" min="8990" style="126" width="12.5"/>
    <col collapsed="false" customWidth="true" hidden="false" outlineLevel="0" max="8991" min="8991" style="126" width="10.51"/>
    <col collapsed="false" customWidth="true" hidden="false" outlineLevel="0" max="8992" min="8992" style="126" width="19"/>
    <col collapsed="false" customWidth="true" hidden="false" outlineLevel="0" max="8993" min="8993" style="126" width="13.5"/>
    <col collapsed="false" customWidth="true" hidden="false" outlineLevel="0" max="8994" min="8994" style="126" width="18"/>
    <col collapsed="false" customWidth="true" hidden="false" outlineLevel="0" max="8995" min="8995" style="126" width="42.5"/>
    <col collapsed="false" customWidth="true" hidden="false" outlineLevel="0" max="8996" min="8996" style="126" width="31"/>
    <col collapsed="false" customWidth="true" hidden="false" outlineLevel="0" max="8997" min="8997" style="126" width="35"/>
    <col collapsed="false" customWidth="true" hidden="false" outlineLevel="0" max="8998" min="8998" style="126" width="31"/>
    <col collapsed="false" customWidth="true" hidden="false" outlineLevel="0" max="8999" min="8999" style="126" width="35"/>
    <col collapsed="false" customWidth="true" hidden="false" outlineLevel="0" max="9000" min="9000" style="126" width="31"/>
    <col collapsed="false" customWidth="true" hidden="false" outlineLevel="0" max="9001" min="9001" style="126" width="37.5"/>
    <col collapsed="false" customWidth="true" hidden="false" outlineLevel="0" max="9002" min="9002" style="126" width="11.5"/>
    <col collapsed="false" customWidth="true" hidden="false" outlineLevel="0" max="9003" min="9003" style="126" width="54"/>
    <col collapsed="false" customWidth="true" hidden="false" outlineLevel="0" max="9004" min="9004" style="126" width="43.51"/>
    <col collapsed="false" customWidth="true" hidden="false" outlineLevel="0" max="9005" min="9005" style="126" width="44.51"/>
    <col collapsed="false" customWidth="false" hidden="false" outlineLevel="0" max="9215" min="9006" style="126" width="6.51"/>
    <col collapsed="false" customWidth="true" hidden="false" outlineLevel="0" max="9217" min="9216" style="126" width="2.5"/>
    <col collapsed="false" customWidth="true" hidden="true" outlineLevel="0" max="9218" min="9218" style="126" width="11.53"/>
    <col collapsed="false" customWidth="true" hidden="false" outlineLevel="0" max="9221" min="9219" style="126" width="12.5"/>
    <col collapsed="false" customWidth="true" hidden="false" outlineLevel="0" max="9222" min="9222" style="126" width="12"/>
    <col collapsed="false" customWidth="true" hidden="false" outlineLevel="0" max="9223" min="9223" style="126" width="12.5"/>
    <col collapsed="false" customWidth="true" hidden="false" outlineLevel="0" max="9224" min="9224" style="126" width="13.5"/>
    <col collapsed="false" customWidth="true" hidden="true" outlineLevel="0" max="9225" min="9225" style="126" width="11.53"/>
    <col collapsed="false" customWidth="true" hidden="false" outlineLevel="0" max="9228" min="9226" style="126" width="13"/>
    <col collapsed="false" customWidth="true" hidden="false" outlineLevel="0" max="9229" min="9229" style="126" width="14.51"/>
    <col collapsed="false" customWidth="true" hidden="false" outlineLevel="0" max="9231" min="9230" style="126" width="13.5"/>
    <col collapsed="false" customWidth="true" hidden="false" outlineLevel="0" max="9232" min="9232" style="126" width="2.5"/>
    <col collapsed="false" customWidth="true" hidden="false" outlineLevel="0" max="9233" min="9233" style="126" width="13.5"/>
    <col collapsed="false" customWidth="true" hidden="false" outlineLevel="0" max="9234" min="9234" style="126" width="10.51"/>
    <col collapsed="false" customWidth="true" hidden="false" outlineLevel="0" max="9235" min="9235" style="126" width="12"/>
    <col collapsed="false" customWidth="true" hidden="false" outlineLevel="0" max="9236" min="9236" style="126" width="11.5"/>
    <col collapsed="false" customWidth="true" hidden="false" outlineLevel="0" max="9237" min="9237" style="126" width="16"/>
    <col collapsed="false" customWidth="true" hidden="false" outlineLevel="0" max="9239" min="9238" style="126" width="10.51"/>
    <col collapsed="false" customWidth="true" hidden="false" outlineLevel="0" max="9240" min="9240" style="126" width="15.51"/>
    <col collapsed="false" customWidth="true" hidden="false" outlineLevel="0" max="9241" min="9241" style="126" width="11.5"/>
    <col collapsed="false" customWidth="true" hidden="false" outlineLevel="0" max="9242" min="9242" style="126" width="12"/>
    <col collapsed="false" customWidth="true" hidden="false" outlineLevel="0" max="9243" min="9243" style="126" width="11.5"/>
    <col collapsed="false" customWidth="true" hidden="false" outlineLevel="0" max="9244" min="9244" style="126" width="12"/>
    <col collapsed="false" customWidth="true" hidden="false" outlineLevel="0" max="9245" min="9245" style="126" width="11.5"/>
    <col collapsed="false" customWidth="true" hidden="false" outlineLevel="0" max="9246" min="9246" style="126" width="12.5"/>
    <col collapsed="false" customWidth="true" hidden="false" outlineLevel="0" max="9247" min="9247" style="126" width="10.51"/>
    <col collapsed="false" customWidth="true" hidden="false" outlineLevel="0" max="9248" min="9248" style="126" width="19"/>
    <col collapsed="false" customWidth="true" hidden="false" outlineLevel="0" max="9249" min="9249" style="126" width="13.5"/>
    <col collapsed="false" customWidth="true" hidden="false" outlineLevel="0" max="9250" min="9250" style="126" width="18"/>
    <col collapsed="false" customWidth="true" hidden="false" outlineLevel="0" max="9251" min="9251" style="126" width="42.5"/>
    <col collapsed="false" customWidth="true" hidden="false" outlineLevel="0" max="9252" min="9252" style="126" width="31"/>
    <col collapsed="false" customWidth="true" hidden="false" outlineLevel="0" max="9253" min="9253" style="126" width="35"/>
    <col collapsed="false" customWidth="true" hidden="false" outlineLevel="0" max="9254" min="9254" style="126" width="31"/>
    <col collapsed="false" customWidth="true" hidden="false" outlineLevel="0" max="9255" min="9255" style="126" width="35"/>
    <col collapsed="false" customWidth="true" hidden="false" outlineLevel="0" max="9256" min="9256" style="126" width="31"/>
    <col collapsed="false" customWidth="true" hidden="false" outlineLevel="0" max="9257" min="9257" style="126" width="37.5"/>
    <col collapsed="false" customWidth="true" hidden="false" outlineLevel="0" max="9258" min="9258" style="126" width="11.5"/>
    <col collapsed="false" customWidth="true" hidden="false" outlineLevel="0" max="9259" min="9259" style="126" width="54"/>
    <col collapsed="false" customWidth="true" hidden="false" outlineLevel="0" max="9260" min="9260" style="126" width="43.51"/>
    <col collapsed="false" customWidth="true" hidden="false" outlineLevel="0" max="9261" min="9261" style="126" width="44.51"/>
    <col collapsed="false" customWidth="false" hidden="false" outlineLevel="0" max="9471" min="9262" style="126" width="6.51"/>
    <col collapsed="false" customWidth="true" hidden="false" outlineLevel="0" max="9473" min="9472" style="126" width="2.5"/>
    <col collapsed="false" customWidth="true" hidden="true" outlineLevel="0" max="9474" min="9474" style="126" width="11.53"/>
    <col collapsed="false" customWidth="true" hidden="false" outlineLevel="0" max="9477" min="9475" style="126" width="12.5"/>
    <col collapsed="false" customWidth="true" hidden="false" outlineLevel="0" max="9478" min="9478" style="126" width="12"/>
    <col collapsed="false" customWidth="true" hidden="false" outlineLevel="0" max="9479" min="9479" style="126" width="12.5"/>
    <col collapsed="false" customWidth="true" hidden="false" outlineLevel="0" max="9480" min="9480" style="126" width="13.5"/>
    <col collapsed="false" customWidth="true" hidden="true" outlineLevel="0" max="9481" min="9481" style="126" width="11.53"/>
    <col collapsed="false" customWidth="true" hidden="false" outlineLevel="0" max="9484" min="9482" style="126" width="13"/>
    <col collapsed="false" customWidth="true" hidden="false" outlineLevel="0" max="9485" min="9485" style="126" width="14.51"/>
    <col collapsed="false" customWidth="true" hidden="false" outlineLevel="0" max="9487" min="9486" style="126" width="13.5"/>
    <col collapsed="false" customWidth="true" hidden="false" outlineLevel="0" max="9488" min="9488" style="126" width="2.5"/>
    <col collapsed="false" customWidth="true" hidden="false" outlineLevel="0" max="9489" min="9489" style="126" width="13.5"/>
    <col collapsed="false" customWidth="true" hidden="false" outlineLevel="0" max="9490" min="9490" style="126" width="10.51"/>
    <col collapsed="false" customWidth="true" hidden="false" outlineLevel="0" max="9491" min="9491" style="126" width="12"/>
    <col collapsed="false" customWidth="true" hidden="false" outlineLevel="0" max="9492" min="9492" style="126" width="11.5"/>
    <col collapsed="false" customWidth="true" hidden="false" outlineLevel="0" max="9493" min="9493" style="126" width="16"/>
    <col collapsed="false" customWidth="true" hidden="false" outlineLevel="0" max="9495" min="9494" style="126" width="10.51"/>
    <col collapsed="false" customWidth="true" hidden="false" outlineLevel="0" max="9496" min="9496" style="126" width="15.51"/>
    <col collapsed="false" customWidth="true" hidden="false" outlineLevel="0" max="9497" min="9497" style="126" width="11.5"/>
    <col collapsed="false" customWidth="true" hidden="false" outlineLevel="0" max="9498" min="9498" style="126" width="12"/>
    <col collapsed="false" customWidth="true" hidden="false" outlineLevel="0" max="9499" min="9499" style="126" width="11.5"/>
    <col collapsed="false" customWidth="true" hidden="false" outlineLevel="0" max="9500" min="9500" style="126" width="12"/>
    <col collapsed="false" customWidth="true" hidden="false" outlineLevel="0" max="9501" min="9501" style="126" width="11.5"/>
    <col collapsed="false" customWidth="true" hidden="false" outlineLevel="0" max="9502" min="9502" style="126" width="12.5"/>
    <col collapsed="false" customWidth="true" hidden="false" outlineLevel="0" max="9503" min="9503" style="126" width="10.51"/>
    <col collapsed="false" customWidth="true" hidden="false" outlineLevel="0" max="9504" min="9504" style="126" width="19"/>
    <col collapsed="false" customWidth="true" hidden="false" outlineLevel="0" max="9505" min="9505" style="126" width="13.5"/>
    <col collapsed="false" customWidth="true" hidden="false" outlineLevel="0" max="9506" min="9506" style="126" width="18"/>
    <col collapsed="false" customWidth="true" hidden="false" outlineLevel="0" max="9507" min="9507" style="126" width="42.5"/>
    <col collapsed="false" customWidth="true" hidden="false" outlineLevel="0" max="9508" min="9508" style="126" width="31"/>
    <col collapsed="false" customWidth="true" hidden="false" outlineLevel="0" max="9509" min="9509" style="126" width="35"/>
    <col collapsed="false" customWidth="true" hidden="false" outlineLevel="0" max="9510" min="9510" style="126" width="31"/>
    <col collapsed="false" customWidth="true" hidden="false" outlineLevel="0" max="9511" min="9511" style="126" width="35"/>
    <col collapsed="false" customWidth="true" hidden="false" outlineLevel="0" max="9512" min="9512" style="126" width="31"/>
    <col collapsed="false" customWidth="true" hidden="false" outlineLevel="0" max="9513" min="9513" style="126" width="37.5"/>
    <col collapsed="false" customWidth="true" hidden="false" outlineLevel="0" max="9514" min="9514" style="126" width="11.5"/>
    <col collapsed="false" customWidth="true" hidden="false" outlineLevel="0" max="9515" min="9515" style="126" width="54"/>
    <col collapsed="false" customWidth="true" hidden="false" outlineLevel="0" max="9516" min="9516" style="126" width="43.51"/>
    <col collapsed="false" customWidth="true" hidden="false" outlineLevel="0" max="9517" min="9517" style="126" width="44.51"/>
    <col collapsed="false" customWidth="false" hidden="false" outlineLevel="0" max="9727" min="9518" style="126" width="6.51"/>
    <col collapsed="false" customWidth="true" hidden="false" outlineLevel="0" max="9729" min="9728" style="126" width="2.5"/>
    <col collapsed="false" customWidth="true" hidden="true" outlineLevel="0" max="9730" min="9730" style="126" width="11.53"/>
    <col collapsed="false" customWidth="true" hidden="false" outlineLevel="0" max="9733" min="9731" style="126" width="12.5"/>
    <col collapsed="false" customWidth="true" hidden="false" outlineLevel="0" max="9734" min="9734" style="126" width="12"/>
    <col collapsed="false" customWidth="true" hidden="false" outlineLevel="0" max="9735" min="9735" style="126" width="12.5"/>
    <col collapsed="false" customWidth="true" hidden="false" outlineLevel="0" max="9736" min="9736" style="126" width="13.5"/>
    <col collapsed="false" customWidth="true" hidden="true" outlineLevel="0" max="9737" min="9737" style="126" width="11.53"/>
    <col collapsed="false" customWidth="true" hidden="false" outlineLevel="0" max="9740" min="9738" style="126" width="13"/>
    <col collapsed="false" customWidth="true" hidden="false" outlineLevel="0" max="9741" min="9741" style="126" width="14.51"/>
    <col collapsed="false" customWidth="true" hidden="false" outlineLevel="0" max="9743" min="9742" style="126" width="13.5"/>
    <col collapsed="false" customWidth="true" hidden="false" outlineLevel="0" max="9744" min="9744" style="126" width="2.5"/>
    <col collapsed="false" customWidth="true" hidden="false" outlineLevel="0" max="9745" min="9745" style="126" width="13.5"/>
    <col collapsed="false" customWidth="true" hidden="false" outlineLevel="0" max="9746" min="9746" style="126" width="10.51"/>
    <col collapsed="false" customWidth="true" hidden="false" outlineLevel="0" max="9747" min="9747" style="126" width="12"/>
    <col collapsed="false" customWidth="true" hidden="false" outlineLevel="0" max="9748" min="9748" style="126" width="11.5"/>
    <col collapsed="false" customWidth="true" hidden="false" outlineLevel="0" max="9749" min="9749" style="126" width="16"/>
    <col collapsed="false" customWidth="true" hidden="false" outlineLevel="0" max="9751" min="9750" style="126" width="10.51"/>
    <col collapsed="false" customWidth="true" hidden="false" outlineLevel="0" max="9752" min="9752" style="126" width="15.51"/>
    <col collapsed="false" customWidth="true" hidden="false" outlineLevel="0" max="9753" min="9753" style="126" width="11.5"/>
    <col collapsed="false" customWidth="true" hidden="false" outlineLevel="0" max="9754" min="9754" style="126" width="12"/>
    <col collapsed="false" customWidth="true" hidden="false" outlineLevel="0" max="9755" min="9755" style="126" width="11.5"/>
    <col collapsed="false" customWidth="true" hidden="false" outlineLevel="0" max="9756" min="9756" style="126" width="12"/>
    <col collapsed="false" customWidth="true" hidden="false" outlineLevel="0" max="9757" min="9757" style="126" width="11.5"/>
    <col collapsed="false" customWidth="true" hidden="false" outlineLevel="0" max="9758" min="9758" style="126" width="12.5"/>
    <col collapsed="false" customWidth="true" hidden="false" outlineLevel="0" max="9759" min="9759" style="126" width="10.51"/>
    <col collapsed="false" customWidth="true" hidden="false" outlineLevel="0" max="9760" min="9760" style="126" width="19"/>
    <col collapsed="false" customWidth="true" hidden="false" outlineLevel="0" max="9761" min="9761" style="126" width="13.5"/>
    <col collapsed="false" customWidth="true" hidden="false" outlineLevel="0" max="9762" min="9762" style="126" width="18"/>
    <col collapsed="false" customWidth="true" hidden="false" outlineLevel="0" max="9763" min="9763" style="126" width="42.5"/>
    <col collapsed="false" customWidth="true" hidden="false" outlineLevel="0" max="9764" min="9764" style="126" width="31"/>
    <col collapsed="false" customWidth="true" hidden="false" outlineLevel="0" max="9765" min="9765" style="126" width="35"/>
    <col collapsed="false" customWidth="true" hidden="false" outlineLevel="0" max="9766" min="9766" style="126" width="31"/>
    <col collapsed="false" customWidth="true" hidden="false" outlineLevel="0" max="9767" min="9767" style="126" width="35"/>
    <col collapsed="false" customWidth="true" hidden="false" outlineLevel="0" max="9768" min="9768" style="126" width="31"/>
    <col collapsed="false" customWidth="true" hidden="false" outlineLevel="0" max="9769" min="9769" style="126" width="37.5"/>
    <col collapsed="false" customWidth="true" hidden="false" outlineLevel="0" max="9770" min="9770" style="126" width="11.5"/>
    <col collapsed="false" customWidth="true" hidden="false" outlineLevel="0" max="9771" min="9771" style="126" width="54"/>
    <col collapsed="false" customWidth="true" hidden="false" outlineLevel="0" max="9772" min="9772" style="126" width="43.51"/>
    <col collapsed="false" customWidth="true" hidden="false" outlineLevel="0" max="9773" min="9773" style="126" width="44.51"/>
    <col collapsed="false" customWidth="false" hidden="false" outlineLevel="0" max="9983" min="9774" style="126" width="6.51"/>
    <col collapsed="false" customWidth="true" hidden="false" outlineLevel="0" max="9985" min="9984" style="126" width="2.5"/>
    <col collapsed="false" customWidth="true" hidden="true" outlineLevel="0" max="9986" min="9986" style="126" width="11.53"/>
    <col collapsed="false" customWidth="true" hidden="false" outlineLevel="0" max="9989" min="9987" style="126" width="12.5"/>
    <col collapsed="false" customWidth="true" hidden="false" outlineLevel="0" max="9990" min="9990" style="126" width="12"/>
    <col collapsed="false" customWidth="true" hidden="false" outlineLevel="0" max="9991" min="9991" style="126" width="12.5"/>
    <col collapsed="false" customWidth="true" hidden="false" outlineLevel="0" max="9992" min="9992" style="126" width="13.5"/>
    <col collapsed="false" customWidth="true" hidden="true" outlineLevel="0" max="9993" min="9993" style="126" width="11.53"/>
    <col collapsed="false" customWidth="true" hidden="false" outlineLevel="0" max="9996" min="9994" style="126" width="13"/>
    <col collapsed="false" customWidth="true" hidden="false" outlineLevel="0" max="9997" min="9997" style="126" width="14.51"/>
    <col collapsed="false" customWidth="true" hidden="false" outlineLevel="0" max="9999" min="9998" style="126" width="13.5"/>
    <col collapsed="false" customWidth="true" hidden="false" outlineLevel="0" max="10000" min="10000" style="126" width="2.5"/>
    <col collapsed="false" customWidth="true" hidden="false" outlineLevel="0" max="10001" min="10001" style="126" width="13.5"/>
    <col collapsed="false" customWidth="true" hidden="false" outlineLevel="0" max="10002" min="10002" style="126" width="10.51"/>
    <col collapsed="false" customWidth="true" hidden="false" outlineLevel="0" max="10003" min="10003" style="126" width="12"/>
    <col collapsed="false" customWidth="true" hidden="false" outlineLevel="0" max="10004" min="10004" style="126" width="11.5"/>
    <col collapsed="false" customWidth="true" hidden="false" outlineLevel="0" max="10005" min="10005" style="126" width="16"/>
    <col collapsed="false" customWidth="true" hidden="false" outlineLevel="0" max="10007" min="10006" style="126" width="10.51"/>
    <col collapsed="false" customWidth="true" hidden="false" outlineLevel="0" max="10008" min="10008" style="126" width="15.51"/>
    <col collapsed="false" customWidth="true" hidden="false" outlineLevel="0" max="10009" min="10009" style="126" width="11.5"/>
    <col collapsed="false" customWidth="true" hidden="false" outlineLevel="0" max="10010" min="10010" style="126" width="12"/>
    <col collapsed="false" customWidth="true" hidden="false" outlineLevel="0" max="10011" min="10011" style="126" width="11.5"/>
    <col collapsed="false" customWidth="true" hidden="false" outlineLevel="0" max="10012" min="10012" style="126" width="12"/>
    <col collapsed="false" customWidth="true" hidden="false" outlineLevel="0" max="10013" min="10013" style="126" width="11.5"/>
    <col collapsed="false" customWidth="true" hidden="false" outlineLevel="0" max="10014" min="10014" style="126" width="12.5"/>
    <col collapsed="false" customWidth="true" hidden="false" outlineLevel="0" max="10015" min="10015" style="126" width="10.51"/>
    <col collapsed="false" customWidth="true" hidden="false" outlineLevel="0" max="10016" min="10016" style="126" width="19"/>
    <col collapsed="false" customWidth="true" hidden="false" outlineLevel="0" max="10017" min="10017" style="126" width="13.5"/>
    <col collapsed="false" customWidth="true" hidden="false" outlineLevel="0" max="10018" min="10018" style="126" width="18"/>
    <col collapsed="false" customWidth="true" hidden="false" outlineLevel="0" max="10019" min="10019" style="126" width="42.5"/>
    <col collapsed="false" customWidth="true" hidden="false" outlineLevel="0" max="10020" min="10020" style="126" width="31"/>
    <col collapsed="false" customWidth="true" hidden="false" outlineLevel="0" max="10021" min="10021" style="126" width="35"/>
    <col collapsed="false" customWidth="true" hidden="false" outlineLevel="0" max="10022" min="10022" style="126" width="31"/>
    <col collapsed="false" customWidth="true" hidden="false" outlineLevel="0" max="10023" min="10023" style="126" width="35"/>
    <col collapsed="false" customWidth="true" hidden="false" outlineLevel="0" max="10024" min="10024" style="126" width="31"/>
    <col collapsed="false" customWidth="true" hidden="false" outlineLevel="0" max="10025" min="10025" style="126" width="37.5"/>
    <col collapsed="false" customWidth="true" hidden="false" outlineLevel="0" max="10026" min="10026" style="126" width="11.5"/>
    <col collapsed="false" customWidth="true" hidden="false" outlineLevel="0" max="10027" min="10027" style="126" width="54"/>
    <col collapsed="false" customWidth="true" hidden="false" outlineLevel="0" max="10028" min="10028" style="126" width="43.51"/>
    <col collapsed="false" customWidth="true" hidden="false" outlineLevel="0" max="10029" min="10029" style="126" width="44.51"/>
    <col collapsed="false" customWidth="false" hidden="false" outlineLevel="0" max="10239" min="10030" style="126" width="6.51"/>
    <col collapsed="false" customWidth="true" hidden="false" outlineLevel="0" max="10241" min="10240" style="126" width="2.5"/>
    <col collapsed="false" customWidth="true" hidden="true" outlineLevel="0" max="10242" min="10242" style="126" width="11.53"/>
    <col collapsed="false" customWidth="true" hidden="false" outlineLevel="0" max="10245" min="10243" style="126" width="12.5"/>
    <col collapsed="false" customWidth="true" hidden="false" outlineLevel="0" max="10246" min="10246" style="126" width="12"/>
    <col collapsed="false" customWidth="true" hidden="false" outlineLevel="0" max="10247" min="10247" style="126" width="12.5"/>
    <col collapsed="false" customWidth="true" hidden="false" outlineLevel="0" max="10248" min="10248" style="126" width="13.5"/>
    <col collapsed="false" customWidth="true" hidden="true" outlineLevel="0" max="10249" min="10249" style="126" width="11.53"/>
    <col collapsed="false" customWidth="true" hidden="false" outlineLevel="0" max="10252" min="10250" style="126" width="13"/>
    <col collapsed="false" customWidth="true" hidden="false" outlineLevel="0" max="10253" min="10253" style="126" width="14.51"/>
    <col collapsed="false" customWidth="true" hidden="false" outlineLevel="0" max="10255" min="10254" style="126" width="13.5"/>
    <col collapsed="false" customWidth="true" hidden="false" outlineLevel="0" max="10256" min="10256" style="126" width="2.5"/>
    <col collapsed="false" customWidth="true" hidden="false" outlineLevel="0" max="10257" min="10257" style="126" width="13.5"/>
    <col collapsed="false" customWidth="true" hidden="false" outlineLevel="0" max="10258" min="10258" style="126" width="10.51"/>
    <col collapsed="false" customWidth="true" hidden="false" outlineLevel="0" max="10259" min="10259" style="126" width="12"/>
    <col collapsed="false" customWidth="true" hidden="false" outlineLevel="0" max="10260" min="10260" style="126" width="11.5"/>
    <col collapsed="false" customWidth="true" hidden="false" outlineLevel="0" max="10261" min="10261" style="126" width="16"/>
    <col collapsed="false" customWidth="true" hidden="false" outlineLevel="0" max="10263" min="10262" style="126" width="10.51"/>
    <col collapsed="false" customWidth="true" hidden="false" outlineLevel="0" max="10264" min="10264" style="126" width="15.51"/>
    <col collapsed="false" customWidth="true" hidden="false" outlineLevel="0" max="10265" min="10265" style="126" width="11.5"/>
    <col collapsed="false" customWidth="true" hidden="false" outlineLevel="0" max="10266" min="10266" style="126" width="12"/>
    <col collapsed="false" customWidth="true" hidden="false" outlineLevel="0" max="10267" min="10267" style="126" width="11.5"/>
    <col collapsed="false" customWidth="true" hidden="false" outlineLevel="0" max="10268" min="10268" style="126" width="12"/>
    <col collapsed="false" customWidth="true" hidden="false" outlineLevel="0" max="10269" min="10269" style="126" width="11.5"/>
    <col collapsed="false" customWidth="true" hidden="false" outlineLevel="0" max="10270" min="10270" style="126" width="12.5"/>
    <col collapsed="false" customWidth="true" hidden="false" outlineLevel="0" max="10271" min="10271" style="126" width="10.51"/>
    <col collapsed="false" customWidth="true" hidden="false" outlineLevel="0" max="10272" min="10272" style="126" width="19"/>
    <col collapsed="false" customWidth="true" hidden="false" outlineLevel="0" max="10273" min="10273" style="126" width="13.5"/>
    <col collapsed="false" customWidth="true" hidden="false" outlineLevel="0" max="10274" min="10274" style="126" width="18"/>
    <col collapsed="false" customWidth="true" hidden="false" outlineLevel="0" max="10275" min="10275" style="126" width="42.5"/>
    <col collapsed="false" customWidth="true" hidden="false" outlineLevel="0" max="10276" min="10276" style="126" width="31"/>
    <col collapsed="false" customWidth="true" hidden="false" outlineLevel="0" max="10277" min="10277" style="126" width="35"/>
    <col collapsed="false" customWidth="true" hidden="false" outlineLevel="0" max="10278" min="10278" style="126" width="31"/>
    <col collapsed="false" customWidth="true" hidden="false" outlineLevel="0" max="10279" min="10279" style="126" width="35"/>
    <col collapsed="false" customWidth="true" hidden="false" outlineLevel="0" max="10280" min="10280" style="126" width="31"/>
    <col collapsed="false" customWidth="true" hidden="false" outlineLevel="0" max="10281" min="10281" style="126" width="37.5"/>
    <col collapsed="false" customWidth="true" hidden="false" outlineLevel="0" max="10282" min="10282" style="126" width="11.5"/>
    <col collapsed="false" customWidth="true" hidden="false" outlineLevel="0" max="10283" min="10283" style="126" width="54"/>
    <col collapsed="false" customWidth="true" hidden="false" outlineLevel="0" max="10284" min="10284" style="126" width="43.51"/>
    <col collapsed="false" customWidth="true" hidden="false" outlineLevel="0" max="10285" min="10285" style="126" width="44.51"/>
    <col collapsed="false" customWidth="false" hidden="false" outlineLevel="0" max="10495" min="10286" style="126" width="6.51"/>
    <col collapsed="false" customWidth="true" hidden="false" outlineLevel="0" max="10497" min="10496" style="126" width="2.5"/>
    <col collapsed="false" customWidth="true" hidden="true" outlineLevel="0" max="10498" min="10498" style="126" width="11.53"/>
    <col collapsed="false" customWidth="true" hidden="false" outlineLevel="0" max="10501" min="10499" style="126" width="12.5"/>
    <col collapsed="false" customWidth="true" hidden="false" outlineLevel="0" max="10502" min="10502" style="126" width="12"/>
    <col collapsed="false" customWidth="true" hidden="false" outlineLevel="0" max="10503" min="10503" style="126" width="12.5"/>
    <col collapsed="false" customWidth="true" hidden="false" outlineLevel="0" max="10504" min="10504" style="126" width="13.5"/>
    <col collapsed="false" customWidth="true" hidden="true" outlineLevel="0" max="10505" min="10505" style="126" width="11.53"/>
    <col collapsed="false" customWidth="true" hidden="false" outlineLevel="0" max="10508" min="10506" style="126" width="13"/>
    <col collapsed="false" customWidth="true" hidden="false" outlineLevel="0" max="10509" min="10509" style="126" width="14.51"/>
    <col collapsed="false" customWidth="true" hidden="false" outlineLevel="0" max="10511" min="10510" style="126" width="13.5"/>
    <col collapsed="false" customWidth="true" hidden="false" outlineLevel="0" max="10512" min="10512" style="126" width="2.5"/>
    <col collapsed="false" customWidth="true" hidden="false" outlineLevel="0" max="10513" min="10513" style="126" width="13.5"/>
    <col collapsed="false" customWidth="true" hidden="false" outlineLevel="0" max="10514" min="10514" style="126" width="10.51"/>
    <col collapsed="false" customWidth="true" hidden="false" outlineLevel="0" max="10515" min="10515" style="126" width="12"/>
    <col collapsed="false" customWidth="true" hidden="false" outlineLevel="0" max="10516" min="10516" style="126" width="11.5"/>
    <col collapsed="false" customWidth="true" hidden="false" outlineLevel="0" max="10517" min="10517" style="126" width="16"/>
    <col collapsed="false" customWidth="true" hidden="false" outlineLevel="0" max="10519" min="10518" style="126" width="10.51"/>
    <col collapsed="false" customWidth="true" hidden="false" outlineLevel="0" max="10520" min="10520" style="126" width="15.51"/>
    <col collapsed="false" customWidth="true" hidden="false" outlineLevel="0" max="10521" min="10521" style="126" width="11.5"/>
    <col collapsed="false" customWidth="true" hidden="false" outlineLevel="0" max="10522" min="10522" style="126" width="12"/>
    <col collapsed="false" customWidth="true" hidden="false" outlineLevel="0" max="10523" min="10523" style="126" width="11.5"/>
    <col collapsed="false" customWidth="true" hidden="false" outlineLevel="0" max="10524" min="10524" style="126" width="12"/>
    <col collapsed="false" customWidth="true" hidden="false" outlineLevel="0" max="10525" min="10525" style="126" width="11.5"/>
    <col collapsed="false" customWidth="true" hidden="false" outlineLevel="0" max="10526" min="10526" style="126" width="12.5"/>
    <col collapsed="false" customWidth="true" hidden="false" outlineLevel="0" max="10527" min="10527" style="126" width="10.51"/>
    <col collapsed="false" customWidth="true" hidden="false" outlineLevel="0" max="10528" min="10528" style="126" width="19"/>
    <col collapsed="false" customWidth="true" hidden="false" outlineLevel="0" max="10529" min="10529" style="126" width="13.5"/>
    <col collapsed="false" customWidth="true" hidden="false" outlineLevel="0" max="10530" min="10530" style="126" width="18"/>
    <col collapsed="false" customWidth="true" hidden="false" outlineLevel="0" max="10531" min="10531" style="126" width="42.5"/>
    <col collapsed="false" customWidth="true" hidden="false" outlineLevel="0" max="10532" min="10532" style="126" width="31"/>
    <col collapsed="false" customWidth="true" hidden="false" outlineLevel="0" max="10533" min="10533" style="126" width="35"/>
    <col collapsed="false" customWidth="true" hidden="false" outlineLevel="0" max="10534" min="10534" style="126" width="31"/>
    <col collapsed="false" customWidth="true" hidden="false" outlineLevel="0" max="10535" min="10535" style="126" width="35"/>
    <col collapsed="false" customWidth="true" hidden="false" outlineLevel="0" max="10536" min="10536" style="126" width="31"/>
    <col collapsed="false" customWidth="true" hidden="false" outlineLevel="0" max="10537" min="10537" style="126" width="37.5"/>
    <col collapsed="false" customWidth="true" hidden="false" outlineLevel="0" max="10538" min="10538" style="126" width="11.5"/>
    <col collapsed="false" customWidth="true" hidden="false" outlineLevel="0" max="10539" min="10539" style="126" width="54"/>
    <col collapsed="false" customWidth="true" hidden="false" outlineLevel="0" max="10540" min="10540" style="126" width="43.51"/>
    <col collapsed="false" customWidth="true" hidden="false" outlineLevel="0" max="10541" min="10541" style="126" width="44.51"/>
    <col collapsed="false" customWidth="false" hidden="false" outlineLevel="0" max="10751" min="10542" style="126" width="6.51"/>
    <col collapsed="false" customWidth="true" hidden="false" outlineLevel="0" max="10753" min="10752" style="126" width="2.5"/>
    <col collapsed="false" customWidth="true" hidden="true" outlineLevel="0" max="10754" min="10754" style="126" width="11.53"/>
    <col collapsed="false" customWidth="true" hidden="false" outlineLevel="0" max="10757" min="10755" style="126" width="12.5"/>
    <col collapsed="false" customWidth="true" hidden="false" outlineLevel="0" max="10758" min="10758" style="126" width="12"/>
    <col collapsed="false" customWidth="true" hidden="false" outlineLevel="0" max="10759" min="10759" style="126" width="12.5"/>
    <col collapsed="false" customWidth="true" hidden="false" outlineLevel="0" max="10760" min="10760" style="126" width="13.5"/>
    <col collapsed="false" customWidth="true" hidden="true" outlineLevel="0" max="10761" min="10761" style="126" width="11.53"/>
    <col collapsed="false" customWidth="true" hidden="false" outlineLevel="0" max="10764" min="10762" style="126" width="13"/>
    <col collapsed="false" customWidth="true" hidden="false" outlineLevel="0" max="10765" min="10765" style="126" width="14.51"/>
    <col collapsed="false" customWidth="true" hidden="false" outlineLevel="0" max="10767" min="10766" style="126" width="13.5"/>
    <col collapsed="false" customWidth="true" hidden="false" outlineLevel="0" max="10768" min="10768" style="126" width="2.5"/>
    <col collapsed="false" customWidth="true" hidden="false" outlineLevel="0" max="10769" min="10769" style="126" width="13.5"/>
    <col collapsed="false" customWidth="true" hidden="false" outlineLevel="0" max="10770" min="10770" style="126" width="10.51"/>
    <col collapsed="false" customWidth="true" hidden="false" outlineLevel="0" max="10771" min="10771" style="126" width="12"/>
    <col collapsed="false" customWidth="true" hidden="false" outlineLevel="0" max="10772" min="10772" style="126" width="11.5"/>
    <col collapsed="false" customWidth="true" hidden="false" outlineLevel="0" max="10773" min="10773" style="126" width="16"/>
    <col collapsed="false" customWidth="true" hidden="false" outlineLevel="0" max="10775" min="10774" style="126" width="10.51"/>
    <col collapsed="false" customWidth="true" hidden="false" outlineLevel="0" max="10776" min="10776" style="126" width="15.51"/>
    <col collapsed="false" customWidth="true" hidden="false" outlineLevel="0" max="10777" min="10777" style="126" width="11.5"/>
    <col collapsed="false" customWidth="true" hidden="false" outlineLevel="0" max="10778" min="10778" style="126" width="12"/>
    <col collapsed="false" customWidth="true" hidden="false" outlineLevel="0" max="10779" min="10779" style="126" width="11.5"/>
    <col collapsed="false" customWidth="true" hidden="false" outlineLevel="0" max="10780" min="10780" style="126" width="12"/>
    <col collapsed="false" customWidth="true" hidden="false" outlineLevel="0" max="10781" min="10781" style="126" width="11.5"/>
    <col collapsed="false" customWidth="true" hidden="false" outlineLevel="0" max="10782" min="10782" style="126" width="12.5"/>
    <col collapsed="false" customWidth="true" hidden="false" outlineLevel="0" max="10783" min="10783" style="126" width="10.51"/>
    <col collapsed="false" customWidth="true" hidden="false" outlineLevel="0" max="10784" min="10784" style="126" width="19"/>
    <col collapsed="false" customWidth="true" hidden="false" outlineLevel="0" max="10785" min="10785" style="126" width="13.5"/>
    <col collapsed="false" customWidth="true" hidden="false" outlineLevel="0" max="10786" min="10786" style="126" width="18"/>
    <col collapsed="false" customWidth="true" hidden="false" outlineLevel="0" max="10787" min="10787" style="126" width="42.5"/>
    <col collapsed="false" customWidth="true" hidden="false" outlineLevel="0" max="10788" min="10788" style="126" width="31"/>
    <col collapsed="false" customWidth="true" hidden="false" outlineLevel="0" max="10789" min="10789" style="126" width="35"/>
    <col collapsed="false" customWidth="true" hidden="false" outlineLevel="0" max="10790" min="10790" style="126" width="31"/>
    <col collapsed="false" customWidth="true" hidden="false" outlineLevel="0" max="10791" min="10791" style="126" width="35"/>
    <col collapsed="false" customWidth="true" hidden="false" outlineLevel="0" max="10792" min="10792" style="126" width="31"/>
    <col collapsed="false" customWidth="true" hidden="false" outlineLevel="0" max="10793" min="10793" style="126" width="37.5"/>
    <col collapsed="false" customWidth="true" hidden="false" outlineLevel="0" max="10794" min="10794" style="126" width="11.5"/>
    <col collapsed="false" customWidth="true" hidden="false" outlineLevel="0" max="10795" min="10795" style="126" width="54"/>
    <col collapsed="false" customWidth="true" hidden="false" outlineLevel="0" max="10796" min="10796" style="126" width="43.51"/>
    <col collapsed="false" customWidth="true" hidden="false" outlineLevel="0" max="10797" min="10797" style="126" width="44.51"/>
    <col collapsed="false" customWidth="false" hidden="false" outlineLevel="0" max="11007" min="10798" style="126" width="6.51"/>
    <col collapsed="false" customWidth="true" hidden="false" outlineLevel="0" max="11009" min="11008" style="126" width="2.5"/>
    <col collapsed="false" customWidth="true" hidden="true" outlineLevel="0" max="11010" min="11010" style="126" width="11.53"/>
    <col collapsed="false" customWidth="true" hidden="false" outlineLevel="0" max="11013" min="11011" style="126" width="12.5"/>
    <col collapsed="false" customWidth="true" hidden="false" outlineLevel="0" max="11014" min="11014" style="126" width="12"/>
    <col collapsed="false" customWidth="true" hidden="false" outlineLevel="0" max="11015" min="11015" style="126" width="12.5"/>
    <col collapsed="false" customWidth="true" hidden="false" outlineLevel="0" max="11016" min="11016" style="126" width="13.5"/>
    <col collapsed="false" customWidth="true" hidden="true" outlineLevel="0" max="11017" min="11017" style="126" width="11.53"/>
    <col collapsed="false" customWidth="true" hidden="false" outlineLevel="0" max="11020" min="11018" style="126" width="13"/>
    <col collapsed="false" customWidth="true" hidden="false" outlineLevel="0" max="11021" min="11021" style="126" width="14.51"/>
    <col collapsed="false" customWidth="true" hidden="false" outlineLevel="0" max="11023" min="11022" style="126" width="13.5"/>
    <col collapsed="false" customWidth="true" hidden="false" outlineLevel="0" max="11024" min="11024" style="126" width="2.5"/>
    <col collapsed="false" customWidth="true" hidden="false" outlineLevel="0" max="11025" min="11025" style="126" width="13.5"/>
    <col collapsed="false" customWidth="true" hidden="false" outlineLevel="0" max="11026" min="11026" style="126" width="10.51"/>
    <col collapsed="false" customWidth="true" hidden="false" outlineLevel="0" max="11027" min="11027" style="126" width="12"/>
    <col collapsed="false" customWidth="true" hidden="false" outlineLevel="0" max="11028" min="11028" style="126" width="11.5"/>
    <col collapsed="false" customWidth="true" hidden="false" outlineLevel="0" max="11029" min="11029" style="126" width="16"/>
    <col collapsed="false" customWidth="true" hidden="false" outlineLevel="0" max="11031" min="11030" style="126" width="10.51"/>
    <col collapsed="false" customWidth="true" hidden="false" outlineLevel="0" max="11032" min="11032" style="126" width="15.51"/>
    <col collapsed="false" customWidth="true" hidden="false" outlineLevel="0" max="11033" min="11033" style="126" width="11.5"/>
    <col collapsed="false" customWidth="true" hidden="false" outlineLevel="0" max="11034" min="11034" style="126" width="12"/>
    <col collapsed="false" customWidth="true" hidden="false" outlineLevel="0" max="11035" min="11035" style="126" width="11.5"/>
    <col collapsed="false" customWidth="true" hidden="false" outlineLevel="0" max="11036" min="11036" style="126" width="12"/>
    <col collapsed="false" customWidth="true" hidden="false" outlineLevel="0" max="11037" min="11037" style="126" width="11.5"/>
    <col collapsed="false" customWidth="true" hidden="false" outlineLevel="0" max="11038" min="11038" style="126" width="12.5"/>
    <col collapsed="false" customWidth="true" hidden="false" outlineLevel="0" max="11039" min="11039" style="126" width="10.51"/>
    <col collapsed="false" customWidth="true" hidden="false" outlineLevel="0" max="11040" min="11040" style="126" width="19"/>
    <col collapsed="false" customWidth="true" hidden="false" outlineLevel="0" max="11041" min="11041" style="126" width="13.5"/>
    <col collapsed="false" customWidth="true" hidden="false" outlineLevel="0" max="11042" min="11042" style="126" width="18"/>
    <col collapsed="false" customWidth="true" hidden="false" outlineLevel="0" max="11043" min="11043" style="126" width="42.5"/>
    <col collapsed="false" customWidth="true" hidden="false" outlineLevel="0" max="11044" min="11044" style="126" width="31"/>
    <col collapsed="false" customWidth="true" hidden="false" outlineLevel="0" max="11045" min="11045" style="126" width="35"/>
    <col collapsed="false" customWidth="true" hidden="false" outlineLevel="0" max="11046" min="11046" style="126" width="31"/>
    <col collapsed="false" customWidth="true" hidden="false" outlineLevel="0" max="11047" min="11047" style="126" width="35"/>
    <col collapsed="false" customWidth="true" hidden="false" outlineLevel="0" max="11048" min="11048" style="126" width="31"/>
    <col collapsed="false" customWidth="true" hidden="false" outlineLevel="0" max="11049" min="11049" style="126" width="37.5"/>
    <col collapsed="false" customWidth="true" hidden="false" outlineLevel="0" max="11050" min="11050" style="126" width="11.5"/>
    <col collapsed="false" customWidth="true" hidden="false" outlineLevel="0" max="11051" min="11051" style="126" width="54"/>
    <col collapsed="false" customWidth="true" hidden="false" outlineLevel="0" max="11052" min="11052" style="126" width="43.51"/>
    <col collapsed="false" customWidth="true" hidden="false" outlineLevel="0" max="11053" min="11053" style="126" width="44.51"/>
    <col collapsed="false" customWidth="false" hidden="false" outlineLevel="0" max="11263" min="11054" style="126" width="6.51"/>
    <col collapsed="false" customWidth="true" hidden="false" outlineLevel="0" max="11265" min="11264" style="126" width="2.5"/>
    <col collapsed="false" customWidth="true" hidden="true" outlineLevel="0" max="11266" min="11266" style="126" width="11.53"/>
    <col collapsed="false" customWidth="true" hidden="false" outlineLevel="0" max="11269" min="11267" style="126" width="12.5"/>
    <col collapsed="false" customWidth="true" hidden="false" outlineLevel="0" max="11270" min="11270" style="126" width="12"/>
    <col collapsed="false" customWidth="true" hidden="false" outlineLevel="0" max="11271" min="11271" style="126" width="12.5"/>
    <col collapsed="false" customWidth="true" hidden="false" outlineLevel="0" max="11272" min="11272" style="126" width="13.5"/>
    <col collapsed="false" customWidth="true" hidden="true" outlineLevel="0" max="11273" min="11273" style="126" width="11.53"/>
    <col collapsed="false" customWidth="true" hidden="false" outlineLevel="0" max="11276" min="11274" style="126" width="13"/>
    <col collapsed="false" customWidth="true" hidden="false" outlineLevel="0" max="11277" min="11277" style="126" width="14.51"/>
    <col collapsed="false" customWidth="true" hidden="false" outlineLevel="0" max="11279" min="11278" style="126" width="13.5"/>
    <col collapsed="false" customWidth="true" hidden="false" outlineLevel="0" max="11280" min="11280" style="126" width="2.5"/>
    <col collapsed="false" customWidth="true" hidden="false" outlineLevel="0" max="11281" min="11281" style="126" width="13.5"/>
    <col collapsed="false" customWidth="true" hidden="false" outlineLevel="0" max="11282" min="11282" style="126" width="10.51"/>
    <col collapsed="false" customWidth="true" hidden="false" outlineLevel="0" max="11283" min="11283" style="126" width="12"/>
    <col collapsed="false" customWidth="true" hidden="false" outlineLevel="0" max="11284" min="11284" style="126" width="11.5"/>
    <col collapsed="false" customWidth="true" hidden="false" outlineLevel="0" max="11285" min="11285" style="126" width="16"/>
    <col collapsed="false" customWidth="true" hidden="false" outlineLevel="0" max="11287" min="11286" style="126" width="10.51"/>
    <col collapsed="false" customWidth="true" hidden="false" outlineLevel="0" max="11288" min="11288" style="126" width="15.51"/>
    <col collapsed="false" customWidth="true" hidden="false" outlineLevel="0" max="11289" min="11289" style="126" width="11.5"/>
    <col collapsed="false" customWidth="true" hidden="false" outlineLevel="0" max="11290" min="11290" style="126" width="12"/>
    <col collapsed="false" customWidth="true" hidden="false" outlineLevel="0" max="11291" min="11291" style="126" width="11.5"/>
    <col collapsed="false" customWidth="true" hidden="false" outlineLevel="0" max="11292" min="11292" style="126" width="12"/>
    <col collapsed="false" customWidth="true" hidden="false" outlineLevel="0" max="11293" min="11293" style="126" width="11.5"/>
    <col collapsed="false" customWidth="true" hidden="false" outlineLevel="0" max="11294" min="11294" style="126" width="12.5"/>
    <col collapsed="false" customWidth="true" hidden="false" outlineLevel="0" max="11295" min="11295" style="126" width="10.51"/>
    <col collapsed="false" customWidth="true" hidden="false" outlineLevel="0" max="11296" min="11296" style="126" width="19"/>
    <col collapsed="false" customWidth="true" hidden="false" outlineLevel="0" max="11297" min="11297" style="126" width="13.5"/>
    <col collapsed="false" customWidth="true" hidden="false" outlineLevel="0" max="11298" min="11298" style="126" width="18"/>
    <col collapsed="false" customWidth="true" hidden="false" outlineLevel="0" max="11299" min="11299" style="126" width="42.5"/>
    <col collapsed="false" customWidth="true" hidden="false" outlineLevel="0" max="11300" min="11300" style="126" width="31"/>
    <col collapsed="false" customWidth="true" hidden="false" outlineLevel="0" max="11301" min="11301" style="126" width="35"/>
    <col collapsed="false" customWidth="true" hidden="false" outlineLevel="0" max="11302" min="11302" style="126" width="31"/>
    <col collapsed="false" customWidth="true" hidden="false" outlineLevel="0" max="11303" min="11303" style="126" width="35"/>
    <col collapsed="false" customWidth="true" hidden="false" outlineLevel="0" max="11304" min="11304" style="126" width="31"/>
    <col collapsed="false" customWidth="true" hidden="false" outlineLevel="0" max="11305" min="11305" style="126" width="37.5"/>
    <col collapsed="false" customWidth="true" hidden="false" outlineLevel="0" max="11306" min="11306" style="126" width="11.5"/>
    <col collapsed="false" customWidth="true" hidden="false" outlineLevel="0" max="11307" min="11307" style="126" width="54"/>
    <col collapsed="false" customWidth="true" hidden="false" outlineLevel="0" max="11308" min="11308" style="126" width="43.51"/>
    <col collapsed="false" customWidth="true" hidden="false" outlineLevel="0" max="11309" min="11309" style="126" width="44.51"/>
    <col collapsed="false" customWidth="false" hidden="false" outlineLevel="0" max="11519" min="11310" style="126" width="6.51"/>
    <col collapsed="false" customWidth="true" hidden="false" outlineLevel="0" max="11521" min="11520" style="126" width="2.5"/>
    <col collapsed="false" customWidth="true" hidden="true" outlineLevel="0" max="11522" min="11522" style="126" width="11.53"/>
    <col collapsed="false" customWidth="true" hidden="false" outlineLevel="0" max="11525" min="11523" style="126" width="12.5"/>
    <col collapsed="false" customWidth="true" hidden="false" outlineLevel="0" max="11526" min="11526" style="126" width="12"/>
    <col collapsed="false" customWidth="true" hidden="false" outlineLevel="0" max="11527" min="11527" style="126" width="12.5"/>
    <col collapsed="false" customWidth="true" hidden="false" outlineLevel="0" max="11528" min="11528" style="126" width="13.5"/>
    <col collapsed="false" customWidth="true" hidden="true" outlineLevel="0" max="11529" min="11529" style="126" width="11.53"/>
    <col collapsed="false" customWidth="true" hidden="false" outlineLevel="0" max="11532" min="11530" style="126" width="13"/>
    <col collapsed="false" customWidth="true" hidden="false" outlineLevel="0" max="11533" min="11533" style="126" width="14.51"/>
    <col collapsed="false" customWidth="true" hidden="false" outlineLevel="0" max="11535" min="11534" style="126" width="13.5"/>
    <col collapsed="false" customWidth="true" hidden="false" outlineLevel="0" max="11536" min="11536" style="126" width="2.5"/>
    <col collapsed="false" customWidth="true" hidden="false" outlineLevel="0" max="11537" min="11537" style="126" width="13.5"/>
    <col collapsed="false" customWidth="true" hidden="false" outlineLevel="0" max="11538" min="11538" style="126" width="10.51"/>
    <col collapsed="false" customWidth="true" hidden="false" outlineLevel="0" max="11539" min="11539" style="126" width="12"/>
    <col collapsed="false" customWidth="true" hidden="false" outlineLevel="0" max="11540" min="11540" style="126" width="11.5"/>
    <col collapsed="false" customWidth="true" hidden="false" outlineLevel="0" max="11541" min="11541" style="126" width="16"/>
    <col collapsed="false" customWidth="true" hidden="false" outlineLevel="0" max="11543" min="11542" style="126" width="10.51"/>
    <col collapsed="false" customWidth="true" hidden="false" outlineLevel="0" max="11544" min="11544" style="126" width="15.51"/>
    <col collapsed="false" customWidth="true" hidden="false" outlineLevel="0" max="11545" min="11545" style="126" width="11.5"/>
    <col collapsed="false" customWidth="true" hidden="false" outlineLevel="0" max="11546" min="11546" style="126" width="12"/>
    <col collapsed="false" customWidth="true" hidden="false" outlineLevel="0" max="11547" min="11547" style="126" width="11.5"/>
    <col collapsed="false" customWidth="true" hidden="false" outlineLevel="0" max="11548" min="11548" style="126" width="12"/>
    <col collapsed="false" customWidth="true" hidden="false" outlineLevel="0" max="11549" min="11549" style="126" width="11.5"/>
    <col collapsed="false" customWidth="true" hidden="false" outlineLevel="0" max="11550" min="11550" style="126" width="12.5"/>
    <col collapsed="false" customWidth="true" hidden="false" outlineLevel="0" max="11551" min="11551" style="126" width="10.51"/>
    <col collapsed="false" customWidth="true" hidden="false" outlineLevel="0" max="11552" min="11552" style="126" width="19"/>
    <col collapsed="false" customWidth="true" hidden="false" outlineLevel="0" max="11553" min="11553" style="126" width="13.5"/>
    <col collapsed="false" customWidth="true" hidden="false" outlineLevel="0" max="11554" min="11554" style="126" width="18"/>
    <col collapsed="false" customWidth="true" hidden="false" outlineLevel="0" max="11555" min="11555" style="126" width="42.5"/>
    <col collapsed="false" customWidth="true" hidden="false" outlineLevel="0" max="11556" min="11556" style="126" width="31"/>
    <col collapsed="false" customWidth="true" hidden="false" outlineLevel="0" max="11557" min="11557" style="126" width="35"/>
    <col collapsed="false" customWidth="true" hidden="false" outlineLevel="0" max="11558" min="11558" style="126" width="31"/>
    <col collapsed="false" customWidth="true" hidden="false" outlineLevel="0" max="11559" min="11559" style="126" width="35"/>
    <col collapsed="false" customWidth="true" hidden="false" outlineLevel="0" max="11560" min="11560" style="126" width="31"/>
    <col collapsed="false" customWidth="true" hidden="false" outlineLevel="0" max="11561" min="11561" style="126" width="37.5"/>
    <col collapsed="false" customWidth="true" hidden="false" outlineLevel="0" max="11562" min="11562" style="126" width="11.5"/>
    <col collapsed="false" customWidth="true" hidden="false" outlineLevel="0" max="11563" min="11563" style="126" width="54"/>
    <col collapsed="false" customWidth="true" hidden="false" outlineLevel="0" max="11564" min="11564" style="126" width="43.51"/>
    <col collapsed="false" customWidth="true" hidden="false" outlineLevel="0" max="11565" min="11565" style="126" width="44.51"/>
    <col collapsed="false" customWidth="false" hidden="false" outlineLevel="0" max="11775" min="11566" style="126" width="6.51"/>
    <col collapsed="false" customWidth="true" hidden="false" outlineLevel="0" max="11777" min="11776" style="126" width="2.5"/>
    <col collapsed="false" customWidth="true" hidden="true" outlineLevel="0" max="11778" min="11778" style="126" width="11.53"/>
    <col collapsed="false" customWidth="true" hidden="false" outlineLevel="0" max="11781" min="11779" style="126" width="12.5"/>
    <col collapsed="false" customWidth="true" hidden="false" outlineLevel="0" max="11782" min="11782" style="126" width="12"/>
    <col collapsed="false" customWidth="true" hidden="false" outlineLevel="0" max="11783" min="11783" style="126" width="12.5"/>
    <col collapsed="false" customWidth="true" hidden="false" outlineLevel="0" max="11784" min="11784" style="126" width="13.5"/>
    <col collapsed="false" customWidth="true" hidden="true" outlineLevel="0" max="11785" min="11785" style="126" width="11.53"/>
    <col collapsed="false" customWidth="true" hidden="false" outlineLevel="0" max="11788" min="11786" style="126" width="13"/>
    <col collapsed="false" customWidth="true" hidden="false" outlineLevel="0" max="11789" min="11789" style="126" width="14.51"/>
    <col collapsed="false" customWidth="true" hidden="false" outlineLevel="0" max="11791" min="11790" style="126" width="13.5"/>
    <col collapsed="false" customWidth="true" hidden="false" outlineLevel="0" max="11792" min="11792" style="126" width="2.5"/>
    <col collapsed="false" customWidth="true" hidden="false" outlineLevel="0" max="11793" min="11793" style="126" width="13.5"/>
    <col collapsed="false" customWidth="true" hidden="false" outlineLevel="0" max="11794" min="11794" style="126" width="10.51"/>
    <col collapsed="false" customWidth="true" hidden="false" outlineLevel="0" max="11795" min="11795" style="126" width="12"/>
    <col collapsed="false" customWidth="true" hidden="false" outlineLevel="0" max="11796" min="11796" style="126" width="11.5"/>
    <col collapsed="false" customWidth="true" hidden="false" outlineLevel="0" max="11797" min="11797" style="126" width="16"/>
    <col collapsed="false" customWidth="true" hidden="false" outlineLevel="0" max="11799" min="11798" style="126" width="10.51"/>
    <col collapsed="false" customWidth="true" hidden="false" outlineLevel="0" max="11800" min="11800" style="126" width="15.51"/>
    <col collapsed="false" customWidth="true" hidden="false" outlineLevel="0" max="11801" min="11801" style="126" width="11.5"/>
    <col collapsed="false" customWidth="true" hidden="false" outlineLevel="0" max="11802" min="11802" style="126" width="12"/>
    <col collapsed="false" customWidth="true" hidden="false" outlineLevel="0" max="11803" min="11803" style="126" width="11.5"/>
    <col collapsed="false" customWidth="true" hidden="false" outlineLevel="0" max="11804" min="11804" style="126" width="12"/>
    <col collapsed="false" customWidth="true" hidden="false" outlineLevel="0" max="11805" min="11805" style="126" width="11.5"/>
    <col collapsed="false" customWidth="true" hidden="false" outlineLevel="0" max="11806" min="11806" style="126" width="12.5"/>
    <col collapsed="false" customWidth="true" hidden="false" outlineLevel="0" max="11807" min="11807" style="126" width="10.51"/>
    <col collapsed="false" customWidth="true" hidden="false" outlineLevel="0" max="11808" min="11808" style="126" width="19"/>
    <col collapsed="false" customWidth="true" hidden="false" outlineLevel="0" max="11809" min="11809" style="126" width="13.5"/>
    <col collapsed="false" customWidth="true" hidden="false" outlineLevel="0" max="11810" min="11810" style="126" width="18"/>
    <col collapsed="false" customWidth="true" hidden="false" outlineLevel="0" max="11811" min="11811" style="126" width="42.5"/>
    <col collapsed="false" customWidth="true" hidden="false" outlineLevel="0" max="11812" min="11812" style="126" width="31"/>
    <col collapsed="false" customWidth="true" hidden="false" outlineLevel="0" max="11813" min="11813" style="126" width="35"/>
    <col collapsed="false" customWidth="true" hidden="false" outlineLevel="0" max="11814" min="11814" style="126" width="31"/>
    <col collapsed="false" customWidth="true" hidden="false" outlineLevel="0" max="11815" min="11815" style="126" width="35"/>
    <col collapsed="false" customWidth="true" hidden="false" outlineLevel="0" max="11816" min="11816" style="126" width="31"/>
    <col collapsed="false" customWidth="true" hidden="false" outlineLevel="0" max="11817" min="11817" style="126" width="37.5"/>
    <col collapsed="false" customWidth="true" hidden="false" outlineLevel="0" max="11818" min="11818" style="126" width="11.5"/>
    <col collapsed="false" customWidth="true" hidden="false" outlineLevel="0" max="11819" min="11819" style="126" width="54"/>
    <col collapsed="false" customWidth="true" hidden="false" outlineLevel="0" max="11820" min="11820" style="126" width="43.51"/>
    <col collapsed="false" customWidth="true" hidden="false" outlineLevel="0" max="11821" min="11821" style="126" width="44.51"/>
    <col collapsed="false" customWidth="false" hidden="false" outlineLevel="0" max="12031" min="11822" style="126" width="6.51"/>
    <col collapsed="false" customWidth="true" hidden="false" outlineLevel="0" max="12033" min="12032" style="126" width="2.5"/>
    <col collapsed="false" customWidth="true" hidden="true" outlineLevel="0" max="12034" min="12034" style="126" width="11.53"/>
    <col collapsed="false" customWidth="true" hidden="false" outlineLevel="0" max="12037" min="12035" style="126" width="12.5"/>
    <col collapsed="false" customWidth="true" hidden="false" outlineLevel="0" max="12038" min="12038" style="126" width="12"/>
    <col collapsed="false" customWidth="true" hidden="false" outlineLevel="0" max="12039" min="12039" style="126" width="12.5"/>
    <col collapsed="false" customWidth="true" hidden="false" outlineLevel="0" max="12040" min="12040" style="126" width="13.5"/>
    <col collapsed="false" customWidth="true" hidden="true" outlineLevel="0" max="12041" min="12041" style="126" width="11.53"/>
    <col collapsed="false" customWidth="true" hidden="false" outlineLevel="0" max="12044" min="12042" style="126" width="13"/>
    <col collapsed="false" customWidth="true" hidden="false" outlineLevel="0" max="12045" min="12045" style="126" width="14.51"/>
    <col collapsed="false" customWidth="true" hidden="false" outlineLevel="0" max="12047" min="12046" style="126" width="13.5"/>
    <col collapsed="false" customWidth="true" hidden="false" outlineLevel="0" max="12048" min="12048" style="126" width="2.5"/>
    <col collapsed="false" customWidth="true" hidden="false" outlineLevel="0" max="12049" min="12049" style="126" width="13.5"/>
    <col collapsed="false" customWidth="true" hidden="false" outlineLevel="0" max="12050" min="12050" style="126" width="10.51"/>
    <col collapsed="false" customWidth="true" hidden="false" outlineLevel="0" max="12051" min="12051" style="126" width="12"/>
    <col collapsed="false" customWidth="true" hidden="false" outlineLevel="0" max="12052" min="12052" style="126" width="11.5"/>
    <col collapsed="false" customWidth="true" hidden="false" outlineLevel="0" max="12053" min="12053" style="126" width="16"/>
    <col collapsed="false" customWidth="true" hidden="false" outlineLevel="0" max="12055" min="12054" style="126" width="10.51"/>
    <col collapsed="false" customWidth="true" hidden="false" outlineLevel="0" max="12056" min="12056" style="126" width="15.51"/>
    <col collapsed="false" customWidth="true" hidden="false" outlineLevel="0" max="12057" min="12057" style="126" width="11.5"/>
    <col collapsed="false" customWidth="true" hidden="false" outlineLevel="0" max="12058" min="12058" style="126" width="12"/>
    <col collapsed="false" customWidth="true" hidden="false" outlineLevel="0" max="12059" min="12059" style="126" width="11.5"/>
    <col collapsed="false" customWidth="true" hidden="false" outlineLevel="0" max="12060" min="12060" style="126" width="12"/>
    <col collapsed="false" customWidth="true" hidden="false" outlineLevel="0" max="12061" min="12061" style="126" width="11.5"/>
    <col collapsed="false" customWidth="true" hidden="false" outlineLevel="0" max="12062" min="12062" style="126" width="12.5"/>
    <col collapsed="false" customWidth="true" hidden="false" outlineLevel="0" max="12063" min="12063" style="126" width="10.51"/>
    <col collapsed="false" customWidth="true" hidden="false" outlineLevel="0" max="12064" min="12064" style="126" width="19"/>
    <col collapsed="false" customWidth="true" hidden="false" outlineLevel="0" max="12065" min="12065" style="126" width="13.5"/>
    <col collapsed="false" customWidth="true" hidden="false" outlineLevel="0" max="12066" min="12066" style="126" width="18"/>
    <col collapsed="false" customWidth="true" hidden="false" outlineLevel="0" max="12067" min="12067" style="126" width="42.5"/>
    <col collapsed="false" customWidth="true" hidden="false" outlineLevel="0" max="12068" min="12068" style="126" width="31"/>
    <col collapsed="false" customWidth="true" hidden="false" outlineLevel="0" max="12069" min="12069" style="126" width="35"/>
    <col collapsed="false" customWidth="true" hidden="false" outlineLevel="0" max="12070" min="12070" style="126" width="31"/>
    <col collapsed="false" customWidth="true" hidden="false" outlineLevel="0" max="12071" min="12071" style="126" width="35"/>
    <col collapsed="false" customWidth="true" hidden="false" outlineLevel="0" max="12072" min="12072" style="126" width="31"/>
    <col collapsed="false" customWidth="true" hidden="false" outlineLevel="0" max="12073" min="12073" style="126" width="37.5"/>
    <col collapsed="false" customWidth="true" hidden="false" outlineLevel="0" max="12074" min="12074" style="126" width="11.5"/>
    <col collapsed="false" customWidth="true" hidden="false" outlineLevel="0" max="12075" min="12075" style="126" width="54"/>
    <col collapsed="false" customWidth="true" hidden="false" outlineLevel="0" max="12076" min="12076" style="126" width="43.51"/>
    <col collapsed="false" customWidth="true" hidden="false" outlineLevel="0" max="12077" min="12077" style="126" width="44.51"/>
    <col collapsed="false" customWidth="false" hidden="false" outlineLevel="0" max="12287" min="12078" style="126" width="6.51"/>
    <col collapsed="false" customWidth="true" hidden="false" outlineLevel="0" max="12289" min="12288" style="126" width="2.5"/>
    <col collapsed="false" customWidth="true" hidden="true" outlineLevel="0" max="12290" min="12290" style="126" width="11.53"/>
    <col collapsed="false" customWidth="true" hidden="false" outlineLevel="0" max="12293" min="12291" style="126" width="12.5"/>
    <col collapsed="false" customWidth="true" hidden="false" outlineLevel="0" max="12294" min="12294" style="126" width="12"/>
    <col collapsed="false" customWidth="true" hidden="false" outlineLevel="0" max="12295" min="12295" style="126" width="12.5"/>
    <col collapsed="false" customWidth="true" hidden="false" outlineLevel="0" max="12296" min="12296" style="126" width="13.5"/>
    <col collapsed="false" customWidth="true" hidden="true" outlineLevel="0" max="12297" min="12297" style="126" width="11.53"/>
    <col collapsed="false" customWidth="true" hidden="false" outlineLevel="0" max="12300" min="12298" style="126" width="13"/>
    <col collapsed="false" customWidth="true" hidden="false" outlineLevel="0" max="12301" min="12301" style="126" width="14.51"/>
    <col collapsed="false" customWidth="true" hidden="false" outlineLevel="0" max="12303" min="12302" style="126" width="13.5"/>
    <col collapsed="false" customWidth="true" hidden="false" outlineLevel="0" max="12304" min="12304" style="126" width="2.5"/>
    <col collapsed="false" customWidth="true" hidden="false" outlineLevel="0" max="12305" min="12305" style="126" width="13.5"/>
    <col collapsed="false" customWidth="true" hidden="false" outlineLevel="0" max="12306" min="12306" style="126" width="10.51"/>
    <col collapsed="false" customWidth="true" hidden="false" outlineLevel="0" max="12307" min="12307" style="126" width="12"/>
    <col collapsed="false" customWidth="true" hidden="false" outlineLevel="0" max="12308" min="12308" style="126" width="11.5"/>
    <col collapsed="false" customWidth="true" hidden="false" outlineLevel="0" max="12309" min="12309" style="126" width="16"/>
    <col collapsed="false" customWidth="true" hidden="false" outlineLevel="0" max="12311" min="12310" style="126" width="10.51"/>
    <col collapsed="false" customWidth="true" hidden="false" outlineLevel="0" max="12312" min="12312" style="126" width="15.51"/>
    <col collapsed="false" customWidth="true" hidden="false" outlineLevel="0" max="12313" min="12313" style="126" width="11.5"/>
    <col collapsed="false" customWidth="true" hidden="false" outlineLevel="0" max="12314" min="12314" style="126" width="12"/>
    <col collapsed="false" customWidth="true" hidden="false" outlineLevel="0" max="12315" min="12315" style="126" width="11.5"/>
    <col collapsed="false" customWidth="true" hidden="false" outlineLevel="0" max="12316" min="12316" style="126" width="12"/>
    <col collapsed="false" customWidth="true" hidden="false" outlineLevel="0" max="12317" min="12317" style="126" width="11.5"/>
    <col collapsed="false" customWidth="true" hidden="false" outlineLevel="0" max="12318" min="12318" style="126" width="12.5"/>
    <col collapsed="false" customWidth="true" hidden="false" outlineLevel="0" max="12319" min="12319" style="126" width="10.51"/>
    <col collapsed="false" customWidth="true" hidden="false" outlineLevel="0" max="12320" min="12320" style="126" width="19"/>
    <col collapsed="false" customWidth="true" hidden="false" outlineLevel="0" max="12321" min="12321" style="126" width="13.5"/>
    <col collapsed="false" customWidth="true" hidden="false" outlineLevel="0" max="12322" min="12322" style="126" width="18"/>
    <col collapsed="false" customWidth="true" hidden="false" outlineLevel="0" max="12323" min="12323" style="126" width="42.5"/>
    <col collapsed="false" customWidth="true" hidden="false" outlineLevel="0" max="12324" min="12324" style="126" width="31"/>
    <col collapsed="false" customWidth="true" hidden="false" outlineLevel="0" max="12325" min="12325" style="126" width="35"/>
    <col collapsed="false" customWidth="true" hidden="false" outlineLevel="0" max="12326" min="12326" style="126" width="31"/>
    <col collapsed="false" customWidth="true" hidden="false" outlineLevel="0" max="12327" min="12327" style="126" width="35"/>
    <col collapsed="false" customWidth="true" hidden="false" outlineLevel="0" max="12328" min="12328" style="126" width="31"/>
    <col collapsed="false" customWidth="true" hidden="false" outlineLevel="0" max="12329" min="12329" style="126" width="37.5"/>
    <col collapsed="false" customWidth="true" hidden="false" outlineLevel="0" max="12330" min="12330" style="126" width="11.5"/>
    <col collapsed="false" customWidth="true" hidden="false" outlineLevel="0" max="12331" min="12331" style="126" width="54"/>
    <col collapsed="false" customWidth="true" hidden="false" outlineLevel="0" max="12332" min="12332" style="126" width="43.51"/>
    <col collapsed="false" customWidth="true" hidden="false" outlineLevel="0" max="12333" min="12333" style="126" width="44.51"/>
    <col collapsed="false" customWidth="false" hidden="false" outlineLevel="0" max="12543" min="12334" style="126" width="6.51"/>
    <col collapsed="false" customWidth="true" hidden="false" outlineLevel="0" max="12545" min="12544" style="126" width="2.5"/>
    <col collapsed="false" customWidth="true" hidden="true" outlineLevel="0" max="12546" min="12546" style="126" width="11.53"/>
    <col collapsed="false" customWidth="true" hidden="false" outlineLevel="0" max="12549" min="12547" style="126" width="12.5"/>
    <col collapsed="false" customWidth="true" hidden="false" outlineLevel="0" max="12550" min="12550" style="126" width="12"/>
    <col collapsed="false" customWidth="true" hidden="false" outlineLevel="0" max="12551" min="12551" style="126" width="12.5"/>
    <col collapsed="false" customWidth="true" hidden="false" outlineLevel="0" max="12552" min="12552" style="126" width="13.5"/>
    <col collapsed="false" customWidth="true" hidden="true" outlineLevel="0" max="12553" min="12553" style="126" width="11.53"/>
    <col collapsed="false" customWidth="true" hidden="false" outlineLevel="0" max="12556" min="12554" style="126" width="13"/>
    <col collapsed="false" customWidth="true" hidden="false" outlineLevel="0" max="12557" min="12557" style="126" width="14.51"/>
    <col collapsed="false" customWidth="true" hidden="false" outlineLevel="0" max="12559" min="12558" style="126" width="13.5"/>
    <col collapsed="false" customWidth="true" hidden="false" outlineLevel="0" max="12560" min="12560" style="126" width="2.5"/>
    <col collapsed="false" customWidth="true" hidden="false" outlineLevel="0" max="12561" min="12561" style="126" width="13.5"/>
    <col collapsed="false" customWidth="true" hidden="false" outlineLevel="0" max="12562" min="12562" style="126" width="10.51"/>
    <col collapsed="false" customWidth="true" hidden="false" outlineLevel="0" max="12563" min="12563" style="126" width="12"/>
    <col collapsed="false" customWidth="true" hidden="false" outlineLevel="0" max="12564" min="12564" style="126" width="11.5"/>
    <col collapsed="false" customWidth="true" hidden="false" outlineLevel="0" max="12565" min="12565" style="126" width="16"/>
    <col collapsed="false" customWidth="true" hidden="false" outlineLevel="0" max="12567" min="12566" style="126" width="10.51"/>
    <col collapsed="false" customWidth="true" hidden="false" outlineLevel="0" max="12568" min="12568" style="126" width="15.51"/>
    <col collapsed="false" customWidth="true" hidden="false" outlineLevel="0" max="12569" min="12569" style="126" width="11.5"/>
    <col collapsed="false" customWidth="true" hidden="false" outlineLevel="0" max="12570" min="12570" style="126" width="12"/>
    <col collapsed="false" customWidth="true" hidden="false" outlineLevel="0" max="12571" min="12571" style="126" width="11.5"/>
    <col collapsed="false" customWidth="true" hidden="false" outlineLevel="0" max="12572" min="12572" style="126" width="12"/>
    <col collapsed="false" customWidth="true" hidden="false" outlineLevel="0" max="12573" min="12573" style="126" width="11.5"/>
    <col collapsed="false" customWidth="true" hidden="false" outlineLevel="0" max="12574" min="12574" style="126" width="12.5"/>
    <col collapsed="false" customWidth="true" hidden="false" outlineLevel="0" max="12575" min="12575" style="126" width="10.51"/>
    <col collapsed="false" customWidth="true" hidden="false" outlineLevel="0" max="12576" min="12576" style="126" width="19"/>
    <col collapsed="false" customWidth="true" hidden="false" outlineLevel="0" max="12577" min="12577" style="126" width="13.5"/>
    <col collapsed="false" customWidth="true" hidden="false" outlineLevel="0" max="12578" min="12578" style="126" width="18"/>
    <col collapsed="false" customWidth="true" hidden="false" outlineLevel="0" max="12579" min="12579" style="126" width="42.5"/>
    <col collapsed="false" customWidth="true" hidden="false" outlineLevel="0" max="12580" min="12580" style="126" width="31"/>
    <col collapsed="false" customWidth="true" hidden="false" outlineLevel="0" max="12581" min="12581" style="126" width="35"/>
    <col collapsed="false" customWidth="true" hidden="false" outlineLevel="0" max="12582" min="12582" style="126" width="31"/>
    <col collapsed="false" customWidth="true" hidden="false" outlineLevel="0" max="12583" min="12583" style="126" width="35"/>
    <col collapsed="false" customWidth="true" hidden="false" outlineLevel="0" max="12584" min="12584" style="126" width="31"/>
    <col collapsed="false" customWidth="true" hidden="false" outlineLevel="0" max="12585" min="12585" style="126" width="37.5"/>
    <col collapsed="false" customWidth="true" hidden="false" outlineLevel="0" max="12586" min="12586" style="126" width="11.5"/>
    <col collapsed="false" customWidth="true" hidden="false" outlineLevel="0" max="12587" min="12587" style="126" width="54"/>
    <col collapsed="false" customWidth="true" hidden="false" outlineLevel="0" max="12588" min="12588" style="126" width="43.51"/>
    <col collapsed="false" customWidth="true" hidden="false" outlineLevel="0" max="12589" min="12589" style="126" width="44.51"/>
    <col collapsed="false" customWidth="false" hidden="false" outlineLevel="0" max="12799" min="12590" style="126" width="6.51"/>
    <col collapsed="false" customWidth="true" hidden="false" outlineLevel="0" max="12801" min="12800" style="126" width="2.5"/>
    <col collapsed="false" customWidth="true" hidden="true" outlineLevel="0" max="12802" min="12802" style="126" width="11.53"/>
    <col collapsed="false" customWidth="true" hidden="false" outlineLevel="0" max="12805" min="12803" style="126" width="12.5"/>
    <col collapsed="false" customWidth="true" hidden="false" outlineLevel="0" max="12806" min="12806" style="126" width="12"/>
    <col collapsed="false" customWidth="true" hidden="false" outlineLevel="0" max="12807" min="12807" style="126" width="12.5"/>
    <col collapsed="false" customWidth="true" hidden="false" outlineLevel="0" max="12808" min="12808" style="126" width="13.5"/>
    <col collapsed="false" customWidth="true" hidden="true" outlineLevel="0" max="12809" min="12809" style="126" width="11.53"/>
    <col collapsed="false" customWidth="true" hidden="false" outlineLevel="0" max="12812" min="12810" style="126" width="13"/>
    <col collapsed="false" customWidth="true" hidden="false" outlineLevel="0" max="12813" min="12813" style="126" width="14.51"/>
    <col collapsed="false" customWidth="true" hidden="false" outlineLevel="0" max="12815" min="12814" style="126" width="13.5"/>
    <col collapsed="false" customWidth="true" hidden="false" outlineLevel="0" max="12816" min="12816" style="126" width="2.5"/>
    <col collapsed="false" customWidth="true" hidden="false" outlineLevel="0" max="12817" min="12817" style="126" width="13.5"/>
    <col collapsed="false" customWidth="true" hidden="false" outlineLevel="0" max="12818" min="12818" style="126" width="10.51"/>
    <col collapsed="false" customWidth="true" hidden="false" outlineLevel="0" max="12819" min="12819" style="126" width="12"/>
    <col collapsed="false" customWidth="true" hidden="false" outlineLevel="0" max="12820" min="12820" style="126" width="11.5"/>
    <col collapsed="false" customWidth="true" hidden="false" outlineLevel="0" max="12821" min="12821" style="126" width="16"/>
    <col collapsed="false" customWidth="true" hidden="false" outlineLevel="0" max="12823" min="12822" style="126" width="10.51"/>
    <col collapsed="false" customWidth="true" hidden="false" outlineLevel="0" max="12824" min="12824" style="126" width="15.51"/>
    <col collapsed="false" customWidth="true" hidden="false" outlineLevel="0" max="12825" min="12825" style="126" width="11.5"/>
    <col collapsed="false" customWidth="true" hidden="false" outlineLevel="0" max="12826" min="12826" style="126" width="12"/>
    <col collapsed="false" customWidth="true" hidden="false" outlineLevel="0" max="12827" min="12827" style="126" width="11.5"/>
    <col collapsed="false" customWidth="true" hidden="false" outlineLevel="0" max="12828" min="12828" style="126" width="12"/>
    <col collapsed="false" customWidth="true" hidden="false" outlineLevel="0" max="12829" min="12829" style="126" width="11.5"/>
    <col collapsed="false" customWidth="true" hidden="false" outlineLevel="0" max="12830" min="12830" style="126" width="12.5"/>
    <col collapsed="false" customWidth="true" hidden="false" outlineLevel="0" max="12831" min="12831" style="126" width="10.51"/>
    <col collapsed="false" customWidth="true" hidden="false" outlineLevel="0" max="12832" min="12832" style="126" width="19"/>
    <col collapsed="false" customWidth="true" hidden="false" outlineLevel="0" max="12833" min="12833" style="126" width="13.5"/>
    <col collapsed="false" customWidth="true" hidden="false" outlineLevel="0" max="12834" min="12834" style="126" width="18"/>
    <col collapsed="false" customWidth="true" hidden="false" outlineLevel="0" max="12835" min="12835" style="126" width="42.5"/>
    <col collapsed="false" customWidth="true" hidden="false" outlineLevel="0" max="12836" min="12836" style="126" width="31"/>
    <col collapsed="false" customWidth="true" hidden="false" outlineLevel="0" max="12837" min="12837" style="126" width="35"/>
    <col collapsed="false" customWidth="true" hidden="false" outlineLevel="0" max="12838" min="12838" style="126" width="31"/>
    <col collapsed="false" customWidth="true" hidden="false" outlineLevel="0" max="12839" min="12839" style="126" width="35"/>
    <col collapsed="false" customWidth="true" hidden="false" outlineLevel="0" max="12840" min="12840" style="126" width="31"/>
    <col collapsed="false" customWidth="true" hidden="false" outlineLevel="0" max="12841" min="12841" style="126" width="37.5"/>
    <col collapsed="false" customWidth="true" hidden="false" outlineLevel="0" max="12842" min="12842" style="126" width="11.5"/>
    <col collapsed="false" customWidth="true" hidden="false" outlineLevel="0" max="12843" min="12843" style="126" width="54"/>
    <col collapsed="false" customWidth="true" hidden="false" outlineLevel="0" max="12844" min="12844" style="126" width="43.51"/>
    <col collapsed="false" customWidth="true" hidden="false" outlineLevel="0" max="12845" min="12845" style="126" width="44.51"/>
    <col collapsed="false" customWidth="false" hidden="false" outlineLevel="0" max="13055" min="12846" style="126" width="6.51"/>
    <col collapsed="false" customWidth="true" hidden="false" outlineLevel="0" max="13057" min="13056" style="126" width="2.5"/>
    <col collapsed="false" customWidth="true" hidden="true" outlineLevel="0" max="13058" min="13058" style="126" width="11.53"/>
    <col collapsed="false" customWidth="true" hidden="false" outlineLevel="0" max="13061" min="13059" style="126" width="12.5"/>
    <col collapsed="false" customWidth="true" hidden="false" outlineLevel="0" max="13062" min="13062" style="126" width="12"/>
    <col collapsed="false" customWidth="true" hidden="false" outlineLevel="0" max="13063" min="13063" style="126" width="12.5"/>
    <col collapsed="false" customWidth="true" hidden="false" outlineLevel="0" max="13064" min="13064" style="126" width="13.5"/>
    <col collapsed="false" customWidth="true" hidden="true" outlineLevel="0" max="13065" min="13065" style="126" width="11.53"/>
    <col collapsed="false" customWidth="true" hidden="false" outlineLevel="0" max="13068" min="13066" style="126" width="13"/>
    <col collapsed="false" customWidth="true" hidden="false" outlineLevel="0" max="13069" min="13069" style="126" width="14.51"/>
    <col collapsed="false" customWidth="true" hidden="false" outlineLevel="0" max="13071" min="13070" style="126" width="13.5"/>
    <col collapsed="false" customWidth="true" hidden="false" outlineLevel="0" max="13072" min="13072" style="126" width="2.5"/>
    <col collapsed="false" customWidth="true" hidden="false" outlineLevel="0" max="13073" min="13073" style="126" width="13.5"/>
    <col collapsed="false" customWidth="true" hidden="false" outlineLevel="0" max="13074" min="13074" style="126" width="10.51"/>
    <col collapsed="false" customWidth="true" hidden="false" outlineLevel="0" max="13075" min="13075" style="126" width="12"/>
    <col collapsed="false" customWidth="true" hidden="false" outlineLevel="0" max="13076" min="13076" style="126" width="11.5"/>
    <col collapsed="false" customWidth="true" hidden="false" outlineLevel="0" max="13077" min="13077" style="126" width="16"/>
    <col collapsed="false" customWidth="true" hidden="false" outlineLevel="0" max="13079" min="13078" style="126" width="10.51"/>
    <col collapsed="false" customWidth="true" hidden="false" outlineLevel="0" max="13080" min="13080" style="126" width="15.51"/>
    <col collapsed="false" customWidth="true" hidden="false" outlineLevel="0" max="13081" min="13081" style="126" width="11.5"/>
    <col collapsed="false" customWidth="true" hidden="false" outlineLevel="0" max="13082" min="13082" style="126" width="12"/>
    <col collapsed="false" customWidth="true" hidden="false" outlineLevel="0" max="13083" min="13083" style="126" width="11.5"/>
    <col collapsed="false" customWidth="true" hidden="false" outlineLevel="0" max="13084" min="13084" style="126" width="12"/>
    <col collapsed="false" customWidth="true" hidden="false" outlineLevel="0" max="13085" min="13085" style="126" width="11.5"/>
    <col collapsed="false" customWidth="true" hidden="false" outlineLevel="0" max="13086" min="13086" style="126" width="12.5"/>
    <col collapsed="false" customWidth="true" hidden="false" outlineLevel="0" max="13087" min="13087" style="126" width="10.51"/>
    <col collapsed="false" customWidth="true" hidden="false" outlineLevel="0" max="13088" min="13088" style="126" width="19"/>
    <col collapsed="false" customWidth="true" hidden="false" outlineLevel="0" max="13089" min="13089" style="126" width="13.5"/>
    <col collapsed="false" customWidth="true" hidden="false" outlineLevel="0" max="13090" min="13090" style="126" width="18"/>
    <col collapsed="false" customWidth="true" hidden="false" outlineLevel="0" max="13091" min="13091" style="126" width="42.5"/>
    <col collapsed="false" customWidth="true" hidden="false" outlineLevel="0" max="13092" min="13092" style="126" width="31"/>
    <col collapsed="false" customWidth="true" hidden="false" outlineLevel="0" max="13093" min="13093" style="126" width="35"/>
    <col collapsed="false" customWidth="true" hidden="false" outlineLevel="0" max="13094" min="13094" style="126" width="31"/>
    <col collapsed="false" customWidth="true" hidden="false" outlineLevel="0" max="13095" min="13095" style="126" width="35"/>
    <col collapsed="false" customWidth="true" hidden="false" outlineLevel="0" max="13096" min="13096" style="126" width="31"/>
    <col collapsed="false" customWidth="true" hidden="false" outlineLevel="0" max="13097" min="13097" style="126" width="37.5"/>
    <col collapsed="false" customWidth="true" hidden="false" outlineLevel="0" max="13098" min="13098" style="126" width="11.5"/>
    <col collapsed="false" customWidth="true" hidden="false" outlineLevel="0" max="13099" min="13099" style="126" width="54"/>
    <col collapsed="false" customWidth="true" hidden="false" outlineLevel="0" max="13100" min="13100" style="126" width="43.51"/>
    <col collapsed="false" customWidth="true" hidden="false" outlineLevel="0" max="13101" min="13101" style="126" width="44.51"/>
    <col collapsed="false" customWidth="false" hidden="false" outlineLevel="0" max="13311" min="13102" style="126" width="6.51"/>
    <col collapsed="false" customWidth="true" hidden="false" outlineLevel="0" max="13313" min="13312" style="126" width="2.5"/>
    <col collapsed="false" customWidth="true" hidden="true" outlineLevel="0" max="13314" min="13314" style="126" width="11.53"/>
    <col collapsed="false" customWidth="true" hidden="false" outlineLevel="0" max="13317" min="13315" style="126" width="12.5"/>
    <col collapsed="false" customWidth="true" hidden="false" outlineLevel="0" max="13318" min="13318" style="126" width="12"/>
    <col collapsed="false" customWidth="true" hidden="false" outlineLevel="0" max="13319" min="13319" style="126" width="12.5"/>
    <col collapsed="false" customWidth="true" hidden="false" outlineLevel="0" max="13320" min="13320" style="126" width="13.5"/>
    <col collapsed="false" customWidth="true" hidden="true" outlineLevel="0" max="13321" min="13321" style="126" width="11.53"/>
    <col collapsed="false" customWidth="true" hidden="false" outlineLevel="0" max="13324" min="13322" style="126" width="13"/>
    <col collapsed="false" customWidth="true" hidden="false" outlineLevel="0" max="13325" min="13325" style="126" width="14.51"/>
    <col collapsed="false" customWidth="true" hidden="false" outlineLevel="0" max="13327" min="13326" style="126" width="13.5"/>
    <col collapsed="false" customWidth="true" hidden="false" outlineLevel="0" max="13328" min="13328" style="126" width="2.5"/>
    <col collapsed="false" customWidth="true" hidden="false" outlineLevel="0" max="13329" min="13329" style="126" width="13.5"/>
    <col collapsed="false" customWidth="true" hidden="false" outlineLevel="0" max="13330" min="13330" style="126" width="10.51"/>
    <col collapsed="false" customWidth="true" hidden="false" outlineLevel="0" max="13331" min="13331" style="126" width="12"/>
    <col collapsed="false" customWidth="true" hidden="false" outlineLevel="0" max="13332" min="13332" style="126" width="11.5"/>
    <col collapsed="false" customWidth="true" hidden="false" outlineLevel="0" max="13333" min="13333" style="126" width="16"/>
    <col collapsed="false" customWidth="true" hidden="false" outlineLevel="0" max="13335" min="13334" style="126" width="10.51"/>
    <col collapsed="false" customWidth="true" hidden="false" outlineLevel="0" max="13336" min="13336" style="126" width="15.51"/>
    <col collapsed="false" customWidth="true" hidden="false" outlineLevel="0" max="13337" min="13337" style="126" width="11.5"/>
    <col collapsed="false" customWidth="true" hidden="false" outlineLevel="0" max="13338" min="13338" style="126" width="12"/>
    <col collapsed="false" customWidth="true" hidden="false" outlineLevel="0" max="13339" min="13339" style="126" width="11.5"/>
    <col collapsed="false" customWidth="true" hidden="false" outlineLevel="0" max="13340" min="13340" style="126" width="12"/>
    <col collapsed="false" customWidth="true" hidden="false" outlineLevel="0" max="13341" min="13341" style="126" width="11.5"/>
    <col collapsed="false" customWidth="true" hidden="false" outlineLevel="0" max="13342" min="13342" style="126" width="12.5"/>
    <col collapsed="false" customWidth="true" hidden="false" outlineLevel="0" max="13343" min="13343" style="126" width="10.51"/>
    <col collapsed="false" customWidth="true" hidden="false" outlineLevel="0" max="13344" min="13344" style="126" width="19"/>
    <col collapsed="false" customWidth="true" hidden="false" outlineLevel="0" max="13345" min="13345" style="126" width="13.5"/>
    <col collapsed="false" customWidth="true" hidden="false" outlineLevel="0" max="13346" min="13346" style="126" width="18"/>
    <col collapsed="false" customWidth="true" hidden="false" outlineLevel="0" max="13347" min="13347" style="126" width="42.5"/>
    <col collapsed="false" customWidth="true" hidden="false" outlineLevel="0" max="13348" min="13348" style="126" width="31"/>
    <col collapsed="false" customWidth="true" hidden="false" outlineLevel="0" max="13349" min="13349" style="126" width="35"/>
    <col collapsed="false" customWidth="true" hidden="false" outlineLevel="0" max="13350" min="13350" style="126" width="31"/>
    <col collapsed="false" customWidth="true" hidden="false" outlineLevel="0" max="13351" min="13351" style="126" width="35"/>
    <col collapsed="false" customWidth="true" hidden="false" outlineLevel="0" max="13352" min="13352" style="126" width="31"/>
    <col collapsed="false" customWidth="true" hidden="false" outlineLevel="0" max="13353" min="13353" style="126" width="37.5"/>
    <col collapsed="false" customWidth="true" hidden="false" outlineLevel="0" max="13354" min="13354" style="126" width="11.5"/>
    <col collapsed="false" customWidth="true" hidden="false" outlineLevel="0" max="13355" min="13355" style="126" width="54"/>
    <col collapsed="false" customWidth="true" hidden="false" outlineLevel="0" max="13356" min="13356" style="126" width="43.51"/>
    <col collapsed="false" customWidth="true" hidden="false" outlineLevel="0" max="13357" min="13357" style="126" width="44.51"/>
    <col collapsed="false" customWidth="false" hidden="false" outlineLevel="0" max="13567" min="13358" style="126" width="6.51"/>
    <col collapsed="false" customWidth="true" hidden="false" outlineLevel="0" max="13569" min="13568" style="126" width="2.5"/>
    <col collapsed="false" customWidth="true" hidden="true" outlineLevel="0" max="13570" min="13570" style="126" width="11.53"/>
    <col collapsed="false" customWidth="true" hidden="false" outlineLevel="0" max="13573" min="13571" style="126" width="12.5"/>
    <col collapsed="false" customWidth="true" hidden="false" outlineLevel="0" max="13574" min="13574" style="126" width="12"/>
    <col collapsed="false" customWidth="true" hidden="false" outlineLevel="0" max="13575" min="13575" style="126" width="12.5"/>
    <col collapsed="false" customWidth="true" hidden="false" outlineLevel="0" max="13576" min="13576" style="126" width="13.5"/>
    <col collapsed="false" customWidth="true" hidden="true" outlineLevel="0" max="13577" min="13577" style="126" width="11.53"/>
    <col collapsed="false" customWidth="true" hidden="false" outlineLevel="0" max="13580" min="13578" style="126" width="13"/>
    <col collapsed="false" customWidth="true" hidden="false" outlineLevel="0" max="13581" min="13581" style="126" width="14.51"/>
    <col collapsed="false" customWidth="true" hidden="false" outlineLevel="0" max="13583" min="13582" style="126" width="13.5"/>
    <col collapsed="false" customWidth="true" hidden="false" outlineLevel="0" max="13584" min="13584" style="126" width="2.5"/>
    <col collapsed="false" customWidth="true" hidden="false" outlineLevel="0" max="13585" min="13585" style="126" width="13.5"/>
    <col collapsed="false" customWidth="true" hidden="false" outlineLevel="0" max="13586" min="13586" style="126" width="10.51"/>
    <col collapsed="false" customWidth="true" hidden="false" outlineLevel="0" max="13587" min="13587" style="126" width="12"/>
    <col collapsed="false" customWidth="true" hidden="false" outlineLevel="0" max="13588" min="13588" style="126" width="11.5"/>
    <col collapsed="false" customWidth="true" hidden="false" outlineLevel="0" max="13589" min="13589" style="126" width="16"/>
    <col collapsed="false" customWidth="true" hidden="false" outlineLevel="0" max="13591" min="13590" style="126" width="10.51"/>
    <col collapsed="false" customWidth="true" hidden="false" outlineLevel="0" max="13592" min="13592" style="126" width="15.51"/>
    <col collapsed="false" customWidth="true" hidden="false" outlineLevel="0" max="13593" min="13593" style="126" width="11.5"/>
    <col collapsed="false" customWidth="true" hidden="false" outlineLevel="0" max="13594" min="13594" style="126" width="12"/>
    <col collapsed="false" customWidth="true" hidden="false" outlineLevel="0" max="13595" min="13595" style="126" width="11.5"/>
    <col collapsed="false" customWidth="true" hidden="false" outlineLevel="0" max="13596" min="13596" style="126" width="12"/>
    <col collapsed="false" customWidth="true" hidden="false" outlineLevel="0" max="13597" min="13597" style="126" width="11.5"/>
    <col collapsed="false" customWidth="true" hidden="false" outlineLevel="0" max="13598" min="13598" style="126" width="12.5"/>
    <col collapsed="false" customWidth="true" hidden="false" outlineLevel="0" max="13599" min="13599" style="126" width="10.51"/>
    <col collapsed="false" customWidth="true" hidden="false" outlineLevel="0" max="13600" min="13600" style="126" width="19"/>
    <col collapsed="false" customWidth="true" hidden="false" outlineLevel="0" max="13601" min="13601" style="126" width="13.5"/>
    <col collapsed="false" customWidth="true" hidden="false" outlineLevel="0" max="13602" min="13602" style="126" width="18"/>
    <col collapsed="false" customWidth="true" hidden="false" outlineLevel="0" max="13603" min="13603" style="126" width="42.5"/>
    <col collapsed="false" customWidth="true" hidden="false" outlineLevel="0" max="13604" min="13604" style="126" width="31"/>
    <col collapsed="false" customWidth="true" hidden="false" outlineLevel="0" max="13605" min="13605" style="126" width="35"/>
    <col collapsed="false" customWidth="true" hidden="false" outlineLevel="0" max="13606" min="13606" style="126" width="31"/>
    <col collapsed="false" customWidth="true" hidden="false" outlineLevel="0" max="13607" min="13607" style="126" width="35"/>
    <col collapsed="false" customWidth="true" hidden="false" outlineLevel="0" max="13608" min="13608" style="126" width="31"/>
    <col collapsed="false" customWidth="true" hidden="false" outlineLevel="0" max="13609" min="13609" style="126" width="37.5"/>
    <col collapsed="false" customWidth="true" hidden="false" outlineLevel="0" max="13610" min="13610" style="126" width="11.5"/>
    <col collapsed="false" customWidth="true" hidden="false" outlineLevel="0" max="13611" min="13611" style="126" width="54"/>
    <col collapsed="false" customWidth="true" hidden="false" outlineLevel="0" max="13612" min="13612" style="126" width="43.51"/>
    <col collapsed="false" customWidth="true" hidden="false" outlineLevel="0" max="13613" min="13613" style="126" width="44.51"/>
    <col collapsed="false" customWidth="false" hidden="false" outlineLevel="0" max="13823" min="13614" style="126" width="6.51"/>
    <col collapsed="false" customWidth="true" hidden="false" outlineLevel="0" max="13825" min="13824" style="126" width="2.5"/>
    <col collapsed="false" customWidth="true" hidden="true" outlineLevel="0" max="13826" min="13826" style="126" width="11.53"/>
    <col collapsed="false" customWidth="true" hidden="false" outlineLevel="0" max="13829" min="13827" style="126" width="12.5"/>
    <col collapsed="false" customWidth="true" hidden="false" outlineLevel="0" max="13830" min="13830" style="126" width="12"/>
    <col collapsed="false" customWidth="true" hidden="false" outlineLevel="0" max="13831" min="13831" style="126" width="12.5"/>
    <col collapsed="false" customWidth="true" hidden="false" outlineLevel="0" max="13832" min="13832" style="126" width="13.5"/>
    <col collapsed="false" customWidth="true" hidden="true" outlineLevel="0" max="13833" min="13833" style="126" width="11.53"/>
    <col collapsed="false" customWidth="true" hidden="false" outlineLevel="0" max="13836" min="13834" style="126" width="13"/>
    <col collapsed="false" customWidth="true" hidden="false" outlineLevel="0" max="13837" min="13837" style="126" width="14.51"/>
    <col collapsed="false" customWidth="true" hidden="false" outlineLevel="0" max="13839" min="13838" style="126" width="13.5"/>
    <col collapsed="false" customWidth="true" hidden="false" outlineLevel="0" max="13840" min="13840" style="126" width="2.5"/>
    <col collapsed="false" customWidth="true" hidden="false" outlineLevel="0" max="13841" min="13841" style="126" width="13.5"/>
    <col collapsed="false" customWidth="true" hidden="false" outlineLevel="0" max="13842" min="13842" style="126" width="10.51"/>
    <col collapsed="false" customWidth="true" hidden="false" outlineLevel="0" max="13843" min="13843" style="126" width="12"/>
    <col collapsed="false" customWidth="true" hidden="false" outlineLevel="0" max="13844" min="13844" style="126" width="11.5"/>
    <col collapsed="false" customWidth="true" hidden="false" outlineLevel="0" max="13845" min="13845" style="126" width="16"/>
    <col collapsed="false" customWidth="true" hidden="false" outlineLevel="0" max="13847" min="13846" style="126" width="10.51"/>
    <col collapsed="false" customWidth="true" hidden="false" outlineLevel="0" max="13848" min="13848" style="126" width="15.51"/>
    <col collapsed="false" customWidth="true" hidden="false" outlineLevel="0" max="13849" min="13849" style="126" width="11.5"/>
    <col collapsed="false" customWidth="true" hidden="false" outlineLevel="0" max="13850" min="13850" style="126" width="12"/>
    <col collapsed="false" customWidth="true" hidden="false" outlineLevel="0" max="13851" min="13851" style="126" width="11.5"/>
    <col collapsed="false" customWidth="true" hidden="false" outlineLevel="0" max="13852" min="13852" style="126" width="12"/>
    <col collapsed="false" customWidth="true" hidden="false" outlineLevel="0" max="13853" min="13853" style="126" width="11.5"/>
    <col collapsed="false" customWidth="true" hidden="false" outlineLevel="0" max="13854" min="13854" style="126" width="12.5"/>
    <col collapsed="false" customWidth="true" hidden="false" outlineLevel="0" max="13855" min="13855" style="126" width="10.51"/>
    <col collapsed="false" customWidth="true" hidden="false" outlineLevel="0" max="13856" min="13856" style="126" width="19"/>
    <col collapsed="false" customWidth="true" hidden="false" outlineLevel="0" max="13857" min="13857" style="126" width="13.5"/>
    <col collapsed="false" customWidth="true" hidden="false" outlineLevel="0" max="13858" min="13858" style="126" width="18"/>
    <col collapsed="false" customWidth="true" hidden="false" outlineLevel="0" max="13859" min="13859" style="126" width="42.5"/>
    <col collapsed="false" customWidth="true" hidden="false" outlineLevel="0" max="13860" min="13860" style="126" width="31"/>
    <col collapsed="false" customWidth="true" hidden="false" outlineLevel="0" max="13861" min="13861" style="126" width="35"/>
    <col collapsed="false" customWidth="true" hidden="false" outlineLevel="0" max="13862" min="13862" style="126" width="31"/>
    <col collapsed="false" customWidth="true" hidden="false" outlineLevel="0" max="13863" min="13863" style="126" width="35"/>
    <col collapsed="false" customWidth="true" hidden="false" outlineLevel="0" max="13864" min="13864" style="126" width="31"/>
    <col collapsed="false" customWidth="true" hidden="false" outlineLevel="0" max="13865" min="13865" style="126" width="37.5"/>
    <col collapsed="false" customWidth="true" hidden="false" outlineLevel="0" max="13866" min="13866" style="126" width="11.5"/>
    <col collapsed="false" customWidth="true" hidden="false" outlineLevel="0" max="13867" min="13867" style="126" width="54"/>
    <col collapsed="false" customWidth="true" hidden="false" outlineLevel="0" max="13868" min="13868" style="126" width="43.51"/>
    <col collapsed="false" customWidth="true" hidden="false" outlineLevel="0" max="13869" min="13869" style="126" width="44.51"/>
    <col collapsed="false" customWidth="false" hidden="false" outlineLevel="0" max="14079" min="13870" style="126" width="6.51"/>
    <col collapsed="false" customWidth="true" hidden="false" outlineLevel="0" max="14081" min="14080" style="126" width="2.5"/>
    <col collapsed="false" customWidth="true" hidden="true" outlineLevel="0" max="14082" min="14082" style="126" width="11.53"/>
    <col collapsed="false" customWidth="true" hidden="false" outlineLevel="0" max="14085" min="14083" style="126" width="12.5"/>
    <col collapsed="false" customWidth="true" hidden="false" outlineLevel="0" max="14086" min="14086" style="126" width="12"/>
    <col collapsed="false" customWidth="true" hidden="false" outlineLevel="0" max="14087" min="14087" style="126" width="12.5"/>
    <col collapsed="false" customWidth="true" hidden="false" outlineLevel="0" max="14088" min="14088" style="126" width="13.5"/>
    <col collapsed="false" customWidth="true" hidden="true" outlineLevel="0" max="14089" min="14089" style="126" width="11.53"/>
    <col collapsed="false" customWidth="true" hidden="false" outlineLevel="0" max="14092" min="14090" style="126" width="13"/>
    <col collapsed="false" customWidth="true" hidden="false" outlineLevel="0" max="14093" min="14093" style="126" width="14.51"/>
    <col collapsed="false" customWidth="true" hidden="false" outlineLevel="0" max="14095" min="14094" style="126" width="13.5"/>
    <col collapsed="false" customWidth="true" hidden="false" outlineLevel="0" max="14096" min="14096" style="126" width="2.5"/>
    <col collapsed="false" customWidth="true" hidden="false" outlineLevel="0" max="14097" min="14097" style="126" width="13.5"/>
    <col collapsed="false" customWidth="true" hidden="false" outlineLevel="0" max="14098" min="14098" style="126" width="10.51"/>
    <col collapsed="false" customWidth="true" hidden="false" outlineLevel="0" max="14099" min="14099" style="126" width="12"/>
    <col collapsed="false" customWidth="true" hidden="false" outlineLevel="0" max="14100" min="14100" style="126" width="11.5"/>
    <col collapsed="false" customWidth="true" hidden="false" outlineLevel="0" max="14101" min="14101" style="126" width="16"/>
    <col collapsed="false" customWidth="true" hidden="false" outlineLevel="0" max="14103" min="14102" style="126" width="10.51"/>
    <col collapsed="false" customWidth="true" hidden="false" outlineLevel="0" max="14104" min="14104" style="126" width="15.51"/>
    <col collapsed="false" customWidth="true" hidden="false" outlineLevel="0" max="14105" min="14105" style="126" width="11.5"/>
    <col collapsed="false" customWidth="true" hidden="false" outlineLevel="0" max="14106" min="14106" style="126" width="12"/>
    <col collapsed="false" customWidth="true" hidden="false" outlineLevel="0" max="14107" min="14107" style="126" width="11.5"/>
    <col collapsed="false" customWidth="true" hidden="false" outlineLevel="0" max="14108" min="14108" style="126" width="12"/>
    <col collapsed="false" customWidth="true" hidden="false" outlineLevel="0" max="14109" min="14109" style="126" width="11.5"/>
    <col collapsed="false" customWidth="true" hidden="false" outlineLevel="0" max="14110" min="14110" style="126" width="12.5"/>
    <col collapsed="false" customWidth="true" hidden="false" outlineLevel="0" max="14111" min="14111" style="126" width="10.51"/>
    <col collapsed="false" customWidth="true" hidden="false" outlineLevel="0" max="14112" min="14112" style="126" width="19"/>
    <col collapsed="false" customWidth="true" hidden="false" outlineLevel="0" max="14113" min="14113" style="126" width="13.5"/>
    <col collapsed="false" customWidth="true" hidden="false" outlineLevel="0" max="14114" min="14114" style="126" width="18"/>
    <col collapsed="false" customWidth="true" hidden="false" outlineLevel="0" max="14115" min="14115" style="126" width="42.5"/>
    <col collapsed="false" customWidth="true" hidden="false" outlineLevel="0" max="14116" min="14116" style="126" width="31"/>
    <col collapsed="false" customWidth="true" hidden="false" outlineLevel="0" max="14117" min="14117" style="126" width="35"/>
    <col collapsed="false" customWidth="true" hidden="false" outlineLevel="0" max="14118" min="14118" style="126" width="31"/>
    <col collapsed="false" customWidth="true" hidden="false" outlineLevel="0" max="14119" min="14119" style="126" width="35"/>
    <col collapsed="false" customWidth="true" hidden="false" outlineLevel="0" max="14120" min="14120" style="126" width="31"/>
    <col collapsed="false" customWidth="true" hidden="false" outlineLevel="0" max="14121" min="14121" style="126" width="37.5"/>
    <col collapsed="false" customWidth="true" hidden="false" outlineLevel="0" max="14122" min="14122" style="126" width="11.5"/>
    <col collapsed="false" customWidth="true" hidden="false" outlineLevel="0" max="14123" min="14123" style="126" width="54"/>
    <col collapsed="false" customWidth="true" hidden="false" outlineLevel="0" max="14124" min="14124" style="126" width="43.51"/>
    <col collapsed="false" customWidth="true" hidden="false" outlineLevel="0" max="14125" min="14125" style="126" width="44.51"/>
    <col collapsed="false" customWidth="false" hidden="false" outlineLevel="0" max="14335" min="14126" style="126" width="6.51"/>
    <col collapsed="false" customWidth="true" hidden="false" outlineLevel="0" max="14337" min="14336" style="126" width="2.5"/>
    <col collapsed="false" customWidth="true" hidden="true" outlineLevel="0" max="14338" min="14338" style="126" width="11.53"/>
    <col collapsed="false" customWidth="true" hidden="false" outlineLevel="0" max="14341" min="14339" style="126" width="12.5"/>
    <col collapsed="false" customWidth="true" hidden="false" outlineLevel="0" max="14342" min="14342" style="126" width="12"/>
    <col collapsed="false" customWidth="true" hidden="false" outlineLevel="0" max="14343" min="14343" style="126" width="12.5"/>
    <col collapsed="false" customWidth="true" hidden="false" outlineLevel="0" max="14344" min="14344" style="126" width="13.5"/>
    <col collapsed="false" customWidth="true" hidden="true" outlineLevel="0" max="14345" min="14345" style="126" width="11.53"/>
    <col collapsed="false" customWidth="true" hidden="false" outlineLevel="0" max="14348" min="14346" style="126" width="13"/>
    <col collapsed="false" customWidth="true" hidden="false" outlineLevel="0" max="14349" min="14349" style="126" width="14.51"/>
    <col collapsed="false" customWidth="true" hidden="false" outlineLevel="0" max="14351" min="14350" style="126" width="13.5"/>
    <col collapsed="false" customWidth="true" hidden="false" outlineLevel="0" max="14352" min="14352" style="126" width="2.5"/>
    <col collapsed="false" customWidth="true" hidden="false" outlineLevel="0" max="14353" min="14353" style="126" width="13.5"/>
    <col collapsed="false" customWidth="true" hidden="false" outlineLevel="0" max="14354" min="14354" style="126" width="10.51"/>
    <col collapsed="false" customWidth="true" hidden="false" outlineLevel="0" max="14355" min="14355" style="126" width="12"/>
    <col collapsed="false" customWidth="true" hidden="false" outlineLevel="0" max="14356" min="14356" style="126" width="11.5"/>
    <col collapsed="false" customWidth="true" hidden="false" outlineLevel="0" max="14357" min="14357" style="126" width="16"/>
    <col collapsed="false" customWidth="true" hidden="false" outlineLevel="0" max="14359" min="14358" style="126" width="10.51"/>
    <col collapsed="false" customWidth="true" hidden="false" outlineLevel="0" max="14360" min="14360" style="126" width="15.51"/>
    <col collapsed="false" customWidth="true" hidden="false" outlineLevel="0" max="14361" min="14361" style="126" width="11.5"/>
    <col collapsed="false" customWidth="true" hidden="false" outlineLevel="0" max="14362" min="14362" style="126" width="12"/>
    <col collapsed="false" customWidth="true" hidden="false" outlineLevel="0" max="14363" min="14363" style="126" width="11.5"/>
    <col collapsed="false" customWidth="true" hidden="false" outlineLevel="0" max="14364" min="14364" style="126" width="12"/>
    <col collapsed="false" customWidth="true" hidden="false" outlineLevel="0" max="14365" min="14365" style="126" width="11.5"/>
    <col collapsed="false" customWidth="true" hidden="false" outlineLevel="0" max="14366" min="14366" style="126" width="12.5"/>
    <col collapsed="false" customWidth="true" hidden="false" outlineLevel="0" max="14367" min="14367" style="126" width="10.51"/>
    <col collapsed="false" customWidth="true" hidden="false" outlineLevel="0" max="14368" min="14368" style="126" width="19"/>
    <col collapsed="false" customWidth="true" hidden="false" outlineLevel="0" max="14369" min="14369" style="126" width="13.5"/>
    <col collapsed="false" customWidth="true" hidden="false" outlineLevel="0" max="14370" min="14370" style="126" width="18"/>
    <col collapsed="false" customWidth="true" hidden="false" outlineLevel="0" max="14371" min="14371" style="126" width="42.5"/>
    <col collapsed="false" customWidth="true" hidden="false" outlineLevel="0" max="14372" min="14372" style="126" width="31"/>
    <col collapsed="false" customWidth="true" hidden="false" outlineLevel="0" max="14373" min="14373" style="126" width="35"/>
    <col collapsed="false" customWidth="true" hidden="false" outlineLevel="0" max="14374" min="14374" style="126" width="31"/>
    <col collapsed="false" customWidth="true" hidden="false" outlineLevel="0" max="14375" min="14375" style="126" width="35"/>
    <col collapsed="false" customWidth="true" hidden="false" outlineLevel="0" max="14376" min="14376" style="126" width="31"/>
    <col collapsed="false" customWidth="true" hidden="false" outlineLevel="0" max="14377" min="14377" style="126" width="37.5"/>
    <col collapsed="false" customWidth="true" hidden="false" outlineLevel="0" max="14378" min="14378" style="126" width="11.5"/>
    <col collapsed="false" customWidth="true" hidden="false" outlineLevel="0" max="14379" min="14379" style="126" width="54"/>
    <col collapsed="false" customWidth="true" hidden="false" outlineLevel="0" max="14380" min="14380" style="126" width="43.51"/>
    <col collapsed="false" customWidth="true" hidden="false" outlineLevel="0" max="14381" min="14381" style="126" width="44.51"/>
    <col collapsed="false" customWidth="false" hidden="false" outlineLevel="0" max="14591" min="14382" style="126" width="6.51"/>
    <col collapsed="false" customWidth="true" hidden="false" outlineLevel="0" max="14593" min="14592" style="126" width="2.5"/>
    <col collapsed="false" customWidth="true" hidden="true" outlineLevel="0" max="14594" min="14594" style="126" width="11.53"/>
    <col collapsed="false" customWidth="true" hidden="false" outlineLevel="0" max="14597" min="14595" style="126" width="12.5"/>
    <col collapsed="false" customWidth="true" hidden="false" outlineLevel="0" max="14598" min="14598" style="126" width="12"/>
    <col collapsed="false" customWidth="true" hidden="false" outlineLevel="0" max="14599" min="14599" style="126" width="12.5"/>
    <col collapsed="false" customWidth="true" hidden="false" outlineLevel="0" max="14600" min="14600" style="126" width="13.5"/>
    <col collapsed="false" customWidth="true" hidden="true" outlineLevel="0" max="14601" min="14601" style="126" width="11.53"/>
    <col collapsed="false" customWidth="true" hidden="false" outlineLevel="0" max="14604" min="14602" style="126" width="13"/>
    <col collapsed="false" customWidth="true" hidden="false" outlineLevel="0" max="14605" min="14605" style="126" width="14.51"/>
    <col collapsed="false" customWidth="true" hidden="false" outlineLevel="0" max="14607" min="14606" style="126" width="13.5"/>
    <col collapsed="false" customWidth="true" hidden="false" outlineLevel="0" max="14608" min="14608" style="126" width="2.5"/>
    <col collapsed="false" customWidth="true" hidden="false" outlineLevel="0" max="14609" min="14609" style="126" width="13.5"/>
    <col collapsed="false" customWidth="true" hidden="false" outlineLevel="0" max="14610" min="14610" style="126" width="10.51"/>
    <col collapsed="false" customWidth="true" hidden="false" outlineLevel="0" max="14611" min="14611" style="126" width="12"/>
    <col collapsed="false" customWidth="true" hidden="false" outlineLevel="0" max="14612" min="14612" style="126" width="11.5"/>
    <col collapsed="false" customWidth="true" hidden="false" outlineLevel="0" max="14613" min="14613" style="126" width="16"/>
    <col collapsed="false" customWidth="true" hidden="false" outlineLevel="0" max="14615" min="14614" style="126" width="10.51"/>
    <col collapsed="false" customWidth="true" hidden="false" outlineLevel="0" max="14616" min="14616" style="126" width="15.51"/>
    <col collapsed="false" customWidth="true" hidden="false" outlineLevel="0" max="14617" min="14617" style="126" width="11.5"/>
    <col collapsed="false" customWidth="true" hidden="false" outlineLevel="0" max="14618" min="14618" style="126" width="12"/>
    <col collapsed="false" customWidth="true" hidden="false" outlineLevel="0" max="14619" min="14619" style="126" width="11.5"/>
    <col collapsed="false" customWidth="true" hidden="false" outlineLevel="0" max="14620" min="14620" style="126" width="12"/>
    <col collapsed="false" customWidth="true" hidden="false" outlineLevel="0" max="14621" min="14621" style="126" width="11.5"/>
    <col collapsed="false" customWidth="true" hidden="false" outlineLevel="0" max="14622" min="14622" style="126" width="12.5"/>
    <col collapsed="false" customWidth="true" hidden="false" outlineLevel="0" max="14623" min="14623" style="126" width="10.51"/>
    <col collapsed="false" customWidth="true" hidden="false" outlineLevel="0" max="14624" min="14624" style="126" width="19"/>
    <col collapsed="false" customWidth="true" hidden="false" outlineLevel="0" max="14625" min="14625" style="126" width="13.5"/>
    <col collapsed="false" customWidth="true" hidden="false" outlineLevel="0" max="14626" min="14626" style="126" width="18"/>
    <col collapsed="false" customWidth="true" hidden="false" outlineLevel="0" max="14627" min="14627" style="126" width="42.5"/>
    <col collapsed="false" customWidth="true" hidden="false" outlineLevel="0" max="14628" min="14628" style="126" width="31"/>
    <col collapsed="false" customWidth="true" hidden="false" outlineLevel="0" max="14629" min="14629" style="126" width="35"/>
    <col collapsed="false" customWidth="true" hidden="false" outlineLevel="0" max="14630" min="14630" style="126" width="31"/>
    <col collapsed="false" customWidth="true" hidden="false" outlineLevel="0" max="14631" min="14631" style="126" width="35"/>
    <col collapsed="false" customWidth="true" hidden="false" outlineLevel="0" max="14632" min="14632" style="126" width="31"/>
    <col collapsed="false" customWidth="true" hidden="false" outlineLevel="0" max="14633" min="14633" style="126" width="37.5"/>
    <col collapsed="false" customWidth="true" hidden="false" outlineLevel="0" max="14634" min="14634" style="126" width="11.5"/>
    <col collapsed="false" customWidth="true" hidden="false" outlineLevel="0" max="14635" min="14635" style="126" width="54"/>
    <col collapsed="false" customWidth="true" hidden="false" outlineLevel="0" max="14636" min="14636" style="126" width="43.51"/>
    <col collapsed="false" customWidth="true" hidden="false" outlineLevel="0" max="14637" min="14637" style="126" width="44.51"/>
    <col collapsed="false" customWidth="false" hidden="false" outlineLevel="0" max="14847" min="14638" style="126" width="6.51"/>
    <col collapsed="false" customWidth="true" hidden="false" outlineLevel="0" max="14849" min="14848" style="126" width="2.5"/>
    <col collapsed="false" customWidth="true" hidden="true" outlineLevel="0" max="14850" min="14850" style="126" width="11.53"/>
    <col collapsed="false" customWidth="true" hidden="false" outlineLevel="0" max="14853" min="14851" style="126" width="12.5"/>
    <col collapsed="false" customWidth="true" hidden="false" outlineLevel="0" max="14854" min="14854" style="126" width="12"/>
    <col collapsed="false" customWidth="true" hidden="false" outlineLevel="0" max="14855" min="14855" style="126" width="12.5"/>
    <col collapsed="false" customWidth="true" hidden="false" outlineLevel="0" max="14856" min="14856" style="126" width="13.5"/>
    <col collapsed="false" customWidth="true" hidden="true" outlineLevel="0" max="14857" min="14857" style="126" width="11.53"/>
    <col collapsed="false" customWidth="true" hidden="false" outlineLevel="0" max="14860" min="14858" style="126" width="13"/>
    <col collapsed="false" customWidth="true" hidden="false" outlineLevel="0" max="14861" min="14861" style="126" width="14.51"/>
    <col collapsed="false" customWidth="true" hidden="false" outlineLevel="0" max="14863" min="14862" style="126" width="13.5"/>
    <col collapsed="false" customWidth="true" hidden="false" outlineLevel="0" max="14864" min="14864" style="126" width="2.5"/>
    <col collapsed="false" customWidth="true" hidden="false" outlineLevel="0" max="14865" min="14865" style="126" width="13.5"/>
    <col collapsed="false" customWidth="true" hidden="false" outlineLevel="0" max="14866" min="14866" style="126" width="10.51"/>
    <col collapsed="false" customWidth="true" hidden="false" outlineLevel="0" max="14867" min="14867" style="126" width="12"/>
    <col collapsed="false" customWidth="true" hidden="false" outlineLevel="0" max="14868" min="14868" style="126" width="11.5"/>
    <col collapsed="false" customWidth="true" hidden="false" outlineLevel="0" max="14869" min="14869" style="126" width="16"/>
    <col collapsed="false" customWidth="true" hidden="false" outlineLevel="0" max="14871" min="14870" style="126" width="10.51"/>
    <col collapsed="false" customWidth="true" hidden="false" outlineLevel="0" max="14872" min="14872" style="126" width="15.51"/>
    <col collapsed="false" customWidth="true" hidden="false" outlineLevel="0" max="14873" min="14873" style="126" width="11.5"/>
    <col collapsed="false" customWidth="true" hidden="false" outlineLevel="0" max="14874" min="14874" style="126" width="12"/>
    <col collapsed="false" customWidth="true" hidden="false" outlineLevel="0" max="14875" min="14875" style="126" width="11.5"/>
    <col collapsed="false" customWidth="true" hidden="false" outlineLevel="0" max="14876" min="14876" style="126" width="12"/>
    <col collapsed="false" customWidth="true" hidden="false" outlineLevel="0" max="14877" min="14877" style="126" width="11.5"/>
    <col collapsed="false" customWidth="true" hidden="false" outlineLevel="0" max="14878" min="14878" style="126" width="12.5"/>
    <col collapsed="false" customWidth="true" hidden="false" outlineLevel="0" max="14879" min="14879" style="126" width="10.51"/>
    <col collapsed="false" customWidth="true" hidden="false" outlineLevel="0" max="14880" min="14880" style="126" width="19"/>
    <col collapsed="false" customWidth="true" hidden="false" outlineLevel="0" max="14881" min="14881" style="126" width="13.5"/>
    <col collapsed="false" customWidth="true" hidden="false" outlineLevel="0" max="14882" min="14882" style="126" width="18"/>
    <col collapsed="false" customWidth="true" hidden="false" outlineLevel="0" max="14883" min="14883" style="126" width="42.5"/>
    <col collapsed="false" customWidth="true" hidden="false" outlineLevel="0" max="14884" min="14884" style="126" width="31"/>
    <col collapsed="false" customWidth="true" hidden="false" outlineLevel="0" max="14885" min="14885" style="126" width="35"/>
    <col collapsed="false" customWidth="true" hidden="false" outlineLevel="0" max="14886" min="14886" style="126" width="31"/>
    <col collapsed="false" customWidth="true" hidden="false" outlineLevel="0" max="14887" min="14887" style="126" width="35"/>
    <col collapsed="false" customWidth="true" hidden="false" outlineLevel="0" max="14888" min="14888" style="126" width="31"/>
    <col collapsed="false" customWidth="true" hidden="false" outlineLevel="0" max="14889" min="14889" style="126" width="37.5"/>
    <col collapsed="false" customWidth="true" hidden="false" outlineLevel="0" max="14890" min="14890" style="126" width="11.5"/>
    <col collapsed="false" customWidth="true" hidden="false" outlineLevel="0" max="14891" min="14891" style="126" width="54"/>
    <col collapsed="false" customWidth="true" hidden="false" outlineLevel="0" max="14892" min="14892" style="126" width="43.51"/>
    <col collapsed="false" customWidth="true" hidden="false" outlineLevel="0" max="14893" min="14893" style="126" width="44.51"/>
    <col collapsed="false" customWidth="false" hidden="false" outlineLevel="0" max="15103" min="14894" style="126" width="6.51"/>
    <col collapsed="false" customWidth="true" hidden="false" outlineLevel="0" max="15105" min="15104" style="126" width="2.5"/>
    <col collapsed="false" customWidth="true" hidden="true" outlineLevel="0" max="15106" min="15106" style="126" width="11.53"/>
    <col collapsed="false" customWidth="true" hidden="false" outlineLevel="0" max="15109" min="15107" style="126" width="12.5"/>
    <col collapsed="false" customWidth="true" hidden="false" outlineLevel="0" max="15110" min="15110" style="126" width="12"/>
    <col collapsed="false" customWidth="true" hidden="false" outlineLevel="0" max="15111" min="15111" style="126" width="12.5"/>
    <col collapsed="false" customWidth="true" hidden="false" outlineLevel="0" max="15112" min="15112" style="126" width="13.5"/>
    <col collapsed="false" customWidth="true" hidden="true" outlineLevel="0" max="15113" min="15113" style="126" width="11.53"/>
    <col collapsed="false" customWidth="true" hidden="false" outlineLevel="0" max="15116" min="15114" style="126" width="13"/>
    <col collapsed="false" customWidth="true" hidden="false" outlineLevel="0" max="15117" min="15117" style="126" width="14.51"/>
    <col collapsed="false" customWidth="true" hidden="false" outlineLevel="0" max="15119" min="15118" style="126" width="13.5"/>
    <col collapsed="false" customWidth="true" hidden="false" outlineLevel="0" max="15120" min="15120" style="126" width="2.5"/>
    <col collapsed="false" customWidth="true" hidden="false" outlineLevel="0" max="15121" min="15121" style="126" width="13.5"/>
    <col collapsed="false" customWidth="true" hidden="false" outlineLevel="0" max="15122" min="15122" style="126" width="10.51"/>
    <col collapsed="false" customWidth="true" hidden="false" outlineLevel="0" max="15123" min="15123" style="126" width="12"/>
    <col collapsed="false" customWidth="true" hidden="false" outlineLevel="0" max="15124" min="15124" style="126" width="11.5"/>
    <col collapsed="false" customWidth="true" hidden="false" outlineLevel="0" max="15125" min="15125" style="126" width="16"/>
    <col collapsed="false" customWidth="true" hidden="false" outlineLevel="0" max="15127" min="15126" style="126" width="10.51"/>
    <col collapsed="false" customWidth="true" hidden="false" outlineLevel="0" max="15128" min="15128" style="126" width="15.51"/>
    <col collapsed="false" customWidth="true" hidden="false" outlineLevel="0" max="15129" min="15129" style="126" width="11.5"/>
    <col collapsed="false" customWidth="true" hidden="false" outlineLevel="0" max="15130" min="15130" style="126" width="12"/>
    <col collapsed="false" customWidth="true" hidden="false" outlineLevel="0" max="15131" min="15131" style="126" width="11.5"/>
    <col collapsed="false" customWidth="true" hidden="false" outlineLevel="0" max="15132" min="15132" style="126" width="12"/>
    <col collapsed="false" customWidth="true" hidden="false" outlineLevel="0" max="15133" min="15133" style="126" width="11.5"/>
    <col collapsed="false" customWidth="true" hidden="false" outlineLevel="0" max="15134" min="15134" style="126" width="12.5"/>
    <col collapsed="false" customWidth="true" hidden="false" outlineLevel="0" max="15135" min="15135" style="126" width="10.51"/>
    <col collapsed="false" customWidth="true" hidden="false" outlineLevel="0" max="15136" min="15136" style="126" width="19"/>
    <col collapsed="false" customWidth="true" hidden="false" outlineLevel="0" max="15137" min="15137" style="126" width="13.5"/>
    <col collapsed="false" customWidth="true" hidden="false" outlineLevel="0" max="15138" min="15138" style="126" width="18"/>
    <col collapsed="false" customWidth="true" hidden="false" outlineLevel="0" max="15139" min="15139" style="126" width="42.5"/>
    <col collapsed="false" customWidth="true" hidden="false" outlineLevel="0" max="15140" min="15140" style="126" width="31"/>
    <col collapsed="false" customWidth="true" hidden="false" outlineLevel="0" max="15141" min="15141" style="126" width="35"/>
    <col collapsed="false" customWidth="true" hidden="false" outlineLevel="0" max="15142" min="15142" style="126" width="31"/>
    <col collapsed="false" customWidth="true" hidden="false" outlineLevel="0" max="15143" min="15143" style="126" width="35"/>
    <col collapsed="false" customWidth="true" hidden="false" outlineLevel="0" max="15144" min="15144" style="126" width="31"/>
    <col collapsed="false" customWidth="true" hidden="false" outlineLevel="0" max="15145" min="15145" style="126" width="37.5"/>
    <col collapsed="false" customWidth="true" hidden="false" outlineLevel="0" max="15146" min="15146" style="126" width="11.5"/>
    <col collapsed="false" customWidth="true" hidden="false" outlineLevel="0" max="15147" min="15147" style="126" width="54"/>
    <col collapsed="false" customWidth="true" hidden="false" outlineLevel="0" max="15148" min="15148" style="126" width="43.51"/>
    <col collapsed="false" customWidth="true" hidden="false" outlineLevel="0" max="15149" min="15149" style="126" width="44.51"/>
    <col collapsed="false" customWidth="false" hidden="false" outlineLevel="0" max="15359" min="15150" style="126" width="6.51"/>
    <col collapsed="false" customWidth="true" hidden="false" outlineLevel="0" max="15361" min="15360" style="126" width="2.5"/>
    <col collapsed="false" customWidth="true" hidden="true" outlineLevel="0" max="15362" min="15362" style="126" width="11.53"/>
    <col collapsed="false" customWidth="true" hidden="false" outlineLevel="0" max="15365" min="15363" style="126" width="12.5"/>
    <col collapsed="false" customWidth="true" hidden="false" outlineLevel="0" max="15366" min="15366" style="126" width="12"/>
    <col collapsed="false" customWidth="true" hidden="false" outlineLevel="0" max="15367" min="15367" style="126" width="12.5"/>
    <col collapsed="false" customWidth="true" hidden="false" outlineLevel="0" max="15368" min="15368" style="126" width="13.5"/>
    <col collapsed="false" customWidth="true" hidden="true" outlineLevel="0" max="15369" min="15369" style="126" width="11.53"/>
    <col collapsed="false" customWidth="true" hidden="false" outlineLevel="0" max="15372" min="15370" style="126" width="13"/>
    <col collapsed="false" customWidth="true" hidden="false" outlineLevel="0" max="15373" min="15373" style="126" width="14.51"/>
    <col collapsed="false" customWidth="true" hidden="false" outlineLevel="0" max="15375" min="15374" style="126" width="13.5"/>
    <col collapsed="false" customWidth="true" hidden="false" outlineLevel="0" max="15376" min="15376" style="126" width="2.5"/>
    <col collapsed="false" customWidth="true" hidden="false" outlineLevel="0" max="15377" min="15377" style="126" width="13.5"/>
    <col collapsed="false" customWidth="true" hidden="false" outlineLevel="0" max="15378" min="15378" style="126" width="10.51"/>
    <col collapsed="false" customWidth="true" hidden="false" outlineLevel="0" max="15379" min="15379" style="126" width="12"/>
    <col collapsed="false" customWidth="true" hidden="false" outlineLevel="0" max="15380" min="15380" style="126" width="11.5"/>
    <col collapsed="false" customWidth="true" hidden="false" outlineLevel="0" max="15381" min="15381" style="126" width="16"/>
    <col collapsed="false" customWidth="true" hidden="false" outlineLevel="0" max="15383" min="15382" style="126" width="10.51"/>
    <col collapsed="false" customWidth="true" hidden="false" outlineLevel="0" max="15384" min="15384" style="126" width="15.51"/>
    <col collapsed="false" customWidth="true" hidden="false" outlineLevel="0" max="15385" min="15385" style="126" width="11.5"/>
    <col collapsed="false" customWidth="true" hidden="false" outlineLevel="0" max="15386" min="15386" style="126" width="12"/>
    <col collapsed="false" customWidth="true" hidden="false" outlineLevel="0" max="15387" min="15387" style="126" width="11.5"/>
    <col collapsed="false" customWidth="true" hidden="false" outlineLevel="0" max="15388" min="15388" style="126" width="12"/>
    <col collapsed="false" customWidth="true" hidden="false" outlineLevel="0" max="15389" min="15389" style="126" width="11.5"/>
    <col collapsed="false" customWidth="true" hidden="false" outlineLevel="0" max="15390" min="15390" style="126" width="12.5"/>
    <col collapsed="false" customWidth="true" hidden="false" outlineLevel="0" max="15391" min="15391" style="126" width="10.51"/>
    <col collapsed="false" customWidth="true" hidden="false" outlineLevel="0" max="15392" min="15392" style="126" width="19"/>
    <col collapsed="false" customWidth="true" hidden="false" outlineLevel="0" max="15393" min="15393" style="126" width="13.5"/>
    <col collapsed="false" customWidth="true" hidden="false" outlineLevel="0" max="15394" min="15394" style="126" width="18"/>
    <col collapsed="false" customWidth="true" hidden="false" outlineLevel="0" max="15395" min="15395" style="126" width="42.5"/>
    <col collapsed="false" customWidth="true" hidden="false" outlineLevel="0" max="15396" min="15396" style="126" width="31"/>
    <col collapsed="false" customWidth="true" hidden="false" outlineLevel="0" max="15397" min="15397" style="126" width="35"/>
    <col collapsed="false" customWidth="true" hidden="false" outlineLevel="0" max="15398" min="15398" style="126" width="31"/>
    <col collapsed="false" customWidth="true" hidden="false" outlineLevel="0" max="15399" min="15399" style="126" width="35"/>
    <col collapsed="false" customWidth="true" hidden="false" outlineLevel="0" max="15400" min="15400" style="126" width="31"/>
    <col collapsed="false" customWidth="true" hidden="false" outlineLevel="0" max="15401" min="15401" style="126" width="37.5"/>
    <col collapsed="false" customWidth="true" hidden="false" outlineLevel="0" max="15402" min="15402" style="126" width="11.5"/>
    <col collapsed="false" customWidth="true" hidden="false" outlineLevel="0" max="15403" min="15403" style="126" width="54"/>
    <col collapsed="false" customWidth="true" hidden="false" outlineLevel="0" max="15404" min="15404" style="126" width="43.51"/>
    <col collapsed="false" customWidth="true" hidden="false" outlineLevel="0" max="15405" min="15405" style="126" width="44.51"/>
    <col collapsed="false" customWidth="false" hidden="false" outlineLevel="0" max="15615" min="15406" style="126" width="6.51"/>
    <col collapsed="false" customWidth="true" hidden="false" outlineLevel="0" max="15617" min="15616" style="126" width="2.5"/>
    <col collapsed="false" customWidth="true" hidden="true" outlineLevel="0" max="15618" min="15618" style="126" width="11.53"/>
    <col collapsed="false" customWidth="true" hidden="false" outlineLevel="0" max="15621" min="15619" style="126" width="12.5"/>
    <col collapsed="false" customWidth="true" hidden="false" outlineLevel="0" max="15622" min="15622" style="126" width="12"/>
    <col collapsed="false" customWidth="true" hidden="false" outlineLevel="0" max="15623" min="15623" style="126" width="12.5"/>
    <col collapsed="false" customWidth="true" hidden="false" outlineLevel="0" max="15624" min="15624" style="126" width="13.5"/>
    <col collapsed="false" customWidth="true" hidden="true" outlineLevel="0" max="15625" min="15625" style="126" width="11.53"/>
    <col collapsed="false" customWidth="true" hidden="false" outlineLevel="0" max="15628" min="15626" style="126" width="13"/>
    <col collapsed="false" customWidth="true" hidden="false" outlineLevel="0" max="15629" min="15629" style="126" width="14.51"/>
    <col collapsed="false" customWidth="true" hidden="false" outlineLevel="0" max="15631" min="15630" style="126" width="13.5"/>
    <col collapsed="false" customWidth="true" hidden="false" outlineLevel="0" max="15632" min="15632" style="126" width="2.5"/>
    <col collapsed="false" customWidth="true" hidden="false" outlineLevel="0" max="15633" min="15633" style="126" width="13.5"/>
    <col collapsed="false" customWidth="true" hidden="false" outlineLevel="0" max="15634" min="15634" style="126" width="10.51"/>
    <col collapsed="false" customWidth="true" hidden="false" outlineLevel="0" max="15635" min="15635" style="126" width="12"/>
    <col collapsed="false" customWidth="true" hidden="false" outlineLevel="0" max="15636" min="15636" style="126" width="11.5"/>
    <col collapsed="false" customWidth="true" hidden="false" outlineLevel="0" max="15637" min="15637" style="126" width="16"/>
    <col collapsed="false" customWidth="true" hidden="false" outlineLevel="0" max="15639" min="15638" style="126" width="10.51"/>
    <col collapsed="false" customWidth="true" hidden="false" outlineLevel="0" max="15640" min="15640" style="126" width="15.51"/>
    <col collapsed="false" customWidth="true" hidden="false" outlineLevel="0" max="15641" min="15641" style="126" width="11.5"/>
    <col collapsed="false" customWidth="true" hidden="false" outlineLevel="0" max="15642" min="15642" style="126" width="12"/>
    <col collapsed="false" customWidth="true" hidden="false" outlineLevel="0" max="15643" min="15643" style="126" width="11.5"/>
    <col collapsed="false" customWidth="true" hidden="false" outlineLevel="0" max="15644" min="15644" style="126" width="12"/>
    <col collapsed="false" customWidth="true" hidden="false" outlineLevel="0" max="15645" min="15645" style="126" width="11.5"/>
    <col collapsed="false" customWidth="true" hidden="false" outlineLevel="0" max="15646" min="15646" style="126" width="12.5"/>
    <col collapsed="false" customWidth="true" hidden="false" outlineLevel="0" max="15647" min="15647" style="126" width="10.51"/>
    <col collapsed="false" customWidth="true" hidden="false" outlineLevel="0" max="15648" min="15648" style="126" width="19"/>
    <col collapsed="false" customWidth="true" hidden="false" outlineLevel="0" max="15649" min="15649" style="126" width="13.5"/>
    <col collapsed="false" customWidth="true" hidden="false" outlineLevel="0" max="15650" min="15650" style="126" width="18"/>
    <col collapsed="false" customWidth="true" hidden="false" outlineLevel="0" max="15651" min="15651" style="126" width="42.5"/>
    <col collapsed="false" customWidth="true" hidden="false" outlineLevel="0" max="15652" min="15652" style="126" width="31"/>
    <col collapsed="false" customWidth="true" hidden="false" outlineLevel="0" max="15653" min="15653" style="126" width="35"/>
    <col collapsed="false" customWidth="true" hidden="false" outlineLevel="0" max="15654" min="15654" style="126" width="31"/>
    <col collapsed="false" customWidth="true" hidden="false" outlineLevel="0" max="15655" min="15655" style="126" width="35"/>
    <col collapsed="false" customWidth="true" hidden="false" outlineLevel="0" max="15656" min="15656" style="126" width="31"/>
    <col collapsed="false" customWidth="true" hidden="false" outlineLevel="0" max="15657" min="15657" style="126" width="37.5"/>
    <col collapsed="false" customWidth="true" hidden="false" outlineLevel="0" max="15658" min="15658" style="126" width="11.5"/>
    <col collapsed="false" customWidth="true" hidden="false" outlineLevel="0" max="15659" min="15659" style="126" width="54"/>
    <col collapsed="false" customWidth="true" hidden="false" outlineLevel="0" max="15660" min="15660" style="126" width="43.51"/>
    <col collapsed="false" customWidth="true" hidden="false" outlineLevel="0" max="15661" min="15661" style="126" width="44.51"/>
    <col collapsed="false" customWidth="false" hidden="false" outlineLevel="0" max="15871" min="15662" style="126" width="6.51"/>
    <col collapsed="false" customWidth="true" hidden="false" outlineLevel="0" max="15873" min="15872" style="126" width="2.5"/>
    <col collapsed="false" customWidth="true" hidden="true" outlineLevel="0" max="15874" min="15874" style="126" width="11.53"/>
    <col collapsed="false" customWidth="true" hidden="false" outlineLevel="0" max="15877" min="15875" style="126" width="12.5"/>
    <col collapsed="false" customWidth="true" hidden="false" outlineLevel="0" max="15878" min="15878" style="126" width="12"/>
    <col collapsed="false" customWidth="true" hidden="false" outlineLevel="0" max="15879" min="15879" style="126" width="12.5"/>
    <col collapsed="false" customWidth="true" hidden="false" outlineLevel="0" max="15880" min="15880" style="126" width="13.5"/>
    <col collapsed="false" customWidth="true" hidden="true" outlineLevel="0" max="15881" min="15881" style="126" width="11.53"/>
    <col collapsed="false" customWidth="true" hidden="false" outlineLevel="0" max="15884" min="15882" style="126" width="13"/>
    <col collapsed="false" customWidth="true" hidden="false" outlineLevel="0" max="15885" min="15885" style="126" width="14.51"/>
    <col collapsed="false" customWidth="true" hidden="false" outlineLevel="0" max="15887" min="15886" style="126" width="13.5"/>
    <col collapsed="false" customWidth="true" hidden="false" outlineLevel="0" max="15888" min="15888" style="126" width="2.5"/>
    <col collapsed="false" customWidth="true" hidden="false" outlineLevel="0" max="15889" min="15889" style="126" width="13.5"/>
    <col collapsed="false" customWidth="true" hidden="false" outlineLevel="0" max="15890" min="15890" style="126" width="10.51"/>
    <col collapsed="false" customWidth="true" hidden="false" outlineLevel="0" max="15891" min="15891" style="126" width="12"/>
    <col collapsed="false" customWidth="true" hidden="false" outlineLevel="0" max="15892" min="15892" style="126" width="11.5"/>
    <col collapsed="false" customWidth="true" hidden="false" outlineLevel="0" max="15893" min="15893" style="126" width="16"/>
    <col collapsed="false" customWidth="true" hidden="false" outlineLevel="0" max="15895" min="15894" style="126" width="10.51"/>
    <col collapsed="false" customWidth="true" hidden="false" outlineLevel="0" max="15896" min="15896" style="126" width="15.51"/>
    <col collapsed="false" customWidth="true" hidden="false" outlineLevel="0" max="15897" min="15897" style="126" width="11.5"/>
    <col collapsed="false" customWidth="true" hidden="false" outlineLevel="0" max="15898" min="15898" style="126" width="12"/>
    <col collapsed="false" customWidth="true" hidden="false" outlineLevel="0" max="15899" min="15899" style="126" width="11.5"/>
    <col collapsed="false" customWidth="true" hidden="false" outlineLevel="0" max="15900" min="15900" style="126" width="12"/>
    <col collapsed="false" customWidth="true" hidden="false" outlineLevel="0" max="15901" min="15901" style="126" width="11.5"/>
    <col collapsed="false" customWidth="true" hidden="false" outlineLevel="0" max="15902" min="15902" style="126" width="12.5"/>
    <col collapsed="false" customWidth="true" hidden="false" outlineLevel="0" max="15903" min="15903" style="126" width="10.51"/>
    <col collapsed="false" customWidth="true" hidden="false" outlineLevel="0" max="15904" min="15904" style="126" width="19"/>
    <col collapsed="false" customWidth="true" hidden="false" outlineLevel="0" max="15905" min="15905" style="126" width="13.5"/>
    <col collapsed="false" customWidth="true" hidden="false" outlineLevel="0" max="15906" min="15906" style="126" width="18"/>
    <col collapsed="false" customWidth="true" hidden="false" outlineLevel="0" max="15907" min="15907" style="126" width="42.5"/>
    <col collapsed="false" customWidth="true" hidden="false" outlineLevel="0" max="15908" min="15908" style="126" width="31"/>
    <col collapsed="false" customWidth="true" hidden="false" outlineLevel="0" max="15909" min="15909" style="126" width="35"/>
    <col collapsed="false" customWidth="true" hidden="false" outlineLevel="0" max="15910" min="15910" style="126" width="31"/>
    <col collapsed="false" customWidth="true" hidden="false" outlineLevel="0" max="15911" min="15911" style="126" width="35"/>
    <col collapsed="false" customWidth="true" hidden="false" outlineLevel="0" max="15912" min="15912" style="126" width="31"/>
    <col collapsed="false" customWidth="true" hidden="false" outlineLevel="0" max="15913" min="15913" style="126" width="37.5"/>
    <col collapsed="false" customWidth="true" hidden="false" outlineLevel="0" max="15914" min="15914" style="126" width="11.5"/>
    <col collapsed="false" customWidth="true" hidden="false" outlineLevel="0" max="15915" min="15915" style="126" width="54"/>
    <col collapsed="false" customWidth="true" hidden="false" outlineLevel="0" max="15916" min="15916" style="126" width="43.51"/>
    <col collapsed="false" customWidth="true" hidden="false" outlineLevel="0" max="15917" min="15917" style="126" width="44.51"/>
    <col collapsed="false" customWidth="false" hidden="false" outlineLevel="0" max="16127" min="15918" style="126" width="6.51"/>
    <col collapsed="false" customWidth="true" hidden="false" outlineLevel="0" max="16129" min="16128" style="126" width="2.5"/>
    <col collapsed="false" customWidth="true" hidden="true" outlineLevel="0" max="16130" min="16130" style="126" width="11.53"/>
    <col collapsed="false" customWidth="true" hidden="false" outlineLevel="0" max="16133" min="16131" style="126" width="12.5"/>
    <col collapsed="false" customWidth="true" hidden="false" outlineLevel="0" max="16134" min="16134" style="126" width="12"/>
    <col collapsed="false" customWidth="true" hidden="false" outlineLevel="0" max="16135" min="16135" style="126" width="12.5"/>
    <col collapsed="false" customWidth="true" hidden="false" outlineLevel="0" max="16136" min="16136" style="126" width="13.5"/>
    <col collapsed="false" customWidth="true" hidden="true" outlineLevel="0" max="16137" min="16137" style="126" width="11.53"/>
    <col collapsed="false" customWidth="true" hidden="false" outlineLevel="0" max="16140" min="16138" style="126" width="13"/>
    <col collapsed="false" customWidth="true" hidden="false" outlineLevel="0" max="16141" min="16141" style="126" width="14.51"/>
    <col collapsed="false" customWidth="true" hidden="false" outlineLevel="0" max="16143" min="16142" style="126" width="13.5"/>
    <col collapsed="false" customWidth="true" hidden="false" outlineLevel="0" max="16144" min="16144" style="126" width="2.5"/>
    <col collapsed="false" customWidth="true" hidden="false" outlineLevel="0" max="16145" min="16145" style="126" width="13.5"/>
    <col collapsed="false" customWidth="true" hidden="false" outlineLevel="0" max="16146" min="16146" style="126" width="10.51"/>
    <col collapsed="false" customWidth="true" hidden="false" outlineLevel="0" max="16147" min="16147" style="126" width="12"/>
    <col collapsed="false" customWidth="true" hidden="false" outlineLevel="0" max="16148" min="16148" style="126" width="11.5"/>
    <col collapsed="false" customWidth="true" hidden="false" outlineLevel="0" max="16149" min="16149" style="126" width="16"/>
    <col collapsed="false" customWidth="true" hidden="false" outlineLevel="0" max="16151" min="16150" style="126" width="10.51"/>
    <col collapsed="false" customWidth="true" hidden="false" outlineLevel="0" max="16152" min="16152" style="126" width="15.51"/>
    <col collapsed="false" customWidth="true" hidden="false" outlineLevel="0" max="16153" min="16153" style="126" width="11.5"/>
    <col collapsed="false" customWidth="true" hidden="false" outlineLevel="0" max="16154" min="16154" style="126" width="12"/>
    <col collapsed="false" customWidth="true" hidden="false" outlineLevel="0" max="16155" min="16155" style="126" width="11.5"/>
    <col collapsed="false" customWidth="true" hidden="false" outlineLevel="0" max="16156" min="16156" style="126" width="12"/>
    <col collapsed="false" customWidth="true" hidden="false" outlineLevel="0" max="16157" min="16157" style="126" width="11.5"/>
    <col collapsed="false" customWidth="true" hidden="false" outlineLevel="0" max="16158" min="16158" style="126" width="12.5"/>
    <col collapsed="false" customWidth="true" hidden="false" outlineLevel="0" max="16159" min="16159" style="126" width="10.51"/>
    <col collapsed="false" customWidth="true" hidden="false" outlineLevel="0" max="16160" min="16160" style="126" width="19"/>
    <col collapsed="false" customWidth="true" hidden="false" outlineLevel="0" max="16161" min="16161" style="126" width="13.5"/>
    <col collapsed="false" customWidth="true" hidden="false" outlineLevel="0" max="16162" min="16162" style="126" width="18"/>
    <col collapsed="false" customWidth="true" hidden="false" outlineLevel="0" max="16163" min="16163" style="126" width="42.5"/>
    <col collapsed="false" customWidth="true" hidden="false" outlineLevel="0" max="16164" min="16164" style="126" width="31"/>
    <col collapsed="false" customWidth="true" hidden="false" outlineLevel="0" max="16165" min="16165" style="126" width="35"/>
    <col collapsed="false" customWidth="true" hidden="false" outlineLevel="0" max="16166" min="16166" style="126" width="31"/>
    <col collapsed="false" customWidth="true" hidden="false" outlineLevel="0" max="16167" min="16167" style="126" width="35"/>
    <col collapsed="false" customWidth="true" hidden="false" outlineLevel="0" max="16168" min="16168" style="126" width="31"/>
    <col collapsed="false" customWidth="true" hidden="false" outlineLevel="0" max="16169" min="16169" style="126" width="37.5"/>
    <col collapsed="false" customWidth="true" hidden="false" outlineLevel="0" max="16170" min="16170" style="126" width="11.5"/>
    <col collapsed="false" customWidth="true" hidden="false" outlineLevel="0" max="16171" min="16171" style="126" width="54"/>
    <col collapsed="false" customWidth="true" hidden="false" outlineLevel="0" max="16172" min="16172" style="126" width="43.51"/>
    <col collapsed="false" customWidth="true" hidden="false" outlineLevel="0" max="16173" min="16173" style="126" width="44.51"/>
    <col collapsed="false" customWidth="false" hidden="false" outlineLevel="0" max="16384" min="16174" style="126" width="6.51"/>
  </cols>
  <sheetData>
    <row r="1" customFormat="false" ht="15" hidden="false" customHeight="false" outlineLevel="0" collapsed="false">
      <c r="B1" s="127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9"/>
      <c r="O1" s="129"/>
      <c r="P1" s="130"/>
    </row>
    <row r="2" customFormat="false" ht="13.5" hidden="false" customHeight="true" outlineLevel="0" collapsed="false">
      <c r="B2" s="131"/>
      <c r="C2" s="132"/>
      <c r="D2" s="133"/>
      <c r="E2" s="133"/>
      <c r="F2" s="134" t="s">
        <v>122</v>
      </c>
      <c r="G2" s="134"/>
      <c r="H2" s="134"/>
      <c r="I2" s="134"/>
      <c r="J2" s="134"/>
      <c r="K2" s="134"/>
      <c r="L2" s="134"/>
      <c r="M2" s="134"/>
      <c r="N2" s="134"/>
      <c r="O2" s="134"/>
      <c r="P2" s="135"/>
    </row>
    <row r="3" customFormat="false" ht="13.5" hidden="false" customHeight="false" outlineLevel="0" collapsed="false">
      <c r="B3" s="131"/>
      <c r="C3" s="132"/>
      <c r="D3" s="133"/>
      <c r="E3" s="133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5"/>
    </row>
    <row r="4" customFormat="false" ht="13.5" hidden="false" customHeight="true" outlineLevel="0" collapsed="false">
      <c r="B4" s="131"/>
      <c r="C4" s="132"/>
      <c r="D4" s="133"/>
      <c r="E4" s="133"/>
      <c r="F4" s="136" t="s">
        <v>123</v>
      </c>
      <c r="G4" s="136"/>
      <c r="H4" s="136"/>
      <c r="I4" s="136"/>
      <c r="J4" s="136"/>
      <c r="K4" s="136"/>
      <c r="L4" s="136" t="s">
        <v>124</v>
      </c>
      <c r="M4" s="136"/>
      <c r="N4" s="137" t="n">
        <v>44500</v>
      </c>
      <c r="O4" s="137"/>
      <c r="P4" s="135"/>
    </row>
    <row r="5" customFormat="false" ht="15" hidden="false" customHeight="false" outlineLevel="0" collapsed="false">
      <c r="B5" s="131"/>
      <c r="C5" s="132"/>
      <c r="D5" s="133"/>
      <c r="E5" s="133"/>
      <c r="F5" s="136"/>
      <c r="G5" s="136"/>
      <c r="H5" s="136"/>
      <c r="I5" s="136"/>
      <c r="J5" s="136"/>
      <c r="K5" s="136"/>
      <c r="L5" s="136"/>
      <c r="M5" s="136"/>
      <c r="N5" s="137"/>
      <c r="O5" s="137"/>
      <c r="P5" s="135"/>
    </row>
    <row r="6" customFormat="false" ht="15" hidden="false" customHeight="false" outlineLevel="0" collapsed="false">
      <c r="B6" s="131"/>
      <c r="C6" s="132"/>
      <c r="D6" s="138"/>
      <c r="E6" s="138"/>
      <c r="F6" s="138"/>
      <c r="G6" s="138"/>
      <c r="H6" s="138"/>
      <c r="I6" s="138"/>
      <c r="J6" s="138"/>
      <c r="K6" s="138"/>
      <c r="L6" s="139"/>
      <c r="M6" s="132"/>
      <c r="P6" s="135"/>
    </row>
    <row r="7" customFormat="false" ht="13.5" hidden="false" customHeight="false" outlineLevel="0" collapsed="false">
      <c r="B7" s="140"/>
      <c r="C7" s="141"/>
      <c r="D7" s="142"/>
      <c r="E7" s="142"/>
      <c r="F7" s="142"/>
      <c r="G7" s="143" t="s">
        <v>125</v>
      </c>
      <c r="H7" s="143" t="s">
        <v>126</v>
      </c>
      <c r="I7" s="144" t="s">
        <v>127</v>
      </c>
      <c r="J7" s="145"/>
      <c r="K7" s="145"/>
      <c r="L7" s="145"/>
      <c r="M7" s="143" t="s">
        <v>125</v>
      </c>
      <c r="N7" s="143" t="s">
        <v>126</v>
      </c>
      <c r="O7" s="144" t="s">
        <v>127</v>
      </c>
      <c r="P7" s="135"/>
      <c r="R7" s="146"/>
    </row>
    <row r="8" customFormat="false" ht="15" hidden="false" customHeight="false" outlineLevel="0" collapsed="false">
      <c r="B8" s="140"/>
      <c r="C8" s="141"/>
      <c r="D8" s="142"/>
      <c r="E8" s="142"/>
      <c r="F8" s="142"/>
      <c r="G8" s="147" t="s">
        <v>1</v>
      </c>
      <c r="H8" s="147" t="s">
        <v>128</v>
      </c>
      <c r="I8" s="148" t="s">
        <v>129</v>
      </c>
      <c r="J8" s="145"/>
      <c r="K8" s="145"/>
      <c r="L8" s="145"/>
      <c r="M8" s="147" t="s">
        <v>1</v>
      </c>
      <c r="N8" s="147" t="s">
        <v>128</v>
      </c>
      <c r="O8" s="148" t="s">
        <v>129</v>
      </c>
      <c r="P8" s="135"/>
      <c r="R8" s="146"/>
    </row>
    <row r="9" customFormat="false" ht="15" hidden="false" customHeight="false" outlineLevel="0" collapsed="false">
      <c r="B9" s="140"/>
      <c r="C9" s="141"/>
      <c r="D9" s="149" t="s">
        <v>61</v>
      </c>
      <c r="E9" s="149"/>
      <c r="F9" s="149"/>
      <c r="G9" s="149"/>
      <c r="H9" s="149"/>
      <c r="I9" s="149"/>
      <c r="J9" s="150" t="s">
        <v>130</v>
      </c>
      <c r="K9" s="150"/>
      <c r="L9" s="150"/>
      <c r="M9" s="150"/>
      <c r="N9" s="150"/>
      <c r="O9" s="150"/>
      <c r="P9" s="135"/>
      <c r="R9" s="146"/>
    </row>
    <row r="10" customFormat="false" ht="13.5" hidden="false" customHeight="false" outlineLevel="0" collapsed="false">
      <c r="B10" s="140"/>
      <c r="C10" s="141" t="s">
        <v>131</v>
      </c>
      <c r="D10" s="151" t="s">
        <v>120</v>
      </c>
      <c r="E10" s="151"/>
      <c r="F10" s="151"/>
      <c r="G10" s="152" t="n">
        <f aca="false">'Datos Extra'!B14</f>
        <v>0</v>
      </c>
      <c r="H10" s="153" t="n">
        <f aca="false">AVERAGE(Utilidad!K62:K63)</f>
        <v>0.367773</v>
      </c>
      <c r="I10" s="154" t="n">
        <f aca="false">+H10*G10</f>
        <v>0</v>
      </c>
      <c r="J10" s="155" t="s">
        <v>114</v>
      </c>
      <c r="K10" s="155"/>
      <c r="L10" s="155"/>
      <c r="M10" s="152" t="n">
        <f aca="false">'Datos Extra'!B8</f>
        <v>140332.262</v>
      </c>
      <c r="N10" s="153" t="n">
        <f aca="false">Utilidad!K85</f>
        <v>0.684126</v>
      </c>
      <c r="O10" s="152" t="n">
        <f aca="false">+N10*M10</f>
        <v>96004.949073012</v>
      </c>
      <c r="P10" s="135"/>
      <c r="R10" s="156"/>
    </row>
    <row r="11" customFormat="false" ht="13.5" hidden="false" customHeight="false" outlineLevel="0" collapsed="false">
      <c r="B11" s="140"/>
      <c r="C11" s="141"/>
      <c r="D11" s="157" t="s">
        <v>132</v>
      </c>
      <c r="E11" s="157"/>
      <c r="F11" s="157"/>
      <c r="G11" s="152" t="n">
        <f aca="false">Utilidad!J101</f>
        <v>11681.22074</v>
      </c>
      <c r="H11" s="153" t="n">
        <f aca="false">Utilidad!K101</f>
        <v>0.3693</v>
      </c>
      <c r="I11" s="158" t="n">
        <f aca="false">+H11*G11</f>
        <v>4313.874819282</v>
      </c>
      <c r="J11" s="157" t="s">
        <v>115</v>
      </c>
      <c r="K11" s="157"/>
      <c r="L11" s="157"/>
      <c r="M11" s="159" t="n">
        <f aca="false">'Datos Extra'!B9</f>
        <v>142107.275</v>
      </c>
      <c r="N11" s="160" t="n">
        <f aca="false">Utilidad!K80</f>
        <v>0.684106</v>
      </c>
      <c r="O11" s="159" t="n">
        <f aca="false">+N11*M11</f>
        <v>97216.43947115</v>
      </c>
      <c r="P11" s="135"/>
      <c r="R11" s="156"/>
    </row>
    <row r="12" customFormat="false" ht="13.5" hidden="false" customHeight="false" outlineLevel="0" collapsed="false">
      <c r="B12" s="140"/>
      <c r="C12" s="141"/>
      <c r="D12" s="151" t="s">
        <v>133</v>
      </c>
      <c r="E12" s="151"/>
      <c r="F12" s="151"/>
      <c r="G12" s="152" t="n">
        <f aca="false">Utilidad!J66</f>
        <v>26763.68925</v>
      </c>
      <c r="H12" s="153" t="n">
        <f aca="false">Utilidad!K66</f>
        <v>0.49358</v>
      </c>
      <c r="I12" s="152" t="n">
        <f aca="false">+H12*G12</f>
        <v>13210.021740015</v>
      </c>
      <c r="J12" s="151" t="s">
        <v>134</v>
      </c>
      <c r="K12" s="151"/>
      <c r="L12" s="151"/>
      <c r="M12" s="161" t="n">
        <f aca="false">+Utilidad!J92</f>
        <v>0</v>
      </c>
      <c r="N12" s="153" t="n">
        <f aca="false">Utilidad!K92</f>
        <v>0</v>
      </c>
      <c r="O12" s="152" t="n">
        <f aca="false">+N12*M12</f>
        <v>0</v>
      </c>
      <c r="P12" s="135"/>
      <c r="R12" s="146"/>
    </row>
    <row r="13" customFormat="false" ht="13.5" hidden="false" customHeight="false" outlineLevel="0" collapsed="false">
      <c r="B13" s="140"/>
      <c r="C13" s="141"/>
      <c r="D13" s="157" t="s">
        <v>135</v>
      </c>
      <c r="E13" s="157"/>
      <c r="F13" s="157"/>
      <c r="G13" s="158" t="n">
        <f aca="false">Utilidad!J115</f>
        <v>61164.541878</v>
      </c>
      <c r="H13" s="162" t="n">
        <f aca="false">Utilidad!K115</f>
        <v>0.522982</v>
      </c>
      <c r="I13" s="158" t="n">
        <f aca="false">+H13*G13</f>
        <v>31987.9544404402</v>
      </c>
      <c r="J13" s="157" t="s">
        <v>116</v>
      </c>
      <c r="K13" s="157"/>
      <c r="L13" s="157"/>
      <c r="M13" s="159" t="n">
        <f aca="false">'Datos Extra'!B10</f>
        <v>21525.51</v>
      </c>
      <c r="N13" s="162" t="n">
        <f aca="false">Utilidad!K95</f>
        <v>0.6211</v>
      </c>
      <c r="O13" s="159" t="n">
        <f aca="false">+N13*M13</f>
        <v>13369.494261</v>
      </c>
      <c r="P13" s="135"/>
      <c r="R13" s="146"/>
    </row>
    <row r="14" customFormat="false" ht="13.5" hidden="false" customHeight="false" outlineLevel="0" collapsed="false">
      <c r="B14" s="140"/>
      <c r="C14" s="141"/>
      <c r="D14" s="151" t="s">
        <v>136</v>
      </c>
      <c r="E14" s="151"/>
      <c r="F14" s="151"/>
      <c r="G14" s="152" t="n">
        <f aca="false">Utilidad!J89</f>
        <v>0</v>
      </c>
      <c r="H14" s="153" t="n">
        <f aca="false">Utilidad!K89</f>
        <v>0</v>
      </c>
      <c r="I14" s="152" t="n">
        <f aca="false">+H14*G14</f>
        <v>0</v>
      </c>
      <c r="J14" s="151" t="s">
        <v>117</v>
      </c>
      <c r="K14" s="151"/>
      <c r="L14" s="151"/>
      <c r="M14" s="152" t="n">
        <f aca="false">'Datos Extra'!B11</f>
        <v>5708.19064</v>
      </c>
      <c r="N14" s="153" t="n">
        <f aca="false">Utilidad!K96</f>
        <v>0.6118</v>
      </c>
      <c r="O14" s="152" t="n">
        <f aca="false">+N14*M14</f>
        <v>3492.271033552</v>
      </c>
      <c r="P14" s="135"/>
      <c r="R14" s="146"/>
    </row>
    <row r="15" customFormat="false" ht="13.5" hidden="false" customHeight="false" outlineLevel="0" collapsed="false">
      <c r="B15" s="140"/>
      <c r="C15" s="141"/>
      <c r="D15" s="163"/>
      <c r="E15" s="164"/>
      <c r="F15" s="165"/>
      <c r="G15" s="152"/>
      <c r="H15" s="153"/>
      <c r="I15" s="152"/>
      <c r="J15" s="157" t="s">
        <v>118</v>
      </c>
      <c r="K15" s="157"/>
      <c r="L15" s="157"/>
      <c r="M15" s="159" t="n">
        <f aca="false">'Datos Extra'!B12</f>
        <v>769.05864</v>
      </c>
      <c r="N15" s="162" t="n">
        <v>0.6099</v>
      </c>
      <c r="O15" s="159" t="n">
        <f aca="false">+N15*M15</f>
        <v>469.048864536</v>
      </c>
      <c r="P15" s="135"/>
      <c r="R15" s="146"/>
    </row>
    <row r="16" customFormat="false" ht="13.5" hidden="false" customHeight="false" outlineLevel="0" collapsed="false">
      <c r="B16" s="140"/>
      <c r="C16" s="141"/>
      <c r="D16" s="151"/>
      <c r="E16" s="151"/>
      <c r="F16" s="151"/>
      <c r="G16" s="152"/>
      <c r="H16" s="166"/>
      <c r="I16" s="152"/>
      <c r="J16" s="151" t="s">
        <v>119</v>
      </c>
      <c r="K16" s="151"/>
      <c r="L16" s="151"/>
      <c r="M16" s="152" t="n">
        <f aca="false">'Datos Extra'!B13</f>
        <v>10808.07805</v>
      </c>
      <c r="N16" s="153" t="n">
        <f aca="false">Utilidad!K97</f>
        <v>0.6107</v>
      </c>
      <c r="O16" s="152" t="n">
        <f aca="false">+N16*M16</f>
        <v>6600.493265135</v>
      </c>
      <c r="P16" s="135"/>
      <c r="R16" s="146"/>
    </row>
    <row r="17" customFormat="false" ht="15" hidden="false" customHeight="false" outlineLevel="0" collapsed="false">
      <c r="B17" s="140"/>
      <c r="C17" s="141"/>
      <c r="D17" s="151"/>
      <c r="E17" s="151"/>
      <c r="F17" s="151"/>
      <c r="G17" s="152"/>
      <c r="H17" s="166"/>
      <c r="I17" s="152"/>
      <c r="J17" s="157" t="s">
        <v>137</v>
      </c>
      <c r="K17" s="157"/>
      <c r="L17" s="157"/>
      <c r="M17" s="158" t="n">
        <f aca="false">Utilidad!J98</f>
        <v>417.694898</v>
      </c>
      <c r="N17" s="162" t="n">
        <f aca="false">Utilidad!K98</f>
        <v>0.5673</v>
      </c>
      <c r="O17" s="158" t="n">
        <f aca="false">+N17*M17</f>
        <v>236.9583156354</v>
      </c>
      <c r="P17" s="135"/>
    </row>
    <row r="18" customFormat="false" ht="15" hidden="false" customHeight="true" outlineLevel="0" collapsed="false">
      <c r="B18" s="140"/>
      <c r="C18" s="141" t="s">
        <v>138</v>
      </c>
      <c r="D18" s="167" t="s">
        <v>139</v>
      </c>
      <c r="E18" s="167"/>
      <c r="F18" s="167"/>
      <c r="G18" s="168" t="n">
        <f aca="false">+SUM(G10:G17)</f>
        <v>99609.451868</v>
      </c>
      <c r="H18" s="168"/>
      <c r="I18" s="168" t="n">
        <f aca="false">+SUM(I10:I17)</f>
        <v>49511.8509997372</v>
      </c>
      <c r="J18" s="167" t="s">
        <v>139</v>
      </c>
      <c r="K18" s="167"/>
      <c r="L18" s="167"/>
      <c r="M18" s="168" t="n">
        <f aca="false">SUM(M10,M13:M17)</f>
        <v>179560.794228</v>
      </c>
      <c r="N18" s="168"/>
      <c r="O18" s="169" t="n">
        <f aca="false">SUM(O10,O12:O17)</f>
        <v>120173.21481287</v>
      </c>
      <c r="P18" s="135"/>
      <c r="Q18" s="170"/>
      <c r="R18" s="171"/>
    </row>
    <row r="19" customFormat="false" ht="13.5" hidden="false" customHeight="false" outlineLevel="0" collapsed="false">
      <c r="B19" s="140"/>
      <c r="C19" s="141"/>
      <c r="D19" s="172" t="s">
        <v>140</v>
      </c>
      <c r="E19" s="172"/>
      <c r="F19" s="172"/>
      <c r="G19" s="172"/>
      <c r="H19" s="172"/>
      <c r="I19" s="172"/>
      <c r="J19" s="150" t="s">
        <v>141</v>
      </c>
      <c r="K19" s="150"/>
      <c r="L19" s="150"/>
      <c r="M19" s="150"/>
      <c r="N19" s="150"/>
      <c r="O19" s="150"/>
      <c r="P19" s="135"/>
    </row>
    <row r="20" customFormat="false" ht="13.5" hidden="false" customHeight="false" outlineLevel="0" collapsed="false">
      <c r="B20" s="140"/>
      <c r="C20" s="141"/>
      <c r="D20" s="151" t="s">
        <v>121</v>
      </c>
      <c r="E20" s="151"/>
      <c r="F20" s="151"/>
      <c r="G20" s="173" t="n">
        <f aca="false">'Datos Extra'!B15</f>
        <v>0</v>
      </c>
      <c r="H20" s="174" t="n">
        <f aca="false">Utilidad!K87</f>
        <v>0</v>
      </c>
      <c r="I20" s="152" t="n">
        <f aca="false">+H20*G20</f>
        <v>0</v>
      </c>
      <c r="J20" s="175" t="s">
        <v>142</v>
      </c>
      <c r="K20" s="175"/>
      <c r="L20" s="175"/>
      <c r="M20" s="152" t="n">
        <f aca="false">Utilidad!J64</f>
        <v>15727.04054</v>
      </c>
      <c r="N20" s="153" t="n">
        <f aca="false">Utilidad!K64</f>
        <v>0.170652</v>
      </c>
      <c r="O20" s="152" t="n">
        <f aca="false">+N20*M20</f>
        <v>2683.85092223208</v>
      </c>
      <c r="P20" s="135"/>
      <c r="Q20" s="176"/>
    </row>
    <row r="21" customFormat="false" ht="13.5" hidden="false" customHeight="false" outlineLevel="0" collapsed="false">
      <c r="B21" s="140"/>
      <c r="C21" s="141"/>
      <c r="D21" s="157" t="s">
        <v>143</v>
      </c>
      <c r="E21" s="157"/>
      <c r="F21" s="157"/>
      <c r="G21" s="177" t="n">
        <f aca="false">Utilidad!J93</f>
        <v>0</v>
      </c>
      <c r="H21" s="178" t="n">
        <f aca="false">Utilidad!K93</f>
        <v>0</v>
      </c>
      <c r="I21" s="158" t="n">
        <f aca="false">+H21*G21</f>
        <v>0</v>
      </c>
      <c r="J21" s="179" t="s">
        <v>144</v>
      </c>
      <c r="K21" s="179"/>
      <c r="L21" s="179"/>
      <c r="M21" s="180" t="n">
        <f aca="false">Utilidad!J70</f>
        <v>13968.63</v>
      </c>
      <c r="N21" s="181" t="n">
        <f aca="false">Utilidad!K70</f>
        <v>0.274341</v>
      </c>
      <c r="O21" s="158" t="n">
        <f aca="false">+N21*M21</f>
        <v>3832.16792283</v>
      </c>
      <c r="P21" s="135"/>
      <c r="Q21" s="176"/>
    </row>
    <row r="22" customFormat="false" ht="13.5" hidden="false" customHeight="false" outlineLevel="0" collapsed="false">
      <c r="B22" s="140"/>
      <c r="C22" s="141"/>
      <c r="D22" s="151" t="s">
        <v>145</v>
      </c>
      <c r="E22" s="151"/>
      <c r="F22" s="151"/>
      <c r="G22" s="152" t="n">
        <f aca="false">Utilidad!J100</f>
        <v>0</v>
      </c>
      <c r="H22" s="153" t="n">
        <f aca="false">Utilidad!K100</f>
        <v>0</v>
      </c>
      <c r="I22" s="152" t="n">
        <f aca="false">+H22*G22</f>
        <v>0</v>
      </c>
      <c r="J22" s="175" t="s">
        <v>146</v>
      </c>
      <c r="K22" s="175"/>
      <c r="L22" s="175"/>
      <c r="M22" s="182" t="n">
        <f aca="false">Utilidad!J71</f>
        <v>6086.921365</v>
      </c>
      <c r="N22" s="183" t="n">
        <f aca="false">Utilidad!K71</f>
        <v>0.144406</v>
      </c>
      <c r="O22" s="152" t="n">
        <f aca="false">+N22*M22</f>
        <v>878.98796663419</v>
      </c>
      <c r="P22" s="135"/>
      <c r="Q22" s="176"/>
    </row>
    <row r="23" customFormat="false" ht="15" hidden="false" customHeight="false" outlineLevel="0" collapsed="false">
      <c r="B23" s="140"/>
      <c r="C23" s="141"/>
      <c r="D23" s="184" t="s">
        <v>147</v>
      </c>
      <c r="E23" s="184"/>
      <c r="F23" s="184"/>
      <c r="G23" s="185" t="n">
        <f aca="false">Utilidad!J88</f>
        <v>0</v>
      </c>
      <c r="H23" s="186" t="n">
        <f aca="false">Utilidad!K88</f>
        <v>0</v>
      </c>
      <c r="I23" s="152" t="n">
        <f aca="false">+H23*G23</f>
        <v>0</v>
      </c>
      <c r="J23" s="187" t="s">
        <v>148</v>
      </c>
      <c r="K23" s="188"/>
      <c r="L23" s="189"/>
      <c r="M23" s="190" t="n">
        <f aca="false">Utilidad!J77</f>
        <v>29812.16353</v>
      </c>
      <c r="N23" s="191" t="n">
        <f aca="false">Utilidad!K77</f>
        <v>0.100116</v>
      </c>
      <c r="O23" s="158" t="n">
        <f aca="false">+N23*M23</f>
        <v>2984.67456396948</v>
      </c>
      <c r="P23" s="135"/>
      <c r="Q23" s="176"/>
    </row>
    <row r="24" customFormat="false" ht="15" hidden="false" customHeight="true" outlineLevel="0" collapsed="false">
      <c r="B24" s="140"/>
      <c r="C24" s="141"/>
      <c r="D24" s="167" t="s">
        <v>139</v>
      </c>
      <c r="E24" s="167"/>
      <c r="F24" s="167"/>
      <c r="G24" s="168" t="n">
        <f aca="false">+SUM(G20:G23)</f>
        <v>0</v>
      </c>
      <c r="H24" s="192"/>
      <c r="I24" s="168" t="n">
        <f aca="false">+SUM(I20:I23)</f>
        <v>0</v>
      </c>
      <c r="J24" s="167" t="s">
        <v>139</v>
      </c>
      <c r="K24" s="167"/>
      <c r="L24" s="167"/>
      <c r="M24" s="168" t="n">
        <f aca="false">+SUM(M20:M23)</f>
        <v>65594.755435</v>
      </c>
      <c r="N24" s="168"/>
      <c r="O24" s="169" t="n">
        <f aca="false">+SUM(O20:O23)</f>
        <v>10379.6813756658</v>
      </c>
      <c r="P24" s="135"/>
    </row>
    <row r="25" customFormat="false" ht="15" hidden="false" customHeight="false" outlineLevel="0" collapsed="false">
      <c r="B25" s="140"/>
      <c r="C25" s="141"/>
      <c r="D25" s="193"/>
      <c r="E25" s="193"/>
      <c r="F25" s="193"/>
      <c r="G25" s="194"/>
      <c r="H25" s="195"/>
      <c r="I25" s="194"/>
      <c r="J25" s="196"/>
      <c r="K25" s="196"/>
      <c r="L25" s="196"/>
      <c r="P25" s="135"/>
    </row>
    <row r="26" customFormat="false" ht="14.25" hidden="false" customHeight="true" outlineLevel="0" collapsed="false">
      <c r="B26" s="140"/>
      <c r="C26" s="141"/>
      <c r="D26" s="150" t="s">
        <v>149</v>
      </c>
      <c r="E26" s="150"/>
      <c r="F26" s="150"/>
      <c r="G26" s="150"/>
      <c r="H26" s="150"/>
      <c r="I26" s="197"/>
      <c r="J26" s="193"/>
      <c r="K26" s="193"/>
      <c r="L26" s="193"/>
      <c r="M26" s="194"/>
      <c r="N26" s="198"/>
      <c r="O26" s="194"/>
      <c r="P26" s="199"/>
    </row>
    <row r="27" customFormat="false" ht="15" hidden="false" customHeight="false" outlineLevel="0" collapsed="false">
      <c r="B27" s="140"/>
      <c r="C27" s="141"/>
      <c r="D27" s="200"/>
      <c r="E27" s="200"/>
      <c r="F27" s="200"/>
      <c r="G27" s="201" t="s">
        <v>150</v>
      </c>
      <c r="H27" s="202" t="s">
        <v>1</v>
      </c>
      <c r="I27" s="156"/>
      <c r="J27" s="156"/>
      <c r="K27" s="203"/>
      <c r="L27" s="204"/>
      <c r="M27" s="205" t="n">
        <v>0.8</v>
      </c>
      <c r="N27" s="206"/>
      <c r="O27" s="156"/>
      <c r="P27" s="135"/>
      <c r="S27" s="207"/>
    </row>
    <row r="28" customFormat="false" ht="13.5" hidden="false" customHeight="false" outlineLevel="0" collapsed="false">
      <c r="B28" s="140"/>
      <c r="C28" s="141"/>
      <c r="D28" s="208" t="s">
        <v>65</v>
      </c>
      <c r="E28" s="208"/>
      <c r="F28" s="208"/>
      <c r="G28" s="209" t="n">
        <f aca="false">'Datos Extra'!B1</f>
        <v>3309.86699999997</v>
      </c>
      <c r="H28" s="209" t="n">
        <f aca="false">G28*(1-'Datos Extra'!D1)</f>
        <v>3276.76832999997</v>
      </c>
      <c r="I28" s="156"/>
      <c r="J28" s="156"/>
      <c r="K28" s="203"/>
      <c r="L28" s="204"/>
      <c r="M28" s="205" t="n">
        <v>8.68</v>
      </c>
      <c r="N28" s="206"/>
      <c r="O28" s="156"/>
      <c r="P28" s="135"/>
      <c r="S28" s="207"/>
    </row>
    <row r="29" customFormat="false" ht="13.5" hidden="false" customHeight="false" outlineLevel="0" collapsed="false">
      <c r="B29" s="140"/>
      <c r="C29" s="141"/>
      <c r="D29" s="151" t="s">
        <v>68</v>
      </c>
      <c r="E29" s="151"/>
      <c r="F29" s="151"/>
      <c r="G29" s="209" t="n">
        <f aca="false">'Datos Extra'!B2</f>
        <v>25692.7176</v>
      </c>
      <c r="H29" s="209" t="n">
        <f aca="false">G29*(1-'Datos Extra'!D2)</f>
        <v>25435.790424</v>
      </c>
      <c r="I29" s="156"/>
      <c r="J29" s="156"/>
      <c r="K29" s="203"/>
      <c r="L29" s="204"/>
      <c r="M29" s="205" t="n">
        <v>0.73</v>
      </c>
      <c r="N29" s="206"/>
      <c r="O29" s="156"/>
      <c r="P29" s="135"/>
      <c r="S29" s="207"/>
    </row>
    <row r="30" customFormat="false" ht="13.5" hidden="false" customHeight="false" outlineLevel="0" collapsed="false">
      <c r="B30" s="140"/>
      <c r="C30" s="141"/>
      <c r="D30" s="151" t="s">
        <v>109</v>
      </c>
      <c r="E30" s="151"/>
      <c r="F30" s="151"/>
      <c r="G30" s="209" t="n">
        <f aca="false">'Datos Extra'!B3</f>
        <v>1265.6375</v>
      </c>
      <c r="H30" s="209" t="n">
        <f aca="false">G30*(1-'Datos Extra'!D3)</f>
        <v>1154.89421875</v>
      </c>
      <c r="I30" s="156"/>
      <c r="J30" s="156"/>
      <c r="K30" s="203"/>
      <c r="L30" s="204"/>
      <c r="M30" s="205" t="n">
        <v>8.68</v>
      </c>
      <c r="N30" s="206"/>
      <c r="O30" s="156"/>
      <c r="P30" s="135"/>
      <c r="S30" s="207"/>
    </row>
    <row r="31" customFormat="false" ht="13.5" hidden="false" customHeight="false" outlineLevel="0" collapsed="false">
      <c r="B31" s="140"/>
      <c r="C31" s="141"/>
      <c r="D31" s="151" t="s">
        <v>110</v>
      </c>
      <c r="E31" s="151"/>
      <c r="F31" s="151"/>
      <c r="G31" s="209" t="n">
        <f aca="false">'Datos Extra'!B4</f>
        <v>149.92314</v>
      </c>
      <c r="H31" s="209" t="n">
        <f aca="false">G31*(1-'Datos Extra'!D4)</f>
        <v>148.87367802</v>
      </c>
      <c r="I31" s="156"/>
      <c r="J31" s="156"/>
      <c r="K31" s="203"/>
      <c r="L31" s="204"/>
      <c r="M31" s="205" t="n">
        <v>0.05</v>
      </c>
      <c r="N31" s="206"/>
      <c r="O31" s="156"/>
      <c r="P31" s="135"/>
      <c r="S31" s="207"/>
    </row>
    <row r="32" customFormat="false" ht="13.5" hidden="false" customHeight="false" outlineLevel="0" collapsed="false">
      <c r="B32" s="140"/>
      <c r="C32" s="141"/>
      <c r="D32" s="157" t="s">
        <v>111</v>
      </c>
      <c r="E32" s="157"/>
      <c r="F32" s="157"/>
      <c r="G32" s="209" t="n">
        <f aca="false">'Datos Extra'!B5</f>
        <v>36413.1255</v>
      </c>
      <c r="H32" s="209" t="n">
        <f aca="false">G32*(1-'Datos Extra'!D5)</f>
        <v>33172.3573305</v>
      </c>
      <c r="I32" s="156"/>
      <c r="J32" s="156"/>
      <c r="K32" s="203"/>
      <c r="L32" s="204"/>
      <c r="M32" s="205"/>
      <c r="N32" s="206"/>
      <c r="O32" s="156"/>
      <c r="P32" s="135"/>
      <c r="S32" s="207"/>
    </row>
    <row r="33" customFormat="false" ht="13.5" hidden="false" customHeight="false" outlineLevel="0" collapsed="false">
      <c r="B33" s="140"/>
      <c r="C33" s="141"/>
      <c r="D33" s="157" t="s">
        <v>112</v>
      </c>
      <c r="E33" s="157"/>
      <c r="F33" s="157"/>
      <c r="G33" s="209" t="n">
        <f aca="false">'Datos Extra'!B6</f>
        <v>9870.25118999998</v>
      </c>
      <c r="H33" s="209" t="n">
        <f aca="false">G33*(1-'Datos Extra'!D6)</f>
        <v>9801.15943166998</v>
      </c>
      <c r="I33" s="156"/>
      <c r="J33" s="156"/>
      <c r="K33" s="203"/>
      <c r="L33" s="204"/>
      <c r="M33" s="205" t="n">
        <v>0.05</v>
      </c>
      <c r="N33" s="206"/>
      <c r="O33" s="156"/>
      <c r="P33" s="135"/>
      <c r="S33" s="207"/>
    </row>
    <row r="34" customFormat="false" ht="15" hidden="false" customHeight="false" outlineLevel="0" collapsed="false">
      <c r="B34" s="140"/>
      <c r="C34" s="141"/>
      <c r="D34" s="210" t="s">
        <v>113</v>
      </c>
      <c r="E34" s="210"/>
      <c r="F34" s="210"/>
      <c r="G34" s="209" t="n">
        <f aca="false">'Datos Extra'!B7</f>
        <v>66352.98489</v>
      </c>
      <c r="H34" s="209" t="n">
        <f aca="false">G34*(1-'Datos Extra'!D7)</f>
        <v>65888.51399577</v>
      </c>
      <c r="I34" s="194"/>
      <c r="J34" s="194"/>
      <c r="K34" s="194"/>
      <c r="L34" s="211"/>
      <c r="M34" s="194"/>
      <c r="N34" s="195"/>
      <c r="O34" s="194"/>
      <c r="P34" s="135"/>
      <c r="S34" s="207"/>
    </row>
    <row r="35" customFormat="false" ht="15" hidden="false" customHeight="false" outlineLevel="0" collapsed="false">
      <c r="B35" s="212"/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4"/>
    </row>
    <row r="37" customFormat="false" ht="15" hidden="false" customHeight="true" outlineLevel="0" collapsed="false"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</row>
    <row r="38" customFormat="false" ht="15" hidden="false" customHeight="true" outlineLevel="0" collapsed="false">
      <c r="D38" s="146"/>
      <c r="E38" s="215"/>
      <c r="F38" s="215"/>
      <c r="G38" s="215"/>
      <c r="H38" s="216"/>
      <c r="I38" s="216"/>
      <c r="J38" s="21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</row>
    <row r="39" customFormat="false" ht="13.5" hidden="false" customHeight="false" outlineLevel="0" collapsed="false">
      <c r="D39" s="146"/>
      <c r="E39" s="215"/>
      <c r="F39" s="215"/>
      <c r="G39" s="215"/>
      <c r="H39" s="216"/>
      <c r="I39" s="216"/>
      <c r="J39" s="21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</row>
    <row r="40" customFormat="false" ht="13.5" hidden="false" customHeight="false" outlineLevel="0" collapsed="false">
      <c r="D40" s="146"/>
      <c r="E40" s="217"/>
      <c r="F40" s="217"/>
      <c r="G40" s="217"/>
      <c r="H40" s="217"/>
      <c r="I40" s="217"/>
      <c r="J40" s="217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</row>
    <row r="41" customFormat="false" ht="15" hidden="false" customHeight="true" outlineLevel="0" collapsed="false">
      <c r="D41" s="146"/>
      <c r="E41" s="218"/>
      <c r="F41" s="218"/>
      <c r="G41" s="218"/>
      <c r="H41" s="194"/>
      <c r="I41" s="219"/>
      <c r="J41" s="15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</row>
    <row r="42" customFormat="false" ht="15" hidden="false" customHeight="true" outlineLevel="0" collapsed="false"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</row>
    <row r="43" customFormat="false" ht="15" hidden="false" customHeight="true" outlineLevel="0" collapsed="false"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</row>
    <row r="44" customFormat="false" ht="15" hidden="false" customHeight="true" outlineLevel="0" collapsed="false"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</row>
    <row r="45" customFormat="false" ht="15" hidden="false" customHeight="true" outlineLevel="0" collapsed="false"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</row>
    <row r="46" customFormat="false" ht="15" hidden="false" customHeight="true" outlineLevel="0" collapsed="false"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</row>
    <row r="47" customFormat="false" ht="15" hidden="false" customHeight="true" outlineLevel="0" collapsed="false"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</row>
    <row r="48" customFormat="false" ht="15" hidden="false" customHeight="true" outlineLevel="0" collapsed="false"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</row>
    <row r="49" customFormat="false" ht="15" hidden="false" customHeight="true" outlineLevel="0" collapsed="false"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</row>
    <row r="50" customFormat="false" ht="15" hidden="false" customHeight="true" outlineLevel="0" collapsed="false"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</row>
    <row r="51" customFormat="false" ht="15" hidden="false" customHeight="true" outlineLevel="0" collapsed="false"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</row>
    <row r="52" customFormat="false" ht="15" hidden="false" customHeight="true" outlineLevel="0" collapsed="false"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</row>
    <row r="53" customFormat="false" ht="15" hidden="false" customHeight="true" outlineLevel="0" collapsed="false"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</row>
    <row r="54" customFormat="false" ht="15" hidden="false" customHeight="true" outlineLevel="0" collapsed="false"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</row>
    <row r="55" customFormat="false" ht="15" hidden="false" customHeight="true" outlineLevel="0" collapsed="false"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</row>
    <row r="56" customFormat="false" ht="15" hidden="false" customHeight="true" outlineLevel="0" collapsed="false"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</row>
    <row r="57" customFormat="false" ht="15" hidden="false" customHeight="true" outlineLevel="0" collapsed="false"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</row>
    <row r="58" customFormat="false" ht="15" hidden="false" customHeight="true" outlineLevel="0" collapsed="false"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</row>
    <row r="59" customFormat="false" ht="15" hidden="false" customHeight="true" outlineLevel="0" collapsed="false"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</row>
    <row r="60" customFormat="false" ht="15" hidden="false" customHeight="true" outlineLevel="0" collapsed="false"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</row>
    <row r="61" customFormat="false" ht="15" hidden="false" customHeight="true" outlineLevel="0" collapsed="false"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</row>
    <row r="62" customFormat="false" ht="15" hidden="false" customHeight="true" outlineLevel="0" collapsed="false"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</row>
    <row r="63" customFormat="false" ht="15" hidden="false" customHeight="true" outlineLevel="0" collapsed="false"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</row>
    <row r="64" customFormat="false" ht="15" hidden="false" customHeight="true" outlineLevel="0" collapsed="false"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</row>
    <row r="65" customFormat="false" ht="15" hidden="false" customHeight="true" outlineLevel="0" collapsed="false"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</row>
    <row r="66" customFormat="false" ht="15" hidden="false" customHeight="true" outlineLevel="0" collapsed="false"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</row>
    <row r="67" customFormat="false" ht="15" hidden="false" customHeight="true" outlineLevel="0" collapsed="false"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</row>
    <row r="68" customFormat="false" ht="15" hidden="false" customHeight="true" outlineLevel="0" collapsed="false"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</row>
    <row r="69" customFormat="false" ht="15" hidden="false" customHeight="true" outlineLevel="0" collapsed="false"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</row>
    <row r="70" customFormat="false" ht="15" hidden="false" customHeight="true" outlineLevel="0" collapsed="false"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</row>
    <row r="71" customFormat="false" ht="15" hidden="false" customHeight="true" outlineLevel="0" collapsed="false"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</row>
    <row r="72" customFormat="false" ht="15" hidden="false" customHeight="true" outlineLevel="0" collapsed="false"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</row>
    <row r="73" customFormat="false" ht="15" hidden="false" customHeight="true" outlineLevel="0" collapsed="false"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</row>
    <row r="74" customFormat="false" ht="15" hidden="false" customHeight="true" outlineLevel="0" collapsed="false"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</row>
    <row r="75" customFormat="false" ht="15" hidden="false" customHeight="true" outlineLevel="0" collapsed="false"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</row>
    <row r="76" customFormat="false" ht="15" hidden="false" customHeight="true" outlineLevel="0" collapsed="false"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</row>
    <row r="77" customFormat="false" ht="15" hidden="false" customHeight="true" outlineLevel="0" collapsed="false"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</row>
    <row r="78" customFormat="false" ht="15" hidden="false" customHeight="true" outlineLevel="0" collapsed="false"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</row>
    <row r="79" customFormat="false" ht="15" hidden="false" customHeight="true" outlineLevel="0" collapsed="false"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</row>
    <row r="80" customFormat="false" ht="15" hidden="false" customHeight="true" outlineLevel="0" collapsed="false"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</row>
    <row r="81" customFormat="false" ht="15" hidden="false" customHeight="true" outlineLevel="0" collapsed="false"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</row>
    <row r="82" customFormat="false" ht="15" hidden="false" customHeight="true" outlineLevel="0" collapsed="false"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</row>
    <row r="83" customFormat="false" ht="15" hidden="false" customHeight="true" outlineLevel="0" collapsed="false"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</row>
  </sheetData>
  <mergeCells count="50">
    <mergeCell ref="D2:E5"/>
    <mergeCell ref="F2:O3"/>
    <mergeCell ref="F4:K5"/>
    <mergeCell ref="L4:M5"/>
    <mergeCell ref="N4:O5"/>
    <mergeCell ref="D7:F8"/>
    <mergeCell ref="J7:L8"/>
    <mergeCell ref="D9:I9"/>
    <mergeCell ref="J9:O9"/>
    <mergeCell ref="D10:F10"/>
    <mergeCell ref="J10:L10"/>
    <mergeCell ref="D11:F11"/>
    <mergeCell ref="J11:L11"/>
    <mergeCell ref="D12:F12"/>
    <mergeCell ref="J12:L12"/>
    <mergeCell ref="D13:F13"/>
    <mergeCell ref="J13:L13"/>
    <mergeCell ref="D14:F14"/>
    <mergeCell ref="J14:L14"/>
    <mergeCell ref="J15:L15"/>
    <mergeCell ref="D16:F16"/>
    <mergeCell ref="J16:L16"/>
    <mergeCell ref="D17:F17"/>
    <mergeCell ref="J17:L17"/>
    <mergeCell ref="D18:F18"/>
    <mergeCell ref="J18:L18"/>
    <mergeCell ref="D19:I19"/>
    <mergeCell ref="J19:O19"/>
    <mergeCell ref="D20:F20"/>
    <mergeCell ref="J20:L20"/>
    <mergeCell ref="D21:F21"/>
    <mergeCell ref="J21:L21"/>
    <mergeCell ref="D22:F22"/>
    <mergeCell ref="J22:L22"/>
    <mergeCell ref="D23:F23"/>
    <mergeCell ref="D24:F24"/>
    <mergeCell ref="J24:L24"/>
    <mergeCell ref="D25:F25"/>
    <mergeCell ref="J25:L25"/>
    <mergeCell ref="D26:H26"/>
    <mergeCell ref="J26:L26"/>
    <mergeCell ref="D27:F27"/>
    <mergeCell ref="D28:F28"/>
    <mergeCell ref="D29:F29"/>
    <mergeCell ref="D30:F30"/>
    <mergeCell ref="D31:F31"/>
    <mergeCell ref="D32:F32"/>
    <mergeCell ref="D33:F33"/>
    <mergeCell ref="D34:F34"/>
    <mergeCell ref="E41:G4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756668BF342349B2041C16AA74819C" ma:contentTypeVersion="14" ma:contentTypeDescription="Crear nuevo documento." ma:contentTypeScope="" ma:versionID="34f20b74aaea4d26625ee764fb939c40">
  <xsd:schema xmlns:xsd="http://www.w3.org/2001/XMLSchema" xmlns:xs="http://www.w3.org/2001/XMLSchema" xmlns:p="http://schemas.microsoft.com/office/2006/metadata/properties" xmlns:ns2="6f53f264-df38-4c5e-a089-ad7f07a2b911" xmlns:ns3="1490ee3b-8825-4a14-a799-bb3413729370" targetNamespace="http://schemas.microsoft.com/office/2006/metadata/properties" ma:root="true" ma:fieldsID="89947eaa9799a801b215acc636da5da5" ns2:_="" ns3:_="">
    <xsd:import namespace="6f53f264-df38-4c5e-a089-ad7f07a2b911"/>
    <xsd:import namespace="1490ee3b-8825-4a14-a799-bb34137293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3f264-df38-4c5e-a089-ad7f07a2b9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073516ef-4520-404e-ac3f-ac1cf3bdf1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90ee3b-8825-4a14-a799-bb34137293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63dda92-6f1d-4962-b131-17191bdb72a0}" ma:internalName="TaxCatchAll" ma:showField="CatchAllData" ma:web="1490ee3b-8825-4a14-a799-bb34137293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53f264-df38-4c5e-a089-ad7f07a2b911">
      <Terms xmlns="http://schemas.microsoft.com/office/infopath/2007/PartnerControls"/>
    </lcf76f155ced4ddcb4097134ff3c332f>
    <TaxCatchAll xmlns="1490ee3b-8825-4a14-a799-bb3413729370" xsi:nil="true"/>
  </documentManagement>
</p:properties>
</file>

<file path=customXml/itemProps1.xml><?xml version="1.0" encoding="utf-8"?>
<ds:datastoreItem xmlns:ds="http://schemas.openxmlformats.org/officeDocument/2006/customXml" ds:itemID="{4689CBF3-D67F-4E75-A23B-ADB34116EC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53f264-df38-4c5e-a089-ad7f07a2b911"/>
    <ds:schemaRef ds:uri="1490ee3b-8825-4a14-a799-bb34137293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FCA9A7-8661-43F7-BFD7-3C6B027F5C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956576-308D-4576-AFE1-2F4C0F3C33E9}">
  <ds:schemaRefs>
    <ds:schemaRef ds:uri="http://schemas.microsoft.com/office/2006/metadata/properties"/>
    <ds:schemaRef ds:uri="http://purl.org/dc/terms/"/>
    <ds:schemaRef ds:uri="1490ee3b-8825-4a14-a799-bb341372937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f53f264-df38-4c5e-a089-ad7f07a2b91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LibreOffice/7.5.1.2$Linux_X86_64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2021-08-15T22:35:05Z</dcterms:created>
  <dc:creator>Marco Arru</dc:creator>
  <dc:description/>
  <dc:language>es-CL</dc:language>
  <cp:lastModifiedBy/>
  <dcterms:modified xsi:type="dcterms:W3CDTF">2023-03-14T22:27:31Z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0x010100A6756668BF342349B2041C16AA74819C</vt:lpwstr>
  </property>
  <property fmtid="{D5CDD505-2E9C-101B-9397-08002B2CF9AE}" pid="3" name="MediaServiceImageTags">
    <vt:lpwstr/>
  </property>
</Properties>
</file>