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1AD50559-364E-5C43-BB7C-77EF5368C67A}" xr6:coauthVersionLast="47" xr6:coauthVersionMax="47" xr10:uidLastSave="{00000000-0000-0000-0000-000000000000}"/>
  <bookViews>
    <workbookView xWindow="0" yWindow="680" windowWidth="27040" windowHeight="1688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  <externalReference r:id="rId10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J19" i="10" s="1"/>
  <c r="H19" i="10"/>
  <c r="G19" i="10"/>
  <c r="I18" i="10"/>
  <c r="G18" i="10"/>
  <c r="H18" i="10" s="1"/>
  <c r="J17" i="10"/>
  <c r="I17" i="10"/>
  <c r="H17" i="10"/>
  <c r="G17" i="10"/>
  <c r="H15" i="10"/>
  <c r="G15" i="10"/>
  <c r="J11" i="10"/>
  <c r="I10" i="10"/>
  <c r="I15" i="10" s="1"/>
  <c r="H10" i="10"/>
  <c r="G10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J18" i="10" l="1"/>
  <c r="H21" i="10"/>
  <c r="H22" i="10" s="1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<sst xmlns="http://schemas.openxmlformats.org/spreadsheetml/2006/main" count="670" uniqueCount="292">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</sst>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1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4" fillId="10" borderId="58" xfId="1" applyFont="1" applyFill="1" applyBorder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23" fillId="0" borderId="49" xfId="1" applyFont="1" applyBorder="1" applyAlignment="1">
      <alignment horizontal="left" vertical="center"/>
    </xf>
    <xf numFmtId="0" fontId="24" fillId="10" borderId="55" xfId="1" applyFont="1" applyFill="1" applyBorder="1" applyAlignment="1">
      <alignment horizontal="left" vertical="center" wrapText="1"/>
    </xf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55" xfId="1" applyFont="1" applyFill="1" applyBorder="1" applyAlignment="1">
      <alignment horizontal="center" vertical="center"/>
    </xf>
    <xf numFmtId="0" fontId="25" fillId="14" borderId="45" xfId="1" applyFont="1" applyFill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left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0" fontId="24" fillId="10" borderId="55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5" fillId="14" borderId="9" xfId="0" applyFont="1" applyFill="1" applyBorder="1" applyAlignment="1">
      <alignment horizontal="center" vertical="center"/>
    </xf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4" fillId="10" borderId="58" xfId="0" applyFont="1" applyFill="1" applyBorder="1" applyAlignment="1">
      <alignment horizontal="left" vertical="center" wrapText="1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ernando/Downloads/Balance%20Pellets%20Prueba%20Octubre%20Mes.xlsx" TargetMode="External"/><Relationship Id="rId1" Type="http://schemas.openxmlformats.org/officeDocument/2006/relationships/externalLinkPath" Target="/Users/fernando/Downloads/Balance%20Pellets%20Prueba%20Octubre%20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os Variac Inventarios"/>
      <sheetName val="Bal Los Colorados"/>
      <sheetName val="Diag Proc Los Colorados"/>
      <sheetName val="Datos Extra"/>
      <sheetName val="Resumen Planta Pellets"/>
      <sheetName val="Utilidad"/>
      <sheetName val="Flujos"/>
      <sheetName val="Diagrama"/>
    </sheetNames>
    <sheetDataSet>
      <sheetData sheetId="0"/>
      <sheetData sheetId="1"/>
      <sheetData sheetId="2"/>
      <sheetData sheetId="3">
        <row r="28">
          <cell r="D28">
            <v>0</v>
          </cell>
        </row>
      </sheetData>
      <sheetData sheetId="4"/>
      <sheetData sheetId="5"/>
      <sheetData sheetId="6"/>
      <sheetData sheetId="7">
        <row r="4">
          <cell r="N4">
            <v>268398.59110000002</v>
          </cell>
        </row>
        <row r="5">
          <cell r="N5">
            <v>0.64069999999999994</v>
          </cell>
        </row>
        <row r="12">
          <cell r="AD12">
            <v>235748</v>
          </cell>
        </row>
        <row r="19">
          <cell r="AE19">
            <v>7.5731611822392159E-2</v>
          </cell>
        </row>
        <row r="21">
          <cell r="G21">
            <v>0.62490000000000001</v>
          </cell>
        </row>
        <row r="25">
          <cell r="I25">
            <v>233452.33439999999</v>
          </cell>
        </row>
        <row r="26">
          <cell r="AE26">
            <v>0</v>
          </cell>
          <cell r="AG26">
            <v>0</v>
          </cell>
        </row>
        <row r="42">
          <cell r="C42">
            <v>0.6895234054089443</v>
          </cell>
        </row>
        <row r="52">
          <cell r="M52">
            <v>273319.5269</v>
          </cell>
        </row>
        <row r="53">
          <cell r="M53">
            <v>0.65344666550772501</v>
          </cell>
        </row>
        <row r="70">
          <cell r="K70">
            <v>276114</v>
          </cell>
        </row>
        <row r="71">
          <cell r="K71">
            <v>0</v>
          </cell>
        </row>
        <row r="72">
          <cell r="K72">
            <v>595717</v>
          </cell>
        </row>
        <row r="77">
          <cell r="K77">
            <v>271631</v>
          </cell>
        </row>
        <row r="78">
          <cell r="K78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13" t="s">
        <v>68</v>
      </c>
      <c r="E9" s="514"/>
      <c r="F9" s="514"/>
      <c r="G9" s="514"/>
      <c r="H9" s="514"/>
      <c r="I9" s="514"/>
      <c r="J9" s="515"/>
      <c r="K9" s="517" t="s">
        <v>104</v>
      </c>
      <c r="L9" s="518"/>
      <c r="M9" s="518"/>
      <c r="N9" s="518"/>
      <c r="O9" s="518"/>
      <c r="P9" s="518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499" t="s">
        <v>106</v>
      </c>
      <c r="E10" s="500"/>
      <c r="F10" s="501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20" t="s">
        <v>107</v>
      </c>
      <c r="L10" s="514"/>
      <c r="M10" s="521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499" t="s">
        <v>108</v>
      </c>
      <c r="E11" s="500"/>
      <c r="F11" s="501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499" t="s">
        <v>109</v>
      </c>
      <c r="L11" s="500"/>
      <c r="M11" s="501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499" t="s">
        <v>110</v>
      </c>
      <c r="E12" s="500"/>
      <c r="F12" s="501"/>
      <c r="G12" s="379">
        <v>0</v>
      </c>
      <c r="H12" s="379">
        <v>0</v>
      </c>
      <c r="I12" s="380">
        <v>0</v>
      </c>
      <c r="J12" s="376">
        <v>0</v>
      </c>
      <c r="K12" s="499" t="s">
        <v>111</v>
      </c>
      <c r="L12" s="500"/>
      <c r="M12" s="501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11" t="s">
        <v>112</v>
      </c>
      <c r="E13" s="489"/>
      <c r="F13" s="490"/>
      <c r="G13" s="379">
        <v>0</v>
      </c>
      <c r="H13" s="379">
        <v>0</v>
      </c>
      <c r="I13" s="380">
        <v>0</v>
      </c>
      <c r="J13" s="376">
        <v>0</v>
      </c>
      <c r="K13" s="499" t="s">
        <v>113</v>
      </c>
      <c r="L13" s="500"/>
      <c r="M13" s="501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11"/>
      <c r="E14" s="489"/>
      <c r="F14" s="490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05" t="s">
        <v>115</v>
      </c>
      <c r="E15" s="492"/>
      <c r="F15" s="493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12" t="s">
        <v>115</v>
      </c>
      <c r="L15" s="492"/>
      <c r="M15" s="493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13" t="s">
        <v>116</v>
      </c>
      <c r="E16" s="514"/>
      <c r="F16" s="514"/>
      <c r="G16" s="514"/>
      <c r="H16" s="514"/>
      <c r="I16" s="514"/>
      <c r="J16" s="515"/>
      <c r="K16" s="516" t="s">
        <v>117</v>
      </c>
      <c r="L16" s="492"/>
      <c r="M16" s="492"/>
      <c r="N16" s="492"/>
      <c r="O16" s="492"/>
      <c r="P16" s="492"/>
      <c r="Q16" s="495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499" t="s">
        <v>118</v>
      </c>
      <c r="E17" s="500"/>
      <c r="F17" s="501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499" t="s">
        <v>107</v>
      </c>
      <c r="E18" s="500"/>
      <c r="F18" s="501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12" t="s">
        <v>115</v>
      </c>
      <c r="L18" s="492"/>
      <c r="M18" s="493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499" t="s">
        <v>109</v>
      </c>
      <c r="E19" s="500"/>
      <c r="F19" s="501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499" t="s">
        <v>94</v>
      </c>
      <c r="E20" s="500"/>
      <c r="F20" s="501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02"/>
      <c r="L20" s="503"/>
      <c r="M20" s="503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499" t="s">
        <v>111</v>
      </c>
      <c r="E21" s="500"/>
      <c r="F21" s="501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05" t="s">
        <v>115</v>
      </c>
      <c r="E22" s="492"/>
      <c r="F22" s="493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04"/>
      <c r="L22" s="503"/>
      <c r="M22" s="503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6" t="s">
        <v>119</v>
      </c>
      <c r="E24" s="492"/>
      <c r="F24" s="493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07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123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124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10" t="s">
        <v>125</v>
      </c>
      <c r="E28" s="500"/>
      <c r="F28" s="501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99" t="s">
        <v>127</v>
      </c>
      <c r="E30" s="500"/>
      <c r="F30" s="501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88" t="s">
        <v>128</v>
      </c>
      <c r="E31" s="489"/>
      <c r="F31" s="490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491" t="s">
        <v>115</v>
      </c>
      <c r="E32" s="492"/>
      <c r="F32" s="493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494" t="s">
        <v>129</v>
      </c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5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496" t="s">
        <v>130</v>
      </c>
      <c r="E36" s="492"/>
      <c r="F36" s="495"/>
      <c r="G36" s="439"/>
      <c r="H36" s="497"/>
      <c r="I36" s="498"/>
      <c r="J36" s="133"/>
      <c r="K36" s="496" t="s">
        <v>131</v>
      </c>
      <c r="L36" s="492"/>
      <c r="M36" s="495"/>
      <c r="N36" s="439"/>
      <c r="O36" s="497"/>
      <c r="P36" s="498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482">
        <f>+Diagrama!P19</f>
        <v>0.86394503720838589</v>
      </c>
      <c r="E37" s="483"/>
      <c r="F37" s="484"/>
      <c r="G37" s="439"/>
      <c r="H37" s="440"/>
      <c r="I37" s="441"/>
      <c r="J37" s="133"/>
      <c r="K37" s="482">
        <f>+Diagrama!P21</f>
        <v>0.96630945584706074</v>
      </c>
      <c r="L37" s="483"/>
      <c r="M37" s="484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485"/>
      <c r="E38" s="486"/>
      <c r="F38" s="487"/>
      <c r="G38" s="439"/>
      <c r="H38" s="443"/>
      <c r="I38" s="444"/>
      <c r="J38" s="133"/>
      <c r="K38" s="485"/>
      <c r="L38" s="486"/>
      <c r="M38" s="487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D11:F11"/>
    <mergeCell ref="K11:M11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K47" sqref="K4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640" t="s">
        <v>68</v>
      </c>
      <c r="E9" s="553"/>
      <c r="F9" s="553"/>
      <c r="G9" s="553"/>
      <c r="H9" s="553"/>
      <c r="I9" s="553"/>
      <c r="J9" s="554"/>
      <c r="K9" s="614" t="s">
        <v>104</v>
      </c>
      <c r="L9" s="615"/>
      <c r="M9" s="615"/>
      <c r="N9" s="615"/>
      <c r="O9" s="615"/>
      <c r="P9" s="615"/>
      <c r="Q9" s="61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621" t="s">
        <v>106</v>
      </c>
      <c r="E10" s="562"/>
      <c r="F10" s="551"/>
      <c r="G10" s="622">
        <f>+[2]Diagrama!AD12</f>
        <v>235748</v>
      </c>
      <c r="H10" s="622">
        <f>+[2]Diagrama!I25</f>
        <v>233452.33439999999</v>
      </c>
      <c r="I10" s="623">
        <f>+[2]Diagrama!G21</f>
        <v>0.62490000000000001</v>
      </c>
      <c r="J10" s="613">
        <f>I10*H10</f>
        <v>145884.36376656001</v>
      </c>
      <c r="K10" s="617" t="s">
        <v>107</v>
      </c>
      <c r="L10" s="553"/>
      <c r="M10" s="618"/>
      <c r="N10" s="619">
        <f>+Diagrama!J72</f>
        <v>218637.63791927518</v>
      </c>
      <c r="O10" s="619">
        <f>+Diagrama!H40</f>
        <v>201923</v>
      </c>
      <c r="P10" s="620">
        <f>+Diagrama!H41</f>
        <v>0.7046099322499999</v>
      </c>
      <c r="Q10" s="613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621" t="s">
        <v>108</v>
      </c>
      <c r="E11" s="562"/>
      <c r="F11" s="551"/>
      <c r="G11" s="611">
        <v>0</v>
      </c>
      <c r="H11" s="611">
        <v>0</v>
      </c>
      <c r="I11" s="612">
        <v>0</v>
      </c>
      <c r="J11" s="613">
        <f t="shared" ref="J11" si="1">I11*H11</f>
        <v>0</v>
      </c>
      <c r="K11" s="621" t="s">
        <v>109</v>
      </c>
      <c r="L11" s="562"/>
      <c r="M11" s="551"/>
      <c r="N11" s="622">
        <f>+Diagrama!J70</f>
        <v>0</v>
      </c>
      <c r="O11" s="622">
        <f>+Diagrama!P49</f>
        <v>0</v>
      </c>
      <c r="P11" s="623">
        <v>0</v>
      </c>
      <c r="Q11" s="613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621" t="s">
        <v>110</v>
      </c>
      <c r="E12" s="562"/>
      <c r="F12" s="551"/>
      <c r="G12" s="611">
        <v>0</v>
      </c>
      <c r="H12" s="611">
        <v>0</v>
      </c>
      <c r="I12" s="612">
        <v>0</v>
      </c>
      <c r="J12" s="613">
        <v>0</v>
      </c>
      <c r="K12" s="621" t="s">
        <v>111</v>
      </c>
      <c r="L12" s="562"/>
      <c r="M12" s="551"/>
      <c r="N12" s="622">
        <f>+Diagrama!J71</f>
        <v>0</v>
      </c>
      <c r="O12" s="622">
        <f>+Diagrama!R47</f>
        <v>0</v>
      </c>
      <c r="P12" s="623">
        <v>0</v>
      </c>
      <c r="Q12" s="613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641" t="s">
        <v>112</v>
      </c>
      <c r="E13" s="642"/>
      <c r="F13" s="643"/>
      <c r="G13" s="611">
        <v>0</v>
      </c>
      <c r="H13" s="611">
        <v>0</v>
      </c>
      <c r="I13" s="612">
        <v>0</v>
      </c>
      <c r="J13" s="613">
        <v>0</v>
      </c>
      <c r="K13" s="621" t="s">
        <v>113</v>
      </c>
      <c r="L13" s="562"/>
      <c r="M13" s="551"/>
      <c r="N13" s="622">
        <f>+Diagrama!J77</f>
        <v>424135.96165245684</v>
      </c>
      <c r="O13" s="622">
        <f>+Diagrama!J77*(1-Diagrama!AE7)</f>
        <v>420034</v>
      </c>
      <c r="P13" s="623">
        <f>+Diagrama!H5</f>
        <v>0.63643644745999994</v>
      </c>
      <c r="Q13" s="613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641"/>
      <c r="E14" s="642"/>
      <c r="F14" s="643"/>
      <c r="G14" s="611"/>
      <c r="H14" s="611"/>
      <c r="I14" s="612"/>
      <c r="J14" s="613"/>
      <c r="K14" s="624" t="s">
        <v>276</v>
      </c>
      <c r="L14" s="625"/>
      <c r="M14" s="626"/>
      <c r="N14" s="627">
        <f>+Diagrama!J78</f>
        <v>2203</v>
      </c>
      <c r="O14" s="627">
        <f>+Diagrama!J78*(1-Diagrama!AE33)</f>
        <v>2203</v>
      </c>
      <c r="P14" s="623">
        <f>+Diagrama!AG33</f>
        <v>0</v>
      </c>
      <c r="Q14" s="613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644" t="s">
        <v>115</v>
      </c>
      <c r="E15" s="629"/>
      <c r="F15" s="630"/>
      <c r="G15" s="631">
        <f>SUM(G10:G14)</f>
        <v>235748</v>
      </c>
      <c r="H15" s="631">
        <f>SUM(H10:H14)</f>
        <v>233452.33439999999</v>
      </c>
      <c r="I15" s="632">
        <f>I10</f>
        <v>0.62490000000000001</v>
      </c>
      <c r="J15" s="631">
        <f>J10</f>
        <v>145884.36376656001</v>
      </c>
      <c r="K15" s="628" t="s">
        <v>115</v>
      </c>
      <c r="L15" s="629"/>
      <c r="M15" s="630"/>
      <c r="N15" s="631">
        <f>SUM(N10:N14)</f>
        <v>644976.59957173199</v>
      </c>
      <c r="O15" s="631">
        <f>SUM(O10:O14)</f>
        <v>624160</v>
      </c>
      <c r="P15" s="632">
        <f>+Q15/O15</f>
        <v>0.65624503031615344</v>
      </c>
      <c r="Q15" s="631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640" t="s">
        <v>116</v>
      </c>
      <c r="E16" s="553"/>
      <c r="F16" s="553"/>
      <c r="G16" s="553"/>
      <c r="H16" s="553"/>
      <c r="I16" s="553"/>
      <c r="J16" s="554"/>
      <c r="K16" s="633" t="s">
        <v>117</v>
      </c>
      <c r="L16" s="629"/>
      <c r="M16" s="629"/>
      <c r="N16" s="629"/>
      <c r="O16" s="629"/>
      <c r="P16" s="629"/>
      <c r="Q16" s="634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621" t="s">
        <v>118</v>
      </c>
      <c r="E17" s="562"/>
      <c r="F17" s="551"/>
      <c r="G17" s="611">
        <f>+[2]Diagrama!K77</f>
        <v>271631</v>
      </c>
      <c r="H17" s="611">
        <f>+[2]Diagrama!N4</f>
        <v>268398.59110000002</v>
      </c>
      <c r="I17" s="612">
        <f>+[2]Diagrama!N5</f>
        <v>0.64069999999999994</v>
      </c>
      <c r="J17" s="613">
        <f t="shared" ref="J17:J21" si="2">I17*H17</f>
        <v>171962.97731776998</v>
      </c>
      <c r="K17" s="635" t="s">
        <v>277</v>
      </c>
      <c r="L17" s="635"/>
      <c r="M17" s="636"/>
      <c r="N17" s="622" t="s">
        <v>278</v>
      </c>
      <c r="O17" s="622">
        <f>+Diagrama!F27</f>
        <v>19685</v>
      </c>
      <c r="P17" s="623">
        <f>+Diagrama!F28</f>
        <v>5.8200000000000002E-2</v>
      </c>
      <c r="Q17" s="613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621" t="s">
        <v>107</v>
      </c>
      <c r="E18" s="562"/>
      <c r="F18" s="551"/>
      <c r="G18" s="611">
        <f>+[2]Diagrama!K72</f>
        <v>595717</v>
      </c>
      <c r="H18" s="611">
        <f>+G18*(1-[2]Diagrama!AE19)</f>
        <v>550602.39139999996</v>
      </c>
      <c r="I18" s="612">
        <f>+[2]Diagrama!C42</f>
        <v>0.6895234054089443</v>
      </c>
      <c r="J18" s="613">
        <f t="shared" si="2"/>
        <v>379653.2359444364</v>
      </c>
      <c r="K18" s="628" t="s">
        <v>115</v>
      </c>
      <c r="L18" s="629"/>
      <c r="M18" s="630"/>
      <c r="N18" s="637" t="str">
        <f>N17</f>
        <v>-</v>
      </c>
      <c r="O18" s="637">
        <f t="shared" ref="O18:P18" si="4">O17</f>
        <v>19685</v>
      </c>
      <c r="P18" s="638">
        <f t="shared" si="4"/>
        <v>5.8200000000000002E-2</v>
      </c>
      <c r="Q18" s="639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621" t="s">
        <v>109</v>
      </c>
      <c r="E19" s="562"/>
      <c r="F19" s="551"/>
      <c r="G19" s="611">
        <f>+[2]Diagrama!K70</f>
        <v>276114</v>
      </c>
      <c r="H19" s="611">
        <f>+[2]Diagrama!M52</f>
        <v>273319.5269</v>
      </c>
      <c r="I19" s="612">
        <f>+[2]Diagrama!M53</f>
        <v>0.65344666550772501</v>
      </c>
      <c r="J19" s="613">
        <f t="shared" si="2"/>
        <v>178599.73347095394</v>
      </c>
      <c r="K19" s="502"/>
      <c r="L19" s="503"/>
      <c r="M19" s="503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621" t="s">
        <v>94</v>
      </c>
      <c r="E20" s="562"/>
      <c r="F20" s="551"/>
      <c r="G20" s="611">
        <v>0</v>
      </c>
      <c r="H20" s="611">
        <f>[2]Diagrama!K78*(1-'[2]Datos Extra'!D28)</f>
        <v>0</v>
      </c>
      <c r="I20" s="612">
        <f>+[2]Diagrama!T34</f>
        <v>0</v>
      </c>
      <c r="J20" s="613">
        <f t="shared" si="2"/>
        <v>0</v>
      </c>
      <c r="K20" s="504"/>
      <c r="L20" s="503"/>
      <c r="M20" s="503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621" t="s">
        <v>111</v>
      </c>
      <c r="E21" s="562"/>
      <c r="F21" s="551"/>
      <c r="G21" s="611">
        <f>+[2]Diagrama!K71</f>
        <v>0</v>
      </c>
      <c r="H21" s="611">
        <f>IF(G21=0,0,G21*(1-[2]Diagrama!AE26))</f>
        <v>0</v>
      </c>
      <c r="I21" s="612">
        <f>IF(G21=0,0,[2]Diagrama!AG26)</f>
        <v>0</v>
      </c>
      <c r="J21" s="613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644" t="s">
        <v>115</v>
      </c>
      <c r="E22" s="629"/>
      <c r="F22" s="630"/>
      <c r="G22" s="631">
        <f>SUM(G17:G21)</f>
        <v>1143462</v>
      </c>
      <c r="H22" s="631">
        <f>SUM(H17:H21)</f>
        <v>1092320.5093999999</v>
      </c>
      <c r="I22" s="632">
        <f>SUMPRODUCT(H17:H21,I17:I21)/H22</f>
        <v>0.66849971272100372</v>
      </c>
      <c r="J22" s="631">
        <f>SUM(J17:J21)</f>
        <v>730215.94673316041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06" t="s">
        <v>119</v>
      </c>
      <c r="E23" s="492"/>
      <c r="F23" s="493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7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10" t="s">
        <v>123</v>
      </c>
      <c r="E25" s="500"/>
      <c r="F25" s="501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124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125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99" t="s">
        <v>127</v>
      </c>
      <c r="E29" s="500"/>
      <c r="F29" s="501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88" t="s">
        <v>128</v>
      </c>
      <c r="E30" s="489"/>
      <c r="F30" s="490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91" t="s">
        <v>115</v>
      </c>
      <c r="E31" s="492"/>
      <c r="F31" s="493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494" t="s">
        <v>129</v>
      </c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5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496" t="s">
        <v>130</v>
      </c>
      <c r="E35" s="492"/>
      <c r="F35" s="495"/>
      <c r="G35" s="439"/>
      <c r="H35" s="497"/>
      <c r="I35" s="498"/>
      <c r="J35" s="133"/>
      <c r="K35" s="496" t="s">
        <v>131</v>
      </c>
      <c r="L35" s="492"/>
      <c r="M35" s="495"/>
      <c r="N35" s="439"/>
      <c r="O35" s="497"/>
      <c r="P35" s="498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482">
        <f>Diagrama!P19</f>
        <v>0.86394503720838589</v>
      </c>
      <c r="E36" s="518"/>
      <c r="F36" s="519"/>
      <c r="G36" s="439"/>
      <c r="H36" s="440"/>
      <c r="I36" s="441"/>
      <c r="J36" s="133"/>
      <c r="K36" s="544">
        <f>Diagrama!P21</f>
        <v>0.96630945584706074</v>
      </c>
      <c r="L36" s="545"/>
      <c r="M36" s="546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31"/>
      <c r="E37" s="526"/>
      <c r="F37" s="543"/>
      <c r="G37" s="439"/>
      <c r="H37" s="443"/>
      <c r="I37" s="444"/>
      <c r="J37" s="133"/>
      <c r="K37" s="547"/>
      <c r="L37" s="548"/>
      <c r="M37" s="549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0" t="s">
        <v>45</v>
      </c>
      <c r="K44" s="551"/>
      <c r="M44" s="552" t="s">
        <v>46</v>
      </c>
      <c r="N44" s="553"/>
      <c r="O44" s="554"/>
      <c r="R44" s="555" t="s">
        <v>47</v>
      </c>
      <c r="S44" s="55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6" t="s">
        <v>59</v>
      </c>
      <c r="K71" s="55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5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5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5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59"/>
      <c r="G44" s="562"/>
      <c r="H44" s="564" t="s">
        <v>69</v>
      </c>
      <c r="I44" s="559"/>
      <c r="J44" s="551"/>
      <c r="K44" s="567" t="s">
        <v>70</v>
      </c>
      <c r="L44" s="559"/>
      <c r="M44" s="559"/>
      <c r="N44" s="55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8" t="s">
        <v>72</v>
      </c>
      <c r="I45" s="551"/>
      <c r="J45" s="27">
        <f>+E7</f>
        <v>1770.5761999999995</v>
      </c>
      <c r="K45" s="558" t="s">
        <v>73</v>
      </c>
      <c r="L45" s="559"/>
      <c r="M45" s="551"/>
      <c r="N45" s="27">
        <f>+C8</f>
        <v>12961.629000000001</v>
      </c>
    </row>
    <row r="46" spans="2:20" ht="15.75" customHeight="1" x14ac:dyDescent="0.2">
      <c r="E46" s="556"/>
      <c r="F46" s="551"/>
      <c r="G46" s="16"/>
      <c r="H46" s="558" t="s">
        <v>74</v>
      </c>
      <c r="I46" s="551"/>
      <c r="J46" s="27">
        <f>+J19</f>
        <v>44584.890479986498</v>
      </c>
      <c r="K46" s="558" t="s">
        <v>75</v>
      </c>
      <c r="L46" s="559"/>
      <c r="M46" s="551"/>
      <c r="N46" s="27">
        <f>+C28</f>
        <v>16162.331</v>
      </c>
    </row>
    <row r="47" spans="2:20" ht="15.75" customHeight="1" x14ac:dyDescent="0.2">
      <c r="E47" s="556"/>
      <c r="F47" s="551"/>
      <c r="G47" s="16"/>
      <c r="H47" s="558" t="s">
        <v>76</v>
      </c>
      <c r="I47" s="551"/>
      <c r="J47" s="27">
        <f>+G27</f>
        <v>-359512.14169349719</v>
      </c>
      <c r="K47" s="558" t="s">
        <v>77</v>
      </c>
      <c r="L47" s="559"/>
      <c r="M47" s="551"/>
      <c r="N47" s="27">
        <f>+S36</f>
        <v>19130.865000000002</v>
      </c>
    </row>
    <row r="48" spans="2:20" ht="15.75" customHeight="1" x14ac:dyDescent="0.2">
      <c r="E48" s="556"/>
      <c r="F48" s="551"/>
      <c r="G48" s="16"/>
      <c r="H48" s="77" t="s">
        <v>78</v>
      </c>
      <c r="I48" s="77"/>
      <c r="J48" s="27">
        <f>+O20</f>
        <v>-14174.322317347061</v>
      </c>
      <c r="K48" s="558" t="s">
        <v>79</v>
      </c>
      <c r="L48" s="559"/>
      <c r="M48" s="551"/>
      <c r="N48" s="27">
        <f>+S28</f>
        <v>108284.65870939114</v>
      </c>
    </row>
    <row r="49" spans="5:14" ht="15.75" customHeight="1" x14ac:dyDescent="0.2">
      <c r="E49" s="556"/>
      <c r="F49" s="551"/>
      <c r="G49" s="16"/>
      <c r="H49" s="558" t="s">
        <v>80</v>
      </c>
      <c r="I49" s="551"/>
      <c r="J49" s="27">
        <f>+P40</f>
        <v>-311.60807004405433</v>
      </c>
      <c r="K49" s="558" t="s">
        <v>81</v>
      </c>
      <c r="L49" s="559"/>
      <c r="M49" s="551"/>
      <c r="N49" s="27">
        <f>+G36</f>
        <v>673884.94200000004</v>
      </c>
    </row>
    <row r="50" spans="5:14" ht="15.75" customHeight="1" x14ac:dyDescent="0.25">
      <c r="E50" s="561" t="s">
        <v>82</v>
      </c>
      <c r="F50" s="551"/>
      <c r="G50" s="78">
        <f>+G45</f>
        <v>502781.82030850503</v>
      </c>
      <c r="H50" s="557" t="s">
        <v>83</v>
      </c>
      <c r="I50" s="551"/>
      <c r="J50" s="79">
        <f>+SUM(J45:J49)</f>
        <v>-327642.60540090181</v>
      </c>
      <c r="K50" s="557" t="s">
        <v>84</v>
      </c>
      <c r="L50" s="559"/>
      <c r="M50" s="55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0" t="s">
        <v>68</v>
      </c>
      <c r="F55" s="559"/>
      <c r="G55" s="562"/>
      <c r="H55" s="560" t="s">
        <v>69</v>
      </c>
      <c r="I55" s="559"/>
      <c r="J55" s="551"/>
      <c r="K55" s="563" t="s">
        <v>70</v>
      </c>
      <c r="L55" s="559"/>
      <c r="M55" s="559"/>
      <c r="N55" s="55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8" t="s">
        <v>72</v>
      </c>
      <c r="I56" s="551"/>
      <c r="J56" s="27" t="e">
        <f>+'Bal Los Colorados'!O49*'Bal Los Colorados'!G49</f>
        <v>#REF!</v>
      </c>
      <c r="K56" s="558" t="s">
        <v>73</v>
      </c>
      <c r="L56" s="559"/>
      <c r="M56" s="551"/>
      <c r="N56" s="27">
        <f>+C10</f>
        <v>7704.8210577451482</v>
      </c>
    </row>
    <row r="57" spans="5:14" ht="15.75" customHeight="1" x14ac:dyDescent="0.2">
      <c r="E57" s="556"/>
      <c r="F57" s="551"/>
      <c r="G57" s="16"/>
      <c r="H57" s="558" t="s">
        <v>74</v>
      </c>
      <c r="I57" s="551"/>
      <c r="J57" s="27" t="e">
        <f>+'Bal Los Colorados'!O53*'Bal Los Colorados'!G53</f>
        <v>#REF!</v>
      </c>
      <c r="K57" s="558" t="s">
        <v>75</v>
      </c>
      <c r="L57" s="559"/>
      <c r="M57" s="551"/>
      <c r="N57" s="27">
        <f>+C30</f>
        <v>9675.4587302503223</v>
      </c>
    </row>
    <row r="58" spans="5:14" ht="15.75" customHeight="1" x14ac:dyDescent="0.2">
      <c r="E58" s="556"/>
      <c r="F58" s="551"/>
      <c r="G58" s="16"/>
      <c r="H58" s="558" t="s">
        <v>76</v>
      </c>
      <c r="I58" s="551"/>
      <c r="J58" s="27" t="e">
        <f>+'Bal Los Colorados'!O56*'Bal Los Colorados'!G56</f>
        <v>#REF!</v>
      </c>
      <c r="K58" s="558" t="s">
        <v>77</v>
      </c>
      <c r="L58" s="559"/>
      <c r="M58" s="551"/>
      <c r="N58" s="27">
        <f>+S38</f>
        <v>7620.3234035700007</v>
      </c>
    </row>
    <row r="59" spans="5:14" ht="15.75" customHeight="1" x14ac:dyDescent="0.2">
      <c r="E59" s="556"/>
      <c r="F59" s="551"/>
      <c r="G59" s="16"/>
      <c r="H59" s="77" t="s">
        <v>78</v>
      </c>
      <c r="I59" s="77"/>
      <c r="J59" s="27" t="e">
        <f>+'Bal Los Colorados'!O62*'Bal Los Colorados'!G62</f>
        <v>#REF!</v>
      </c>
      <c r="K59" s="558" t="s">
        <v>79</v>
      </c>
      <c r="L59" s="559"/>
      <c r="M59" s="551"/>
      <c r="N59" s="27">
        <f>+S30</f>
        <v>14049.347154701374</v>
      </c>
    </row>
    <row r="60" spans="5:14" ht="15.75" customHeight="1" x14ac:dyDescent="0.2">
      <c r="E60" s="556"/>
      <c r="F60" s="551"/>
      <c r="G60" s="16"/>
      <c r="H60" s="558" t="s">
        <v>80</v>
      </c>
      <c r="I60" s="551"/>
      <c r="J60" s="27" t="e">
        <f>+'Bal Los Colorados'!O67*'Bal Los Colorados'!G67</f>
        <v>#REF!</v>
      </c>
      <c r="K60" s="558" t="s">
        <v>81</v>
      </c>
      <c r="L60" s="559"/>
      <c r="M60" s="551"/>
      <c r="N60" s="27">
        <f>+G38</f>
        <v>410848.95586592209</v>
      </c>
    </row>
    <row r="61" spans="5:14" ht="15.75" customHeight="1" x14ac:dyDescent="0.25">
      <c r="E61" s="561" t="s">
        <v>82</v>
      </c>
      <c r="F61" s="551"/>
      <c r="G61" s="78">
        <f>+G56</f>
        <v>231983.78607040126</v>
      </c>
      <c r="H61" s="557" t="s">
        <v>83</v>
      </c>
      <c r="I61" s="551"/>
      <c r="J61" s="79" t="e">
        <f>+SUM(J56:J60)</f>
        <v>#REF!</v>
      </c>
      <c r="K61" s="557" t="s">
        <v>84</v>
      </c>
      <c r="L61" s="559"/>
      <c r="M61" s="55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607">
        <v>65746</v>
      </c>
      <c r="D44" s="608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609">
        <v>24742</v>
      </c>
      <c r="D45" s="609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609">
        <v>2203</v>
      </c>
      <c r="D46" s="609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609">
        <v>0</v>
      </c>
      <c r="D47" s="609">
        <v>0</v>
      </c>
      <c r="E47">
        <v>0</v>
      </c>
    </row>
    <row r="48" spans="1:7" x14ac:dyDescent="0.2">
      <c r="A48" s="593" t="s">
        <v>221</v>
      </c>
      <c r="B48" s="594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593" t="s">
        <v>223</v>
      </c>
      <c r="B49" s="594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593" t="s">
        <v>225</v>
      </c>
      <c r="B50" s="594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593" t="s">
        <v>227</v>
      </c>
      <c r="B51" s="594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593" t="s">
        <v>221</v>
      </c>
      <c r="B52" s="594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593" t="s">
        <v>223</v>
      </c>
      <c r="B53" s="594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593" t="s">
        <v>225</v>
      </c>
      <c r="B54" s="594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593" t="s">
        <v>227</v>
      </c>
      <c r="B55" s="594"/>
      <c r="C55" s="228"/>
      <c r="D55" s="228"/>
      <c r="E55" s="231"/>
      <c r="F55" s="467"/>
      <c r="G55" s="467"/>
    </row>
    <row r="56" spans="1:7" x14ac:dyDescent="0.2">
      <c r="A56" s="593" t="s">
        <v>221</v>
      </c>
      <c r="B56" s="594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593" t="s">
        <v>223</v>
      </c>
      <c r="B57" s="594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593" t="s">
        <v>225</v>
      </c>
      <c r="B58" s="594"/>
      <c r="C58" s="466"/>
      <c r="D58" s="466"/>
      <c r="E58" s="231"/>
      <c r="F58" s="467"/>
      <c r="G58" s="467"/>
    </row>
    <row r="59" spans="1:7" x14ac:dyDescent="0.2">
      <c r="A59" s="593" t="s">
        <v>227</v>
      </c>
      <c r="B59" s="594"/>
      <c r="C59" s="466"/>
      <c r="D59" s="466"/>
      <c r="E59" s="237"/>
      <c r="F59" s="467"/>
      <c r="G59" s="467"/>
    </row>
    <row r="60" spans="1:7" ht="15.75" customHeight="1" x14ac:dyDescent="0.2">
      <c r="A60" s="593" t="s">
        <v>221</v>
      </c>
      <c r="B60" s="594"/>
      <c r="C60" s="228"/>
      <c r="D60" s="228"/>
      <c r="E60" s="231"/>
      <c r="F60" s="467"/>
      <c r="G60" s="467"/>
    </row>
    <row r="61" spans="1:7" ht="15.75" customHeight="1" x14ac:dyDescent="0.2">
      <c r="A61" s="593" t="s">
        <v>223</v>
      </c>
      <c r="B61" s="594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568"/>
      <c r="L65" s="569"/>
      <c r="M65" s="88"/>
      <c r="N65" s="570" t="s">
        <v>46</v>
      </c>
      <c r="O65" s="571"/>
      <c r="P65" s="569"/>
      <c r="Q65" s="93"/>
      <c r="R65" s="572"/>
      <c r="S65" s="57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4"/>
      <c r="L129" s="56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5" t="s">
        <v>133</v>
      </c>
      <c r="C2" s="576"/>
      <c r="D2" s="577"/>
      <c r="F2" s="575" t="s">
        <v>134</v>
      </c>
      <c r="G2" s="576"/>
      <c r="H2" s="577"/>
      <c r="J2" s="578" t="s">
        <v>135</v>
      </c>
      <c r="K2" s="551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53" zoomScaleNormal="70" workbookViewId="0">
      <selection activeCell="J70" sqref="J7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1" t="s">
        <v>262</v>
      </c>
      <c r="AE4" s="581"/>
      <c r="AF4" s="581"/>
      <c r="AG4" s="581"/>
      <c r="AH4" s="144"/>
      <c r="AI4" s="144"/>
      <c r="AL4" s="582"/>
      <c r="AM4" s="582"/>
      <c r="AN4" s="582"/>
      <c r="AO4" s="582"/>
      <c r="AP4" s="58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165</v>
      </c>
      <c r="AB5" s="583"/>
      <c r="AC5" s="580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584"/>
      <c r="AV5" s="584"/>
      <c r="AW5" s="584"/>
      <c r="AX5" s="584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85" t="s">
        <v>170</v>
      </c>
      <c r="AB6" s="586"/>
      <c r="AC6" s="587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88" t="s">
        <v>171</v>
      </c>
      <c r="AB7" s="589"/>
      <c r="AC7" s="590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5" t="s">
        <v>172</v>
      </c>
      <c r="AB8" s="586"/>
      <c r="AC8" s="587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8" t="s">
        <v>173</v>
      </c>
      <c r="AB9" s="589"/>
      <c r="AC9" s="590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584"/>
      <c r="AV14" s="584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1" t="s">
        <v>159</v>
      </c>
      <c r="AB29" s="592"/>
      <c r="AC29" s="592"/>
      <c r="AD29" s="592"/>
      <c r="AE29" s="592"/>
      <c r="AF29" s="592"/>
      <c r="AG29" s="592"/>
      <c r="AH29" s="592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610">
        <f>'Datos Extra'!C22</f>
        <v>0.04</v>
      </c>
      <c r="AF30" s="217">
        <f>'Datos Extra'!D22</f>
        <v>3801.6</v>
      </c>
      <c r="AG30" s="610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610">
        <f>'Datos Extra'!C23</f>
        <v>0.04</v>
      </c>
      <c r="AF31" s="217">
        <f>'Datos Extra'!D23</f>
        <v>31909.439999999999</v>
      </c>
      <c r="AG31" s="610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610">
        <f>'Datos Extra'!C24</f>
        <v>3.3834507804891299E-2</v>
      </c>
      <c r="AF32" s="217">
        <f>'Datos Extra'!D24</f>
        <v>7265.5645013072171</v>
      </c>
      <c r="AG32" s="610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610">
        <f>'Datos Extra'!C25</f>
        <v>0</v>
      </c>
      <c r="AF33" s="217">
        <f>'Datos Extra'!D25</f>
        <v>0</v>
      </c>
      <c r="AG33" s="610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610">
        <f>'Datos Extra'!C26</f>
        <v>3.3834507804891299E-2</v>
      </c>
      <c r="AF34" s="217">
        <f>'Datos Extra'!D26</f>
        <v>7265.5645013072171</v>
      </c>
      <c r="AG34" s="610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610">
        <f>'Datos Extra'!C27</f>
        <v>0</v>
      </c>
      <c r="AF35" s="217">
        <f>'Datos Extra'!D27</f>
        <v>0</v>
      </c>
      <c r="AG35" s="610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610">
        <f>'Datos Extra'!C28</f>
        <v>0</v>
      </c>
      <c r="AF36" s="217">
        <f>'Datos Extra'!D28</f>
        <v>24345</v>
      </c>
      <c r="AG36" s="610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610">
        <f>'Datos Extra'!C29</f>
        <v>0</v>
      </c>
      <c r="AF37" s="217">
        <f>'Datos Extra'!D29</f>
        <v>24345</v>
      </c>
      <c r="AG37" s="610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610">
        <f>'Datos Extra'!C30</f>
        <v>0</v>
      </c>
      <c r="AF38" s="217">
        <f>'Datos Extra'!D30</f>
        <v>0</v>
      </c>
      <c r="AG38" s="610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610">
        <f>'Datos Extra'!C31</f>
        <v>0</v>
      </c>
      <c r="AF39" s="217">
        <f>'Datos Extra'!D31</f>
        <v>0</v>
      </c>
      <c r="AG39" s="610">
        <f>'Datos Extra'!E31</f>
        <v>0</v>
      </c>
      <c r="AH39" s="217">
        <f>'Datos Extra'!F31</f>
        <v>0</v>
      </c>
      <c r="AI39" s="217">
        <f>'Datos Extra'!G31</f>
        <v>0</v>
      </c>
      <c r="AK39" s="581" t="s">
        <v>215</v>
      </c>
      <c r="AL39" s="581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610">
        <f>'Datos Extra'!C32</f>
        <v>0</v>
      </c>
      <c r="AF40" s="217">
        <f>'Datos Extra'!D32</f>
        <v>0</v>
      </c>
      <c r="AG40" s="610">
        <f>'Datos Extra'!E32</f>
        <v>0</v>
      </c>
      <c r="AH40" s="217">
        <f>'Datos Extra'!F32</f>
        <v>0</v>
      </c>
      <c r="AI40" s="217">
        <f>'Datos Extra'!G32</f>
        <v>0</v>
      </c>
      <c r="AK40" s="579" t="s">
        <v>107</v>
      </c>
      <c r="AL40" s="580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610">
        <f>'Datos Extra'!C33</f>
        <v>0</v>
      </c>
      <c r="AF41" s="217">
        <f>'Datos Extra'!D33</f>
        <v>0</v>
      </c>
      <c r="AG41" s="610">
        <f>'Datos Extra'!E33</f>
        <v>0</v>
      </c>
      <c r="AH41" s="217">
        <f>'Datos Extra'!F33</f>
        <v>0</v>
      </c>
      <c r="AI41" s="217">
        <f>'Datos Extra'!G33</f>
        <v>0</v>
      </c>
      <c r="AK41" s="593" t="s">
        <v>221</v>
      </c>
      <c r="AL41" s="594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610">
        <f>'Datos Extra'!C34</f>
        <v>0</v>
      </c>
      <c r="AF42" s="217">
        <f>'Datos Extra'!D34</f>
        <v>0</v>
      </c>
      <c r="AG42" s="610">
        <f>'Datos Extra'!E34</f>
        <v>0</v>
      </c>
      <c r="AH42" s="217">
        <f>'Datos Extra'!F34</f>
        <v>0</v>
      </c>
      <c r="AI42" s="217">
        <f>'Datos Extra'!G34</f>
        <v>0</v>
      </c>
      <c r="AK42" s="593" t="s">
        <v>223</v>
      </c>
      <c r="AL42" s="594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610">
        <f>'Datos Extra'!C35</f>
        <v>0</v>
      </c>
      <c r="AF43" s="217">
        <f>'Datos Extra'!D35</f>
        <v>0</v>
      </c>
      <c r="AG43" s="610">
        <f>'Datos Extra'!E35</f>
        <v>0</v>
      </c>
      <c r="AH43" s="217">
        <f>'Datos Extra'!F35</f>
        <v>0</v>
      </c>
      <c r="AI43" s="217">
        <f>'Datos Extra'!G35</f>
        <v>0</v>
      </c>
      <c r="AK43" s="593" t="s">
        <v>225</v>
      </c>
      <c r="AL43" s="594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610">
        <f>'Datos Extra'!C36</f>
        <v>0</v>
      </c>
      <c r="AF44" s="217">
        <f>'Datos Extra'!D36</f>
        <v>0</v>
      </c>
      <c r="AG44" s="610">
        <f>'Datos Extra'!E36</f>
        <v>0</v>
      </c>
      <c r="AH44" s="217">
        <f>'Datos Extra'!F36</f>
        <v>0</v>
      </c>
      <c r="AI44" s="217">
        <f>'Datos Extra'!G36</f>
        <v>0</v>
      </c>
      <c r="AK44" s="593" t="s">
        <v>227</v>
      </c>
      <c r="AL44" s="594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610">
        <f>'Datos Extra'!C37</f>
        <v>0</v>
      </c>
      <c r="AF45" s="217">
        <f>'Datos Extra'!D37</f>
        <v>0</v>
      </c>
      <c r="AG45" s="610">
        <f>'Datos Extra'!E37</f>
        <v>0</v>
      </c>
      <c r="AH45" s="217">
        <f>'Datos Extra'!F37</f>
        <v>0</v>
      </c>
      <c r="AI45" s="217">
        <f>'Datos Extra'!G37</f>
        <v>0</v>
      </c>
      <c r="AK45" s="579" t="s">
        <v>109</v>
      </c>
      <c r="AL45" s="580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93" t="s">
        <v>221</v>
      </c>
      <c r="AL46" s="594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582" t="s">
        <v>229</v>
      </c>
      <c r="AD47" s="582"/>
      <c r="AE47" s="582"/>
      <c r="AF47" s="582"/>
      <c r="AK47" s="593" t="s">
        <v>223</v>
      </c>
      <c r="AL47" s="594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93" t="s">
        <v>225</v>
      </c>
      <c r="AL48" s="594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593" t="s">
        <v>227</v>
      </c>
      <c r="AL49" s="594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579" t="s">
        <v>93</v>
      </c>
      <c r="AL50" s="580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93" t="s">
        <v>221</v>
      </c>
      <c r="AL51" s="594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3" t="s">
        <v>223</v>
      </c>
      <c r="AL52" s="594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3" t="s">
        <v>225</v>
      </c>
      <c r="AL53" s="594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3" t="s">
        <v>227</v>
      </c>
      <c r="AL54" s="594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579" t="s">
        <v>236</v>
      </c>
      <c r="AL55" s="580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93" t="s">
        <v>221</v>
      </c>
      <c r="AL56" s="594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593" t="s">
        <v>223</v>
      </c>
      <c r="AL57" s="594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596" t="s">
        <v>237</v>
      </c>
      <c r="H68" s="597"/>
      <c r="I68" s="598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599" t="s">
        <v>68</v>
      </c>
      <c r="D69" s="600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595" t="s">
        <v>157</v>
      </c>
      <c r="D70" s="501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595" t="s">
        <v>88</v>
      </c>
      <c r="D71" s="501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595" t="s">
        <v>89</v>
      </c>
      <c r="D72" s="501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595" t="s">
        <v>158</v>
      </c>
      <c r="D73" s="501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595" t="s">
        <v>90</v>
      </c>
      <c r="D74" s="501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595" t="s">
        <v>91</v>
      </c>
      <c r="D75" s="501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595" t="s">
        <v>92</v>
      </c>
      <c r="D76" s="501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595" t="s">
        <v>93</v>
      </c>
      <c r="D77" s="501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595" t="s">
        <v>94</v>
      </c>
      <c r="D78" s="501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595" t="s">
        <v>95</v>
      </c>
      <c r="D79" s="501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595" t="s">
        <v>96</v>
      </c>
      <c r="D80" s="501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246</v>
      </c>
      <c r="D85" s="605"/>
      <c r="E85" s="605"/>
      <c r="F85" s="605"/>
      <c r="G85" s="605"/>
      <c r="H85" s="606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247</v>
      </c>
      <c r="D86" s="603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01"/>
      <c r="S86" s="503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02" t="s">
        <v>249</v>
      </c>
      <c r="D88" s="603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01"/>
      <c r="Q88" s="503"/>
      <c r="R88" s="198"/>
      <c r="S88" s="198"/>
      <c r="T88" s="198"/>
    </row>
    <row r="89" spans="3:26" ht="15.75" customHeight="1" x14ac:dyDescent="0.2">
      <c r="C89" s="602" t="s">
        <v>250</v>
      </c>
      <c r="D89" s="603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01"/>
      <c r="Q89" s="503"/>
      <c r="R89" s="198"/>
      <c r="S89" s="198"/>
      <c r="T89" s="198"/>
    </row>
    <row r="90" spans="3:26" ht="14.25" customHeight="1" x14ac:dyDescent="0.2">
      <c r="C90" s="602" t="s">
        <v>251</v>
      </c>
      <c r="D90" s="603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01"/>
      <c r="Q90" s="503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01"/>
      <c r="Q91" s="503"/>
      <c r="R91" s="198"/>
      <c r="S91" s="198"/>
      <c r="T91" s="198"/>
    </row>
    <row r="92" spans="3:26" ht="14.25" customHeight="1" x14ac:dyDescent="0.2">
      <c r="C92" s="604" t="s">
        <v>252</v>
      </c>
      <c r="D92" s="605"/>
      <c r="E92" s="605"/>
      <c r="F92" s="605"/>
      <c r="G92" s="605"/>
      <c r="H92" s="606"/>
      <c r="I92" s="262"/>
      <c r="J92" s="262"/>
      <c r="K92" s="133"/>
      <c r="L92" s="198"/>
      <c r="M92" s="133"/>
      <c r="N92" s="198"/>
      <c r="O92" s="133"/>
      <c r="P92" s="601"/>
      <c r="Q92" s="503"/>
      <c r="R92" s="198"/>
      <c r="S92" s="198"/>
      <c r="T92" s="198"/>
    </row>
    <row r="93" spans="3:26" ht="14.25" customHeight="1" x14ac:dyDescent="0.2">
      <c r="C93" s="602" t="s">
        <v>253</v>
      </c>
      <c r="D93" s="603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01"/>
      <c r="Q93" s="503"/>
      <c r="R93" s="198"/>
      <c r="S93" s="198"/>
    </row>
    <row r="94" spans="3:26" ht="14.25" customHeight="1" x14ac:dyDescent="0.2">
      <c r="C94" s="602" t="s">
        <v>254</v>
      </c>
      <c r="D94" s="603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503"/>
      <c r="R94" s="198"/>
      <c r="S94" s="198"/>
    </row>
    <row r="95" spans="3:26" ht="14.25" customHeight="1" x14ac:dyDescent="0.2">
      <c r="C95" s="602" t="s">
        <v>255</v>
      </c>
      <c r="D95" s="603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503"/>
      <c r="R95" s="198"/>
      <c r="S95" s="198"/>
    </row>
    <row r="96" spans="3:26" ht="14.25" customHeight="1" x14ac:dyDescent="0.2">
      <c r="C96" s="602" t="s">
        <v>256</v>
      </c>
      <c r="D96" s="603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503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