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ocuments/GitHub/minera/public/Export/"/>
    </mc:Choice>
  </mc:AlternateContent>
  <xr:revisionPtr revIDLastSave="0" documentId="13_ncr:1_{9EE0E71D-130D-D742-97B4-12929E7C4D61}" xr6:coauthVersionLast="47" xr6:coauthVersionMax="47" xr10:uidLastSave="{00000000-0000-0000-0000-000000000000}"/>
  <bookViews>
    <workbookView xWindow="0" yWindow="700" windowWidth="27040" windowHeight="1686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F39" i="13" l="1"/>
  <c r="F38" i="13"/>
  <c r="F37" i="13"/>
  <c r="F36" i="13"/>
  <c r="F35" i="13"/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<sst xmlns="http://schemas.openxmlformats.org/spreadsheetml/2006/main" count="485" uniqueCount="218">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</sst>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0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8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Border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/>
    <xf numFmtId="0" fontId="26" fillId="0" borderId="105" xfId="0" applyFont="1" applyBorder="1"/>
    <xf numFmtId="0" fontId="26" fillId="0" borderId="77" xfId="0" applyFont="1" applyBorder="1"/>
    <xf numFmtId="0" fontId="29" fillId="0" borderId="76" xfId="0" applyFont="1" applyBorder="1"/>
    <xf numFmtId="0" fontId="31" fillId="0" borderId="37" xfId="0" applyFont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1" fillId="0" borderId="0" xfId="0" applyFont="1" applyAlignment="1">
      <alignment horizontal="left" vertical="top" wrapText="1"/>
    </xf>
    <xf numFmtId="0" fontId="0" fillId="0" borderId="0" xfId="0"/>
    <xf numFmtId="0" fontId="24" fillId="0" borderId="13" xfId="0" applyFont="1" applyBorder="1" applyAlignment="1">
      <alignment horizontal="left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9" fillId="10" borderId="13" xfId="0" applyFont="1" applyFill="1" applyBorder="1" applyAlignment="1">
      <alignment horizontal="center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73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29" fillId="0" borderId="86" xfId="0" applyFont="1" applyBorder="1"/>
    <xf numFmtId="0" fontId="29" fillId="0" borderId="87" xfId="0" applyFont="1" applyBorder="1"/>
    <xf numFmtId="0" fontId="29" fillId="0" borderId="85" xfId="0" applyFont="1" applyBorder="1"/>
    <xf numFmtId="0" fontId="29" fillId="0" borderId="81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29" fillId="0" borderId="98" xfId="0" applyFont="1" applyBorder="1"/>
    <xf numFmtId="0" fontId="29" fillId="0" borderId="99" xfId="0" applyFont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1" fillId="25" borderId="83" xfId="0" applyFont="1" applyFill="1" applyBorder="1"/>
    <xf numFmtId="0" fontId="29" fillId="0" borderId="88" xfId="0" applyFont="1" applyBorder="1"/>
    <xf numFmtId="0" fontId="29" fillId="26" borderId="88" xfId="0" applyFont="1" applyFill="1" applyBorder="1"/>
    <xf numFmtId="0" fontId="29" fillId="0" borderId="95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9" fillId="26" borderId="95" xfId="0" applyFont="1" applyFill="1" applyBorder="1"/>
    <xf numFmtId="0" fontId="30" fillId="0" borderId="92" xfId="0" applyFont="1" applyBorder="1" applyAlignment="1">
      <alignment wrapText="1"/>
    </xf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" fillId="15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2" fillId="0" borderId="1" xfId="0" applyFont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3" fillId="0" borderId="70" xfId="0" applyFont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77" t="s">
        <v>0</v>
      </c>
      <c r="C2" s="278"/>
      <c r="D2" s="278"/>
      <c r="E2" s="279"/>
      <c r="F2" s="1"/>
      <c r="G2" s="277" t="s">
        <v>1</v>
      </c>
      <c r="H2" s="278"/>
      <c r="I2" s="278"/>
      <c r="J2" s="279"/>
      <c r="K2" s="1"/>
      <c r="L2" s="280" t="s">
        <v>2</v>
      </c>
      <c r="M2" s="278"/>
      <c r="N2" s="279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11" sqref="D11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99" t="s">
        <v>43</v>
      </c>
      <c r="D4" s="300"/>
      <c r="E4" s="300"/>
      <c r="F4" s="301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302" t="s">
        <v>198</v>
      </c>
      <c r="E6" s="282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87" t="s">
        <v>53</v>
      </c>
      <c r="D8" s="284"/>
      <c r="E8" s="284"/>
      <c r="F8" s="285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7" t="s">
        <v>61</v>
      </c>
      <c r="D17" s="284"/>
      <c r="E17" s="284"/>
      <c r="F17" s="285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86" t="s">
        <v>62</v>
      </c>
      <c r="D18" s="284"/>
      <c r="E18" s="284"/>
      <c r="F18" s="285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86" t="s">
        <v>67</v>
      </c>
      <c r="D24" s="284"/>
      <c r="E24" s="284"/>
      <c r="F24" s="285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86" t="s">
        <v>69</v>
      </c>
      <c r="D29" s="284"/>
      <c r="E29" s="284"/>
      <c r="F29" s="285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83" t="s">
        <v>200</v>
      </c>
      <c r="D33" s="284"/>
      <c r="E33" s="284"/>
      <c r="F33" s="285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86" t="s">
        <v>72</v>
      </c>
      <c r="D37" s="284"/>
      <c r="E37" s="284"/>
      <c r="F37" s="285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87" t="s">
        <v>78</v>
      </c>
      <c r="D42" s="284"/>
      <c r="E42" s="284"/>
      <c r="F42" s="285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87" t="s">
        <v>85</v>
      </c>
      <c r="D50" s="284"/>
      <c r="E50" s="284"/>
      <c r="F50" s="285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288" t="s">
        <v>88</v>
      </c>
      <c r="D54" s="289"/>
      <c r="E54" s="289"/>
      <c r="F54" s="290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91" t="s">
        <v>89</v>
      </c>
      <c r="D55" s="292"/>
      <c r="E55" s="292"/>
      <c r="F55" s="293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81"/>
      <c r="J56" s="282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81"/>
      <c r="J57" s="282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94" t="s">
        <v>94</v>
      </c>
      <c r="D66" s="282"/>
      <c r="E66" s="282"/>
      <c r="F66" s="295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96"/>
      <c r="D67" s="297"/>
      <c r="E67" s="297"/>
      <c r="F67" s="298"/>
      <c r="G67" s="31"/>
      <c r="H67" s="1"/>
      <c r="I67" s="281"/>
      <c r="J67" s="28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C4:F4"/>
    <mergeCell ref="D6:E6"/>
    <mergeCell ref="C8:F8"/>
    <mergeCell ref="C17:F17"/>
    <mergeCell ref="C18:F18"/>
    <mergeCell ref="C24:F24"/>
    <mergeCell ref="C29:F29"/>
    <mergeCell ref="C55:F55"/>
    <mergeCell ref="C66:F66"/>
    <mergeCell ref="C67:F67"/>
    <mergeCell ref="I67:J67"/>
    <mergeCell ref="C33:F33"/>
    <mergeCell ref="C37:F37"/>
    <mergeCell ref="C42:F42"/>
    <mergeCell ref="C50:F50"/>
    <mergeCell ref="C54:F54"/>
    <mergeCell ref="I56:J56"/>
    <mergeCell ref="I57:J57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zoomScaleNormal="100" workbookViewId="0">
      <selection activeCell="F40" sqref="F40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05"/>
      <c r="D3" s="306"/>
      <c r="E3" s="311" t="s">
        <v>201</v>
      </c>
      <c r="F3" s="312"/>
      <c r="G3" s="312"/>
      <c r="H3" s="312"/>
      <c r="I3" s="312"/>
      <c r="J3" s="312"/>
      <c r="K3" s="312"/>
      <c r="L3" s="312"/>
      <c r="M3" s="312"/>
      <c r="N3" s="313"/>
      <c r="O3" s="203"/>
    </row>
    <row r="4" spans="2:15" x14ac:dyDescent="0.2">
      <c r="B4" s="204"/>
      <c r="C4" s="307"/>
      <c r="D4" s="308"/>
      <c r="E4" s="314"/>
      <c r="F4" s="315"/>
      <c r="G4" s="315"/>
      <c r="H4" s="315"/>
      <c r="I4" s="315"/>
      <c r="J4" s="315"/>
      <c r="K4" s="315"/>
      <c r="L4" s="315"/>
      <c r="M4" s="315"/>
      <c r="N4" s="316"/>
      <c r="O4" s="205"/>
    </row>
    <row r="5" spans="2:15" x14ac:dyDescent="0.2">
      <c r="B5" s="204"/>
      <c r="C5" s="307"/>
      <c r="D5" s="308"/>
      <c r="E5" s="314"/>
      <c r="F5" s="315"/>
      <c r="G5" s="315"/>
      <c r="H5" s="315"/>
      <c r="I5" s="315"/>
      <c r="J5" s="315"/>
      <c r="K5" s="315"/>
      <c r="L5" s="315"/>
      <c r="M5" s="315"/>
      <c r="N5" s="316"/>
      <c r="O5" s="205"/>
    </row>
    <row r="6" spans="2:15" x14ac:dyDescent="0.2">
      <c r="B6" s="204"/>
      <c r="C6" s="307"/>
      <c r="D6" s="308"/>
      <c r="E6" s="314"/>
      <c r="F6" s="315"/>
      <c r="G6" s="315"/>
      <c r="H6" s="315"/>
      <c r="I6" s="315"/>
      <c r="J6" s="315"/>
      <c r="K6" s="315"/>
      <c r="L6" s="315"/>
      <c r="M6" s="315"/>
      <c r="N6" s="316"/>
      <c r="O6" s="205"/>
    </row>
    <row r="7" spans="2:15" x14ac:dyDescent="0.2">
      <c r="B7" s="202"/>
      <c r="C7" s="307"/>
      <c r="D7" s="308"/>
      <c r="E7" s="314"/>
      <c r="F7" s="315"/>
      <c r="G7" s="315"/>
      <c r="H7" s="315"/>
      <c r="I7" s="315"/>
      <c r="J7" s="315"/>
      <c r="K7" s="315"/>
      <c r="L7" s="315"/>
      <c r="M7" s="315"/>
      <c r="N7" s="316"/>
      <c r="O7" s="203"/>
    </row>
    <row r="8" spans="2:15" ht="15.75" customHeight="1" x14ac:dyDescent="0.2">
      <c r="B8" s="202"/>
      <c r="C8" s="307"/>
      <c r="D8" s="308"/>
      <c r="E8" s="317" t="s">
        <v>212</v>
      </c>
      <c r="F8" s="318"/>
      <c r="G8" s="318"/>
      <c r="H8" s="318"/>
      <c r="I8" s="318"/>
      <c r="J8" s="319"/>
      <c r="K8" s="353" t="s">
        <v>202</v>
      </c>
      <c r="L8" s="318"/>
      <c r="M8" s="323">
        <f ca="1">TODAY()</f>
        <v>45139</v>
      </c>
      <c r="N8" s="324"/>
      <c r="O8" s="203"/>
    </row>
    <row r="9" spans="2:15" ht="16" thickBot="1" x14ac:dyDescent="0.25">
      <c r="B9" s="202"/>
      <c r="C9" s="309"/>
      <c r="D9" s="310"/>
      <c r="E9" s="320"/>
      <c r="F9" s="321"/>
      <c r="G9" s="321"/>
      <c r="H9" s="321"/>
      <c r="I9" s="321"/>
      <c r="J9" s="322"/>
      <c r="K9" s="354"/>
      <c r="L9" s="321"/>
      <c r="M9" s="325"/>
      <c r="N9" s="326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27"/>
      <c r="D11" s="328"/>
      <c r="E11" s="329"/>
      <c r="F11" s="209" t="s">
        <v>203</v>
      </c>
      <c r="G11" s="210" t="s">
        <v>204</v>
      </c>
      <c r="H11" s="211" t="s">
        <v>205</v>
      </c>
      <c r="I11" s="327"/>
      <c r="J11" s="328"/>
      <c r="K11" s="329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30"/>
      <c r="D12" s="331"/>
      <c r="E12" s="332"/>
      <c r="F12" s="212" t="s">
        <v>55</v>
      </c>
      <c r="G12" s="212" t="s">
        <v>206</v>
      </c>
      <c r="H12" s="213" t="s">
        <v>207</v>
      </c>
      <c r="I12" s="330"/>
      <c r="J12" s="331"/>
      <c r="K12" s="332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33" t="s">
        <v>171</v>
      </c>
      <c r="D13" s="334"/>
      <c r="E13" s="334"/>
      <c r="F13" s="334"/>
      <c r="G13" s="334"/>
      <c r="H13" s="334"/>
      <c r="I13" s="335" t="s">
        <v>208</v>
      </c>
      <c r="J13" s="335"/>
      <c r="K13" s="335"/>
      <c r="L13" s="335"/>
      <c r="M13" s="335"/>
      <c r="N13" s="336"/>
      <c r="O13" s="203"/>
    </row>
    <row r="14" spans="2:15" x14ac:dyDescent="0.2">
      <c r="B14" s="208"/>
      <c r="C14" s="337" t="s">
        <v>113</v>
      </c>
      <c r="D14" s="338"/>
      <c r="E14" s="338"/>
      <c r="F14" s="229">
        <f>+'Reporte '!D10</f>
        <v>0</v>
      </c>
      <c r="G14" s="262" t="str">
        <f>+'Reporte '!E10</f>
        <v>0</v>
      </c>
      <c r="H14" s="216">
        <f>+F14*G14</f>
        <v>0</v>
      </c>
      <c r="I14" s="339" t="s">
        <v>214</v>
      </c>
      <c r="J14" s="340"/>
      <c r="K14" s="340"/>
      <c r="L14" s="229">
        <f>+'Reporte '!D20</f>
        <v>0</v>
      </c>
      <c r="M14" s="258">
        <f>+'Reporte '!E20</f>
        <v>0</v>
      </c>
      <c r="N14" s="252">
        <f>+L14*M14</f>
        <v>0</v>
      </c>
      <c r="O14" s="203"/>
    </row>
    <row r="15" spans="2:15" x14ac:dyDescent="0.2">
      <c r="B15" s="208"/>
      <c r="C15" s="341" t="s">
        <v>213</v>
      </c>
      <c r="D15" s="342"/>
      <c r="E15" s="342"/>
      <c r="F15" s="235">
        <f>+'Reporte '!D11</f>
        <v>50012.969109000005</v>
      </c>
      <c r="G15" s="263">
        <f>+'Reporte '!E11</f>
        <v>0.41108322036726097</v>
      </c>
      <c r="H15" s="224">
        <f>+F15*G15</f>
        <v>20559.492401456064</v>
      </c>
      <c r="I15" s="341" t="s">
        <v>48</v>
      </c>
      <c r="J15" s="342"/>
      <c r="K15" s="342"/>
      <c r="L15" s="247">
        <f>+'Reporte '!D19</f>
        <v>0</v>
      </c>
      <c r="M15" s="259">
        <f>+'Reporte '!E19</f>
        <v>0</v>
      </c>
      <c r="N15" s="252">
        <f t="shared" ref="N15:N18" si="0">+L15*M15</f>
        <v>0</v>
      </c>
      <c r="O15" s="203"/>
    </row>
    <row r="16" spans="2:15" x14ac:dyDescent="0.2">
      <c r="B16" s="208"/>
      <c r="C16" s="337"/>
      <c r="D16" s="338"/>
      <c r="E16" s="338"/>
      <c r="F16" s="232"/>
      <c r="G16" s="261"/>
      <c r="H16" s="214"/>
      <c r="I16" s="337" t="s">
        <v>216</v>
      </c>
      <c r="J16" s="338"/>
      <c r="K16" s="338"/>
      <c r="L16" s="232">
        <f>+'Reporte '!D23</f>
        <v>0</v>
      </c>
      <c r="M16" s="260">
        <f>+'Reporte '!E23</f>
        <v>0</v>
      </c>
      <c r="N16" s="252">
        <f t="shared" si="0"/>
        <v>0</v>
      </c>
      <c r="O16" s="203"/>
    </row>
    <row r="17" spans="2:15" x14ac:dyDescent="0.2">
      <c r="B17" s="208"/>
      <c r="C17" s="341"/>
      <c r="D17" s="342"/>
      <c r="E17" s="342"/>
      <c r="F17" s="235"/>
      <c r="G17" s="263"/>
      <c r="H17" s="224"/>
      <c r="I17" s="341" t="s">
        <v>215</v>
      </c>
      <c r="J17" s="342"/>
      <c r="K17" s="342"/>
      <c r="L17" s="247">
        <f>+'Reporte '!D34</f>
        <v>28977.250949000001</v>
      </c>
      <c r="M17" s="259">
        <f>+'Reporte '!E34</f>
        <v>0.44839042526</v>
      </c>
      <c r="N17" s="252">
        <f t="shared" si="0"/>
        <v>12993.121875887849</v>
      </c>
      <c r="O17" s="203"/>
    </row>
    <row r="18" spans="2:15" ht="16" thickBot="1" x14ac:dyDescent="0.25">
      <c r="B18" s="208"/>
      <c r="C18" s="337"/>
      <c r="D18" s="338"/>
      <c r="E18" s="338"/>
      <c r="F18" s="232"/>
      <c r="G18" s="261"/>
      <c r="H18" s="220"/>
      <c r="I18" s="337" t="s">
        <v>105</v>
      </c>
      <c r="J18" s="338"/>
      <c r="K18" s="338"/>
      <c r="L18" s="232">
        <f>+'Reporte '!D35</f>
        <v>10995.718161000001</v>
      </c>
      <c r="M18" s="260">
        <f>+'Reporte '!E35</f>
        <v>0.48052470984000001</v>
      </c>
      <c r="N18" s="252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341"/>
      <c r="J19" s="342"/>
      <c r="K19" s="342"/>
      <c r="L19" s="247"/>
      <c r="M19" s="223"/>
      <c r="N19" s="253"/>
      <c r="O19" s="203"/>
    </row>
    <row r="20" spans="2:15" hidden="1" x14ac:dyDescent="0.2">
      <c r="B20" s="208"/>
      <c r="C20" s="337"/>
      <c r="D20" s="338"/>
      <c r="E20" s="338"/>
      <c r="F20" s="232"/>
      <c r="G20" s="220"/>
      <c r="H20" s="220"/>
      <c r="I20" s="337"/>
      <c r="J20" s="338"/>
      <c r="K20" s="338"/>
      <c r="L20" s="232"/>
      <c r="M20" s="215"/>
      <c r="N20" s="240"/>
      <c r="O20" s="203"/>
    </row>
    <row r="21" spans="2:15" ht="16" hidden="1" thickBot="1" x14ac:dyDescent="0.25">
      <c r="B21" s="208"/>
      <c r="C21" s="345"/>
      <c r="D21" s="346"/>
      <c r="E21" s="346"/>
      <c r="F21" s="232"/>
      <c r="G21" s="220"/>
      <c r="H21" s="220"/>
      <c r="I21" s="347"/>
      <c r="J21" s="348"/>
      <c r="K21" s="348"/>
      <c r="L21" s="247"/>
      <c r="M21" s="223"/>
      <c r="N21" s="255"/>
      <c r="O21" s="203"/>
    </row>
    <row r="22" spans="2:15" ht="16" thickBot="1" x14ac:dyDescent="0.25">
      <c r="B22" s="208"/>
      <c r="C22" s="343" t="s">
        <v>209</v>
      </c>
      <c r="D22" s="344"/>
      <c r="E22" s="344"/>
      <c r="F22" s="249">
        <f>+SUM(F14:F18)</f>
        <v>50012.969109000005</v>
      </c>
      <c r="G22" s="256">
        <f>+(F14*G14+F15*G15)/F22</f>
        <v>0.41108322036726097</v>
      </c>
      <c r="H22" s="227">
        <f>+SUM(H14:H18)</f>
        <v>20559.492401456064</v>
      </c>
      <c r="I22" s="343" t="s">
        <v>209</v>
      </c>
      <c r="J22" s="344"/>
      <c r="K22" s="344"/>
      <c r="L22" s="249">
        <f>+SUM(L14:L18)</f>
        <v>39972.969110000005</v>
      </c>
      <c r="M22" s="256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33" t="s">
        <v>217</v>
      </c>
      <c r="D23" s="334"/>
      <c r="E23" s="334"/>
      <c r="F23" s="334"/>
      <c r="G23" s="334"/>
      <c r="H23" s="349"/>
      <c r="I23" s="333" t="s">
        <v>210</v>
      </c>
      <c r="J23" s="334"/>
      <c r="K23" s="334"/>
      <c r="L23" s="334"/>
      <c r="M23" s="334"/>
      <c r="N23" s="349"/>
      <c r="O23" s="203"/>
    </row>
    <row r="24" spans="2:15" x14ac:dyDescent="0.2">
      <c r="B24" s="208"/>
      <c r="C24" s="339" t="s">
        <v>214</v>
      </c>
      <c r="D24" s="340"/>
      <c r="E24" s="340"/>
      <c r="F24" s="229">
        <f>+'Reporte '!D48</f>
        <v>0</v>
      </c>
      <c r="G24" s="218">
        <f>+'Reporte '!E48</f>
        <v>0</v>
      </c>
      <c r="H24" s="217">
        <f>+F24*G24</f>
        <v>0</v>
      </c>
      <c r="I24" s="337" t="s">
        <v>50</v>
      </c>
      <c r="J24" s="338"/>
      <c r="K24" s="350"/>
      <c r="L24" s="229">
        <f>+'Reporte '!D22</f>
        <v>0</v>
      </c>
      <c r="M24" s="218">
        <f>+'Reporte '!E22</f>
        <v>0</v>
      </c>
      <c r="N24" s="252">
        <f>+L24*M24</f>
        <v>0</v>
      </c>
      <c r="O24" s="203"/>
    </row>
    <row r="25" spans="2:15" x14ac:dyDescent="0.2">
      <c r="B25" s="208"/>
      <c r="C25" s="341" t="s">
        <v>48</v>
      </c>
      <c r="D25" s="342"/>
      <c r="E25" s="342"/>
      <c r="F25" s="247">
        <f>+'Reporte '!D47</f>
        <v>0</v>
      </c>
      <c r="G25" s="223">
        <f>+'Reporte '!E47</f>
        <v>0</v>
      </c>
      <c r="H25" s="222">
        <f>+F25*G25</f>
        <v>0</v>
      </c>
      <c r="I25" s="341" t="s">
        <v>106</v>
      </c>
      <c r="J25" s="342"/>
      <c r="K25" s="351"/>
      <c r="L25" s="230">
        <f>+'Reporte '!D36</f>
        <v>10040</v>
      </c>
      <c r="M25" s="231">
        <f>+'Reporte '!E36</f>
        <v>0.22735620000000001</v>
      </c>
      <c r="N25" s="253">
        <f>+L25*M25</f>
        <v>2282.6562480000002</v>
      </c>
      <c r="O25" s="203"/>
    </row>
    <row r="26" spans="2:15" x14ac:dyDescent="0.2">
      <c r="B26" s="208"/>
      <c r="C26" s="337" t="s">
        <v>216</v>
      </c>
      <c r="D26" s="338"/>
      <c r="E26" s="338"/>
      <c r="F26" s="232">
        <f>+'Reporte '!D45</f>
        <v>1998.58</v>
      </c>
      <c r="G26" s="215">
        <f>+'Reporte '!E45</f>
        <v>0.49</v>
      </c>
      <c r="H26" s="264">
        <f>+F26*G26</f>
        <v>979.30419999999992</v>
      </c>
      <c r="I26" s="337"/>
      <c r="J26" s="338"/>
      <c r="K26" s="338"/>
      <c r="L26" s="248"/>
      <c r="M26" s="215"/>
      <c r="N26" s="254"/>
      <c r="O26" s="203"/>
    </row>
    <row r="27" spans="2:15" x14ac:dyDescent="0.2">
      <c r="B27" s="208"/>
      <c r="C27" s="341" t="s">
        <v>215</v>
      </c>
      <c r="D27" s="342"/>
      <c r="E27" s="342"/>
      <c r="F27" s="247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337" t="s">
        <v>105</v>
      </c>
      <c r="D28" s="338"/>
      <c r="E28" s="338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337"/>
      <c r="J28" s="338"/>
      <c r="K28" s="350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345"/>
      <c r="D30" s="346"/>
      <c r="E30" s="346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43" t="s">
        <v>209</v>
      </c>
      <c r="D31" s="344"/>
      <c r="E31" s="344"/>
      <c r="F31" s="249">
        <f>+SUM(F24:F28)</f>
        <v>40962.369999999995</v>
      </c>
      <c r="G31" s="256">
        <f>+(F28*G28+F24*G24+F25*G25+F26*G26+F27*G27)/F31</f>
        <v>0.45883343859869191</v>
      </c>
      <c r="H31" s="227">
        <f>+SUM(H24:H28)</f>
        <v>18794.905080251898</v>
      </c>
      <c r="I31" s="343" t="s">
        <v>209</v>
      </c>
      <c r="J31" s="344"/>
      <c r="K31" s="344"/>
      <c r="L31" s="249">
        <f>+SUM(L24:L28)</f>
        <v>10040</v>
      </c>
      <c r="M31" s="256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56"/>
      <c r="D32" s="356"/>
      <c r="E32" s="356"/>
      <c r="F32" s="236"/>
      <c r="G32" s="236"/>
      <c r="H32" s="236"/>
      <c r="I32" s="328"/>
      <c r="J32" s="328"/>
      <c r="K32" s="328"/>
      <c r="L32" s="207"/>
      <c r="M32" s="207"/>
      <c r="N32" s="207"/>
      <c r="O32" s="203"/>
    </row>
    <row r="33" spans="2:15" x14ac:dyDescent="0.2">
      <c r="B33" s="208"/>
      <c r="C33" s="303" t="s">
        <v>211</v>
      </c>
      <c r="D33" s="304"/>
      <c r="E33" s="304"/>
      <c r="F33" s="304"/>
      <c r="G33" s="276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273"/>
      <c r="D34" s="274"/>
      <c r="E34" s="274"/>
      <c r="F34" s="275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52" t="s">
        <v>214</v>
      </c>
      <c r="D35" s="352"/>
      <c r="E35" s="352"/>
      <c r="F35" s="229">
        <f ca="1">+'Datos Extra'!B3</f>
        <v>0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55" t="s">
        <v>48</v>
      </c>
      <c r="D36" s="355"/>
      <c r="E36" s="355"/>
      <c r="F36" s="229">
        <f ca="1">+'Datos Extra'!B4</f>
        <v>0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52" t="s">
        <v>216</v>
      </c>
      <c r="D37" s="352"/>
      <c r="E37" s="352"/>
      <c r="F37" s="229">
        <f ca="1">+'Datos Extra'!B5</f>
        <v>0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55" t="s">
        <v>215</v>
      </c>
      <c r="D38" s="355"/>
      <c r="E38" s="355"/>
      <c r="F38" s="229">
        <f ca="1">+'Datos Extra'!B6</f>
        <v>0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52" t="s">
        <v>105</v>
      </c>
      <c r="D39" s="352"/>
      <c r="E39" s="352"/>
      <c r="F39" s="229">
        <f ca="1">+'Datos Extra'!B7</f>
        <v>0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  <mergeCell ref="C23:H23"/>
    <mergeCell ref="I23:N23"/>
    <mergeCell ref="C24:E24"/>
    <mergeCell ref="I24:K24"/>
    <mergeCell ref="C25:E25"/>
    <mergeCell ref="I25:K25"/>
    <mergeCell ref="I19:K19"/>
    <mergeCell ref="C20:E20"/>
    <mergeCell ref="I20:K20"/>
    <mergeCell ref="C21:E21"/>
    <mergeCell ref="I21:K21"/>
    <mergeCell ref="I16:K16"/>
    <mergeCell ref="C17:E17"/>
    <mergeCell ref="I17:K17"/>
    <mergeCell ref="C18:E18"/>
    <mergeCell ref="I18:K18"/>
    <mergeCell ref="C33:F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A3" sqref="A3:E7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270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71" t="s">
        <v>87</v>
      </c>
      <c r="B2" s="265">
        <v>0</v>
      </c>
      <c r="C2" s="266">
        <v>0</v>
      </c>
      <c r="D2" s="266">
        <v>0</v>
      </c>
      <c r="E2" s="267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72" t="s">
        <v>214</v>
      </c>
      <c r="B3" s="268"/>
      <c r="C3" s="268"/>
      <c r="D3" s="269"/>
      <c r="E3" s="26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72" t="s">
        <v>48</v>
      </c>
      <c r="B4" s="268"/>
      <c r="C4" s="268"/>
      <c r="D4" s="269"/>
      <c r="E4" s="2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272" t="s">
        <v>216</v>
      </c>
      <c r="B5" s="268"/>
      <c r="C5" s="268"/>
      <c r="D5" s="269"/>
      <c r="E5" s="2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272" t="s">
        <v>215</v>
      </c>
      <c r="B6" s="268"/>
      <c r="C6" s="268"/>
      <c r="D6" s="269"/>
      <c r="E6" s="2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72" t="s">
        <v>105</v>
      </c>
      <c r="B7" s="268"/>
      <c r="C7" s="268"/>
      <c r="D7" s="269"/>
      <c r="E7" s="26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60" t="s">
        <v>108</v>
      </c>
      <c r="I2" s="361"/>
      <c r="J2" s="361"/>
      <c r="K2" s="361"/>
      <c r="L2" s="362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63" t="s">
        <v>111</v>
      </c>
      <c r="I3" s="364"/>
      <c r="J3" s="1"/>
      <c r="K3" s="363" t="s">
        <v>112</v>
      </c>
      <c r="L3" s="364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65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66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66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66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66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66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66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66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66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66"/>
      <c r="C13" s="100" t="s">
        <v>22</v>
      </c>
      <c r="D13" s="90"/>
      <c r="E13" s="105"/>
      <c r="F13" s="105"/>
      <c r="G13" s="15"/>
      <c r="H13" s="15"/>
      <c r="I13" s="15"/>
      <c r="J13" s="1"/>
      <c r="K13" s="367" t="s">
        <v>124</v>
      </c>
      <c r="L13" s="279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66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66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66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68"/>
      <c r="I16" s="282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57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58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58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58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58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58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58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58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58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59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70" t="s">
        <v>165</v>
      </c>
      <c r="H24" s="279"/>
      <c r="I24" s="1"/>
      <c r="J24" s="371" t="s">
        <v>166</v>
      </c>
      <c r="K24" s="278"/>
      <c r="L24" s="279"/>
      <c r="M24" s="1"/>
      <c r="N24" s="372"/>
      <c r="O24" s="282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69"/>
      <c r="H44" s="282"/>
      <c r="I44" s="1"/>
      <c r="J44" s="369"/>
      <c r="K44" s="28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69"/>
      <c r="H64" s="28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70" t="s">
        <v>165</v>
      </c>
      <c r="H24" s="279"/>
      <c r="I24" s="1"/>
      <c r="J24" s="373" t="s">
        <v>166</v>
      </c>
      <c r="K24" s="374"/>
      <c r="L24" s="375"/>
      <c r="M24" s="1"/>
      <c r="N24" s="372"/>
      <c r="O24" s="282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69"/>
      <c r="H44" s="282"/>
      <c r="I44" s="1"/>
      <c r="J44" s="369"/>
      <c r="K44" s="282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69"/>
      <c r="H64" s="28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84" t="s">
        <v>171</v>
      </c>
      <c r="O14" s="278"/>
      <c r="P14" s="380"/>
      <c r="Q14" s="385" t="s">
        <v>172</v>
      </c>
      <c r="R14" s="278"/>
      <c r="S14" s="279"/>
      <c r="T14" s="386" t="s">
        <v>173</v>
      </c>
      <c r="U14" s="278"/>
      <c r="V14" s="278"/>
      <c r="W14" s="279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78" t="s">
        <v>174</v>
      </c>
      <c r="O15" s="279"/>
      <c r="P15" s="166">
        <f>+B5</f>
        <v>0</v>
      </c>
      <c r="Q15" s="378" t="s">
        <v>175</v>
      </c>
      <c r="R15" s="279"/>
      <c r="S15" s="167">
        <f>+H8</f>
        <v>0</v>
      </c>
      <c r="T15" s="376" t="s">
        <v>18</v>
      </c>
      <c r="U15" s="278"/>
      <c r="V15" s="279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78" t="s">
        <v>176</v>
      </c>
      <c r="O16" s="279"/>
      <c r="P16" s="166">
        <f>+B10</f>
        <v>0</v>
      </c>
      <c r="Q16" s="376" t="s">
        <v>177</v>
      </c>
      <c r="R16" s="279"/>
      <c r="S16" s="167">
        <f>+H19</f>
        <v>0</v>
      </c>
      <c r="T16" s="376" t="s">
        <v>19</v>
      </c>
      <c r="U16" s="278"/>
      <c r="V16" s="279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78" t="s">
        <v>178</v>
      </c>
      <c r="O17" s="279"/>
      <c r="P17" s="166">
        <f>+B16</f>
        <v>0</v>
      </c>
      <c r="Q17" s="376" t="s">
        <v>179</v>
      </c>
      <c r="R17" s="279"/>
      <c r="S17" s="167">
        <f>+G29</f>
        <v>0</v>
      </c>
      <c r="T17" s="376" t="s">
        <v>22</v>
      </c>
      <c r="U17" s="278"/>
      <c r="V17" s="279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76"/>
      <c r="O18" s="279"/>
      <c r="P18" s="166"/>
      <c r="Q18" s="376" t="s">
        <v>157</v>
      </c>
      <c r="R18" s="279"/>
      <c r="S18" s="167">
        <f>+G39</f>
        <v>0</v>
      </c>
      <c r="T18" s="376" t="s">
        <v>23</v>
      </c>
      <c r="U18" s="278"/>
      <c r="V18" s="279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76"/>
      <c r="R19" s="279"/>
      <c r="S19" s="167"/>
      <c r="T19" s="376" t="s">
        <v>180</v>
      </c>
      <c r="U19" s="278"/>
      <c r="V19" s="279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76"/>
      <c r="R20" s="279"/>
      <c r="S20" s="167"/>
      <c r="T20" s="376" t="s">
        <v>29</v>
      </c>
      <c r="U20" s="278"/>
      <c r="V20" s="279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77" t="s">
        <v>181</v>
      </c>
      <c r="O21" s="279"/>
      <c r="P21" s="170">
        <f>+SUM(P15:P20)</f>
        <v>0</v>
      </c>
      <c r="Q21" s="381" t="s">
        <v>182</v>
      </c>
      <c r="R21" s="279"/>
      <c r="S21" s="171">
        <f>+SUM(S15:S20)</f>
        <v>0</v>
      </c>
      <c r="T21" s="381"/>
      <c r="U21" s="278"/>
      <c r="V21" s="279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79" t="s">
        <v>171</v>
      </c>
      <c r="O27" s="278"/>
      <c r="P27" s="380"/>
      <c r="Q27" s="383" t="s">
        <v>172</v>
      </c>
      <c r="R27" s="278"/>
      <c r="S27" s="279"/>
      <c r="T27" s="382" t="s">
        <v>173</v>
      </c>
      <c r="U27" s="278"/>
      <c r="V27" s="278"/>
      <c r="W27" s="279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78" t="s">
        <v>174</v>
      </c>
      <c r="O28" s="279"/>
      <c r="P28" s="166">
        <f>+B7</f>
        <v>0</v>
      </c>
      <c r="Q28" s="378" t="s">
        <v>175</v>
      </c>
      <c r="R28" s="279"/>
      <c r="S28" s="167">
        <f>+H9</f>
        <v>0</v>
      </c>
      <c r="T28" s="376" t="s">
        <v>18</v>
      </c>
      <c r="U28" s="278"/>
      <c r="V28" s="279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78" t="s">
        <v>176</v>
      </c>
      <c r="O29" s="279"/>
      <c r="P29" s="166">
        <f>+B12</f>
        <v>0</v>
      </c>
      <c r="Q29" s="376" t="s">
        <v>177</v>
      </c>
      <c r="R29" s="279"/>
      <c r="S29" s="167">
        <f>+H20</f>
        <v>0</v>
      </c>
      <c r="T29" s="376" t="s">
        <v>19</v>
      </c>
      <c r="U29" s="278"/>
      <c r="V29" s="279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78" t="s">
        <v>178</v>
      </c>
      <c r="O30" s="279"/>
      <c r="P30" s="166">
        <f>+B18</f>
        <v>0</v>
      </c>
      <c r="Q30" s="376" t="s">
        <v>179</v>
      </c>
      <c r="R30" s="279"/>
      <c r="S30" s="167">
        <f>+G30</f>
        <v>0</v>
      </c>
      <c r="T30" s="376" t="s">
        <v>22</v>
      </c>
      <c r="U30" s="278"/>
      <c r="V30" s="279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76"/>
      <c r="O31" s="279"/>
      <c r="P31" s="166"/>
      <c r="Q31" s="376" t="s">
        <v>157</v>
      </c>
      <c r="R31" s="279"/>
      <c r="S31" s="167">
        <f>+G40</f>
        <v>0</v>
      </c>
      <c r="T31" s="376" t="s">
        <v>23</v>
      </c>
      <c r="U31" s="278"/>
      <c r="V31" s="279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76"/>
      <c r="R32" s="279"/>
      <c r="S32" s="167"/>
      <c r="T32" s="376" t="s">
        <v>180</v>
      </c>
      <c r="U32" s="278"/>
      <c r="V32" s="279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76"/>
      <c r="R33" s="279"/>
      <c r="S33" s="167"/>
      <c r="T33" s="376" t="s">
        <v>29</v>
      </c>
      <c r="U33" s="278"/>
      <c r="V33" s="279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77" t="s">
        <v>181</v>
      </c>
      <c r="O34" s="279"/>
      <c r="P34" s="170">
        <f>+SUM(P28:P33)</f>
        <v>0</v>
      </c>
      <c r="Q34" s="381" t="s">
        <v>182</v>
      </c>
      <c r="R34" s="279"/>
      <c r="S34" s="171">
        <f>+SUM(S28:S33)</f>
        <v>0</v>
      </c>
      <c r="T34" s="381"/>
      <c r="U34" s="278"/>
      <c r="V34" s="279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14:P14"/>
    <mergeCell ref="Q14:S14"/>
    <mergeCell ref="T14:W14"/>
    <mergeCell ref="N15:O15"/>
    <mergeCell ref="Q15:R15"/>
    <mergeCell ref="N16:O16"/>
    <mergeCell ref="T17:V17"/>
    <mergeCell ref="Q28:R28"/>
    <mergeCell ref="Q29:R29"/>
    <mergeCell ref="Q30:R30"/>
    <mergeCell ref="T28:V28"/>
    <mergeCell ref="T29:V29"/>
    <mergeCell ref="T30:V30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84" t="s">
        <v>171</v>
      </c>
      <c r="Q15" s="278"/>
      <c r="R15" s="380"/>
      <c r="S15" s="385" t="s">
        <v>172</v>
      </c>
      <c r="T15" s="278"/>
      <c r="U15" s="279"/>
      <c r="V15" s="386" t="s">
        <v>173</v>
      </c>
      <c r="W15" s="278"/>
      <c r="X15" s="278"/>
      <c r="Y15" s="279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78" t="s">
        <v>189</v>
      </c>
      <c r="Q16" s="279"/>
      <c r="R16" s="166">
        <f>+C6</f>
        <v>20375.175738000002</v>
      </c>
      <c r="S16" s="378" t="s">
        <v>190</v>
      </c>
      <c r="T16" s="279"/>
      <c r="U16" s="167">
        <f>+J7</f>
        <v>1380.1209484999999</v>
      </c>
      <c r="V16" s="376" t="s">
        <v>191</v>
      </c>
      <c r="W16" s="278"/>
      <c r="X16" s="279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78" t="s">
        <v>192</v>
      </c>
      <c r="Q17" s="279"/>
      <c r="R17" s="166">
        <f>+C14</f>
        <v>16522.937223000001</v>
      </c>
      <c r="S17" s="376" t="s">
        <v>193</v>
      </c>
      <c r="T17" s="279"/>
      <c r="U17" s="167">
        <f>+J18</f>
        <v>-370.94183871000001</v>
      </c>
      <c r="V17" s="376" t="s">
        <v>194</v>
      </c>
      <c r="W17" s="278"/>
      <c r="X17" s="279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78" t="s">
        <v>122</v>
      </c>
      <c r="Q18" s="279"/>
      <c r="R18" s="166">
        <f>A11</f>
        <v>13114.856148000001</v>
      </c>
      <c r="S18" s="376" t="s">
        <v>160</v>
      </c>
      <c r="T18" s="279"/>
      <c r="U18" s="167">
        <f>+E27</f>
        <v>1227.7583999999999</v>
      </c>
      <c r="V18" s="376" t="s">
        <v>195</v>
      </c>
      <c r="W18" s="278"/>
      <c r="X18" s="279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77" t="s">
        <v>181</v>
      </c>
      <c r="Q19" s="279"/>
      <c r="R19" s="170">
        <f>+SUM(R16:R18)</f>
        <v>50012.969109000005</v>
      </c>
      <c r="S19" s="381" t="s">
        <v>182</v>
      </c>
      <c r="T19" s="279"/>
      <c r="U19" s="171">
        <f>+SUM(U16:U18)</f>
        <v>2236.9375097900001</v>
      </c>
      <c r="V19" s="381"/>
      <c r="W19" s="278"/>
      <c r="X19" s="279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79" t="s">
        <v>171</v>
      </c>
      <c r="Q27" s="278"/>
      <c r="R27" s="380"/>
      <c r="S27" s="383" t="s">
        <v>172</v>
      </c>
      <c r="T27" s="278"/>
      <c r="U27" s="279"/>
      <c r="V27" s="382" t="s">
        <v>173</v>
      </c>
      <c r="W27" s="278"/>
      <c r="X27" s="278"/>
      <c r="Y27" s="279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78" t="s">
        <v>189</v>
      </c>
      <c r="Q28" s="279"/>
      <c r="R28" s="166">
        <f>+C8</f>
        <v>8726.8259609735742</v>
      </c>
      <c r="S28" s="378" t="s">
        <v>190</v>
      </c>
      <c r="T28" s="279"/>
      <c r="U28" s="167">
        <f>+J8</f>
        <v>642.6525189504531</v>
      </c>
      <c r="V28" s="376" t="s">
        <v>191</v>
      </c>
      <c r="W28" s="278"/>
      <c r="X28" s="279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78" t="s">
        <v>192</v>
      </c>
      <c r="Q29" s="279"/>
      <c r="R29" s="166">
        <f>+C16</f>
        <v>7114.688516902881</v>
      </c>
      <c r="S29" s="376" t="s">
        <v>193</v>
      </c>
      <c r="T29" s="279"/>
      <c r="U29" s="167">
        <f>+J19</f>
        <v>-181.4172439135078</v>
      </c>
      <c r="V29" s="376" t="s">
        <v>194</v>
      </c>
      <c r="W29" s="278"/>
      <c r="X29" s="279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78" t="s">
        <v>122</v>
      </c>
      <c r="Q30" s="279"/>
      <c r="R30" s="166">
        <f>A13</f>
        <v>4717.9779235796095</v>
      </c>
      <c r="S30" s="376" t="s">
        <v>160</v>
      </c>
      <c r="T30" s="279"/>
      <c r="U30" s="167">
        <f>+E28</f>
        <v>341.16925864031998</v>
      </c>
      <c r="V30" s="376" t="s">
        <v>195</v>
      </c>
      <c r="W30" s="278"/>
      <c r="X30" s="279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77" t="s">
        <v>181</v>
      </c>
      <c r="Q31" s="279"/>
      <c r="R31" s="170">
        <f>+SUM(R28:R30)</f>
        <v>20559.492401456064</v>
      </c>
      <c r="S31" s="381" t="s">
        <v>182</v>
      </c>
      <c r="T31" s="279"/>
      <c r="U31" s="171">
        <f>+SUM(U28:U30)</f>
        <v>802.40453367726525</v>
      </c>
      <c r="V31" s="381"/>
      <c r="W31" s="278"/>
      <c r="X31" s="279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79" t="s">
        <v>171</v>
      </c>
      <c r="Q39" s="278"/>
      <c r="R39" s="380"/>
      <c r="S39" s="383" t="s">
        <v>172</v>
      </c>
      <c r="T39" s="278"/>
      <c r="U39" s="279"/>
      <c r="V39" s="382" t="s">
        <v>173</v>
      </c>
      <c r="W39" s="278"/>
      <c r="X39" s="278"/>
      <c r="Y39" s="279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78" t="s">
        <v>189</v>
      </c>
      <c r="Q40" s="279"/>
      <c r="R40" s="166">
        <f>+D8</f>
        <v>8090.8926347865545</v>
      </c>
      <c r="S40" s="378" t="s">
        <v>190</v>
      </c>
      <c r="T40" s="279"/>
      <c r="U40" s="167">
        <f>+J9</f>
        <v>589.09682044770034</v>
      </c>
      <c r="V40" s="376" t="s">
        <v>191</v>
      </c>
      <c r="W40" s="278"/>
      <c r="X40" s="279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78" t="s">
        <v>192</v>
      </c>
      <c r="Q41" s="279"/>
      <c r="R41" s="166">
        <f>+D16</f>
        <v>6376.3307739400216</v>
      </c>
      <c r="S41" s="376" t="s">
        <v>193</v>
      </c>
      <c r="T41" s="279"/>
      <c r="U41" s="167">
        <f>+J20</f>
        <v>-165.94885119077003</v>
      </c>
      <c r="V41" s="376" t="s">
        <v>194</v>
      </c>
      <c r="W41" s="278"/>
      <c r="X41" s="279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78" t="s">
        <v>122</v>
      </c>
      <c r="Q42" s="279"/>
      <c r="R42" s="166">
        <f>B13</f>
        <v>3896.2898449877816</v>
      </c>
      <c r="S42" s="376" t="s">
        <v>160</v>
      </c>
      <c r="T42" s="279"/>
      <c r="U42" s="167">
        <f>+E29</f>
        <v>199.06064524387011</v>
      </c>
      <c r="V42" s="376" t="s">
        <v>195</v>
      </c>
      <c r="W42" s="278"/>
      <c r="X42" s="279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77" t="s">
        <v>181</v>
      </c>
      <c r="Q43" s="279"/>
      <c r="R43" s="170">
        <f>+SUM(R40:R42)</f>
        <v>18363.513253714358</v>
      </c>
      <c r="S43" s="381" t="s">
        <v>182</v>
      </c>
      <c r="T43" s="279"/>
      <c r="U43" s="171">
        <f>+SUM(U40:U42)</f>
        <v>622.20861450080042</v>
      </c>
      <c r="V43" s="381"/>
      <c r="W43" s="278"/>
      <c r="X43" s="279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15:R15"/>
    <mergeCell ref="S15:U15"/>
    <mergeCell ref="V15:Y15"/>
    <mergeCell ref="P16:Q16"/>
    <mergeCell ref="S16:T16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70" t="s">
        <v>165</v>
      </c>
      <c r="H18" s="279"/>
      <c r="I18" s="1"/>
      <c r="J18" s="373" t="s">
        <v>166</v>
      </c>
      <c r="K18" s="374"/>
      <c r="L18" s="375"/>
      <c r="M18" s="1"/>
      <c r="N18" s="372"/>
      <c r="O18" s="282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69"/>
      <c r="H32" s="282"/>
      <c r="I32" s="1"/>
      <c r="J32" s="369"/>
      <c r="K32" s="282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69"/>
      <c r="H46" s="28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70" t="s">
        <v>165</v>
      </c>
      <c r="H18" s="279"/>
      <c r="I18" s="1"/>
      <c r="J18" s="373" t="s">
        <v>166</v>
      </c>
      <c r="K18" s="374"/>
      <c r="L18" s="387"/>
      <c r="M18" s="1"/>
      <c r="N18" s="372"/>
      <c r="O18" s="282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69"/>
      <c r="H32" s="282"/>
      <c r="I32" s="1"/>
      <c r="J32" s="369"/>
      <c r="K32" s="282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69"/>
      <c r="H46" s="28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2023-08-02T18:25:57Z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