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Руководитель региона\"/>
    </mc:Choice>
  </mc:AlternateContent>
  <xr:revisionPtr revIDLastSave="0" documentId="13_ncr:1_{093B7E66-3C92-42FD-AE9D-0A6158E2255D}" xr6:coauthVersionLast="47" xr6:coauthVersionMax="47" xr10:uidLastSave="{00000000-0000-0000-0000-000000000000}"/>
  <bookViews>
    <workbookView xWindow="28680" yWindow="-120" windowWidth="29040" windowHeight="16440" firstSheet="1" activeTab="1" xr2:uid="{00000000-000D-0000-FFFF-FFFF00000000}"/>
  </bookViews>
  <sheets>
    <sheet name="ВСП" sheetId="1" state="hidden" r:id="rId1"/>
    <sheet name="ИТОГ" sheetId="3" r:id="rId2"/>
    <sheet name="Расчет" sheetId="2" r:id="rId3"/>
  </sheets>
  <definedNames>
    <definedName name="ExternalData_1" localSheetId="0" hidden="1">ВСП!$D$1:$G$2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родажи_Б_НДС_a65eb863-a062-4022-a8e5-e485c839aef3" name="Продажи_Б_НДС" connection="Запрос — Продажи_Б_НДС"/>
          <x15:modelTable id="Список_столбцов_f111bb2a-dec9-4d96-80c3-0c358af1be1a" name="Список_столбцов" connection="Запрос — Список_столбцов"/>
          <x15:modelTable id="Период_bc66a5a7-01be-42de-8c8b-ef60937475f2" name="Период" connection="Запрос — Период"/>
          <x15:modelTable id="Курсы_ИД_b04c5aff-937e-4ef0-97e8-d8b3704796ae" name="Курсы_ИД" connection="Запрос — Курсы_ИД"/>
          <x15:modelTable id="Курсы актуал_29bc0794-a5ce-4c67-9ccd-4fb2ab77a3b7" name="Курсы актуал" connection="Запрос — Курсы актуал"/>
        </x15:modelTables>
        <x15:extLst>
          <ext xmlns:x16="http://schemas.microsoft.com/office/spreadsheetml/2014/11/main" uri="{9835A34E-60A6-4A7C-AAB8-D5F71C897F49}">
            <x16:modelTimeGroupings>
              <x16:modelTimeGrouping tableName="Продажи_Б_НДС" columnName="Период, месяц" columnId="Период месяц">
                <x16:calculatedTimeColumn columnName="Период, месяц (Год)" columnId="Период  месяц (Год)" contentType="years" isSelected="1"/>
                <x16:calculatedTimeColumn columnName="Период, месяц (Квартал)" columnId="Период  месяц (Квартал)" contentType="quarters" isSelected="1"/>
                <x16:calculatedTimeColumn columnName="Период, месяц (Индекс месяца)" columnId="Период  месяц (Индекс месяца)" contentType="monthsindex" isSelected="1"/>
                <x16:calculatedTimeColumn columnName="Период, месяц (Месяц)" columnId="Период  месяц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4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4" i="3"/>
  <c r="D5" i="3"/>
  <c r="D6" i="3"/>
  <c r="D7" i="3"/>
  <c r="D8" i="3"/>
  <c r="D9" i="3"/>
  <c r="D10" i="3"/>
  <c r="D4" i="3"/>
  <c r="C5" i="3"/>
  <c r="C6" i="3"/>
  <c r="C7" i="3"/>
  <c r="C8" i="3"/>
  <c r="C9" i="3"/>
  <c r="C10" i="3"/>
  <c r="C4" i="3"/>
  <c r="E5" i="3" s="1"/>
  <c r="J30" i="2"/>
  <c r="O47" i="2" s="1"/>
  <c r="K30" i="2"/>
  <c r="O48" i="2" s="1"/>
  <c r="L30" i="2"/>
  <c r="M30" i="2"/>
  <c r="N30" i="2"/>
  <c r="O46" i="2"/>
  <c r="O50" i="2"/>
  <c r="E8" i="3" l="1"/>
  <c r="E7" i="3"/>
  <c r="E10" i="3"/>
  <c r="E6" i="3"/>
  <c r="E4" i="3"/>
  <c r="E9" i="3"/>
  <c r="O49" i="2"/>
  <c r="O45" i="2"/>
  <c r="O51" i="2"/>
  <c r="B46" i="2" l="1"/>
  <c r="B47" i="2"/>
  <c r="B48" i="2"/>
  <c r="B49" i="2"/>
  <c r="B50" i="2"/>
  <c r="B51" i="2"/>
  <c r="B45" i="2"/>
  <c r="B33" i="2"/>
  <c r="B34" i="2"/>
  <c r="B35" i="2"/>
  <c r="B36" i="2"/>
  <c r="B37" i="2"/>
  <c r="B38" i="2"/>
  <c r="B32" i="2"/>
  <c r="C44" i="2"/>
  <c r="C43" i="2"/>
  <c r="C42" i="2"/>
  <c r="D31" i="2"/>
  <c r="E31" i="2"/>
  <c r="F31" i="2"/>
  <c r="G31" i="2"/>
  <c r="H31" i="2"/>
  <c r="I31" i="2"/>
  <c r="J31" i="2"/>
  <c r="K31" i="2"/>
  <c r="L31" i="2"/>
  <c r="M31" i="2"/>
  <c r="N31" i="2"/>
  <c r="C31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C30" i="2"/>
  <c r="C29" i="2"/>
  <c r="D45" i="2"/>
  <c r="H45" i="2"/>
  <c r="L45" i="2"/>
  <c r="E46" i="2"/>
  <c r="I46" i="2"/>
  <c r="M46" i="2"/>
  <c r="F47" i="2"/>
  <c r="J47" i="2"/>
  <c r="N47" i="2"/>
  <c r="G48" i="2"/>
  <c r="K48" i="2"/>
  <c r="D49" i="2"/>
  <c r="H49" i="2"/>
  <c r="L49" i="2"/>
  <c r="E50" i="2"/>
  <c r="I50" i="2"/>
  <c r="M50" i="2"/>
  <c r="F51" i="2"/>
  <c r="J51" i="2"/>
  <c r="N51" i="2"/>
  <c r="D46" i="2"/>
  <c r="E47" i="2"/>
  <c r="F48" i="2"/>
  <c r="G49" i="2"/>
  <c r="H50" i="2"/>
  <c r="I51" i="2"/>
  <c r="E45" i="2"/>
  <c r="I45" i="2"/>
  <c r="M45" i="2"/>
  <c r="F46" i="2"/>
  <c r="J46" i="2"/>
  <c r="N46" i="2"/>
  <c r="G47" i="2"/>
  <c r="K47" i="2"/>
  <c r="D48" i="2"/>
  <c r="H48" i="2"/>
  <c r="L48" i="2"/>
  <c r="E49" i="2"/>
  <c r="I49" i="2"/>
  <c r="M49" i="2"/>
  <c r="F50" i="2"/>
  <c r="J50" i="2"/>
  <c r="N50" i="2"/>
  <c r="G51" i="2"/>
  <c r="K51" i="2"/>
  <c r="K45" i="2"/>
  <c r="L46" i="2"/>
  <c r="M47" i="2"/>
  <c r="N48" i="2"/>
  <c r="D50" i="2"/>
  <c r="E51" i="2"/>
  <c r="F45" i="2"/>
  <c r="J45" i="2"/>
  <c r="N45" i="2"/>
  <c r="G46" i="2"/>
  <c r="K46" i="2"/>
  <c r="D47" i="2"/>
  <c r="H47" i="2"/>
  <c r="L47" i="2"/>
  <c r="E48" i="2"/>
  <c r="I48" i="2"/>
  <c r="M48" i="2"/>
  <c r="F49" i="2"/>
  <c r="J49" i="2"/>
  <c r="N49" i="2"/>
  <c r="G50" i="2"/>
  <c r="K50" i="2"/>
  <c r="D51" i="2"/>
  <c r="H51" i="2"/>
  <c r="L51" i="2"/>
  <c r="G45" i="2"/>
  <c r="H46" i="2"/>
  <c r="I47" i="2"/>
  <c r="J48" i="2"/>
  <c r="K49" i="2"/>
  <c r="L50" i="2"/>
  <c r="M51" i="2"/>
  <c r="C47" i="2"/>
  <c r="C48" i="2"/>
  <c r="C49" i="2"/>
  <c r="C46" i="2"/>
  <c r="C50" i="2"/>
  <c r="C51" i="2"/>
  <c r="C45" i="2"/>
  <c r="C32" i="2"/>
  <c r="I32" i="2"/>
  <c r="D32" i="2"/>
  <c r="H32" i="2"/>
  <c r="L32" i="2"/>
  <c r="E33" i="2"/>
  <c r="I33" i="2"/>
  <c r="M33" i="2"/>
  <c r="F34" i="2"/>
  <c r="J34" i="2"/>
  <c r="N34" i="2"/>
  <c r="G35" i="2"/>
  <c r="K35" i="2"/>
  <c r="D36" i="2"/>
  <c r="H36" i="2"/>
  <c r="L36" i="2"/>
  <c r="E37" i="2"/>
  <c r="I37" i="2"/>
  <c r="M37" i="2"/>
  <c r="F38" i="2"/>
  <c r="J38" i="2"/>
  <c r="N38" i="2"/>
  <c r="J33" i="2"/>
  <c r="D35" i="2"/>
  <c r="E36" i="2"/>
  <c r="F37" i="2"/>
  <c r="G38" i="2"/>
  <c r="E32" i="2"/>
  <c r="M32" i="2"/>
  <c r="N33" i="2"/>
  <c r="K34" i="2"/>
  <c r="L35" i="2"/>
  <c r="M36" i="2"/>
  <c r="N37" i="2"/>
  <c r="F32" i="2"/>
  <c r="J32" i="2"/>
  <c r="N32" i="2"/>
  <c r="G33" i="2"/>
  <c r="K33" i="2"/>
  <c r="D34" i="2"/>
  <c r="H34" i="2"/>
  <c r="L34" i="2"/>
  <c r="E35" i="2"/>
  <c r="I35" i="2"/>
  <c r="M35" i="2"/>
  <c r="F36" i="2"/>
  <c r="J36" i="2"/>
  <c r="N36" i="2"/>
  <c r="G37" i="2"/>
  <c r="K37" i="2"/>
  <c r="D38" i="2"/>
  <c r="H38" i="2"/>
  <c r="L38" i="2"/>
  <c r="G32" i="2"/>
  <c r="K32" i="2"/>
  <c r="D33" i="2"/>
  <c r="H33" i="2"/>
  <c r="L33" i="2"/>
  <c r="E34" i="2"/>
  <c r="I34" i="2"/>
  <c r="M34" i="2"/>
  <c r="F35" i="2"/>
  <c r="J35" i="2"/>
  <c r="N35" i="2"/>
  <c r="G36" i="2"/>
  <c r="K36" i="2"/>
  <c r="D37" i="2"/>
  <c r="H37" i="2"/>
  <c r="L37" i="2"/>
  <c r="E38" i="2"/>
  <c r="I38" i="2"/>
  <c r="M38" i="2"/>
  <c r="F33" i="2"/>
  <c r="G34" i="2"/>
  <c r="H35" i="2"/>
  <c r="I36" i="2"/>
  <c r="J37" i="2"/>
  <c r="K38" i="2"/>
  <c r="C35" i="2"/>
  <c r="C36" i="2"/>
  <c r="C33" i="2"/>
  <c r="C37" i="2"/>
  <c r="C34" i="2"/>
  <c r="C38" i="2"/>
  <c r="O38" i="2" l="1"/>
  <c r="O34" i="2"/>
  <c r="O37" i="2"/>
  <c r="O33" i="2"/>
  <c r="O36" i="2"/>
  <c r="O35" i="2"/>
  <c r="O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E507E-E10D-4D92-8C10-A89BE51240B7}" keepAlive="1" name="ModelConnection_ExternalData_1" description="Модель данных" type="5" refreshedVersion="7" minRefreshableVersion="5" saveData="1">
    <dbPr connection="Data Model Connection" command="Период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A6BCFFC-CC96-44E5-944C-24C8A9D187D3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92C4C8B-DA86-4D54-B031-09C820CF35C1}" name="Запрос — Курсы актуал" description="Соединение с запросом &quot;Курсы актуал&quot; в книге." type="100" refreshedVersion="7" minRefreshableVersion="5">
    <extLst>
      <ext xmlns:x15="http://schemas.microsoft.com/office/spreadsheetml/2010/11/main" uri="{DE250136-89BD-433C-8126-D09CA5730AF9}">
        <x15:connection id="92f336a0-888d-4ba9-9470-3a6194d1f4ad">
          <x15:oledbPr connection="Provider=Microsoft.Mashup.OleDb.1;Data Source=$Workbook$;Location=&quot;Курсы актуал&quot;;Extended Properties=&quot;&quot;">
            <x15:dbTables>
              <x15:dbTable name="Курсы актуал"/>
            </x15:dbTables>
          </x15:oledbPr>
        </x15:connection>
      </ext>
    </extLst>
  </connection>
  <connection id="4" xr16:uid="{1EEFC3C4-B437-4227-9863-FA87DA6FC121}" name="Запрос — Курсы_ИД" description="Соединение с запросом &quot;Курсы_ИД&quot; в книге." type="100" refreshedVersion="7" minRefreshableVersion="5">
    <extLst>
      <ext xmlns:x15="http://schemas.microsoft.com/office/spreadsheetml/2010/11/main" uri="{DE250136-89BD-433C-8126-D09CA5730AF9}">
        <x15:connection id="22171776-357b-4437-8d62-b2bfccb4487e">
          <x15:oledbPr connection="Provider=Microsoft.Mashup.OleDb.1;Data Source=$Workbook$;Location=Курсы_ИД;Extended Properties=&quot;&quot;">
            <x15:dbTables>
              <x15:dbTable name="Курсы_ИД"/>
            </x15:dbTables>
          </x15:oledbPr>
        </x15:connection>
      </ext>
    </extLst>
  </connection>
  <connection id="5" xr16:uid="{BA352EE8-27BA-468B-9D89-FAB2037C4F77}" name="Запрос — Период" description="Соединение с запросом &quot;Период&quot; в книге." type="100" refreshedVersion="7" minRefreshableVersion="5">
    <extLst>
      <ext xmlns:x15="http://schemas.microsoft.com/office/spreadsheetml/2010/11/main" uri="{DE250136-89BD-433C-8126-D09CA5730AF9}">
        <x15:connection id="35df2da2-3523-4e52-bd76-bbd6758bf240">
          <x15:oledbPr connection="Provider=Microsoft.Mashup.OleDb.1;Data Source=$Workbook$;Location=Период;Extended Properties=&quot;&quot;">
            <x15:dbTables>
              <x15:dbTable name="Период"/>
            </x15:dbTables>
          </x15:oledbPr>
        </x15:connection>
      </ext>
    </extLst>
  </connection>
  <connection id="6" xr16:uid="{BBAFD221-F693-4B89-8C06-A86FA96930D0}" name="Запрос — Продажи_Б_НДС" description="Соединение с запросом &quot;Продажи_Б_НДС&quot; в книге." type="100" refreshedVersion="7" minRefreshableVersion="5">
    <extLst>
      <ext xmlns:x15="http://schemas.microsoft.com/office/spreadsheetml/2010/11/main" uri="{DE250136-89BD-433C-8126-D09CA5730AF9}">
        <x15:connection id="8ea03294-5517-4670-8338-3793111b9cc7"/>
      </ext>
    </extLst>
  </connection>
  <connection id="7" xr16:uid="{D6AF6E21-0D5B-4CE1-A90B-A429F7E2EB63}" name="Запрос — Список_столбцов" description="Соединение с запросом &quot;Список_столбцов&quot; в книге." type="100" refreshedVersion="7" minRefreshableVersion="5">
    <extLst>
      <ext xmlns:x15="http://schemas.microsoft.com/office/spreadsheetml/2010/11/main" uri="{DE250136-89BD-433C-8126-D09CA5730AF9}">
        <x15:connection id="64d9e796-51d1-495b-8727-ffc1f0d35c49">
          <x15:oledbPr connection="Provider=Microsoft.Mashup.OleDb.1;Data Source=$Workbook$;Location=Список_столбцов;Extended Properties=&quot;&quot;">
            <x15:dbTables>
              <x15:dbTable name="Список_столбцов"/>
            </x15:dbTables>
          </x15:oledbPr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Продажи_Б_НДС].[Пользовательский].&amp;[Предыдущий]}"/>
    <s v="{[Продажи_Б_НДС].[Пользовательский].&amp;[Отчетный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<sst xmlns="http://schemas.openxmlformats.org/spreadsheetml/2006/main" count="76" uniqueCount="39">
  <si>
    <t xml:space="preserve">путь </t>
  </si>
  <si>
    <t>I:\19(Аналитика)\БД\Выгрузка 1С\Продажи_Б_НДС.txt</t>
  </si>
  <si>
    <t>Список столбцов</t>
  </si>
  <si>
    <t>Сегмент</t>
  </si>
  <si>
    <t>Период, месяц</t>
  </si>
  <si>
    <t>Расчетный период</t>
  </si>
  <si>
    <t>Начало расчетного периода</t>
  </si>
  <si>
    <t>Начало прошлого периода</t>
  </si>
  <si>
    <t>Пользовательский</t>
  </si>
  <si>
    <t>Заказ клиента / Реализация</t>
  </si>
  <si>
    <t>ЕАЭС</t>
  </si>
  <si>
    <t>Приволжский ФО</t>
  </si>
  <si>
    <t>Северо-Западный ФО</t>
  </si>
  <si>
    <t>Сибирский ФО</t>
  </si>
  <si>
    <t>Уральский ФО</t>
  </si>
  <si>
    <t>Центральный ФО</t>
  </si>
  <si>
    <t>Южный + Кавказский ФО</t>
  </si>
  <si>
    <t>Сумма по столбцу Выручка USD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</si>
  <si>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</si>
  <si>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</si>
  <si>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</si>
  <si>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</si>
  <si>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</si>
  <si>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</si>
  <si>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</si>
  <si>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</si>
  <si>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</si>
  <si>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</si>
  <si>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</si>
  <si>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</si>
  <si>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Предыдущий</t>
  </si>
  <si>
    <t>Отчетный</t>
  </si>
  <si>
    <t>Прирост USD</t>
  </si>
  <si>
    <t>Прирост %%</t>
  </si>
  <si>
    <t>Прирост USD2</t>
  </si>
  <si>
    <t>Рейтинг прирост USD</t>
  </si>
  <si>
    <t>Рейтинг прирост %%</t>
  </si>
  <si>
    <t>Баллы прирост USD</t>
  </si>
  <si>
    <t>Баллы прирост 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</si>
</sst>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[$-419]mmmm\ yyyy;@"/>
    <numFmt numFmtId="165" formatCode="#,##0\ _₽"/>
    <numFmt numFmtId="166" formatCode="_-* #,##0\ _₽_-;\-* #,##0\ _₽_-;_-* &quot;-&quot;\ _₽_-;_-@_-"/>
    <numFmt numFmtId="167" formatCode="_-* #,##0_-;\-* #,##0_-;_-* &quot;-&quot;??_-;_-@_-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1" xfId="1" applyNumberFormat="1" applyFont="1" applyBorder="1"/>
    <xf numFmtId="0" fontId="0" fillId="2" borderId="2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43" fontId="0" fillId="0" borderId="1" xfId="1" applyFont="1" applyBorder="1"/>
    <xf numFmtId="0" fontId="0" fillId="2" borderId="4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2" borderId="6" xfId="0" applyFill="1" applyBorder="1" applyAlignment="1">
      <alignment horizontal="center" vertical="center" wrapText="1"/>
    </xf>
    <xf numFmtId="167" fontId="0" fillId="0" borderId="6" xfId="0" applyNumberFormat="1" applyBorder="1"/>
    <xf numFmtId="0" fontId="0" fillId="2" borderId="7" xfId="0" applyFill="1" applyBorder="1" applyAlignment="1">
      <alignment horizontal="center" vertical="center" wrapText="1"/>
    </xf>
    <xf numFmtId="167" fontId="0" fillId="0" borderId="9" xfId="1" applyNumberFormat="1" applyFont="1" applyBorder="1"/>
    <xf numFmtId="167" fontId="0" fillId="0" borderId="1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9" fontId="0" fillId="0" borderId="0" xfId="2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4" xfId="0" applyBorder="1"/>
    <xf numFmtId="9" fontId="0" fillId="0" borderId="6" xfId="2" applyFont="1" applyBorder="1"/>
    <xf numFmtId="0" fontId="0" fillId="0" borderId="8" xfId="0" applyBorder="1"/>
    <xf numFmtId="43" fontId="0" fillId="0" borderId="9" xfId="1" applyFont="1" applyBorder="1"/>
    <xf numFmtId="9" fontId="0" fillId="0" borderId="10" xfId="2" applyFont="1" applyBorder="1"/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alignment vertical="center" textRotation="0" indent="0" justifyLastLine="0" shrinkToFit="0" readingOrder="0"/>
    </dxf>
    <dxf>
      <numFmt numFmtId="22" formatCode="mmm/yy"/>
      <alignment vertical="center" textRotation="0" indent="0" justifyLastLine="0" shrinkToFit="0" readingOrder="0"/>
    </dxf>
    <dxf>
      <numFmt numFmtId="167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numFmt numFmtId="164" formatCode="[$-419]mmmm\ yyyy;@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#,##0\ _₽"/>
    </dxf>
    <dxf>
      <numFmt numFmtId="164" formatCode="[$-419]mmmm\ yyyy;@"/>
    </dxf>
    <dxf>
      <numFmt numFmtId="166" formatCode="_-* #,##0\ _₽_-;\-* #,##0\ _₽_-;_-* &quot;-&quot;\ _₽_-;_-@_-"/>
    </dxf>
    <dxf>
      <numFmt numFmtId="164" formatCode="[$-419]mmmm\ yyyy;@"/>
    </dxf>
    <dxf>
      <font>
        <b/>
        <charset val="204"/>
      </font>
      <numFmt numFmtId="168" formatCode="0.0"/>
      <alignment horizontal="center" vertical="center" textRotation="0" wrapText="0" indent="0" justifyLastLine="0" shrinkToFit="0" readingOrder="0"/>
    </dxf>
    <dxf>
      <font>
        <b/>
        <charset val="204"/>
      </font>
      <alignment horizontal="center" vertical="center" textRotation="0" wrapText="0" indent="0" justifyLastLine="0" shrinkToFit="0" readingOrder="0"/>
    </dxf>
    <dxf>
      <font>
        <b/>
        <charset val="204"/>
      </font>
      <numFmt numFmtId="168" formatCode="0.0"/>
      <alignment horizontal="center" vertical="center" textRotation="0" wrapText="0" indent="0" justifyLastLine="0" shrinkToFit="0" readingOrder="0"/>
    </dxf>
    <dxf>
      <font>
        <b/>
        <charset val="204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3" defaultTableStyle="TableStyleMedium2" defaultPivotStyle="PivotStyleLight16">
    <tableStyle name="Плоский стиль сводного представления" table="0" count="3" xr9:uid="{89BF1442-B7D2-4DF0-A87C-147EBBDB2EB8}">
      <tableStyleElement type="headerRow" dxfId="62"/>
      <tableStyleElement type="totalRow" dxfId="61"/>
      <tableStyleElement type="secondRowStripe" dxfId="60"/>
    </tableStyle>
    <tableStyle name="Стиль сводной таблицы 1" table="0" count="3" xr9:uid="{49C5D2C0-604F-4898-87E0-116161B8D52F}">
      <tableStyleElement type="wholeTable" dxfId="59"/>
      <tableStyleElement type="headerRow" dxfId="58"/>
      <tableStyleElement type="firstColumn" dxfId="57"/>
    </tableStyle>
    <tableStyle name="Стиль таблицы 1" pivot="0" count="2" xr9:uid="{3D0BB797-4327-437C-885D-BF6A1E2639E6}">
      <tableStyleElement type="wholeTable" dxfId="56"/>
      <tableStyleElement type="headerRow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Жигульских Евгений Олегович" refreshedDate="45187.648242824071" createdVersion="5" refreshedVersion="7" minRefreshableVersion="3" recordCount="0" supportSubquery="1" supportAdvancedDrill="1" xr:uid="{208C2D17-3048-4174-9A7D-8EEF9890AC06}">
  <cacheSource type="external" connectionId="2"/>
  <cacheFields count="5">
    <cacheField name="[Продажи_Б_НДС].[Сегмент].[Сегмент]" caption="Сегмент" numFmtId="0" hierarchy="10" level="1">
      <sharedItems count="7">
        <s v="ЕАЭС"/>
        <s v="Приволжский ФО"/>
        <s v="Северо-Западный ФО"/>
        <s v="Сибирский ФО"/>
        <s v="Уральский ФО"/>
        <s v="Центральный ФО"/>
        <s v="Южный + Кавказский ФО"/>
      </sharedItems>
    </cacheField>
    <cacheField name="[Продажи_Б_НДС].[Период, месяц].[Период, месяц]" caption="Период, месяц" numFmtId="0" hierarchy="11" level="1">
      <sharedItems containsSemiMixedTypes="0" containsNonDate="0" containsDate="1" containsString="0" minDate="2022-12-01T00:00:00" maxDate="2023-07-02T00:00:00" count="8"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</cacheField>
    <cacheField name="[Продажи_Б_НДС].[Период, месяц (Год)].[Период, месяц (Год)]" caption="Период, месяц (Год)" numFmtId="0" hierarchy="14" level="1">
      <sharedItems containsSemiMixedTypes="0" containsNonDate="0" containsString="0"/>
    </cacheField>
    <cacheField name="[Measures].[Сумма по столбцу Выручка USD]" caption="Сумма по столбцу Выручка USD" numFmtId="0" hierarchy="25" level="32767"/>
    <cacheField name="[Продажи_Б_НДС].[Пользовательский].[Пользовательский]" caption="Пользовательский" numFmtId="0" hierarchy="13" level="1">
      <sharedItems containsSemiMixedTypes="0" containsNonDate="0" containsString="0"/>
    </cacheField>
  </cacheFields>
  <cacheHierarchies count="26">
    <cacheHierarchy uniqueName="[Курсы актуал].[Дата]" caption="Дата" attribute="1" time="1" defaultMemberUniqueName="[Курсы актуал].[Дата].[All]" allUniqueName="[Курсы актуал].[Дата].[All]" dimensionUniqueName="[Курсы актуал]" displayFolder="" count="0" memberValueDatatype="7" unbalanced="0"/>
    <cacheHierarchy uniqueName="[Курсы актуал].[Курсы_ИД.Курс актуал]" caption="Курсы_ИД.Курс актуал" attribute="1" defaultMemberUniqueName="[Курсы актуал].[Курсы_ИД.Курс актуал].[All]" allUniqueName="[Курсы актуал].[Курсы_ИД.Курс актуал].[All]" dimensionUniqueName="[Курсы актуал]" displayFolder="" count="0" memberValueDatatype="130" unbalanced="0"/>
    <cacheHierarchy uniqueName="[Курсы_ИД].[Дата курса]" caption="Дата курса" attribute="1" time="1" defaultMemberUniqueName="[Курсы_ИД].[Дата курса].[All]" allUniqueName="[Курсы_ИД].[Дата курса].[All]" dimensionUniqueName="[Курсы_ИД]" displayFolder="" count="0" memberValueDatatype="7" unbalanced="0"/>
    <cacheHierarchy uniqueName="[Курсы_ИД].[Валюта]" caption="Валюта" attribute="1" defaultMemberUniqueName="[Курсы_ИД].[Валюта].[All]" allUniqueName="[Курсы_ИД].[Валюта].[All]" dimensionUniqueName="[Курсы_ИД]" displayFolder="" count="0" memberValueDatatype="130" unbalanced="0"/>
    <cacheHierarchy uniqueName="[Курсы_ИД].[Курс]" caption="Курс" attribute="1" defaultMemberUniqueName="[Курсы_ИД].[Курс].[All]" allUniqueName="[Курсы_ИД].[Курс].[All]" dimensionUniqueName="[Курсы_ИД]" displayFolder="" count="0" memberValueDatatype="5" unbalanced="0"/>
    <cacheHierarchy uniqueName="[Курсы_ИД].[Курс актуал]" caption="Курс актуал" attribute="1" defaultMemberUniqueName="[Курсы_ИД].[Курс актуал].[All]" allUniqueName="[Курсы_ИД].[Курс актуал].[All]" dimensionUniqueName="[Курсы_ИД]" displayFolder="" count="0" memberValueDatatype="130" unbalanced="0"/>
    <cacheHierarchy uniqueName="[Период].[Расчетный период]" caption="Расчетный период" attribute="1" time="1" defaultMemberUniqueName="[Период].[Расчетный период].[All]" allUniqueName="[Период].[Расчетный период].[All]" dimensionUniqueName="[Период]" displayFolder="" count="0" memberValueDatatype="7" unbalanced="0"/>
    <cacheHierarchy uniqueName="[Период].[Начало расчетного периода]" caption="Начало расчетного периода" attribute="1" time="1" defaultMemberUniqueName="[Период].[Начало расчетного периода].[All]" allUniqueName="[Период].[Начало расчетного периода].[All]" dimensionUniqueName="[Период]" displayFolder="" count="0" memberValueDatatype="7" unbalanced="0"/>
    <cacheHierarchy uniqueName="[Период].[Начало прошлого периода]" caption="Начало прошлого периода" attribute="1" time="1" defaultMemberUniqueName="[Период].[Начало прошлого периода].[All]" allUniqueName="[Период].[Начало прошлого периода].[All]" dimensionUniqueName="[Период]" displayFolder="" count="0" memberValueDatatype="7" unbalanced="0"/>
    <cacheHierarchy uniqueName="[Период].[Пользовательский]" caption="Пользовательский" attribute="1" time="1" defaultMemberUniqueName="[Период].[Пользовательский].[All]" allUniqueName="[Период].[Пользовательский].[All]" dimensionUniqueName="[Период]" displayFolder="" count="0" memberValueDatatype="7" unbalanced="0"/>
    <cacheHierarchy uniqueName="[Продажи_Б_НДС].[Сегмент]" caption="Сегмент" attribute="1" defaultMemberUniqueName="[Продажи_Б_НДС].[Сегмент].[All]" allUniqueName="[Продажи_Б_НДС].[Сегмент].[All]" dimensionUniqueName="[Продажи_Б_НДС]" displayFolder="" count="2" memberValueDatatype="130" unbalanced="0">
      <fieldsUsage count="2">
        <fieldUsage x="-1"/>
        <fieldUsage x="0"/>
      </fieldsUsage>
    </cacheHierarchy>
    <cacheHierarchy uniqueName="[Продажи_Б_НДС].[Период, месяц]" caption="Период, месяц" attribute="1" time="1" defaultMemberUniqueName="[Продажи_Б_НДС].[Период, месяц].[All]" allUniqueName="[Продажи_Б_НДС].[Период, месяц].[All]" dimensionUniqueName="[Продажи_Б_НДС]" displayFolder="" count="2" memberValueDatatype="7" unbalanced="0">
      <fieldsUsage count="2">
        <fieldUsage x="-1"/>
        <fieldUsage x="1"/>
      </fieldsUsage>
    </cacheHierarchy>
    <cacheHierarchy uniqueName="[Продажи_Б_НДС].[Выручка USD]" caption="Выручка USD" attribute="1" defaultMemberUniqueName="[Продажи_Б_НДС].[Выручка USD].[All]" allUniqueName="[Продажи_Б_НДС].[Выручка USD].[All]" dimensionUniqueName="[Продажи_Б_НДС]" displayFolder="" count="0" memberValueDatatype="5" unbalanced="0"/>
    <cacheHierarchy uniqueName="[Продажи_Б_НДС].[Пользовательский]" caption="Пользовательский" attribute="1" defaultMemberUniqueName="[Продажи_Б_НДС].[Пользовательский].[All]" allUniqueName="[Продажи_Б_НДС].[Пользовательский].[All]" dimensionUniqueName="[Продажи_Б_НДС]" displayFolder="" count="2" memberValueDatatype="130" unbalanced="0">
      <fieldsUsage count="2">
        <fieldUsage x="-1"/>
        <fieldUsage x="4"/>
      </fieldsUsage>
    </cacheHierarchy>
    <cacheHierarchy uniqueName="[Продажи_Б_НДС].[Период, месяц (Год)]" caption="Период, месяц (Год)" attribute="1" defaultMemberUniqueName="[Продажи_Б_НДС].[Период, месяц (Год)].[All]" allUniqueName="[Продажи_Б_НДС].[Период, месяц (Год)].[All]" dimensionUniqueName="[Продажи_Б_НДС]" displayFolder="" count="2" memberValueDatatype="130" unbalanced="0">
      <fieldsUsage count="2">
        <fieldUsage x="-1"/>
        <fieldUsage x="2"/>
      </fieldsUsage>
    </cacheHierarchy>
    <cacheHierarchy uniqueName="[Продажи_Б_НДС].[Период, месяц (Квартал)]" caption="Период, месяц (Квартал)" attribute="1" defaultMemberUniqueName="[Продажи_Б_НДС].[Период, месяц (Квартал)].[All]" allUniqueName="[Продажи_Б_НДС].[Период, месяц (Квартал)].[All]" dimensionUniqueName="[Продажи_Б_НДС]" displayFolder="" count="0" memberValueDatatype="130" unbalanced="0"/>
    <cacheHierarchy uniqueName="[Продажи_Б_НДС].[Период, месяц (Месяц)]" caption="Период, месяц (Месяц)" attribute="1" defaultMemberUniqueName="[Продажи_Б_НДС].[Период, месяц (Месяц)].[All]" allUniqueName="[Продажи_Б_НДС].[Период, месяц (Месяц)].[All]" dimensionUniqueName="[Продажи_Б_НДС]" displayFolder="" count="0" memberValueDatatype="130" unbalanced="0"/>
    <cacheHierarchy uniqueName="[Список_столбцов].[Список_столбцов]" caption="Список_столбцов" attribute="1" defaultMemberUniqueName="[Список_столбцов].[Список_столбцов].[All]" allUniqueName="[Список_столбцов].[Список_столбцов].[All]" dimensionUniqueName="[Список_столбцов]" displayFolder="" count="0" memberValueDatatype="130" unbalanced="0"/>
    <cacheHierarchy uniqueName="[Продажи_Б_НДС].[Период, месяц (Индекс месяца)]" caption="Период, месяц (Индекс месяца)" attribute="1" defaultMemberUniqueName="[Продажи_Б_НДС].[Период, месяц (Индекс месяца)].[All]" allUniqueName="[Продажи_Б_НДС].[Период, месяц (Индекс месяца)].[All]" dimensionUniqueName="[Продажи_Б_НДС]" displayFolder="" count="0" memberValueDatatype="20" unbalanced="0" hidden="1"/>
    <cacheHierarchy uniqueName="[Measures].[__XL_Count Продажи_Б_НДС]" caption="__XL_Count Продажи_Б_НДС" measure="1" displayFolder="" measureGroup="Продажи_Б_НДС" count="0" hidden="1"/>
    <cacheHierarchy uniqueName="[Measures].[__XL_Count Список_столбцов]" caption="__XL_Count Список_столбцов" measure="1" displayFolder="" measureGroup="Список_столбцов" count="0" hidden="1"/>
    <cacheHierarchy uniqueName="[Measures].[__XL_Count Период]" caption="__XL_Count Период" measure="1" displayFolder="" measureGroup="Период" count="0" hidden="1"/>
    <cacheHierarchy uniqueName="[Measures].[__XL_Count Курсы_ИД]" caption="__XL_Count Курсы_ИД" measure="1" displayFolder="" measureGroup="Курсы_ИД" count="0" hidden="1"/>
    <cacheHierarchy uniqueName="[Measures].[__XL_Count Курсы актуал]" caption="__XL_Count Курсы актуал" measure="1" displayFolder="" measureGroup="Курсы актуал" count="0" hidden="1"/>
    <cacheHierarchy uniqueName="[Measures].[__No measures defined]" caption="__No measures defined" measure="1" displayFolder="" count="0" hidden="1"/>
    <cacheHierarchy uniqueName="[Measures].[Сумма по столбцу Выручка USD]" caption="Сумма по столбцу Выручка USD" measure="1" displayFolder="" measureGroup="Продажи_Б_НДС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measure="1" name="Measures" uniqueName="[Measures]" caption="Measures"/>
    <dimension name="Курсы актуал" uniqueName="[Курсы актуал]" caption="Курсы актуал"/>
    <dimension name="Курсы_ИД" uniqueName="[Курсы_ИД]" caption="Курсы_ИД"/>
    <dimension name="Период" uniqueName="[Период]" caption="Период"/>
    <dimension name="Продажи_Б_НДС" uniqueName="[Продажи_Б_НДС]" caption="Продажи_Б_НДС"/>
    <dimension name="Список_столбцов" uniqueName="[Список_столбцов]" caption="Список_столбцов"/>
  </dimensions>
  <measureGroups count="5">
    <measureGroup name="Курсы актуал" caption="Курсы актуал"/>
    <measureGroup name="Курсы_ИД" caption="Курсы_ИД"/>
    <measureGroup name="Период" caption="Период"/>
    <measureGroup name="Продажи_Б_НДС" caption="Продажи_Б_НДС"/>
    <measureGroup name="Список_столбцов" caption="Список_столбцов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Жигульских Евгений Олегович" refreshedDate="45187.648244328702" createdVersion="5" refreshedVersion="7" minRefreshableVersion="3" recordCount="0" supportSubquery="1" supportAdvancedDrill="1" xr:uid="{9D14C85B-9061-4176-AF5B-EDC03199FBC6}">
  <cacheSource type="external" connectionId="2"/>
  <cacheFields count="5">
    <cacheField name="[Продажи_Б_НДС].[Сегмент].[Сегмент]" caption="Сегмент" numFmtId="0" hierarchy="10" level="1">
      <sharedItems count="7">
        <s v="ЕАЭС"/>
        <s v="Приволжский ФО"/>
        <s v="Северо-Западный ФО"/>
        <s v="Сибирский ФО"/>
        <s v="Уральский ФО"/>
        <s v="Центральный ФО"/>
        <s v="Южный + Кавказский ФО"/>
      </sharedItems>
    </cacheField>
    <cacheField name="[Продажи_Б_НДС].[Период, месяц].[Период, месяц]" caption="Период, месяц" numFmtId="0" hierarchy="11" level="1">
      <sharedItems containsSemiMixedTypes="0" containsNonDate="0" containsDate="1" containsString="0" minDate="2021-12-01T00:00:00" maxDate="2022-11-02T00:00:00" count="12"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</cacheField>
    <cacheField name="[Продажи_Б_НДС].[Период, месяц (Год)].[Период, месяц (Год)]" caption="Период, месяц (Год)" numFmtId="0" hierarchy="14" level="1">
      <sharedItems containsSemiMixedTypes="0" containsNonDate="0" containsString="0"/>
    </cacheField>
    <cacheField name="[Measures].[Сумма по столбцу Выручка USD]" caption="Сумма по столбцу Выручка USD" numFmtId="0" hierarchy="25" level="32767"/>
    <cacheField name="[Продажи_Б_НДС].[Пользовательский].[Пользовательский]" caption="Пользовательский" numFmtId="0" hierarchy="13" level="1">
      <sharedItems containsSemiMixedTypes="0" containsNonDate="0" containsString="0"/>
    </cacheField>
  </cacheFields>
  <cacheHierarchies count="26">
    <cacheHierarchy uniqueName="[Курсы актуал].[Дата]" caption="Дата" attribute="1" time="1" defaultMemberUniqueName="[Курсы актуал].[Дата].[All]" allUniqueName="[Курсы актуал].[Дата].[All]" dimensionUniqueName="[Курсы актуал]" displayFolder="" count="0" memberValueDatatype="7" unbalanced="0"/>
    <cacheHierarchy uniqueName="[Курсы актуал].[Курсы_ИД.Курс актуал]" caption="Курсы_ИД.Курс актуал" attribute="1" defaultMemberUniqueName="[Курсы актуал].[Курсы_ИД.Курс актуал].[All]" allUniqueName="[Курсы актуал].[Курсы_ИД.Курс актуал].[All]" dimensionUniqueName="[Курсы актуал]" displayFolder="" count="0" memberValueDatatype="130" unbalanced="0"/>
    <cacheHierarchy uniqueName="[Курсы_ИД].[Дата курса]" caption="Дата курса" attribute="1" time="1" defaultMemberUniqueName="[Курсы_ИД].[Дата курса].[All]" allUniqueName="[Курсы_ИД].[Дата курса].[All]" dimensionUniqueName="[Курсы_ИД]" displayFolder="" count="0" memberValueDatatype="7" unbalanced="0"/>
    <cacheHierarchy uniqueName="[Курсы_ИД].[Валюта]" caption="Валюта" attribute="1" defaultMemberUniqueName="[Курсы_ИД].[Валюта].[All]" allUniqueName="[Курсы_ИД].[Валюта].[All]" dimensionUniqueName="[Курсы_ИД]" displayFolder="" count="0" memberValueDatatype="130" unbalanced="0"/>
    <cacheHierarchy uniqueName="[Курсы_ИД].[Курс]" caption="Курс" attribute="1" defaultMemberUniqueName="[Курсы_ИД].[Курс].[All]" allUniqueName="[Курсы_ИД].[Курс].[All]" dimensionUniqueName="[Курсы_ИД]" displayFolder="" count="0" memberValueDatatype="5" unbalanced="0"/>
    <cacheHierarchy uniqueName="[Курсы_ИД].[Курс актуал]" caption="Курс актуал" attribute="1" defaultMemberUniqueName="[Курсы_ИД].[Курс актуал].[All]" allUniqueName="[Курсы_ИД].[Курс актуал].[All]" dimensionUniqueName="[Курсы_ИД]" displayFolder="" count="0" memberValueDatatype="130" unbalanced="0"/>
    <cacheHierarchy uniqueName="[Период].[Расчетный период]" caption="Расчетный период" attribute="1" time="1" defaultMemberUniqueName="[Период].[Расчетный период].[All]" allUniqueName="[Период].[Расчетный период].[All]" dimensionUniqueName="[Период]" displayFolder="" count="0" memberValueDatatype="7" unbalanced="0"/>
    <cacheHierarchy uniqueName="[Период].[Начало расчетного периода]" caption="Начало расчетного периода" attribute="1" time="1" defaultMemberUniqueName="[Период].[Начало расчетного периода].[All]" allUniqueName="[Период].[Начало расчетного периода].[All]" dimensionUniqueName="[Период]" displayFolder="" count="0" memberValueDatatype="7" unbalanced="0"/>
    <cacheHierarchy uniqueName="[Период].[Начало прошлого периода]" caption="Начало прошлого периода" attribute="1" time="1" defaultMemberUniqueName="[Период].[Начало прошлого периода].[All]" allUniqueName="[Период].[Начало прошлого периода].[All]" dimensionUniqueName="[Период]" displayFolder="" count="0" memberValueDatatype="7" unbalanced="0"/>
    <cacheHierarchy uniqueName="[Период].[Пользовательский]" caption="Пользовательский" attribute="1" time="1" defaultMemberUniqueName="[Период].[Пользовательский].[All]" allUniqueName="[Период].[Пользовательский].[All]" dimensionUniqueName="[Период]" displayFolder="" count="0" memberValueDatatype="7" unbalanced="0"/>
    <cacheHierarchy uniqueName="[Продажи_Б_НДС].[Сегмент]" caption="Сегмент" attribute="1" defaultMemberUniqueName="[Продажи_Б_НДС].[Сегмент].[All]" allUniqueName="[Продажи_Б_НДС].[Сегмент].[All]" dimensionUniqueName="[Продажи_Б_НДС]" displayFolder="" count="2" memberValueDatatype="130" unbalanced="0">
      <fieldsUsage count="2">
        <fieldUsage x="-1"/>
        <fieldUsage x="0"/>
      </fieldsUsage>
    </cacheHierarchy>
    <cacheHierarchy uniqueName="[Продажи_Б_НДС].[Период, месяц]" caption="Период, месяц" attribute="1" time="1" defaultMemberUniqueName="[Продажи_Б_НДС].[Период, месяц].[All]" allUniqueName="[Продажи_Б_НДС].[Период, месяц].[All]" dimensionUniqueName="[Продажи_Б_НДС]" displayFolder="" count="2" memberValueDatatype="7" unbalanced="0">
      <fieldsUsage count="2">
        <fieldUsage x="-1"/>
        <fieldUsage x="1"/>
      </fieldsUsage>
    </cacheHierarchy>
    <cacheHierarchy uniqueName="[Продажи_Б_НДС].[Выручка USD]" caption="Выручка USD" attribute="1" defaultMemberUniqueName="[Продажи_Б_НДС].[Выручка USD].[All]" allUniqueName="[Продажи_Б_НДС].[Выручка USD].[All]" dimensionUniqueName="[Продажи_Б_НДС]" displayFolder="" count="0" memberValueDatatype="5" unbalanced="0"/>
    <cacheHierarchy uniqueName="[Продажи_Б_НДС].[Пользовательский]" caption="Пользовательский" attribute="1" defaultMemberUniqueName="[Продажи_Б_НДС].[Пользовательский].[All]" allUniqueName="[Продажи_Б_НДС].[Пользовательский].[All]" dimensionUniqueName="[Продажи_Б_НДС]" displayFolder="" count="2" memberValueDatatype="130" unbalanced="0">
      <fieldsUsage count="2">
        <fieldUsage x="-1"/>
        <fieldUsage x="4"/>
      </fieldsUsage>
    </cacheHierarchy>
    <cacheHierarchy uniqueName="[Продажи_Б_НДС].[Период, месяц (Год)]" caption="Период, месяц (Год)" attribute="1" defaultMemberUniqueName="[Продажи_Б_НДС].[Период, месяц (Год)].[All]" allUniqueName="[Продажи_Б_НДС].[Период, месяц (Год)].[All]" dimensionUniqueName="[Продажи_Б_НДС]" displayFolder="" count="2" memberValueDatatype="130" unbalanced="0">
      <fieldsUsage count="2">
        <fieldUsage x="-1"/>
        <fieldUsage x="2"/>
      </fieldsUsage>
    </cacheHierarchy>
    <cacheHierarchy uniqueName="[Продажи_Б_НДС].[Период, месяц (Квартал)]" caption="Период, месяц (Квартал)" attribute="1" defaultMemberUniqueName="[Продажи_Б_НДС].[Период, месяц (Квартал)].[All]" allUniqueName="[Продажи_Б_НДС].[Период, месяц (Квартал)].[All]" dimensionUniqueName="[Продажи_Б_НДС]" displayFolder="" count="0" memberValueDatatype="130" unbalanced="0"/>
    <cacheHierarchy uniqueName="[Продажи_Б_НДС].[Период, месяц (Месяц)]" caption="Период, месяц (Месяц)" attribute="1" defaultMemberUniqueName="[Продажи_Б_НДС].[Период, месяц (Месяц)].[All]" allUniqueName="[Продажи_Б_НДС].[Период, месяц (Месяц)].[All]" dimensionUniqueName="[Продажи_Б_НДС]" displayFolder="" count="0" memberValueDatatype="130" unbalanced="0"/>
    <cacheHierarchy uniqueName="[Список_столбцов].[Список_столбцов]" caption="Список_столбцов" attribute="1" defaultMemberUniqueName="[Список_столбцов].[Список_столбцов].[All]" allUniqueName="[Список_столбцов].[Список_столбцов].[All]" dimensionUniqueName="[Список_столбцов]" displayFolder="" count="0" memberValueDatatype="130" unbalanced="0"/>
    <cacheHierarchy uniqueName="[Продажи_Б_НДС].[Период, месяц (Индекс месяца)]" caption="Период, месяц (Индекс месяца)" attribute="1" defaultMemberUniqueName="[Продажи_Б_НДС].[Период, месяц (Индекс месяца)].[All]" allUniqueName="[Продажи_Б_НДС].[Период, месяц (Индекс месяца)].[All]" dimensionUniqueName="[Продажи_Б_НДС]" displayFolder="" count="0" memberValueDatatype="20" unbalanced="0" hidden="1"/>
    <cacheHierarchy uniqueName="[Measures].[__XL_Count Продажи_Б_НДС]" caption="__XL_Count Продажи_Б_НДС" measure="1" displayFolder="" measureGroup="Продажи_Б_НДС" count="0" hidden="1"/>
    <cacheHierarchy uniqueName="[Measures].[__XL_Count Список_столбцов]" caption="__XL_Count Список_столбцов" measure="1" displayFolder="" measureGroup="Список_столбцов" count="0" hidden="1"/>
    <cacheHierarchy uniqueName="[Measures].[__XL_Count Период]" caption="__XL_Count Период" measure="1" displayFolder="" measureGroup="Период" count="0" hidden="1"/>
    <cacheHierarchy uniqueName="[Measures].[__XL_Count Курсы_ИД]" caption="__XL_Count Курсы_ИД" measure="1" displayFolder="" measureGroup="Курсы_ИД" count="0" hidden="1"/>
    <cacheHierarchy uniqueName="[Measures].[__XL_Count Курсы актуал]" caption="__XL_Count Курсы актуал" measure="1" displayFolder="" measureGroup="Курсы актуал" count="0" hidden="1"/>
    <cacheHierarchy uniqueName="[Measures].[__No measures defined]" caption="__No measures defined" measure="1" displayFolder="" count="0" hidden="1"/>
    <cacheHierarchy uniqueName="[Measures].[Сумма по столбцу Выручка USD]" caption="Сумма по столбцу Выручка USD" measure="1" displayFolder="" measureGroup="Продажи_Б_НДС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measure="1" name="Measures" uniqueName="[Measures]" caption="Measures"/>
    <dimension name="Курсы актуал" uniqueName="[Курсы актуал]" caption="Курсы актуал"/>
    <dimension name="Курсы_ИД" uniqueName="[Курсы_ИД]" caption="Курсы_ИД"/>
    <dimension name="Период" uniqueName="[Период]" caption="Период"/>
    <dimension name="Продажи_Б_НДС" uniqueName="[Продажи_Б_НДС]" caption="Продажи_Б_НДС"/>
    <dimension name="Список_столбцов" uniqueName="[Список_столбцов]" caption="Список_столбцов"/>
  </dimensions>
  <measureGroups count="5">
    <measureGroup name="Курсы актуал" caption="Курсы актуал"/>
    <measureGroup name="Курсы_ИД" caption="Курсы_ИД"/>
    <measureGroup name="Период" caption="Период"/>
    <measureGroup name="Продажи_Б_НДС" caption="Продажи_Б_НДС"/>
    <measureGroup name="Список_столбцов" caption="Список_столбцов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BB567-0007-4A18-A2CE-1F220064FEBF}" name="Данные_отчетный_период" cacheId="0" applyNumberFormats="0" applyBorderFormats="0" applyFontFormats="0" applyPatternFormats="0" applyAlignmentFormats="0" applyWidthHeightFormats="1" dataCaption="Значения" tag="dc3f7c0c-ddac-43ee-95bd-16efd4fc3d96" updatedVersion="7" minRefreshableVersion="3" showDrill="0" rowGrandTotals="0" colGrandTotals="0" itemPrintTitles="1" createdVersion="5" indent="0" compact="0" compactData="0" multipleFieldFilters="0">
  <location ref="B16:J24" firstHeaderRow="1" firstDataRow="2" firstDataCol="1" rowPageCount="1" colPageCount="1"/>
  <pivotFields count="5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Год отчета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4" hier="13" name="[Продажи_Б_НДС].[Пользовательский].&amp;[Отчетный]" cap="Отчетный"/>
  </pageFields>
  <dataFields count="1">
    <dataField name="Сумма по столбцу Выручка USD" fld="3" baseField="0" baseItem="0" numFmtId="165"/>
  </dataFields>
  <formats count="2">
    <format dxfId="37">
      <pivotArea dataOnly="0" labelOnly="1" outline="0" fieldPosition="0">
        <references count="1">
          <reference field="1" count="0"/>
        </references>
      </pivotArea>
    </format>
    <format dxfId="36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Стиль сводной таблицы 1" showRowHeaders="1" showColHeaders="1" showRowStripes="1" showColStripes="0" showLastColumn="1"/>
  <rowHierarchiesUsage count="1">
    <rowHierarchyUsage hierarchyUsage="1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_Б_НД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8C5CF-EB48-46A9-804E-04A3ED1DB2B5}" name="Данные_прошлый_год" cacheId="1" applyNumberFormats="0" applyBorderFormats="0" applyFontFormats="0" applyPatternFormats="0" applyAlignmentFormats="0" applyWidthHeightFormats="1" dataCaption="Значения" tag="cc9cfb2d-f05b-41e5-85f5-4e0d6d1663c0" updatedVersion="7" minRefreshableVersion="3" showDrill="0" rowGrandTotals="0" colGrandTotals="0" itemPrintTitles="1" createdVersion="5" indent="0" compact="0" compactData="0" multipleFieldFilters="0">
  <location ref="B3:N11" firstHeaderRow="1" firstDataRow="2" firstDataCol="1" rowPageCount="1" colPageCount="1"/>
  <pivotFields count="5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Год отчета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4" hier="13" name="[Продажи_Б_НДС].[Пользовательский].&amp;[Предыдущий]" cap="Предыдущий"/>
  </pageFields>
  <dataFields count="1">
    <dataField name="Сумма по столбцу Выручка USD" fld="3" baseField="0" baseItem="0" numFmtId="166"/>
  </dataFields>
  <formats count="2">
    <format dxfId="39">
      <pivotArea dataOnly="0" labelOnly="1" outline="0" fieldPosition="0">
        <references count="1">
          <reference field="1" count="0"/>
        </references>
      </pivotArea>
    </format>
    <format dxfId="38">
      <pivotArea outline="0" collapsedLevelsAreSubtotals="1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Стиль сводной таблицы 1" showRowHeaders="1" showColHeaders="1" showRowStripes="1" showColStripes="0" showLastColumn="1"/>
  <rowHierarchiesUsage count="1">
    <rowHierarchyUsage hierarchyUsage="1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_Б_НД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B2C2EE1-75D6-419C-B785-2C5872AEFBFC}" autoFormatId="16" applyNumberFormats="0" applyBorderFormats="0" applyFontFormats="0" applyPatternFormats="0" applyAlignmentFormats="0" applyWidthHeightFormats="0">
  <queryTableRefresh nextId="5">
    <queryTableFields count="4">
      <queryTableField id="1" name="Расчетный период" tableColumnId="1"/>
      <queryTableField id="2" name="Начало расчетного периода" tableColumnId="2"/>
      <queryTableField id="3" name="Начало прошлого периода" tableColumnId="3"/>
      <queryTableField id="4" name="Пользовательский" tableColumnId="4"/>
    </queryTableFields>
  </queryTableRefresh>
  <extLst>
    <ext xmlns:x15="http://schemas.microsoft.com/office/spreadsheetml/2010/11/main" uri="{883FBD77-0823-4a55-B5E3-86C4891E6966}">
      <x15:queryTable sourceDataName="Запрос — Период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3E3B4-18A3-49D7-AD54-877357569909}" name="Путь_к_источнику" displayName="Путь_к_источнику" ref="A1:A2" totalsRowShown="0">
  <autoFilter ref="A1:A2" xr:uid="{6883E3B4-18A3-49D7-AD54-877357569909}"/>
  <tableColumns count="1">
    <tableColumn id="1" xr3:uid="{CDE33AC5-6890-4493-BC33-A4506FB8B186}" name="путь 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AA8C72-6B4D-4675-8275-9E66C44B8327}" name="Список_столбцов" displayName="Список_столбцов" ref="A6:A9" totalsRowShown="0">
  <autoFilter ref="A6:A9" xr:uid="{5BAA8C72-6B4D-4675-8275-9E66C44B8327}"/>
  <tableColumns count="1">
    <tableColumn id="1" xr3:uid="{1F24D3D0-E50B-434D-B33C-A6B228A71E71}" name="Список столбцов"/>
  </tableColumns>
  <tableStyleInfo name="Стиль таблицы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9FE4E1-DD8E-412E-93DC-8FB056CF97AB}" name="Период" displayName="Период" ref="D1:G2" tableType="queryTable" totalsRowShown="0">
  <autoFilter ref="D1:G2" xr:uid="{2C9FE4E1-DD8E-412E-93DC-8FB056CF97AB}"/>
  <tableColumns count="4">
    <tableColumn id="1" xr3:uid="{2D22C00B-D839-44B4-A8A3-9E80F0EAE634}" uniqueName="1" name="Расчетный период" queryTableFieldId="1" dataDxfId="54"/>
    <tableColumn id="2" xr3:uid="{A74AA2C7-3970-4C6D-8EC6-B4FD836D1FE4}" uniqueName="2" name="Начало расчетного периода" queryTableFieldId="2" dataDxfId="53"/>
    <tableColumn id="3" xr3:uid="{0305538B-7FC2-45D8-849C-EC0010FC3AC6}" uniqueName="3" name="Начало прошлого периода" queryTableFieldId="3" dataDxfId="52"/>
    <tableColumn id="4" xr3:uid="{B30B6893-7121-499A-B969-B796CAB457EC}" uniqueName="4" name="Пользовательский" queryTableFieldId="4" dataDxfId="51"/>
  </tableColumns>
  <tableStyleInfo name="Стиль таблицы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1AD723-C226-44B6-8655-21656114E922}" name="Свод_Динамика_руководители" displayName="Свод_Динамика_руководители" ref="B3:H10" totalsRowShown="0" headerRowDxfId="50" headerRowBorderDxfId="49" tableBorderDxfId="48" totalsRowBorderDxfId="47">
  <autoFilter ref="B3:H10" xr:uid="{311AD723-C226-44B6-8655-21656114E922}"/>
  <tableColumns count="7">
    <tableColumn id="1" xr3:uid="{0BB9DCCB-8795-4FA0-8D0E-BF5EEB9FD389}" name="Сегмент" dataDxfId="46"/>
    <tableColumn id="2" xr3:uid="{AD6CE64F-D032-4C62-95F1-FE7AF865EDB9}" name="Прирост USD" dataDxfId="45" dataCellStyle="Финансовый">
      <calculatedColumnFormula>VLOOKUP($B4,Таблица4[#All],14,0)</calculatedColumnFormula>
    </tableColumn>
    <tableColumn id="3" xr3:uid="{92B44A5B-E780-439D-8DF6-83360160E159}" name="Прирост %%" dataDxfId="44" dataCellStyle="Процентный">
      <calculatedColumnFormula>VLOOKUP($B4,Таблица5[#All],14,0)</calculatedColumnFormula>
    </tableColumn>
    <tableColumn id="4" xr3:uid="{D8F3FCDD-EFB4-4C63-99DF-1EB802969869}" name="Рейтинг прирост USD" dataDxfId="43">
      <calculatedColumnFormula>_xlfn.RANK.EQ(Свод_Динамика_руководители[[#This Row],[Прирост USD]],Свод_Динамика_руководители[Прирост USD],0)</calculatedColumnFormula>
    </tableColumn>
    <tableColumn id="6" xr3:uid="{236A307B-C990-4739-8E6C-6BB94D146E27}" name="Баллы прирост USD" dataDxfId="42">
      <calculatedColumnFormula>0.5*(1.1-0.1*Свод_Динамика_руководители[[#This Row],[Рейтинг прирост USD]])</calculatedColumnFormula>
    </tableColumn>
    <tableColumn id="5" xr3:uid="{6B6C6A7D-7F01-4741-B52C-7ECF7E4CF53A}" name="Рейтинг прирост %%" dataDxfId="41">
      <calculatedColumnFormula>_xlfn.RANK.EQ(Свод_Динамика_руководители[[#This Row],[Прирост %%]],Свод_Динамика_руководители[Прирост %%],0)</calculatedColumnFormula>
    </tableColumn>
    <tableColumn id="7" xr3:uid="{09096C48-2FB1-4CE6-894A-A965A486599E}" name="Баллы прирост %%" dataDxfId="40">
      <calculatedColumnFormula>0.5*(1.1-0.1*Свод_Динамика_руководители[[#This Row],[Рейтинг прирост %%]])</calculatedColumnFormula>
    </tableColumn>
  </tableColumns>
  <tableStyleInfo name="Стиль таблицы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6FD8F7-2E22-48F1-BB0F-211FFD93BFBF}" name="Таблица4" displayName="Таблица4" ref="B28:O38" totalsRowShown="0" headerRowDxfId="35" dataDxfId="33" headerRowBorderDxfId="34" tableBorderDxfId="32" totalsRowBorderDxfId="31" dataCellStyle="Финансовый">
  <tableColumns count="14">
    <tableColumn id="1" xr3:uid="{4021A6A3-2E78-437F-A83A-CC56E438B325}" name="Прирост USD" dataDxfId="30">
      <calculatedColumnFormula>B15</calculatedColumnFormula>
    </tableColumn>
    <tableColumn id="2" xr3:uid="{5E0BD153-1BED-4936-BF8F-EF7C311957B8}" name="Декабрь 2022" dataDxfId="29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месяц].&amp;["&amp;C$30&amp;"-"&amp;C$31&amp;"-01T00:00:00]")-GETPIVOTDATA("[Measures].[Сумма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месяц].&amp;["&amp;C$29&amp;"-"&amp;C$31&amp;"-01T00:00:00]"),"")</calculatedColumnFormula>
    </tableColumn>
    <tableColumn id="3" xr3:uid="{27BFBA18-3285-478B-9189-C6E0C2D686FC}" name="Январь 2023" dataDxfId="28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месяц].&amp;["&amp;D$30&amp;"-"&amp;D$31&amp;"-01T00:00:00]")-GETPIVOTDATA("[Measures].[Сумма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месяц].&amp;["&amp;D$29&amp;"-"&amp;D$31&amp;"-01T00:00:00]"),"")</calculatedColumnFormula>
    </tableColumn>
    <tableColumn id="4" xr3:uid="{4286DCD6-A3AD-4F98-B3BC-8E478894637F}" name="Февраль 2023" dataDxfId="27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месяц].&amp;["&amp;E$30&amp;"-"&amp;E$31&amp;"-01T00:00:00]")-GETPIVOTDATA("[Measures].[Сумма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месяц].&amp;["&amp;E$29&amp;"-"&amp;E$31&amp;"-01T00:00:00]"),"")</calculatedColumnFormula>
    </tableColumn>
    <tableColumn id="5" xr3:uid="{49129FF1-8946-4B41-9790-BABCD93C350F}" name="Март 2023" dataDxfId="26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месяц].&amp;["&amp;F$30&amp;"-"&amp;F$31&amp;"-01T00:00:00]")-GETPIVOTDATA("[Measures].[Сумма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месяц].&amp;["&amp;F$29&amp;"-"&amp;F$31&amp;"-01T00:00:00]"),"")</calculatedColumnFormula>
    </tableColumn>
    <tableColumn id="6" xr3:uid="{E203724C-4CF9-4AB5-9B15-76C0C4ACBDA5}" name="Апрель 2023" dataDxfId="25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месяц].&amp;["&amp;G$30&amp;"-"&amp;G$31&amp;"-01T00:00:00]")-GETPIVOTDATA("[Measures].[Сумма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месяц].&amp;["&amp;G$29&amp;"-"&amp;G$31&amp;"-01T00:00:00]"),"")</calculatedColumnFormula>
    </tableColumn>
    <tableColumn id="7" xr3:uid="{4FA18128-722B-4282-9CCC-8B4C3DDF3A18}" name="Май 2023" dataDxfId="24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месяц].&amp;["&amp;H$30&amp;"-"&amp;H$31&amp;"-01T00:00:00]")-GETPIVOTDATA("[Measures].[Сумма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месяц].&amp;["&amp;H$29&amp;"-"&amp;H$31&amp;"-01T00:00:00]"),"")</calculatedColumnFormula>
    </tableColumn>
    <tableColumn id="8" xr3:uid="{564EA55C-2060-440C-AC28-6D4CBDA0D954}" name="Июнь 2023" dataDxfId="23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месяц].&amp;["&amp;I$30&amp;"-"&amp;I$31&amp;"-01T00:00:00]")-GETPIVOTDATA("[Measures].[Сумма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месяц].&amp;["&amp;I$29&amp;"-"&amp;I$31&amp;"-01T00:00:00]"),"")</calculatedColumnFormula>
    </tableColumn>
    <tableColumn id="9" xr3:uid="{E37A1E92-A64A-4852-8690-999D4BE98A5D}" name="Июль 2023" dataDxfId="22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месяц].&amp;["&amp;J$30&amp;"-"&amp;J$31&amp;"-01T00:00:00]")-GETPIVOTDATA("[Measures].[Сумма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месяц].&amp;["&amp;J$29&amp;"-"&amp;J$31&amp;"-01T00:00:00]"),"")</calculatedColumnFormula>
    </tableColumn>
    <tableColumn id="10" xr3:uid="{BCDB250A-F486-41D9-BC64-F961BEE65CDD}" name="Август 2023" dataDxfId="21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месяц].&amp;["&amp;K$30&amp;"-"&amp;K$31&amp;"-01T00:00:00]")-GETPIVOTDATA("[Measures].[Сумма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месяц].&amp;["&amp;K$29&amp;"-"&amp;K$31&amp;"-01T00:00:00]"),"")</calculatedColumnFormula>
    </tableColumn>
    <tableColumn id="11" xr3:uid="{CE678763-6E8D-410D-A85C-7D87C92CA766}" name="Сентябрь 2023" dataDxfId="20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месяц].&amp;["&amp;L$30&amp;"-"&amp;L$31&amp;"-01T00:00:00]")-GETPIVOTDATA("[Measures].[Сумма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месяц].&amp;["&amp;L$29&amp;"-"&amp;L$31&amp;"-01T00:00:00]"),"")</calculatedColumnFormula>
    </tableColumn>
    <tableColumn id="12" xr3:uid="{88295B7D-F726-4E7C-B863-D975DA63C2C2}" name="Октябрь 2023" dataDxfId="19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месяц].&amp;["&amp;M$30&amp;"-"&amp;M$31&amp;"-01T00:00:00]")-GETPIVOTDATA("[Measures].[Сумма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месяц].&amp;["&amp;M$29&amp;"-"&amp;M$31&amp;"-01T00:00:00]"),"")</calculatedColumnFormula>
    </tableColumn>
    <tableColumn id="13" xr3:uid="{03D4DDA3-5964-41B4-B4A4-5F60DE789DFA}" name="Ноябрь 2023" dataDxfId="18" dataCellStyle="Финансовый">
      <calculatedColumnFormula>IFERROR(GETPIVOTDATA("[Measures].[Сумма по столбцу Выручка USD]",$B$16,"[Продажи_Б_НДС].[Сегмент]","[Продажи_Б_НДС].[Сегмент].&amp;["&amp;$B29&amp;"]","[Продажи_Б_НДС].[Период, месяц]","[Продажи_Б_НДС].[Период, месяц].&amp;["&amp;N$30&amp;"-"&amp;N$31&amp;"-01T00:00:00]")-GETPIVOTDATA("[Measures].[Сумма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месяц].&amp;["&amp;N$29&amp;"-"&amp;N$31&amp;"-01T00:00:00]"),"")</calculatedColumnFormula>
    </tableColumn>
    <tableColumn id="14" xr3:uid="{616C090C-3D79-4D37-AC5C-881D8BA72B30}" name="Прирост USD2" dataDxfId="17">
      <calculatedColumnFormula>SUM($C29:$N29)</calculatedColumnFormula>
    </tableColumn>
  </tableColumns>
  <tableStyleInfo name="Стиль таблицы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34CFA7-601B-47EE-B498-90EAE85F8A1D}" name="Таблица5" displayName="Таблица5" ref="B41:O51" totalsRowShown="0" headerRowDxfId="16" dataDxfId="15" tableBorderDxfId="14" dataCellStyle="Процентный">
  <tableColumns count="14">
    <tableColumn id="1" xr3:uid="{5348469E-9E3F-4E67-86ED-39E2B0B2BE34}" name="Прирост %%" dataDxfId="13">
      <calculatedColumnFormula>IF($B15="","",$B15)</calculatedColumnFormula>
    </tableColumn>
    <tableColumn id="2" xr3:uid="{C68B1E73-8BFE-40DC-9105-809720066E09}" name="Декабрь 2022" dataDxfId="12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месяц].&amp;["&amp;C$30&amp;"-"&amp;C$31&amp;"-01T00:00:00]")/GETPIVOTDATA("[Measures].[Сумма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месяц].&amp;["&amp;C$29&amp;"-"&amp;C$31&amp;"-01T00:00:00]")-1,"")</calculatedColumnFormula>
    </tableColumn>
    <tableColumn id="3" xr3:uid="{D162E39F-8ADF-48B4-BDAF-9952B3FF438D}" name="Январь 2023" dataDxfId="11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месяц].&amp;["&amp;D$30&amp;"-"&amp;D$31&amp;"-01T00:00:00]")/GETPIVOTDATA("[Measures].[Сумма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месяц].&amp;["&amp;D$29&amp;"-"&amp;D$31&amp;"-01T00:00:00]")-1,"")</calculatedColumnFormula>
    </tableColumn>
    <tableColumn id="4" xr3:uid="{8585862E-7CBC-4B08-881A-335F4839AE66}" name="Февраль 2023" dataDxfId="10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месяц].&amp;["&amp;E$30&amp;"-"&amp;E$31&amp;"-01T00:00:00]")/GETPIVOTDATA("[Measures].[Сумма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месяц].&amp;["&amp;E$29&amp;"-"&amp;E$31&amp;"-01T00:00:00]")-1,"")</calculatedColumnFormula>
    </tableColumn>
    <tableColumn id="5" xr3:uid="{2EBEFEE3-9E91-438C-91A1-1F5175293089}" name="Март 2023" dataDxfId="9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месяц].&amp;["&amp;F$30&amp;"-"&amp;F$31&amp;"-01T00:00:00]")/GETPIVOTDATA("[Measures].[Сумма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месяц].&amp;["&amp;F$29&amp;"-"&amp;F$31&amp;"-01T00:00:00]")-1,"")</calculatedColumnFormula>
    </tableColumn>
    <tableColumn id="6" xr3:uid="{E2C8529A-BB35-4F39-9A4F-AAF5602DE834}" name="Апрель 2023" dataDxfId="8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месяц].&amp;["&amp;G$30&amp;"-"&amp;G$31&amp;"-01T00:00:00]")/GETPIVOTDATA("[Measures].[Сумма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месяц].&amp;["&amp;G$29&amp;"-"&amp;G$31&amp;"-01T00:00:00]")-1,"")</calculatedColumnFormula>
    </tableColumn>
    <tableColumn id="7" xr3:uid="{571D773D-0810-49D6-8298-5E6E94FEB842}" name="Май 2023" dataDxfId="7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месяц].&amp;["&amp;H$30&amp;"-"&amp;H$31&amp;"-01T00:00:00]")/GETPIVOTDATA("[Measures].[Сумма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месяц].&amp;["&amp;H$29&amp;"-"&amp;H$31&amp;"-01T00:00:00]")-1,"")</calculatedColumnFormula>
    </tableColumn>
    <tableColumn id="8" xr3:uid="{7EA10C38-70B9-470D-B829-83AD2E6DEACB}" name="Июнь 2023" dataDxfId="6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месяц].&amp;["&amp;I$30&amp;"-"&amp;I$31&amp;"-01T00:00:00]")/GETPIVOTDATA("[Measures].[Сумма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месяц].&amp;["&amp;I$29&amp;"-"&amp;I$31&amp;"-01T00:00:00]")-1,"")</calculatedColumnFormula>
    </tableColumn>
    <tableColumn id="9" xr3:uid="{0C6240DD-F505-4BEF-B601-1CE32B6B1ABE}" name="Июль 2023" dataDxfId="5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месяц].&amp;["&amp;J$30&amp;"-"&amp;J$31&amp;"-01T00:00:00]")/GETPIVOTDATA("[Measures].[Сумма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месяц].&amp;["&amp;J$29&amp;"-"&amp;J$31&amp;"-01T00:00:00]")-1,"")</calculatedColumnFormula>
    </tableColumn>
    <tableColumn id="10" xr3:uid="{929F08AE-BBD1-4822-B84B-A5CCE6EE77EB}" name="Август 2023" dataDxfId="4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месяц].&amp;["&amp;K$30&amp;"-"&amp;K$31&amp;"-01T00:00:00]")/GETPIVOTDATA("[Measures].[Сумма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месяц].&amp;["&amp;K$29&amp;"-"&amp;K$31&amp;"-01T00:00:00]")-1,"")</calculatedColumnFormula>
    </tableColumn>
    <tableColumn id="11" xr3:uid="{D77921FF-C284-49A4-A748-5BC4DACE81D9}" name="Сентябрь 2023" dataDxfId="3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месяц].&amp;["&amp;L$30&amp;"-"&amp;L$31&amp;"-01T00:00:00]")/GETPIVOTDATA("[Measures].[Сумма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месяц].&amp;["&amp;L$29&amp;"-"&amp;L$31&amp;"-01T00:00:00]")-1,"")</calculatedColumnFormula>
    </tableColumn>
    <tableColumn id="12" xr3:uid="{D3B937F9-C718-4EBE-B7FB-01972F4B323B}" name="Октябрь 2023" dataDxfId="2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месяц].&amp;["&amp;M$30&amp;"-"&amp;M$31&amp;"-01T00:00:00]")/GETPIVOTDATA("[Measures].[Сумма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месяц].&amp;["&amp;M$29&amp;"-"&amp;M$31&amp;"-01T00:00:00]")-1,"")</calculatedColumnFormula>
    </tableColumn>
    <tableColumn id="13" xr3:uid="{A8D2EB3A-3450-4B59-A4CE-E3ACD36F55CF}" name="Ноябрь 2023" dataDxfId="1" dataCellStyle="Процентный">
      <calculatedColumnFormula>IFERROR(GETPIVOTDATA("[Measures].[Сумма по столбцу Выручка USD]",$B$16,"[Продажи_Б_НДС].[Сегмент]","[Продажи_Б_НДС].[Сегмент].&amp;["&amp;$B42&amp;"]","[Продажи_Б_НДС].[Период, месяц]","[Продажи_Б_НДС].[Период, месяц].&amp;["&amp;N$30&amp;"-"&amp;N$31&amp;"-01T00:00:00]")/GETPIVOTDATA("[Measures].[Сумма по столбцу Выручка USD]",$B$3,"[Продажи_Б_НДС].[Сегмент]","[Продажи_Б_НДС].[Сегмент].&amp;["&amp;$B29&amp;"]","[Продажи_Б_НДС].[Период, месяц]","[Продажи_Б_НДС].[Период, месяц].&amp;["&amp;N$29&amp;"-"&amp;N$31&amp;"-01T00:00:00]")-1,"")</calculatedColumnFormula>
    </tableColumn>
    <tableColumn id="14" xr3:uid="{917CA3E7-A986-4254-A043-3369079A500D}" name="Прирост USD" dataDxfId="0" dataCellStyle="Процентный">
      <calculatedColumnFormula>SUMIF($C$30:$N$30,"&gt;0",$C15:$N15)/SUMIF($C$30:$N$30,"&gt;0",$C2:$N2)-1</calculatedColumnFormula>
    </tableColumn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9"/>
  <sheetViews>
    <sheetView workbookViewId="0">
      <selection activeCell="D14" sqref="D14"/>
    </sheetView>
  </sheetViews>
  <sheetFormatPr defaultRowHeight="15" x14ac:dyDescent="0.25"/>
  <cols>
    <col min="1" max="1" width="51.85546875" bestFit="1" customWidth="1"/>
    <col min="2" max="2" width="2.7109375" customWidth="1"/>
    <col min="4" max="4" width="20.5703125" bestFit="1" customWidth="1"/>
    <col min="5" max="5" width="29.28515625" bestFit="1" customWidth="1"/>
    <col min="6" max="6" width="28.28515625" bestFit="1" customWidth="1"/>
    <col min="7" max="7" width="20.42578125" bestFit="1" customWidth="1"/>
  </cols>
  <sheetData>
    <row r="1" spans="1:7" x14ac:dyDescent="0.25">
      <c r="A1" t="s">
        <v>0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1</v>
      </c>
      <c r="D2" s="1">
        <v>45108</v>
      </c>
      <c r="E2" s="1">
        <v>44896</v>
      </c>
      <c r="F2" s="1">
        <v>44531</v>
      </c>
      <c r="G2" s="1">
        <v>44743</v>
      </c>
    </row>
    <row r="6" spans="1:7" x14ac:dyDescent="0.25">
      <c r="A6" t="s">
        <v>2</v>
      </c>
    </row>
    <row r="7" spans="1:7" x14ac:dyDescent="0.25">
      <c r="A7" t="s">
        <v>3</v>
      </c>
    </row>
    <row r="8" spans="1:7" x14ac:dyDescent="0.25">
      <c r="A8" t="s">
        <v>9</v>
      </c>
    </row>
    <row r="9" spans="1:7" x14ac:dyDescent="0.25">
      <c r="A9" t="s">
        <v>4</v>
      </c>
    </row>
  </sheetData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FD06-EEB5-4307-90C1-EE652BA57CA8}">
  <dimension ref="B3:H10"/>
  <sheetViews>
    <sheetView tabSelected="1" zoomScale="110" zoomScaleNormal="110" workbookViewId="0">
      <selection activeCell="G7" sqref="G7"/>
    </sheetView>
  </sheetViews>
  <sheetFormatPr defaultRowHeight="15" x14ac:dyDescent="0.25"/>
  <cols>
    <col min="1" max="1" width="5.140625" customWidth="1"/>
    <col min="2" max="2" width="23" customWidth="1"/>
    <col min="3" max="3" width="14.85546875" bestFit="1" customWidth="1"/>
    <col min="4" max="4" width="14.42578125" bestFit="1" customWidth="1"/>
    <col min="5" max="5" width="14.7109375" bestFit="1" customWidth="1"/>
    <col min="6" max="6" width="17.140625" bestFit="1" customWidth="1"/>
    <col min="7" max="7" width="17.28515625" customWidth="1"/>
    <col min="8" max="8" width="13.42578125" customWidth="1"/>
  </cols>
  <sheetData>
    <row r="3" spans="2:8" ht="30" x14ac:dyDescent="0.25">
      <c r="B3" s="30" t="s">
        <v>3</v>
      </c>
      <c r="C3" s="31" t="s">
        <v>32</v>
      </c>
      <c r="D3" s="32" t="s">
        <v>33</v>
      </c>
      <c r="E3" s="33" t="s">
        <v>35</v>
      </c>
      <c r="F3" s="33" t="s">
        <v>37</v>
      </c>
      <c r="G3" s="33" t="s">
        <v>36</v>
      </c>
      <c r="H3" s="33" t="s">
        <v>38</v>
      </c>
    </row>
    <row r="4" spans="2:8" x14ac:dyDescent="0.25">
      <c r="B4" s="23" t="s">
        <v>10</v>
      </c>
      <c r="C4" s="9">
        <f>VLOOKUP($B4,Таблица4[#All],14,0)</f>
        <v>125217.60610000015</v>
      </c>
      <c r="D4" s="24">
        <f>VLOOKUP($B4,Таблица5[#All],14,0)</f>
        <v>0.10628726307976422</v>
      </c>
      <c r="E4" s="28">
        <f>_xlfn.RANK.EQ(Свод_Динамика_руководители[[#This Row],[Прирост USD]],Свод_Динамика_руководители[Прирост USD],0)</f>
        <v>1</v>
      </c>
      <c r="F4" s="29">
        <f>0.5*(1.1-0.1*Свод_Динамика_руководители[[#This Row],[Рейтинг прирост USD]])</f>
        <v>0.5</v>
      </c>
      <c r="G4" s="28">
        <f>_xlfn.RANK.EQ(Свод_Динамика_руководители[[#This Row],[Прирост %%]],Свод_Динамика_руководители[Прирост %%],0)</f>
        <v>1</v>
      </c>
      <c r="H4" s="29">
        <f>0.5*(1.1-0.1*Свод_Динамика_руководители[[#This Row],[Рейтинг прирост %%]])</f>
        <v>0.5</v>
      </c>
    </row>
    <row r="5" spans="2:8" x14ac:dyDescent="0.25">
      <c r="B5" s="23" t="s">
        <v>11</v>
      </c>
      <c r="C5" s="9">
        <f>VLOOKUP($B5,Таблица4[#All],14,0)</f>
        <v>-59739.065600000438</v>
      </c>
      <c r="D5" s="24">
        <f>VLOOKUP($B5,Таблица5[#All],14,0)</f>
        <v>-2.9455939624710381E-2</v>
      </c>
      <c r="E5" s="28">
        <f>_xlfn.RANK.EQ(Свод_Динамика_руководители[[#This Row],[Прирост USD]],Свод_Динамика_руководители[Прирост USD],0)</f>
        <v>4</v>
      </c>
      <c r="F5" s="29">
        <f>0.5*(1.1-0.1*Свод_Динамика_руководители[[#This Row],[Рейтинг прирост USD]])</f>
        <v>0.35000000000000003</v>
      </c>
      <c r="G5" s="28">
        <f>_xlfn.RANK.EQ(Свод_Динамика_руководители[[#This Row],[Прирост %%]],Свод_Динамика_руководители[Прирост %%],0)</f>
        <v>4</v>
      </c>
      <c r="H5" s="29">
        <f>0.5*(1.1-0.1*Свод_Динамика_руководители[[#This Row],[Рейтинг прирост %%]])</f>
        <v>0.35000000000000003</v>
      </c>
    </row>
    <row r="6" spans="2:8" x14ac:dyDescent="0.25">
      <c r="B6" s="23" t="s">
        <v>12</v>
      </c>
      <c r="C6" s="9">
        <f>VLOOKUP($B6,Таблица4[#All],14,0)</f>
        <v>-405636.55859999894</v>
      </c>
      <c r="D6" s="24">
        <f>VLOOKUP($B6,Таблица5[#All],14,0)</f>
        <v>-0.18296464884458019</v>
      </c>
      <c r="E6" s="28">
        <f>_xlfn.RANK.EQ(Свод_Динамика_руководители[[#This Row],[Прирост USD]],Свод_Динамика_руководители[Прирост USD],0)</f>
        <v>6</v>
      </c>
      <c r="F6" s="29">
        <f>0.5*(1.1-0.1*Свод_Динамика_руководители[[#This Row],[Рейтинг прирост USD]])</f>
        <v>0.25</v>
      </c>
      <c r="G6" s="28">
        <f>_xlfn.RANK.EQ(Свод_Динамика_руководители[[#This Row],[Прирост %%]],Свод_Динамика_руководители[Прирост %%],0)</f>
        <v>7</v>
      </c>
      <c r="H6" s="29">
        <f>0.5*(1.1-0.1*Свод_Динамика_руководители[[#This Row],[Рейтинг прирост %%]])</f>
        <v>0.2</v>
      </c>
    </row>
    <row r="7" spans="2:8" x14ac:dyDescent="0.25">
      <c r="B7" s="23" t="s">
        <v>13</v>
      </c>
      <c r="C7" s="9">
        <f>VLOOKUP($B7,Таблица4[#All],14,0)</f>
        <v>-730433.10120000166</v>
      </c>
      <c r="D7" s="24">
        <f>VLOOKUP($B7,Таблица5[#All],14,0)</f>
        <v>-0.13632008171467058</v>
      </c>
      <c r="E7" s="28">
        <f>_xlfn.RANK.EQ(Свод_Динамика_руководители[[#This Row],[Прирост USD]],Свод_Динамика_руководители[Прирост USD],0)</f>
        <v>7</v>
      </c>
      <c r="F7" s="29">
        <f>0.5*(1.1-0.1*Свод_Динамика_руководители[[#This Row],[Рейтинг прирост USD]])</f>
        <v>0.2</v>
      </c>
      <c r="G7" s="28">
        <f>_xlfn.RANK.EQ(Свод_Динамика_руководители[[#This Row],[Прирост %%]],Свод_Динамика_руководители[Прирост %%],0)</f>
        <v>5</v>
      </c>
      <c r="H7" s="29">
        <f>0.5*(1.1-0.1*Свод_Динамика_руководители[[#This Row],[Рейтинг прирост %%]])</f>
        <v>0.30000000000000004</v>
      </c>
    </row>
    <row r="8" spans="2:8" x14ac:dyDescent="0.25">
      <c r="B8" s="23" t="s">
        <v>14</v>
      </c>
      <c r="C8" s="9">
        <f>VLOOKUP($B8,Таблица4[#All],14,0)</f>
        <v>-53910.673099999549</v>
      </c>
      <c r="D8" s="24">
        <f>VLOOKUP($B8,Таблица5[#All],14,0)</f>
        <v>-2.9190462830622987E-2</v>
      </c>
      <c r="E8" s="28">
        <f>_xlfn.RANK.EQ(Свод_Динамика_руководители[[#This Row],[Прирост USD]],Свод_Динамика_руководители[Прирост USD],0)</f>
        <v>3</v>
      </c>
      <c r="F8" s="29">
        <f>0.5*(1.1-0.1*Свод_Динамика_руководители[[#This Row],[Рейтинг прирост USD]])</f>
        <v>0.4</v>
      </c>
      <c r="G8" s="28">
        <f>_xlfn.RANK.EQ(Свод_Динамика_руководители[[#This Row],[Прирост %%]],Свод_Динамика_руководители[Прирост %%],0)</f>
        <v>3</v>
      </c>
      <c r="H8" s="29">
        <f>0.5*(1.1-0.1*Свод_Динамика_руководители[[#This Row],[Рейтинг прирост %%]])</f>
        <v>0.4</v>
      </c>
    </row>
    <row r="9" spans="2:8" x14ac:dyDescent="0.25">
      <c r="B9" s="23" t="s">
        <v>15</v>
      </c>
      <c r="C9" s="9">
        <f>VLOOKUP($B9,Таблица4[#All],14,0)</f>
        <v>-25190.191900000063</v>
      </c>
      <c r="D9" s="24">
        <f>VLOOKUP($B9,Таблица5[#All],14,0)</f>
        <v>-1.8332725195475907E-2</v>
      </c>
      <c r="E9" s="28">
        <f>_xlfn.RANK.EQ(Свод_Динамика_руководители[[#This Row],[Прирост USD]],Свод_Динамика_руководители[Прирост USD],0)</f>
        <v>2</v>
      </c>
      <c r="F9" s="29">
        <f>0.5*(1.1-0.1*Свод_Динамика_руководители[[#This Row],[Рейтинг прирост USD]])</f>
        <v>0.45000000000000007</v>
      </c>
      <c r="G9" s="28">
        <f>_xlfn.RANK.EQ(Свод_Динамика_руководители[[#This Row],[Прирост %%]],Свод_Динамика_руководители[Прирост %%],0)</f>
        <v>2</v>
      </c>
      <c r="H9" s="29">
        <f>0.5*(1.1-0.1*Свод_Динамика_руководители[[#This Row],[Рейтинг прирост %%]])</f>
        <v>0.45000000000000007</v>
      </c>
    </row>
    <row r="10" spans="2:8" x14ac:dyDescent="0.25">
      <c r="B10" s="25" t="s">
        <v>16</v>
      </c>
      <c r="C10" s="26">
        <f>VLOOKUP($B10,Таблица4[#All],14,0)</f>
        <v>-180464.2095</v>
      </c>
      <c r="D10" s="27">
        <f>VLOOKUP($B10,Таблица5[#All],14,0)</f>
        <v>-0.1454806977823011</v>
      </c>
      <c r="E10" s="28">
        <f>_xlfn.RANK.EQ(Свод_Динамика_руководители[[#This Row],[Прирост USD]],Свод_Динамика_руководители[Прирост USD],0)</f>
        <v>5</v>
      </c>
      <c r="F10" s="29">
        <f>0.5*(1.1-0.1*Свод_Динамика_руководители[[#This Row],[Рейтинг прирост USD]])</f>
        <v>0.30000000000000004</v>
      </c>
      <c r="G10" s="28">
        <f>_xlfn.RANK.EQ(Свод_Динамика_руководители[[#This Row],[Прирост %%]],Свод_Динамика_руководители[Прирост %%],0)</f>
        <v>6</v>
      </c>
      <c r="H10" s="29">
        <f>0.5*(1.1-0.1*Свод_Динамика_руководители[[#This Row],[Рейтинг прирост %%]])</f>
        <v>0.25</v>
      </c>
    </row>
  </sheetData>
  <conditionalFormatting sqref="E4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BA5D-1D82-4F40-84FE-183905BF3C85}">
  <sheetPr codeName="Лист2"/>
  <dimension ref="B1:O51"/>
  <sheetViews>
    <sheetView workbookViewId="0">
      <selection activeCell="L18" sqref="L18"/>
    </sheetView>
  </sheetViews>
  <sheetFormatPr defaultRowHeight="15" x14ac:dyDescent="0.25"/>
  <cols>
    <col min="1" max="1" width="3.28515625" customWidth="1"/>
    <col min="2" max="2" width="30.28515625" bestFit="1" customWidth="1"/>
    <col min="3" max="3" width="15.42578125" customWidth="1"/>
    <col min="4" max="4" width="14" customWidth="1"/>
    <col min="5" max="5" width="15.42578125" customWidth="1"/>
    <col min="6" max="6" width="14" customWidth="1"/>
    <col min="7" max="7" width="14.42578125" customWidth="1"/>
    <col min="8" max="11" width="14" customWidth="1"/>
    <col min="12" max="12" width="16.140625" customWidth="1"/>
    <col min="13" max="13" width="15.140625" customWidth="1"/>
    <col min="14" max="14" width="14.28515625" customWidth="1"/>
    <col min="15" max="15" width="14.7109375" customWidth="1"/>
    <col min="16" max="22" width="10.140625" bestFit="1" customWidth="1"/>
  </cols>
  <sheetData>
    <row r="1" spans="2:14" x14ac:dyDescent="0.25">
      <c r="B1" s="2" t="s">
        <v>8</v>
      </c>
      <c r="C1" t="s" vm="1">
        <v>30</v>
      </c>
    </row>
    <row r="3" spans="2:14" x14ac:dyDescent="0.25">
      <c r="B3" s="2" t="s">
        <v>17</v>
      </c>
      <c r="C3" s="2" t="s">
        <v>4</v>
      </c>
    </row>
    <row r="4" spans="2:14" x14ac:dyDescent="0.25">
      <c r="B4" s="2" t="s">
        <v>3</v>
      </c>
      <c r="C4" s="3">
        <v>44531</v>
      </c>
      <c r="D4" s="3">
        <v>44562</v>
      </c>
      <c r="E4" s="3">
        <v>44593</v>
      </c>
      <c r="F4" s="3">
        <v>44621</v>
      </c>
      <c r="G4" s="3">
        <v>44652</v>
      </c>
      <c r="H4" s="3">
        <v>44682</v>
      </c>
      <c r="I4" s="3">
        <v>44713</v>
      </c>
      <c r="J4" s="3">
        <v>44743</v>
      </c>
      <c r="K4" s="3">
        <v>44774</v>
      </c>
      <c r="L4" s="3">
        <v>44805</v>
      </c>
      <c r="M4" s="3">
        <v>44835</v>
      </c>
      <c r="N4" s="3">
        <v>44866</v>
      </c>
    </row>
    <row r="5" spans="2:14" x14ac:dyDescent="0.25">
      <c r="B5" t="s">
        <v>10</v>
      </c>
      <c r="C5" s="5">
        <v>168799.10600000003</v>
      </c>
      <c r="D5" s="5">
        <v>115572.6284</v>
      </c>
      <c r="E5" s="5">
        <v>153661.63499999998</v>
      </c>
      <c r="F5" s="5">
        <v>108534.06670000001</v>
      </c>
      <c r="G5" s="5">
        <v>88635.811400000006</v>
      </c>
      <c r="H5" s="5">
        <v>143540.13169999997</v>
      </c>
      <c r="I5" s="5">
        <v>201273.74089999992</v>
      </c>
      <c r="J5" s="5">
        <v>198088.35059999998</v>
      </c>
      <c r="K5" s="5">
        <v>220188.98469999997</v>
      </c>
      <c r="L5" s="5">
        <v>230862.35139999999</v>
      </c>
      <c r="M5" s="5">
        <v>199268.90900000001</v>
      </c>
      <c r="N5" s="5">
        <v>186270.04290000003</v>
      </c>
    </row>
    <row r="6" spans="2:14" x14ac:dyDescent="0.25">
      <c r="B6" t="s">
        <v>11</v>
      </c>
      <c r="C6" s="5">
        <v>219219.78510000018</v>
      </c>
      <c r="D6" s="5">
        <v>155497.61849999992</v>
      </c>
      <c r="E6" s="5">
        <v>195831.05940000003</v>
      </c>
      <c r="F6" s="5">
        <v>166591.67840000012</v>
      </c>
      <c r="G6" s="5">
        <v>289185.67129999993</v>
      </c>
      <c r="H6" s="5">
        <v>275259.47709999984</v>
      </c>
      <c r="I6" s="5">
        <v>432693.35510000004</v>
      </c>
      <c r="J6" s="5">
        <v>293803.5131000001</v>
      </c>
      <c r="K6" s="5">
        <v>278287.97450000013</v>
      </c>
      <c r="L6" s="5">
        <v>392378.48999999982</v>
      </c>
      <c r="M6" s="5">
        <v>322352.61560000014</v>
      </c>
      <c r="N6" s="5">
        <v>317725.49080000009</v>
      </c>
    </row>
    <row r="7" spans="2:14" x14ac:dyDescent="0.25">
      <c r="B7" t="s">
        <v>12</v>
      </c>
      <c r="C7" s="5">
        <v>210557.33639999988</v>
      </c>
      <c r="D7" s="5">
        <v>162599.95469999997</v>
      </c>
      <c r="E7" s="5">
        <v>198069.20950000006</v>
      </c>
      <c r="F7" s="5">
        <v>173061.06189999983</v>
      </c>
      <c r="G7" s="5">
        <v>329734.34450000012</v>
      </c>
      <c r="H7" s="5">
        <v>336770.63909999985</v>
      </c>
      <c r="I7" s="5">
        <v>395653.74939999997</v>
      </c>
      <c r="J7" s="5">
        <v>410575.19560000015</v>
      </c>
      <c r="K7" s="5">
        <v>340972.81259999966</v>
      </c>
      <c r="L7" s="5">
        <v>489571.31990000041</v>
      </c>
      <c r="M7" s="5">
        <v>331372.8798</v>
      </c>
      <c r="N7" s="5">
        <v>371793.47020000016</v>
      </c>
    </row>
    <row r="8" spans="2:14" x14ac:dyDescent="0.25">
      <c r="B8" t="s">
        <v>13</v>
      </c>
      <c r="C8" s="5">
        <v>543867.76320000051</v>
      </c>
      <c r="D8" s="5">
        <v>549801.62539999979</v>
      </c>
      <c r="E8" s="5">
        <v>517793.72320000007</v>
      </c>
      <c r="F8" s="5">
        <v>403494.20710000006</v>
      </c>
      <c r="G8" s="5">
        <v>518177.43599999987</v>
      </c>
      <c r="H8" s="5">
        <v>1049323.1895999999</v>
      </c>
      <c r="I8" s="5">
        <v>1021520.312400001</v>
      </c>
      <c r="J8" s="5">
        <v>754242.57169999939</v>
      </c>
      <c r="K8" s="5">
        <v>769724.9524000003</v>
      </c>
      <c r="L8" s="5">
        <v>736862.15739999944</v>
      </c>
      <c r="M8" s="5">
        <v>637984.3829999998</v>
      </c>
      <c r="N8" s="5">
        <v>587589.00349999964</v>
      </c>
    </row>
    <row r="9" spans="2:14" x14ac:dyDescent="0.25">
      <c r="B9" t="s">
        <v>14</v>
      </c>
      <c r="C9" s="5">
        <v>222370.10279999973</v>
      </c>
      <c r="D9" s="5">
        <v>146646.18709999989</v>
      </c>
      <c r="E9" s="5">
        <v>168374.68309999999</v>
      </c>
      <c r="F9" s="5">
        <v>105793.02350000004</v>
      </c>
      <c r="G9" s="5">
        <v>233917.92440000005</v>
      </c>
      <c r="H9" s="5">
        <v>313623.7819</v>
      </c>
      <c r="I9" s="5">
        <v>377580.04399999976</v>
      </c>
      <c r="J9" s="5">
        <v>278553.39390000014</v>
      </c>
      <c r="K9" s="5">
        <v>276387.3873</v>
      </c>
      <c r="L9" s="5">
        <v>306103.09340000001</v>
      </c>
      <c r="M9" s="5">
        <v>261672.88479999991</v>
      </c>
      <c r="N9" s="5">
        <v>247424.06529999999</v>
      </c>
    </row>
    <row r="10" spans="2:14" x14ac:dyDescent="0.25">
      <c r="B10" t="s">
        <v>15</v>
      </c>
      <c r="C10" s="5">
        <v>177724.63200000001</v>
      </c>
      <c r="D10" s="5">
        <v>121763.49070000004</v>
      </c>
      <c r="E10" s="5">
        <v>160237.26740000001</v>
      </c>
      <c r="F10" s="5">
        <v>93986.694699999993</v>
      </c>
      <c r="G10" s="5">
        <v>144487.986</v>
      </c>
      <c r="H10" s="5">
        <v>211185.86719999998</v>
      </c>
      <c r="I10" s="5">
        <v>238541.75890000002</v>
      </c>
      <c r="J10" s="5">
        <v>226128.34939999998</v>
      </c>
      <c r="K10" s="5">
        <v>198504.49309999999</v>
      </c>
      <c r="L10" s="5">
        <v>219585.40840000016</v>
      </c>
      <c r="M10" s="5">
        <v>182801.53250000003</v>
      </c>
      <c r="N10" s="5">
        <v>221262.22400000007</v>
      </c>
    </row>
    <row r="11" spans="2:14" x14ac:dyDescent="0.25">
      <c r="B11" t="s">
        <v>16</v>
      </c>
      <c r="C11" s="5">
        <v>176106.98389999996</v>
      </c>
      <c r="D11" s="5">
        <v>89113.722900000022</v>
      </c>
      <c r="E11" s="5">
        <v>134302.43419999999</v>
      </c>
      <c r="F11" s="5">
        <v>125998.55129999998</v>
      </c>
      <c r="G11" s="5">
        <v>118947.42260000001</v>
      </c>
      <c r="H11" s="5">
        <v>166197.89849999998</v>
      </c>
      <c r="I11" s="5">
        <v>194750.0339000001</v>
      </c>
      <c r="J11" s="5">
        <v>235051.36020000002</v>
      </c>
      <c r="K11" s="5">
        <v>105537.92000000004</v>
      </c>
      <c r="L11" s="5">
        <v>254868.84519999992</v>
      </c>
      <c r="M11" s="5">
        <v>238806.79599999997</v>
      </c>
      <c r="N11" s="5">
        <v>257288.10470000003</v>
      </c>
    </row>
    <row r="14" spans="2:14" x14ac:dyDescent="0.25">
      <c r="B14" s="2" t="s">
        <v>8</v>
      </c>
      <c r="C14" t="s" vm="2">
        <v>31</v>
      </c>
    </row>
    <row r="16" spans="2:14" x14ac:dyDescent="0.25">
      <c r="B16" s="2" t="s">
        <v>17</v>
      </c>
      <c r="C16" s="2" t="s">
        <v>4</v>
      </c>
    </row>
    <row r="17" spans="2:15" x14ac:dyDescent="0.25">
      <c r="B17" s="2" t="s">
        <v>3</v>
      </c>
      <c r="C17" s="3">
        <v>44896</v>
      </c>
      <c r="D17" s="3">
        <v>44927</v>
      </c>
      <c r="E17" s="3">
        <v>44958</v>
      </c>
      <c r="F17" s="3">
        <v>44986</v>
      </c>
      <c r="G17" s="3">
        <v>45017</v>
      </c>
      <c r="H17" s="3">
        <v>45047</v>
      </c>
      <c r="I17" s="3">
        <v>45078</v>
      </c>
      <c r="J17" s="3">
        <v>45108</v>
      </c>
    </row>
    <row r="18" spans="2:15" x14ac:dyDescent="0.25">
      <c r="B18" t="s">
        <v>10</v>
      </c>
      <c r="C18" s="4">
        <v>193327.62519999989</v>
      </c>
      <c r="D18" s="4">
        <v>134065.22870000001</v>
      </c>
      <c r="E18" s="4">
        <v>160527.62740000003</v>
      </c>
      <c r="F18" s="4">
        <v>156977.02250000002</v>
      </c>
      <c r="G18" s="4">
        <v>161010.69070000004</v>
      </c>
      <c r="H18" s="4">
        <v>217097.80009999996</v>
      </c>
      <c r="I18" s="4">
        <v>241814.52740000008</v>
      </c>
      <c r="J18" s="4">
        <v>38502.554800000005</v>
      </c>
    </row>
    <row r="19" spans="2:15" x14ac:dyDescent="0.25">
      <c r="B19" t="s">
        <v>11</v>
      </c>
      <c r="C19" s="4">
        <v>325808.64709999983</v>
      </c>
      <c r="D19" s="4">
        <v>182413.50979999994</v>
      </c>
      <c r="E19" s="4">
        <v>208559.22160000008</v>
      </c>
      <c r="F19" s="4">
        <v>245986.07220000011</v>
      </c>
      <c r="G19" s="4">
        <v>286554.6925</v>
      </c>
      <c r="H19" s="4">
        <v>349708.03949999996</v>
      </c>
      <c r="I19" s="4">
        <v>357711.55609999987</v>
      </c>
      <c r="J19" s="4">
        <v>11601.353599999999</v>
      </c>
    </row>
    <row r="20" spans="2:15" x14ac:dyDescent="0.25">
      <c r="B20" t="s">
        <v>12</v>
      </c>
      <c r="C20" s="4">
        <v>274838.97680000041</v>
      </c>
      <c r="D20" s="4">
        <v>194656.74749999997</v>
      </c>
      <c r="E20" s="4">
        <v>170289.67980000004</v>
      </c>
      <c r="F20" s="4">
        <v>239041.25040000005</v>
      </c>
      <c r="G20" s="4">
        <v>250646.95950000017</v>
      </c>
      <c r="H20" s="4">
        <v>348477.42020000028</v>
      </c>
      <c r="I20" s="4">
        <v>325662.88390000002</v>
      </c>
      <c r="J20" s="4">
        <v>7771.0143999999982</v>
      </c>
    </row>
    <row r="21" spans="2:15" x14ac:dyDescent="0.25">
      <c r="B21" t="s">
        <v>13</v>
      </c>
      <c r="C21" s="4">
        <v>616168.9421000001</v>
      </c>
      <c r="D21" s="4">
        <v>474038.23849999974</v>
      </c>
      <c r="E21" s="4">
        <v>432717.3466000004</v>
      </c>
      <c r="F21" s="4">
        <v>602111.87839999993</v>
      </c>
      <c r="G21" s="4">
        <v>544685.62490000017</v>
      </c>
      <c r="H21" s="4">
        <v>854749.67969999951</v>
      </c>
      <c r="I21" s="4">
        <v>981391.81159999908</v>
      </c>
      <c r="J21" s="4">
        <v>121924.20560000003</v>
      </c>
    </row>
    <row r="22" spans="2:15" x14ac:dyDescent="0.25">
      <c r="B22" t="s">
        <v>14</v>
      </c>
      <c r="C22" s="4">
        <v>239530.98260000005</v>
      </c>
      <c r="D22" s="4">
        <v>157679.02459999998</v>
      </c>
      <c r="E22" s="4">
        <v>181424.31729999985</v>
      </c>
      <c r="F22" s="4">
        <v>233507.18400000004</v>
      </c>
      <c r="G22" s="4">
        <v>212057.02600000001</v>
      </c>
      <c r="H22" s="4">
        <v>362431.70700000029</v>
      </c>
      <c r="I22" s="4">
        <v>393393.75609999988</v>
      </c>
      <c r="J22" s="4">
        <v>12924.47</v>
      </c>
    </row>
    <row r="23" spans="2:15" x14ac:dyDescent="0.25">
      <c r="B23" t="s">
        <v>15</v>
      </c>
      <c r="C23" s="4">
        <v>217125.56829999996</v>
      </c>
      <c r="D23" s="4">
        <v>148340.82580000002</v>
      </c>
      <c r="E23" s="4">
        <v>144289.70079999999</v>
      </c>
      <c r="F23" s="4">
        <v>143273.4197</v>
      </c>
      <c r="G23" s="4">
        <v>190411.33260000005</v>
      </c>
      <c r="H23" s="4">
        <v>243767.90549999999</v>
      </c>
      <c r="I23" s="4">
        <v>249970.75689999995</v>
      </c>
      <c r="J23" s="4">
        <v>11686.344800000001</v>
      </c>
    </row>
    <row r="24" spans="2:15" x14ac:dyDescent="0.25">
      <c r="B24" t="s">
        <v>16</v>
      </c>
      <c r="C24" s="4">
        <v>184405.38120000009</v>
      </c>
      <c r="D24" s="4">
        <v>164923.09369999997</v>
      </c>
      <c r="E24" s="4">
        <v>72088.070200000002</v>
      </c>
      <c r="F24" s="4">
        <v>159311.56409999993</v>
      </c>
      <c r="G24" s="4">
        <v>164373.06040000002</v>
      </c>
      <c r="H24" s="4">
        <v>168878.34620000003</v>
      </c>
      <c r="I24" s="4">
        <v>143273.7775</v>
      </c>
      <c r="J24" s="4">
        <v>2750.9047</v>
      </c>
    </row>
    <row r="28" spans="2:15" x14ac:dyDescent="0.25">
      <c r="B28" s="7" t="s">
        <v>32</v>
      </c>
      <c r="C28" s="8" t="s">
        <v>18</v>
      </c>
      <c r="D28" s="8" t="s">
        <v>19</v>
      </c>
      <c r="E28" s="8" t="s">
        <v>20</v>
      </c>
      <c r="F28" s="8" t="s">
        <v>21</v>
      </c>
      <c r="G28" s="8" t="s">
        <v>22</v>
      </c>
      <c r="H28" s="8" t="s">
        <v>23</v>
      </c>
      <c r="I28" s="8" t="s">
        <v>24</v>
      </c>
      <c r="J28" s="8" t="s">
        <v>25</v>
      </c>
      <c r="K28" s="8" t="s">
        <v>26</v>
      </c>
      <c r="L28" s="8" t="s">
        <v>27</v>
      </c>
      <c r="M28" s="8" t="s">
        <v>28</v>
      </c>
      <c r="N28" s="8" t="s">
        <v>29</v>
      </c>
      <c r="O28" s="15" t="s">
        <v>34</v>
      </c>
    </row>
    <row r="29" spans="2:15" hidden="1" x14ac:dyDescent="0.25">
      <c r="B29" s="10"/>
      <c r="C29" s="11">
        <f>IF(C$4="","",YEAR(C$4))</f>
        <v>2021</v>
      </c>
      <c r="D29" s="11">
        <f t="shared" ref="D29:N29" si="0">IF(D$4="","",YEAR(D$4))</f>
        <v>2022</v>
      </c>
      <c r="E29" s="11">
        <f t="shared" si="0"/>
        <v>2022</v>
      </c>
      <c r="F29" s="11">
        <f t="shared" si="0"/>
        <v>2022</v>
      </c>
      <c r="G29" s="11">
        <f t="shared" si="0"/>
        <v>2022</v>
      </c>
      <c r="H29" s="11">
        <f t="shared" si="0"/>
        <v>2022</v>
      </c>
      <c r="I29" s="11">
        <f t="shared" si="0"/>
        <v>2022</v>
      </c>
      <c r="J29" s="11">
        <f t="shared" si="0"/>
        <v>2022</v>
      </c>
      <c r="K29" s="11">
        <f t="shared" si="0"/>
        <v>2022</v>
      </c>
      <c r="L29" s="11">
        <f t="shared" si="0"/>
        <v>2022</v>
      </c>
      <c r="M29" s="11">
        <f t="shared" si="0"/>
        <v>2022</v>
      </c>
      <c r="N29" s="11">
        <f t="shared" si="0"/>
        <v>2022</v>
      </c>
      <c r="O29" s="13"/>
    </row>
    <row r="30" spans="2:15" hidden="1" x14ac:dyDescent="0.25">
      <c r="B30" s="10"/>
      <c r="C30" s="11">
        <f>IF(C$17="","",YEAR(C$17))</f>
        <v>2022</v>
      </c>
      <c r="D30" s="11">
        <f t="shared" ref="D30:N30" si="1">IF(D$17="","",YEAR(D$17))</f>
        <v>2023</v>
      </c>
      <c r="E30" s="11">
        <f t="shared" si="1"/>
        <v>2023</v>
      </c>
      <c r="F30" s="11">
        <f t="shared" si="1"/>
        <v>2023</v>
      </c>
      <c r="G30" s="11">
        <f t="shared" si="1"/>
        <v>2023</v>
      </c>
      <c r="H30" s="11">
        <f t="shared" si="1"/>
        <v>2023</v>
      </c>
      <c r="I30" s="11">
        <f t="shared" si="1"/>
        <v>2023</v>
      </c>
      <c r="J30" s="11">
        <f t="shared" si="1"/>
        <v>2023</v>
      </c>
      <c r="K30" s="11" t="str">
        <f t="shared" si="1"/>
        <v/>
      </c>
      <c r="L30" s="11" t="str">
        <f t="shared" si="1"/>
        <v/>
      </c>
      <c r="M30" s="11" t="str">
        <f t="shared" si="1"/>
        <v/>
      </c>
      <c r="N30" s="11" t="str">
        <f t="shared" si="1"/>
        <v/>
      </c>
      <c r="O30" s="13"/>
    </row>
    <row r="31" spans="2:15" hidden="1" x14ac:dyDescent="0.25">
      <c r="B31" s="10"/>
      <c r="C31" s="11" t="str">
        <f>IF(C$4="","",TEXT(MONTH(C$4),"00"))</f>
        <v>12</v>
      </c>
      <c r="D31" s="11" t="str">
        <f t="shared" ref="D31:N31" si="2">IF(D$4="","",TEXT(MONTH(D$4),"00"))</f>
        <v>01</v>
      </c>
      <c r="E31" s="11" t="str">
        <f t="shared" si="2"/>
        <v>02</v>
      </c>
      <c r="F31" s="11" t="str">
        <f t="shared" si="2"/>
        <v>03</v>
      </c>
      <c r="G31" s="11" t="str">
        <f t="shared" si="2"/>
        <v>04</v>
      </c>
      <c r="H31" s="11" t="str">
        <f t="shared" si="2"/>
        <v>05</v>
      </c>
      <c r="I31" s="11" t="str">
        <f t="shared" si="2"/>
        <v>06</v>
      </c>
      <c r="J31" s="11" t="str">
        <f t="shared" si="2"/>
        <v>07</v>
      </c>
      <c r="K31" s="11" t="str">
        <f t="shared" si="2"/>
        <v>08</v>
      </c>
      <c r="L31" s="11" t="str">
        <f t="shared" si="2"/>
        <v>09</v>
      </c>
      <c r="M31" s="11" t="str">
        <f t="shared" si="2"/>
        <v>10</v>
      </c>
      <c r="N31" s="11" t="str">
        <f t="shared" si="2"/>
        <v>11</v>
      </c>
      <c r="O31" s="13"/>
    </row>
    <row r="32" spans="2:15" x14ac:dyDescent="0.25">
      <c r="B32" s="12" t="str">
        <f>IF($B5="","",$B5)</f>
        <v>ЕАЭС</v>
      </c>
      <c r="C32" s="6">
        <f>IFERROR(GETPIVOTDATA("[Measures].[Сумма по столбцу Выручка USD]",$B$16,"[Продажи_Б_НДС].[Сегмент]","[Продажи_Б_НДС].[Сегмент].&amp;["&amp;$B32&amp;"]","[Продажи_Б_НДС].[Период, месяц]","[Продажи_Б_НДС].[Период, месяц].&amp;["&amp;C$30&amp;"-"&amp;C$31&amp;"-01T00:00:00]")-GETPIVOTDATA("[Measures].[Сумма по столбцу Выручка USD]",$B$3,"[Продажи_Б_НДС].[Сегмент]","[Продажи_Б_НДС].[Сегмент].&amp;["&amp;$B32&amp;"]","[Продажи_Б_НДС].[Период, месяц]","[Продажи_Б_НДС].[Период, месяц].&amp;["&amp;C$29&amp;"-"&amp;C$31&amp;"-01T00:00:00]"),"")</f>
        <v>24528.519199999864</v>
      </c>
      <c r="D32" s="6">
        <f t="shared" ref="D32:N32" si="3">IFERROR(GETPIVOTDATA("[Measures].[Сумма по столбцу Выручка USD]",$B$16,"[Продажи_Б_НДС].[Сегмент]","[Продажи_Б_НДС].[Сегмент].&amp;["&amp;$B32&amp;"]","[Продажи_Б_НДС].[Период, месяц]","[Продажи_Б_НДС].[Период, месяц].&amp;["&amp;D$30&amp;"-"&amp;D$31&amp;"-01T00:00:00]")-GETPIVOTDATA("[Measures].[Сумма по столбцу Выручка USD]",$B$3,"[Продажи_Б_НДС].[Сегмент]","[Продажи_Б_НДС].[Сегмент].&amp;["&amp;$B32&amp;"]","[Продажи_Б_НДС].[Период, месяц]","[Продажи_Б_НДС].[Период, месяц].&amp;["&amp;D$29&amp;"-"&amp;D$31&amp;"-01T00:00:00]"),"")</f>
        <v>18492.600300000006</v>
      </c>
      <c r="E32" s="6">
        <f t="shared" si="3"/>
        <v>6865.9924000000465</v>
      </c>
      <c r="F32" s="6">
        <f t="shared" si="3"/>
        <v>48442.955800000011</v>
      </c>
      <c r="G32" s="6">
        <f t="shared" si="3"/>
        <v>72374.87930000003</v>
      </c>
      <c r="H32" s="6">
        <f t="shared" si="3"/>
        <v>73557.668399999995</v>
      </c>
      <c r="I32" s="6">
        <f>IFERROR(GETPIVOTDATA("[Measures].[Сумма по столбцу Выручка USD]",$B$16,"[Продажи_Б_НДС].[Сегмент]","[Продажи_Б_НДС].[Сегмент].&amp;["&amp;$B32&amp;"]","[Продажи_Б_НДС].[Период, месяц]","[Продажи_Б_НДС].[Период, месяц].&amp;["&amp;I$30&amp;"-"&amp;I$31&amp;"-01T00:00:00]")-GETPIVOTDATA("[Measures].[Сумма по столбцу Выручка USD]",$B$3,"[Продажи_Б_НДС].[Сегмент]","[Продажи_Б_НДС].[Сегмент].&amp;["&amp;$B32&amp;"]","[Продажи_Б_НДС].[Период, месяц]","[Продажи_Б_НДС].[Период, месяц].&amp;["&amp;I$29&amp;"-"&amp;I$31&amp;"-01T00:00:00]"),"")</f>
        <v>40540.786500000162</v>
      </c>
      <c r="J32" s="6">
        <f t="shared" si="3"/>
        <v>-159585.79579999996</v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14">
        <f>SUM($C32:$N32)</f>
        <v>125217.60610000015</v>
      </c>
    </row>
    <row r="33" spans="2:15" x14ac:dyDescent="0.25">
      <c r="B33" s="12" t="str">
        <f t="shared" ref="B33:B38" si="4">IF($B6="","",$B6)</f>
        <v>Приволжский ФО</v>
      </c>
      <c r="C33" s="6">
        <f t="shared" ref="C33:N38" si="5">IFERROR(GETPIVOTDATA("[Measures].[Сумма по столбцу Выручка USD]",$B$16,"[Продажи_Б_НДС].[Сегмент]","[Продажи_Б_НДС].[Сегмент].&amp;["&amp;$B33&amp;"]","[Продажи_Б_НДС].[Период, месяц]","[Продажи_Б_НДС].[Период, месяц].&amp;["&amp;C$30&amp;"-"&amp;C$31&amp;"-01T00:00:00]")-GETPIVOTDATA("[Measures].[Сумма по столбцу Выручка USD]",$B$3,"[Продажи_Б_НДС].[Сегмент]","[Продажи_Б_НДС].[Сегмент].&amp;["&amp;$B33&amp;"]","[Продажи_Б_НДС].[Период, месяц]","[Продажи_Б_НДС].[Период, месяц].&amp;["&amp;C$29&amp;"-"&amp;C$31&amp;"-01T00:00:00]"),"")</f>
        <v>106588.86199999964</v>
      </c>
      <c r="D33" s="6">
        <f t="shared" si="5"/>
        <v>26915.891300000018</v>
      </c>
      <c r="E33" s="6">
        <f t="shared" si="5"/>
        <v>12728.16220000005</v>
      </c>
      <c r="F33" s="6">
        <f t="shared" si="5"/>
        <v>79394.393799999991</v>
      </c>
      <c r="G33" s="6">
        <f t="shared" si="5"/>
        <v>-2630.9787999999244</v>
      </c>
      <c r="H33" s="6">
        <f t="shared" si="5"/>
        <v>74448.562400000112</v>
      </c>
      <c r="I33" s="6">
        <f t="shared" si="5"/>
        <v>-74981.799000000174</v>
      </c>
      <c r="J33" s="6">
        <f t="shared" si="5"/>
        <v>-282202.15950000013</v>
      </c>
      <c r="K33" s="6" t="str">
        <f t="shared" si="5"/>
        <v/>
      </c>
      <c r="L33" s="6" t="str">
        <f t="shared" si="5"/>
        <v/>
      </c>
      <c r="M33" s="6" t="str">
        <f t="shared" si="5"/>
        <v/>
      </c>
      <c r="N33" s="6" t="str">
        <f t="shared" si="5"/>
        <v/>
      </c>
      <c r="O33" s="14">
        <f t="shared" ref="O33:O38" si="6">SUM($C33:$N33)</f>
        <v>-59739.065600000438</v>
      </c>
    </row>
    <row r="34" spans="2:15" x14ac:dyDescent="0.25">
      <c r="B34" s="12" t="str">
        <f t="shared" si="4"/>
        <v>Северо-Западный ФО</v>
      </c>
      <c r="C34" s="6">
        <f t="shared" si="5"/>
        <v>64281.640400000528</v>
      </c>
      <c r="D34" s="6">
        <f t="shared" si="5"/>
        <v>32056.792799999996</v>
      </c>
      <c r="E34" s="6">
        <f t="shared" si="5"/>
        <v>-27779.529700000014</v>
      </c>
      <c r="F34" s="6">
        <f t="shared" si="5"/>
        <v>65980.188500000222</v>
      </c>
      <c r="G34" s="6">
        <f t="shared" si="5"/>
        <v>-79087.384999999951</v>
      </c>
      <c r="H34" s="6">
        <f t="shared" si="5"/>
        <v>11706.781100000429</v>
      </c>
      <c r="I34" s="6">
        <f t="shared" si="5"/>
        <v>-69990.865499999956</v>
      </c>
      <c r="J34" s="6">
        <f t="shared" si="5"/>
        <v>-402804.18120000017</v>
      </c>
      <c r="K34" s="6" t="str">
        <f t="shared" si="5"/>
        <v/>
      </c>
      <c r="L34" s="6" t="str">
        <f t="shared" si="5"/>
        <v/>
      </c>
      <c r="M34" s="6" t="str">
        <f t="shared" si="5"/>
        <v/>
      </c>
      <c r="N34" s="6" t="str">
        <f t="shared" si="5"/>
        <v/>
      </c>
      <c r="O34" s="14">
        <f t="shared" si="6"/>
        <v>-405636.55859999894</v>
      </c>
    </row>
    <row r="35" spans="2:15" x14ac:dyDescent="0.25">
      <c r="B35" s="12" t="str">
        <f t="shared" si="4"/>
        <v>Сибирский ФО</v>
      </c>
      <c r="C35" s="6">
        <f t="shared" si="5"/>
        <v>72301.178899999592</v>
      </c>
      <c r="D35" s="6">
        <f t="shared" si="5"/>
        <v>-75763.386900000041</v>
      </c>
      <c r="E35" s="6">
        <f t="shared" si="5"/>
        <v>-85076.376599999669</v>
      </c>
      <c r="F35" s="6">
        <f t="shared" si="5"/>
        <v>198617.67129999987</v>
      </c>
      <c r="G35" s="6">
        <f t="shared" si="5"/>
        <v>26508.188900000299</v>
      </c>
      <c r="H35" s="6">
        <f t="shared" si="5"/>
        <v>-194573.50990000041</v>
      </c>
      <c r="I35" s="6">
        <f t="shared" si="5"/>
        <v>-40128.500800001901</v>
      </c>
      <c r="J35" s="6">
        <f t="shared" si="5"/>
        <v>-632318.3660999994</v>
      </c>
      <c r="K35" s="6" t="str">
        <f t="shared" si="5"/>
        <v/>
      </c>
      <c r="L35" s="6" t="str">
        <f t="shared" si="5"/>
        <v/>
      </c>
      <c r="M35" s="6" t="str">
        <f t="shared" si="5"/>
        <v/>
      </c>
      <c r="N35" s="6" t="str">
        <f t="shared" si="5"/>
        <v/>
      </c>
      <c r="O35" s="14">
        <f t="shared" si="6"/>
        <v>-730433.10120000166</v>
      </c>
    </row>
    <row r="36" spans="2:15" x14ac:dyDescent="0.25">
      <c r="B36" s="12" t="str">
        <f t="shared" si="4"/>
        <v>Уральский ФО</v>
      </c>
      <c r="C36" s="6">
        <f t="shared" si="5"/>
        <v>17160.879800000315</v>
      </c>
      <c r="D36" s="6">
        <f t="shared" si="5"/>
        <v>11032.837500000081</v>
      </c>
      <c r="E36" s="6">
        <f t="shared" si="5"/>
        <v>13049.634199999855</v>
      </c>
      <c r="F36" s="6">
        <f t="shared" si="5"/>
        <v>127714.1605</v>
      </c>
      <c r="G36" s="6">
        <f t="shared" si="5"/>
        <v>-21860.898400000035</v>
      </c>
      <c r="H36" s="6">
        <f t="shared" si="5"/>
        <v>48807.925100000284</v>
      </c>
      <c r="I36" s="6">
        <f t="shared" si="5"/>
        <v>15813.712100000121</v>
      </c>
      <c r="J36" s="6">
        <f t="shared" si="5"/>
        <v>-265628.92390000017</v>
      </c>
      <c r="K36" s="6" t="str">
        <f t="shared" si="5"/>
        <v/>
      </c>
      <c r="L36" s="6" t="str">
        <f t="shared" si="5"/>
        <v/>
      </c>
      <c r="M36" s="6" t="str">
        <f t="shared" si="5"/>
        <v/>
      </c>
      <c r="N36" s="6" t="str">
        <f t="shared" si="5"/>
        <v/>
      </c>
      <c r="O36" s="14">
        <f t="shared" si="6"/>
        <v>-53910.673099999549</v>
      </c>
    </row>
    <row r="37" spans="2:15" x14ac:dyDescent="0.25">
      <c r="B37" s="12" t="str">
        <f t="shared" si="4"/>
        <v>Центральный ФО</v>
      </c>
      <c r="C37" s="6">
        <f t="shared" si="5"/>
        <v>39400.936299999943</v>
      </c>
      <c r="D37" s="6">
        <f t="shared" si="5"/>
        <v>26577.335099999982</v>
      </c>
      <c r="E37" s="6">
        <f t="shared" si="5"/>
        <v>-15947.56660000002</v>
      </c>
      <c r="F37" s="6">
        <f t="shared" si="5"/>
        <v>49286.725000000006</v>
      </c>
      <c r="G37" s="6">
        <f t="shared" si="5"/>
        <v>45923.346600000048</v>
      </c>
      <c r="H37" s="6">
        <f t="shared" si="5"/>
        <v>32582.038300000015</v>
      </c>
      <c r="I37" s="6">
        <f t="shared" si="5"/>
        <v>11428.997999999934</v>
      </c>
      <c r="J37" s="6">
        <f t="shared" si="5"/>
        <v>-214442.00459999999</v>
      </c>
      <c r="K37" s="6" t="str">
        <f t="shared" si="5"/>
        <v/>
      </c>
      <c r="L37" s="6" t="str">
        <f t="shared" si="5"/>
        <v/>
      </c>
      <c r="M37" s="6" t="str">
        <f t="shared" si="5"/>
        <v/>
      </c>
      <c r="N37" s="6" t="str">
        <f t="shared" si="5"/>
        <v/>
      </c>
      <c r="O37" s="14">
        <f t="shared" si="6"/>
        <v>-25190.191900000063</v>
      </c>
    </row>
    <row r="38" spans="2:15" x14ac:dyDescent="0.25">
      <c r="B38" s="12" t="str">
        <f t="shared" si="4"/>
        <v>Южный + Кавказский ФО</v>
      </c>
      <c r="C38" s="16">
        <f t="shared" si="5"/>
        <v>8298.3973000001279</v>
      </c>
      <c r="D38" s="16">
        <f t="shared" si="5"/>
        <v>75809.370799999946</v>
      </c>
      <c r="E38" s="16">
        <f t="shared" si="5"/>
        <v>-62214.363999999987</v>
      </c>
      <c r="F38" s="16">
        <f t="shared" si="5"/>
        <v>33313.012799999953</v>
      </c>
      <c r="G38" s="16">
        <f t="shared" si="5"/>
        <v>45425.637800000011</v>
      </c>
      <c r="H38" s="16">
        <f t="shared" si="5"/>
        <v>2680.4477000000479</v>
      </c>
      <c r="I38" s="16">
        <f t="shared" si="5"/>
        <v>-51476.2564000001</v>
      </c>
      <c r="J38" s="16">
        <f t="shared" si="5"/>
        <v>-232300.45550000001</v>
      </c>
      <c r="K38" s="16" t="str">
        <f t="shared" si="5"/>
        <v/>
      </c>
      <c r="L38" s="16" t="str">
        <f t="shared" si="5"/>
        <v/>
      </c>
      <c r="M38" s="16" t="str">
        <f t="shared" si="5"/>
        <v/>
      </c>
      <c r="N38" s="16" t="str">
        <f t="shared" si="5"/>
        <v/>
      </c>
      <c r="O38" s="17">
        <f t="shared" si="6"/>
        <v>-180464.2095</v>
      </c>
    </row>
    <row r="41" spans="2:15" x14ac:dyDescent="0.25">
      <c r="B41" s="18" t="s">
        <v>33</v>
      </c>
      <c r="C41" s="8" t="s">
        <v>18</v>
      </c>
      <c r="D41" s="8" t="s">
        <v>19</v>
      </c>
      <c r="E41" s="8" t="s">
        <v>20</v>
      </c>
      <c r="F41" s="8" t="s">
        <v>21</v>
      </c>
      <c r="G41" s="8" t="s">
        <v>22</v>
      </c>
      <c r="H41" s="8" t="s">
        <v>23</v>
      </c>
      <c r="I41" s="8" t="s">
        <v>24</v>
      </c>
      <c r="J41" s="8" t="s">
        <v>25</v>
      </c>
      <c r="K41" s="8" t="s">
        <v>26</v>
      </c>
      <c r="L41" s="8" t="s">
        <v>27</v>
      </c>
      <c r="M41" s="8" t="s">
        <v>28</v>
      </c>
      <c r="N41" s="8" t="s">
        <v>29</v>
      </c>
      <c r="O41" s="19" t="s">
        <v>32</v>
      </c>
    </row>
    <row r="42" spans="2:15" hidden="1" x14ac:dyDescent="0.25">
      <c r="B42" s="19"/>
      <c r="C42" s="11">
        <f>IF(C$4="","",YEAR(C$4))</f>
        <v>2021</v>
      </c>
      <c r="D42" s="19">
        <v>2022</v>
      </c>
      <c r="E42" s="19">
        <v>2022</v>
      </c>
      <c r="F42" s="19">
        <v>2022</v>
      </c>
      <c r="G42" s="19">
        <v>2022</v>
      </c>
      <c r="H42" s="19">
        <v>2022</v>
      </c>
      <c r="I42" s="19">
        <v>2022</v>
      </c>
      <c r="J42" s="19">
        <v>2022</v>
      </c>
      <c r="K42" s="19">
        <v>2022</v>
      </c>
      <c r="L42" s="19">
        <v>2022</v>
      </c>
      <c r="M42" s="19">
        <v>2022</v>
      </c>
      <c r="N42" s="19">
        <v>2022</v>
      </c>
      <c r="O42" s="19"/>
    </row>
    <row r="43" spans="2:15" hidden="1" x14ac:dyDescent="0.25">
      <c r="B43" s="19"/>
      <c r="C43" s="11">
        <f>IF(C$17="","",YEAR(C$17))</f>
        <v>2022</v>
      </c>
      <c r="D43" s="19">
        <v>2023</v>
      </c>
      <c r="E43" s="19">
        <v>2023</v>
      </c>
      <c r="F43" s="19">
        <v>2023</v>
      </c>
      <c r="G43" s="19">
        <v>2023</v>
      </c>
      <c r="H43" s="19">
        <v>2023</v>
      </c>
      <c r="I43" s="19">
        <v>2023</v>
      </c>
      <c r="J43" s="19">
        <v>2023</v>
      </c>
      <c r="K43" s="19"/>
      <c r="L43" s="19"/>
      <c r="M43" s="19"/>
      <c r="N43" s="19"/>
      <c r="O43" s="19"/>
    </row>
    <row r="44" spans="2:15" hidden="1" x14ac:dyDescent="0.25">
      <c r="B44" s="19"/>
      <c r="C44" s="11" t="str">
        <f>IF(C$4="","",TEXT(MONTH(C$4),"00"))</f>
        <v>12</v>
      </c>
      <c r="D44" s="19">
        <v>1</v>
      </c>
      <c r="E44" s="19">
        <v>2</v>
      </c>
      <c r="F44" s="19">
        <v>3</v>
      </c>
      <c r="G44" s="19">
        <v>4</v>
      </c>
      <c r="H44" s="19">
        <v>5</v>
      </c>
      <c r="I44" s="19">
        <v>6</v>
      </c>
      <c r="J44" s="19">
        <v>7</v>
      </c>
      <c r="K44" s="19">
        <v>8</v>
      </c>
      <c r="L44" s="19">
        <v>9</v>
      </c>
      <c r="M44" s="19">
        <v>10</v>
      </c>
      <c r="N44" s="19">
        <v>11</v>
      </c>
      <c r="O44" s="19"/>
    </row>
    <row r="45" spans="2:15" x14ac:dyDescent="0.25">
      <c r="B45" s="20" t="str">
        <f>IF($B18="","",$B18)</f>
        <v>ЕАЭС</v>
      </c>
      <c r="C45" s="21">
        <f>IFERROR(GETPIVOTDATA("[Measures].[Сумма по столбцу Выручка USD]",$B$16,"[Продажи_Б_НДС].[Сегмент]","[Продажи_Б_НДС].[Сегмент].&amp;["&amp;$B45&amp;"]","[Продажи_Б_НДС].[Период, месяц]","[Продажи_Б_НДС].[Период, месяц].&amp;["&amp;C$30&amp;"-"&amp;C$31&amp;"-01T00:00:00]")/GETPIVOTDATA("[Measures].[Сумма по столбцу Выручка USD]",$B$3,"[Продажи_Б_НДС].[Сегмент]","[Продажи_Б_НДС].[Сегмент].&amp;["&amp;$B32&amp;"]","[Продажи_Б_НДС].[Период, месяц]","[Продажи_Б_НДС].[Период, месяц].&amp;["&amp;C$29&amp;"-"&amp;C$31&amp;"-01T00:00:00]")-1,"")</f>
        <v>0.14531190230355762</v>
      </c>
      <c r="D45" s="21">
        <f t="shared" ref="D45:N45" si="7">IFERROR(GETPIVOTDATA("[Measures].[Сумма по столбцу Выручка USD]",$B$16,"[Продажи_Б_НДС].[Сегмент]","[Продажи_Б_НДС].[Сегмент].&amp;["&amp;$B45&amp;"]","[Продажи_Б_НДС].[Период, месяц]","[Продажи_Б_НДС].[Период, месяц].&amp;["&amp;D$30&amp;"-"&amp;D$31&amp;"-01T00:00:00]")/GETPIVOTDATA("[Measures].[Сумма по столбцу Выручка USD]",$B$3,"[Продажи_Б_НДС].[Сегмент]","[Продажи_Б_НДС].[Сегмент].&amp;["&amp;$B32&amp;"]","[Продажи_Б_НДС].[Период, месяц]","[Продажи_Б_НДС].[Период, месяц].&amp;["&amp;D$29&amp;"-"&amp;D$31&amp;"-01T00:00:00]")-1,"")</f>
        <v>0.16000847740519153</v>
      </c>
      <c r="E45" s="21">
        <f t="shared" si="7"/>
        <v>4.4682541611639426E-2</v>
      </c>
      <c r="F45" s="21">
        <f t="shared" si="7"/>
        <v>0.44633871440477413</v>
      </c>
      <c r="G45" s="21">
        <f t="shared" si="7"/>
        <v>0.81654218714581561</v>
      </c>
      <c r="H45" s="21">
        <f t="shared" si="7"/>
        <v>0.51245367778912243</v>
      </c>
      <c r="I45" s="21">
        <f t="shared" si="7"/>
        <v>0.20142114077435602</v>
      </c>
      <c r="J45" s="21">
        <f t="shared" si="7"/>
        <v>-0.80562938363928194</v>
      </c>
      <c r="K45" s="21" t="str">
        <f t="shared" si="7"/>
        <v/>
      </c>
      <c r="L45" s="21" t="str">
        <f t="shared" si="7"/>
        <v/>
      </c>
      <c r="M45" s="21" t="str">
        <f t="shared" si="7"/>
        <v/>
      </c>
      <c r="N45" s="21" t="str">
        <f t="shared" si="7"/>
        <v/>
      </c>
      <c r="O45" s="21">
        <f>SUMIF($C$30:$N$30,"&gt;0",$C18:$N18)/SUMIF($C$30:$N$30,"&gt;0",$C5:$N5)-1</f>
        <v>0.10628726307976422</v>
      </c>
    </row>
    <row r="46" spans="2:15" x14ac:dyDescent="0.25">
      <c r="B46" s="20" t="str">
        <f t="shared" ref="B46:B51" si="8">IF($B19="","",$B19)</f>
        <v>Приволжский ФО</v>
      </c>
      <c r="C46" s="21">
        <f t="shared" ref="C46:N51" si="9">IFERROR(GETPIVOTDATA("[Measures].[Сумма по столбцу Выручка USD]",$B$16,"[Продажи_Б_НДС].[Сегмент]","[Продажи_Б_НДС].[Сегмент].&amp;["&amp;$B46&amp;"]","[Продажи_Б_НДС].[Период, месяц]","[Продажи_Б_НДС].[Период, месяц].&amp;["&amp;C$30&amp;"-"&amp;C$31&amp;"-01T00:00:00]")/GETPIVOTDATA("[Measures].[Сумма по столбцу Выручка USD]",$B$3,"[Продажи_Б_НДС].[Сегмент]","[Продажи_Б_НДС].[Сегмент].&amp;["&amp;$B33&amp;"]","[Продажи_Б_НДС].[Период, месяц]","[Продажи_Б_НДС].[Период, месяц].&amp;["&amp;C$29&amp;"-"&amp;C$31&amp;"-01T00:00:00]")-1,"")</f>
        <v>0.4862191701874794</v>
      </c>
      <c r="D46" s="21">
        <f t="shared" si="9"/>
        <v>0.17309519952551566</v>
      </c>
      <c r="E46" s="21">
        <f t="shared" si="9"/>
        <v>6.4995625510056554E-2</v>
      </c>
      <c r="F46" s="21">
        <f t="shared" si="9"/>
        <v>0.47658079060448388</v>
      </c>
      <c r="G46" s="21">
        <f t="shared" si="9"/>
        <v>-9.0978878316227973E-3</v>
      </c>
      <c r="H46" s="21">
        <f t="shared" si="9"/>
        <v>0.27046684526307319</v>
      </c>
      <c r="I46" s="21">
        <f t="shared" si="9"/>
        <v>-0.17329084931907746</v>
      </c>
      <c r="J46" s="21">
        <f t="shared" si="9"/>
        <v>-0.96051322369296754</v>
      </c>
      <c r="K46" s="21" t="str">
        <f t="shared" si="9"/>
        <v/>
      </c>
      <c r="L46" s="21" t="str">
        <f t="shared" si="9"/>
        <v/>
      </c>
      <c r="M46" s="21" t="str">
        <f t="shared" si="9"/>
        <v/>
      </c>
      <c r="N46" s="21" t="str">
        <f t="shared" si="9"/>
        <v/>
      </c>
      <c r="O46" s="21">
        <f t="shared" ref="O46:O51" si="10">SUMIF($C$30:$N$30,"&gt;0",$C19:$N19)/SUMIF($C$30:$N$30,"&gt;0",$C6:$N6)-1</f>
        <v>-2.9455939624710381E-2</v>
      </c>
    </row>
    <row r="47" spans="2:15" x14ac:dyDescent="0.25">
      <c r="B47" s="20" t="str">
        <f t="shared" si="8"/>
        <v>Северо-Западный ФО</v>
      </c>
      <c r="C47" s="21">
        <f t="shared" si="9"/>
        <v>0.30529280764591094</v>
      </c>
      <c r="D47" s="21">
        <f t="shared" si="9"/>
        <v>0.19715130215838861</v>
      </c>
      <c r="E47" s="21">
        <f t="shared" si="9"/>
        <v>-0.14025163108453764</v>
      </c>
      <c r="F47" s="21">
        <f t="shared" si="9"/>
        <v>0.38125380588572644</v>
      </c>
      <c r="G47" s="21">
        <f t="shared" si="9"/>
        <v>-0.23985182714262243</v>
      </c>
      <c r="H47" s="21">
        <f t="shared" si="9"/>
        <v>3.4761881651221627E-2</v>
      </c>
      <c r="I47" s="21">
        <f t="shared" si="9"/>
        <v>-0.17689928531232046</v>
      </c>
      <c r="J47" s="21">
        <f t="shared" si="9"/>
        <v>-0.98107285953150747</v>
      </c>
      <c r="K47" s="21" t="str">
        <f t="shared" si="9"/>
        <v/>
      </c>
      <c r="L47" s="21" t="str">
        <f t="shared" si="9"/>
        <v/>
      </c>
      <c r="M47" s="21" t="str">
        <f t="shared" si="9"/>
        <v/>
      </c>
      <c r="N47" s="21" t="str">
        <f t="shared" si="9"/>
        <v/>
      </c>
      <c r="O47" s="21">
        <f t="shared" si="10"/>
        <v>-0.18296464884458019</v>
      </c>
    </row>
    <row r="48" spans="2:15" x14ac:dyDescent="0.25">
      <c r="B48" s="20" t="str">
        <f t="shared" si="8"/>
        <v>Сибирский ФО</v>
      </c>
      <c r="C48" s="21">
        <f t="shared" si="9"/>
        <v>0.13293889395943426</v>
      </c>
      <c r="D48" s="21">
        <f t="shared" si="9"/>
        <v>-0.13780131487403213</v>
      </c>
      <c r="E48" s="21">
        <f t="shared" si="9"/>
        <v>-0.16430553865006692</v>
      </c>
      <c r="F48" s="21">
        <f t="shared" si="9"/>
        <v>0.49224417056073233</v>
      </c>
      <c r="G48" s="21">
        <f t="shared" si="9"/>
        <v>5.1156586640720425E-2</v>
      </c>
      <c r="H48" s="21">
        <f t="shared" si="9"/>
        <v>-0.18542762785426625</v>
      </c>
      <c r="I48" s="21">
        <f t="shared" si="9"/>
        <v>-3.9283115874340635E-2</v>
      </c>
      <c r="J48" s="21">
        <f t="shared" si="9"/>
        <v>-0.83834881485780743</v>
      </c>
      <c r="K48" s="21" t="str">
        <f t="shared" si="9"/>
        <v/>
      </c>
      <c r="L48" s="21" t="str">
        <f t="shared" si="9"/>
        <v/>
      </c>
      <c r="M48" s="21" t="str">
        <f t="shared" si="9"/>
        <v/>
      </c>
      <c r="N48" s="21" t="str">
        <f t="shared" si="9"/>
        <v/>
      </c>
      <c r="O48" s="21">
        <f t="shared" si="10"/>
        <v>-0.13632008171467058</v>
      </c>
    </row>
    <row r="49" spans="2:15" x14ac:dyDescent="0.25">
      <c r="B49" s="20" t="str">
        <f t="shared" si="8"/>
        <v>Уральский ФО</v>
      </c>
      <c r="C49" s="21">
        <f t="shared" si="9"/>
        <v>7.7172603618548719E-2</v>
      </c>
      <c r="D49" s="21">
        <f t="shared" si="9"/>
        <v>7.523439728082848E-2</v>
      </c>
      <c r="E49" s="21">
        <f t="shared" si="9"/>
        <v>7.7503541267243348E-2</v>
      </c>
      <c r="F49" s="21">
        <f t="shared" si="9"/>
        <v>1.2072077749058749</v>
      </c>
      <c r="G49" s="21">
        <f t="shared" si="9"/>
        <v>-9.3455422264340338E-2</v>
      </c>
      <c r="H49" s="21">
        <f t="shared" si="9"/>
        <v>0.15562571436487183</v>
      </c>
      <c r="I49" s="21">
        <f t="shared" si="9"/>
        <v>4.1881747595749808E-2</v>
      </c>
      <c r="J49" s="21">
        <f t="shared" si="9"/>
        <v>-0.95360146283250868</v>
      </c>
      <c r="K49" s="21" t="str">
        <f t="shared" si="9"/>
        <v/>
      </c>
      <c r="L49" s="21" t="str">
        <f t="shared" si="9"/>
        <v/>
      </c>
      <c r="M49" s="21" t="str">
        <f t="shared" si="9"/>
        <v/>
      </c>
      <c r="N49" s="21" t="str">
        <f t="shared" si="9"/>
        <v/>
      </c>
      <c r="O49" s="21">
        <f t="shared" si="10"/>
        <v>-2.9190462830622987E-2</v>
      </c>
    </row>
    <row r="50" spans="2:15" x14ac:dyDescent="0.25">
      <c r="B50" s="20" t="str">
        <f t="shared" si="8"/>
        <v>Центральный ФО</v>
      </c>
      <c r="C50" s="21">
        <f t="shared" si="9"/>
        <v>0.22169654176017617</v>
      </c>
      <c r="D50" s="21">
        <f t="shared" si="9"/>
        <v>0.2182701477036415</v>
      </c>
      <c r="E50" s="21">
        <f t="shared" si="9"/>
        <v>-9.9524703951610283E-2</v>
      </c>
      <c r="F50" s="21">
        <f t="shared" si="9"/>
        <v>0.52440108844470301</v>
      </c>
      <c r="G50" s="21">
        <f t="shared" si="9"/>
        <v>0.31783505238975396</v>
      </c>
      <c r="H50" s="21">
        <f t="shared" si="9"/>
        <v>0.15428133867094318</v>
      </c>
      <c r="I50" s="21">
        <f t="shared" si="9"/>
        <v>4.7911938155830835E-2</v>
      </c>
      <c r="J50" s="21">
        <f t="shared" si="9"/>
        <v>-0.94831985980082512</v>
      </c>
      <c r="K50" s="21" t="str">
        <f t="shared" si="9"/>
        <v/>
      </c>
      <c r="L50" s="21" t="str">
        <f t="shared" si="9"/>
        <v/>
      </c>
      <c r="M50" s="21" t="str">
        <f t="shared" si="9"/>
        <v/>
      </c>
      <c r="N50" s="21" t="str">
        <f t="shared" si="9"/>
        <v/>
      </c>
      <c r="O50" s="21">
        <f t="shared" si="10"/>
        <v>-1.8332725195475907E-2</v>
      </c>
    </row>
    <row r="51" spans="2:15" x14ac:dyDescent="0.25">
      <c r="B51" s="22" t="str">
        <f t="shared" si="8"/>
        <v>Южный + Кавказский ФО</v>
      </c>
      <c r="C51" s="21">
        <f t="shared" si="9"/>
        <v>4.7121341335970346E-2</v>
      </c>
      <c r="D51" s="21">
        <f t="shared" si="9"/>
        <v>0.85070366642711459</v>
      </c>
      <c r="E51" s="21">
        <f t="shared" si="9"/>
        <v>-0.46324077720997847</v>
      </c>
      <c r="F51" s="21">
        <f t="shared" si="9"/>
        <v>0.26439203035503445</v>
      </c>
      <c r="G51" s="21">
        <f t="shared" si="9"/>
        <v>0.38189678100683788</v>
      </c>
      <c r="H51" s="21">
        <f t="shared" si="9"/>
        <v>1.6128048093219771E-2</v>
      </c>
      <c r="I51" s="21">
        <f t="shared" si="9"/>
        <v>-0.26431962741753379</v>
      </c>
      <c r="J51" s="21">
        <f t="shared" si="9"/>
        <v>-0.9882965803828605</v>
      </c>
      <c r="K51" s="21" t="str">
        <f t="shared" si="9"/>
        <v/>
      </c>
      <c r="L51" s="21" t="str">
        <f t="shared" si="9"/>
        <v/>
      </c>
      <c r="M51" s="21" t="str">
        <f t="shared" si="9"/>
        <v/>
      </c>
      <c r="N51" s="21" t="str">
        <f t="shared" si="9"/>
        <v/>
      </c>
      <c r="O51" s="21">
        <f t="shared" si="10"/>
        <v>-0.1454806977823011</v>
      </c>
    </row>
  </sheetData>
  <pageMargins left="0.7" right="0.7" top="0.75" bottom="0.75" header="0.3" footer="0.3"/>
  <pageSetup paperSize="9" orientation="portrait" r:id="rId3"/>
  <ignoredErrors>
    <ignoredError sqref="C29:N29 B32:B38 C31:N31 C30:I30 J30:N30 C42:O44" calculatedColumn="1"/>
  </ignoredErrors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@>4068_ _ !_ a 6 5 e b 8 6 3 - a 0 6 2 - 4 0 2 2 - a 8 e 5 - e 4 8 5 c 8 3 9 a e f 3 ] ] > 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 !?8A>:_ AB>;1F>2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 !?8A>:_ AB>;1F>2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 C o l u m n s \ !?8A>:_ AB>;1F>2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 C o l u m n s \ !?8A>:_ AB>;1F>2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 5@8>4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 5@8>4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 0AG5B=K9  ?5@8>4< / K e y > < / D i a g r a m O b j e c t K e y > < D i a g r a m O b j e c t K e y > < K e y > C o l u m n s \ 0G0;>  @0AG5B=>3>  ?5@8>40< / K e y > < / D i a g r a m O b j e c t K e y > < D i a g r a m O b j e c t K e y > < K e y > C o l u m n s \ 0G0;>  ?@>H;>3>  ?5@8>40< / K e y > < / D i a g r a m O b j e c t K e y > < D i a g r a m O b j e c t K e y > < K e y > C o l u m n s \ >;L7>20B5;LA:89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 0AG5B=K9  ?5@8>4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 @0AG5B=>3>  ?5@8>40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 ?@>H;>3>  ?5@8>40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 C@AK_ 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 C@AK_ 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  :C@A0< / K e y > < / D i a g r a m O b j e c t K e y > < D i a g r a m O b j e c t K e y > < K e y > C o l u m n s \ 0;NB0< / K e y > < / D i a g r a m O b j e c t K e y > < D i a g r a m O b j e c t K e y > < K e y > C o l u m n s \ C@A< / K e y > < / D i a g r a m O b j e c t K e y > < D i a g r a m O b j e c t K e y > < K e y > C o l u m n s \ C@A  0:BC0;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  :C@A0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 C o l u m n s \ C@A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 C o l u m n s \ C@A  0:BC0;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 C@AK  0:BC0;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 C@AK  0:BC0;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D i a g r a m O b j e c t K e y > < K e y > C o l u m n s \ C@AK_ . C@A  0:BC0;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 C o l u m n s \ C@AK_ . C@A  0:BC0;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 @>4068_ _ !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 @>4068_ _ !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 K@CG:0  U S D < / K e y > < / D i a g r a m O b j e c t K e y > < D i a g r a m O b j e c t K e y > < K e y > M e a s u r e s \ !C<<0  ?>  AB>;1FC  K@CG:0  U S D \ T a g I n f o \ $>@<C;0< / K e y > < / D i a g r a m O b j e c t K e y > < D i a g r a m O b j e c t K e y > < K e y > M e a s u r e s \ !C<<0  ?>  AB>;1FC  K@CG:0  U S D \ T a g I n f o \ =0G5=85< / K e y > < / D i a g r a m O b j e c t K e y > < D i a g r a m O b j e c t K e y > < K e y > C o l u m n s \ !53<5=B< / K e y > < / D i a g r a m O b j e c t K e y > < D i a g r a m O b j e c t K e y > < K e y > C o l u m n s \ 5@8>4,   <5AOF< / K e y > < / D i a g r a m O b j e c t K e y > < D i a g r a m O b j e c t K e y > < K e y > C o l u m n s \ K@CG:0  U S D < / K e y > < / D i a g r a m O b j e c t K e y > < D i a g r a m O b j e c t K e y > < K e y > C o l u m n s \ 5@8>4,   <5AOF  ( >4) < / K e y > < / D i a g r a m O b j e c t K e y > < D i a g r a m O b j e c t K e y > < K e y > C o l u m n s \ 5@8>4,   <5AOF  ( 20@B0;) < / K e y > < / D i a g r a m O b j e c t K e y > < D i a g r a m O b j e c t K e y > < K e y > C o l u m n s \ 5@8>4,   <5AOF  ( =45:A  <5AOF0) < / K e y > < / D i a g r a m O b j e c t K e y > < D i a g r a m O b j e c t K e y > < K e y > C o l u m n s \ 5@8>4,   <5AOF  ( 5AOF) < / K e y > < / D i a g r a m O b j e c t K e y > < D i a g r a m O b j e c t K e y > < K e y > L i n k s \ & l t ; C o l u m n s \ !C<<0  ?>  AB>;1FC  K@CG:0  U S D & g t ; - & l t ; M e a s u r e s \ K@CG:0  U S D & g t ; < / K e y > < / D i a g r a m O b j e c t K e y > < D i a g r a m O b j e c t K e y > < K e y > L i n k s \ & l t ; C o l u m n s \ !C<<0  ?>  AB>;1FC  K@CG:0  U S D & g t ; - & l t ; M e a s u r e s \ K@CG:0  U S D & g t ; \ C O L U M N < / K e y > < / D i a g r a m O b j e c t K e y > < D i a g r a m O b j e c t K e y > < K e y > L i n k s \ & l t ; C o l u m n s \ !C<<0  ?>  AB>;1FC  K@CG:0  U S D & g t ; - & l t ; M e a s u r e s \ K@CG:0 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  U S D 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>4) 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20@B0;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=45:A  <5AOF0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5AOF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s q m i d = " d 4 8 5 4 4 b b - 5 8 1 f - 4 a d 5 - b 4 b 8 - 2 9 c 6 4 3 8 3 7 e e d "   x m l n s = " h t t p : / / s c h e m a s . m i c r o s o f t . c o m / D a t a M a s h u p " > A A A A A K M K A A B Q S w M E F A A C A A g A L n w y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u f D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w y V w O G 9 H 2 e B w A A l i M A A B M A H A B G b 3 J t d W x h c y 9 T Z W N 0 a W 9 u M S 5 t I K I Y A C i g F A A A A A A A A A A A A A A A A A A A A A A A A A A A A M 1 a 6 2 / b V B T / T K X + D 1 f u F 0 d 4 W d O J C R i Z t K 0 d D E Y H S w G h N I q 8 5 p Z G c + z K d l i r K F K 7 w n h s 0 K 0 q Y k J i W 3 l 8 4 k t f o a X t s n / h + j / i n G s 7 v s 7 D s Z N W 2 j a 1 f t x 7 7 u + 8 f u f c 6 1 l 0 z i 4 b O s m 5 v z O X R k d G R 6 w F 1 a Q l w p 4 7 K 6 z J 9 t k 2 + 5 c d F t m T I v u d b b I t k i U a t U d H C P x h T 5 1 V 5 z 5 r O t + x l + y Q H c G 7 a 9 b X 6 U l j r l q h u i 1 f L 2 s 0 f c 3 Q b b i x Z O n G u 7 O Z d 2 T 2 G A Z v s 2 N 2 C F N h E t t O z b I n b H O W b T g P 2 Z 6 z 4 q y x A 3 x M M m x r t h e M t L 1 k S y k l P 0 m 1 c q V s U z M r v S E p 5 J q h V S u 6 l c 1 k F D K l z x m l s v 5 V 9 u J b 4 + N w / 2 n V s G n O X t Z o N r h M T x s 6 L a Q U V 6 E x i f 3 J 1 z p m D U D 5 E g A 1 C N t l D U D 1 L d e x Q V B l j u m I H U q g 8 Y x 6 B 8 T k 7 p Y X 5 X Z 7 K G 8 L g p / D l F 3 n o f O 9 K P o A 1 t q D F 8 f 4 M i z x E 9 O o A M o P q F q i p i U n h q a Q v C f i i q b l 5 l R N N a 2 s b V Z D 2 j 4 F B C d c o C / 0 P 8 L d 8 i o A M m O q u j V v m B X X u D P L i 5 T D i a m Q U q v h W M A J Y s G T C s E V A e q 6 8 w B A 2 i C O l F S b 1 u s C r q 1 A E d C K s F d 8 d h j p C X G + g Y f H z i N v 8 I n g D q p B T N 8 2 7 n G k E V o q h K p z C y Q / 1 h t j g b x 3 m e h V T S O q X u o / U p K G 1 i P T S 5 E B z e I r y b Z g 1 J 4 7 3 r n f p l e X l y F V f g X P C i u B Y O 5 u y G U I 9 4 Y b g Q H u 2 3 R R U + f o 5 6 p W p Y M j z 0 i K B N m + j c / 4 w F 1 I r l a K c T + y v 9 g z H L U F M 3 e A U 1 a c V V y k 9 c Y D Y v q I Z u i S r d S k s L Z S P V Z O T P R P i l h W 4 i k B b I d c B 4 + B 6 5 C 6 q q Z J 9 b n l N M o 6 h W S Y S J 4 N E / H S 4 X K W i G 9 r 4 / U 8 k D I q i O z U d A E 2 g R e Q B P b 4 g 2 A 0 2 y 7 E y a M u S 7 y A J V b R i g D W 8 7 0 g V 2 S 1 L a + M v I K / h 9 w a u w D N 5 6 j u B P 6 + a V Q X B 4 9 U N B 2 s i + u t 4 u S i G 6 Z g g h 3 n A Q J Q S D e n c 2 v f L F t 2 O l e t y P n w e 1 D J p U d M U g Q J F 5 U 7 1 A w F x w Z f a B s 0 P A 7 7 s 8 G O 8 B W 3 K 9 T O f W e N A N R t c P 4 + P H D L L / x 2 1 m G A Y I c r p Z I b 0 n I y Q y p E Y n 8 k X N T T H 1 M y f Z X a 9 y j V W / X c k v N e O h 3 h f A K / j j F 5 M F 2 h N z h P I B 4 a b h + B R Q e M f O i s S w W A Q S D 2 7 h M E R C T f g j Y s E S v F M / 1 T / J Q s z k k g u c W 6 1 0 s 3 V x r c V U 1 w 2 T r M b n q M E z j L j 0 f n o U j U h g k N h t c 4 R f M D 0 H E H c 6 L f k 3 p p s F i J 6 i L a M 0 u 0 z T N Q + U e Q t A 8 z X w o W 4 b 2 K S 1 W r o k W m q W X T 0 o d G W Z c H s S w k e n L t 6 g o i / Q 3 w r y A Y g g a F 5 F p D 0 7 k S o Q q i S X F k x E B E / V F Z L 6 V v 0 n n 7 V h X y S D D E C 7 4 8 b x k B + h p M 4 6 7 9 i c e x 5 0 / S S 3 b L P F N L i 8 D f / D o g i p g 2 j s R e E 9 4 V I Q o 3 0 / 5 9 e G Q 9 w V B B + 0 3 w 0 U 6 Q t l g 8 m r y v O H B p z f P H o 6 B / a H p K g b w e / D i U R T u i t v h Z b j L o 1 c K l 4 H w + l s a F T k 5 o F a 9 O 8 u 7 O B 7 p a o Q I d D G e 3 A V m u F e + E q x A i E E y X e P 3 a h T i b m A R G 6 u z b P J d F 9 G 6 x K 2 i m S y 8 S p R r P g k 4 u 7 s W R 9 S 4 N C B E C r l c T g h r G a k S G i p P M 0 A 1 I x t M + c k 1 f 2 f J 8 d P 8 5 Q P v Z v 6 n t 1 z Z j Q g Q r 9 G i d 7 Q W q g 5 7 P Q H E B i j R C N Y u i / j y Y 9 + E Z p J j z A 9 c 5 N T p S 1 k / L T a E j o q h + t 8 8 5 0 d T S H N X S b t 7 Y X x j m 3 T u G c V d O 1 f L T w D 5 Z K V K 0 V K j n v V O l g p h p r R m k Y w a s 2 A 4 i H z m j E D J a p O z w q V n g r l g W a K k e / 6 z s K c D 5 G y r u J k T P P + w X A h e P 4 Z L f z H o R c I J 9 1 q w Y s 0 X o 0 p 4 X Y e o G T k 0 v a V Y F u 2 P M a E h u s 0 r 9 V B Z V K P K U 7 G K 8 W v 6 G T S v Z U L R L C n Y e W Y n P Q R 9 N q r Z a O M M C 3 I k 0 A Q U A O C 7 r Y z D 5 g i X z 2 5 y t m v a t + S + p a s o x 9 p v k X C b 1 W t b b / i a Q k j K P d P Z c n 6 w U t 6 n Q 5 8 y h 3 e v o Y t h h J u b f d p 8 P Z Y i J H o Y Y 0 r o D J I F v j j 4 h r 4 S V H + b w e E j D 8 T C P R h v a K / N m K W n I R w r o H 3 B t k / u 7 R N z a h 8 p P h K F D x S e 8 Q z i r + t P 7 W 0 2 w P t x i i V n q X m J m J n M L l N p F / j O i u n j j / M L i 3 n Q W l i G / r I T Q v F Z f T f w 9 E M Q 8 N 2 y 3 s P J s H r k J O Y u t b + Q 3 F a n 7 d l z o v r v o x k 9 9 x 1 A z e W J 8 4 o J C M g q Z u J j y v k 5 s 8 K 8 A P + O c A i C S Y F s C / M n b 4 d b W u E D c P n i k 5 w q X E y 3 Q I d 8 V j w F 9 Z t + q h i z / / u l B 1 8 O B t g 8 + P c d I b X u G A T U U u a n 3 6 Z Z I U x Y 2 Y E X 0 E B F C Y Z x 7 K u O b n O o l f 0 j S T Z o n Q Y O 9 r i + C 7 3 u x D l q y + z K M Q w k e T l Z N F T + T w + h l S 2 6 h O C e M T p E 3 A W o w Z a z k z Z F B g X H 3 X 8 p 9 L T a O v O 1 B N 7 p H I n 7 j A z V l l / C j 5 h 1 O w Q + c t S B q r g N L I X a 5 p Y x C c o t a 2 b a p m e Y X V 5 e n D X u h r H 8 l t 0 j Y / T m 1 Z J s q / z J n p a d M 0 z B P i 9 o S 6 I H 8 5 k 7 P 9 D v U H r a h j m K q E A r h k P X U z 4 / j d r X h k 9 6 2 i i 6 + F o t C + E y Y D z 3 l s 2 B X 5 u m f A f t Y a z 0 q x o B n v f h B g v O m B + T Q / b 8 S e H E g p F B Z 0 y a N e 4 O c 5 H q 4 4 2 M L 8 W k k v E v / A 1 B L A Q I t A B Q A A g A I A C 5 8 M l f 0 q W d 1 o w A A A P U A A A A S A A A A A A A A A A A A A A A A A A A A A A B D b 2 5 m a W c v U G F j a 2 F n Z S 5 4 b W x Q S w E C L Q A U A A I A C A A u f D J X D 8 r p q 6 Q A A A D p A A A A E w A A A A A A A A A A A A A A A A D v A A A A W 0 N v b n R l b n R f V H l w Z X N d L n h t b F B L A Q I t A B Q A A g A I A C 5 8 M l c D h v R 9 n g c A A J Y j A A A T A A A A A A A A A A A A A A A A A O A B A A B G b 3 J t d W x h c y 9 T Z W N 0 a W 9 u M S 5 t U E s F B g A A A A A D A A M A w g A A A M s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j X g A A A A A A A I F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j o z M z o y N y 4 5 M T U 3 M z M y W i I g L z 4 8 R W 5 0 c n k g V H l w Z T 0 i R m l s b E N v b H V t b l R 5 c G V z I i B W Y W x 1 Z T 0 i c 0 J n a 0 Z B Q T 0 9 I i A v P j x F b n R y e S B U e X B l P S J G a W x s Q 2 9 s d W 1 u T m F t Z X M i I F Z h b H V l P S J z W y Z x d W 9 0 O 9 C h 0 L X Q s 9 C 8 0 L X Q v d G C J n F 1 b 3 Q 7 L C Z x d W 9 0 O 9 C f 0 L X R g N C 4 0 L 7 Q t C w g 0 L z Q t d G B 0 Y / R h i Z x d W 9 0 O y w m c X V v d D v Q k t G L 0 Y D R g 9 G H 0 L r Q s C B V U 0 Q m c X V v d D s s J n F 1 b 3 Q 7 0 J / Q v t C 7 0 Y z Q t 9 C + 0 L L Q s N G C 0 L X Q u 9 G M 0 Y H Q u t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v Q o d C 1 0 L P Q v N C 1 0 L 3 R g i Z x d W 9 0 O y w m c X V v d D v Q n 9 C 1 0 Y D Q u N C + 0 L Q s I N C 8 0 L X R g d G P 0 Y Y m c X V v d D t d L C Z x d W 9 0 O 3 F 1 Z X J 5 U m V s Y X R p b 2 5 z a G l w c y Z x d W 9 0 O z p b X S w m c X V v d D t j b 2 x 1 b W 5 J Z G V u d G l 0 a W V z J n F 1 b 3 Q 7 O l s m c X V v d D t T Z W N 0 a W 9 u M S / Q n 9 G A 0 L 7 Q t N C w 0 L b Q u F / Q k V / Q n d C U 0 K E v 0 K H Q s 9 G A 0 Y P Q v 9 C / 0 L j R g N C + 0 L L Q s N C 9 0 L 3 R i 9 C 1 I N G B 0 Y L R g N C + 0 L r Q u D E u e 9 C h 0 L X Q s 9 C 8 0 L X Q v d G C L D B 9 J n F 1 b 3 Q 7 L C Z x d W 9 0 O 1 N l Y 3 R p b 2 4 x L 9 C f 0 Y D Q v t C 0 0 L D Q t t C 4 X 9 C R X 9 C d 0 J T Q o S / Q o d C z 0 Y D R g 9 C / 0 L / Q u N G A 0 L 7 Q s t C w 0 L 3 Q v d G L 0 L U g 0 Y H R g t G A 0 L 7 Q u t C 4 M S 5 7 0 J / Q t d G A 0 L j Q v t C 0 L C D Q v N C 1 0 Y H R j 9 G G L D F 9 J n F 1 b 3 Q 7 L C Z x d W 9 0 O 1 N l Y 3 R p b 2 4 x L 9 C f 0 Y D Q v t C 0 0 L D Q t t C 4 X 9 C R X 9 C d 0 J T Q o S / Q o d C z 0 Y D R g 9 C / 0 L / Q u N G A 0 L 7 Q s t C w 0 L 3 Q v d G L 0 L U g 0 Y H R g t G A 0 L 7 Q u t C 4 M S 5 7 0 J L R i 9 G A 0 Y P R h 9 C 6 0 L A g V V N E L D J 9 J n F 1 b 3 Q 7 L C Z x d W 9 0 O 1 N l Y 3 R p b 2 4 x L 9 C f 0 Y D Q v t C 0 0 L D Q t t C 4 X 9 C R X 9 C d 0 J T Q o S / Q l N C + 0 L H Q s N C y 0 L v Q t d C 9 I N C / 0 L 7 Q u 9 G M 0 L f Q v t C y 0 L D R g t C 1 0 L v R j N G B 0 L r Q u N C 5 I N C + 0 L H R i t C 1 0 L r R g j E u e 9 C f 0 L 7 Q u 9 G M 0 L f Q v t C y 0 L D R g t C 1 0 L v R j N G B 0 L r Q u N C 5 L D N 9 J n F 1 b 3 Q 7 X S w m c X V v d D t D b 2 x 1 b W 5 D b 3 V u d C Z x d W 9 0 O z o 0 L C Z x d W 9 0 O 0 t l e U N v b H V t b k 5 h b W V z J n F 1 b 3 Q 7 O l s m c X V v d D v Q o d C 1 0 L P Q v N C 1 0 L 3 R g i Z x d W 9 0 O y w m c X V v d D v Q n 9 C 1 0 Y D Q u N C + 0 L Q s I N C 8 0 L X R g d G P 0 Y Y m c X V v d D t d L C Z x d W 9 0 O 0 N v b H V t b k l k Z W 5 0 a X R p Z X M m c X V v d D s 6 W y Z x d W 9 0 O 1 N l Y 3 R p b 2 4 x L 9 C f 0 Y D Q v t C 0 0 L D Q t t C 4 X 9 C R X 9 C d 0 J T Q o S / Q o d C z 0 Y D R g 9 C / 0 L / Q u N G A 0 L 7 Q s t C w 0 L 3 Q v d G L 0 L U g 0 Y H R g t G A 0 L 7 Q u t C 4 M S 5 7 0 K H Q t d C z 0 L z Q t d C 9 0 Y I s M H 0 m c X V v d D s s J n F 1 b 3 Q 7 U 2 V j d G l v b j E v 0 J / R g N C + 0 L T Q s N C 2 0 L h f 0 J F f 0 J 3 Q l N C h L 9 C h 0 L P R g N G D 0 L / Q v 9 C 4 0 Y D Q v t C y 0 L D Q v d C 9 0 Y v Q t S D R g d G C 0 Y D Q v t C 6 0 L g x L n v Q n 9 C 1 0 Y D Q u N C + 0 L Q s I N C 8 0 L X R g d G P 0 Y Y s M X 0 m c X V v d D s s J n F 1 b 3 Q 7 U 2 V j d G l v b j E v 0 J / R g N C + 0 L T Q s N C 2 0 L h f 0 J F f 0 J 3 Q l N C h L 9 C h 0 L P R g N G D 0 L / Q v 9 C 4 0 Y D Q v t C y 0 L D Q v d C 9 0 Y v Q t S D R g d G C 0 Y D Q v t C 6 0 L g x L n v Q k t G L 0 Y D R g 9 G H 0 L r Q s C B V U 0 Q s M n 0 m c X V v d D s s J n F 1 b 3 Q 7 U 2 V j d G l v b j E v 0 J / R g N C + 0 L T Q s N C 2 0 L h f 0 J F f 0 J 3 Q l N C h L 9 C U 0 L 7 Q s d C w 0 L L Q u 9 C 1 0 L 0 g 0 L / Q v t C 7 0 Y z Q t 9 C + 0 L L Q s N G C 0 L X Q u 9 G M 0 Y H Q u t C 4 0 L k g 0 L 7 Q s d G K 0 L X Q u t G C M S 5 7 0 J / Q v t C 7 0 Y z Q t 9 C + 0 L L Q s N G C 0 L X Q u 9 G M 0 Y H Q u t C 4 0 L k s M 3 0 m c X V v d D t d L C Z x d W 9 0 O 1 J l b G F 0 a W 9 u c 2 h p c E l u Z m 8 m c X V v d D s 6 W 1 1 9 I i A v P j x F b n R y e S B U e X B l P S J R d W V y e U l E I i B W Y W x 1 Z T 0 i c z d i N T d m O W Y 5 L W R i M T Y t N D g 3 N S 0 4 Y m E w L T M 1 Z T A w Y j Q 1 O G J k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M S V E M S U 4 M i V E M C V C R S V E M C V C Q i V E M C V C M S V E M S U 4 N i V E M C V C R S V E M C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v 9 C 4 0 Y H Q v t C 6 X 9 G B 0 Y L Q v t C 7 0 L H R h t C + 0 L I v Q X V 0 b 1 J l b W 9 2 Z W R D b 2 x 1 b W 5 z M S 5 7 0 K H Q v 9 C 4 0 Y H Q v t C 6 X 9 G B 0 Y L Q v t C 7 0 L H R h t C + 0 L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H Q v 9 C 4 0 Y H Q v t C 6 X 9 G B 0 Y L Q v t C 7 0 L H R h t C + 0 L I v Q X V 0 b 1 J l b W 9 2 Z W R D b 2 x 1 b W 5 z M S 5 7 0 K H Q v 9 C 4 0 Y H Q v t C 6 X 9 G B 0 Y L Q v t C 7 0 L H R h t C + 0 L I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h 0 L / Q u N G B 0 L 7 Q u l / R g d G C 0 L 7 Q u 9 C x 0 Y b Q v t C y J n F 1 b 3 Q 7 X S I g L z 4 8 R W 5 0 c n k g V H l w Z T 0 i R m l s b E N v b H V t b l R 5 c G V z I i B W Y W x 1 Z T 0 i c 0 F B P T 0 i I C 8 + P E V u d H J 5 I F R 5 c G U 9 I k Z p b G x M Y X N 0 V X B k Y X R l Z C I g V m F s d W U 9 I m Q y M D I z L T A 5 L T E 4 V D E x O j U z O j U y L j Y 1 M T I w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F 1 Z X J 5 S U Q i I F Z h b H V l P S J z M 2 I 4 Y j h j M W U t Y j V i Y i 0 0 N W Q x L W I 5 Y W M t M z c 5 Y z J h Y W F j M m Y 0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E l R D E l O D I l R D A l Q k U l R D A l Q k I l R D A l Q j E l R D E l O D Y l R D A l Q k U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M S V E M S U 4 M i V E M C V C R S V E M C V C Q i V E M C V C M S V E M S U 4 N i V E M C V C R S V E M C V C M i 8 l R D A l Q T E l R D A l Q k Y l R D A l Q j g l R D E l O D E l R D A l Q k U l R D A l Q k E l M j A l R D E l O D E l R D E l O D I l R D A l Q k U l R D A l Q k I l R D A l Q j E l R D E l O D Y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Q k t C h 0 J 8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0 J / Q t d G A 0 L j Q v t C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X R g N C 4 0 L 7 Q t C / Q m N C 3 0 L z Q t d C 9 0 L X Q v d C 9 0 Y v Q u S D R g t C 4 0 L 8 u e 9 C g 0 L D R g d G H 0 L X R g t C 9 0 Y v Q u S D Q v 9 C 1 0 Y D Q u N C + 0 L Q s M H 0 m c X V v d D s s J n F 1 b 3 Q 7 U 2 V j d G l v b j E v 0 J / Q t d G A 0 L j Q v t C 0 L 9 C Y 0 L f Q v N C 1 0 L 3 Q t d C 9 0 L 3 R i 9 C 5 I N G C 0 L j Q v y 5 7 0 J 3 Q s N G H 0 L D Q u 9 C + I N G A 0 L D R g d G H 0 L X R g t C 9 0 L 7 Q s 9 C + I N C / 0 L X R g N C 4 0 L 7 Q t N C w L D F 9 J n F 1 b 3 Q 7 L C Z x d W 9 0 O 1 N l Y 3 R p b 2 4 x L 9 C f 0 L X R g N C 4 0 L 7 Q t C / Q m N C 3 0 L z Q t d C 9 0 L X Q v d C 9 0 Y v Q u S D R g t C 4 0 L 8 u e 9 C d 0 L D R h 9 C w 0 L v Q v i D Q v 9 G A 0 L 7 R i N C 7 0 L 7 Q s 9 C + I N C / 0 L X R g N C 4 0 L 7 Q t N C w L D J 9 J n F 1 b 3 Q 7 L C Z x d W 9 0 O 1 N l Y 3 R p b 2 4 x L 9 C f 0 L X R g N C 4 0 L 7 Q t C / Q m N C 3 0 L z Q t d C 9 0 L X Q v d C 9 0 Y v Q u S D R g t C 4 0 L 8 u e 9 C f 0 L 7 Q u 9 G M 0 L f Q v t C y 0 L D R g t C 1 0 L v R j N G B 0 L r Q u N C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f 0 L X R g N C 4 0 L 7 Q t C / Q m N C 3 0 L z Q t d C 9 0 L X Q v d C 9 0 Y v Q u S D R g t C 4 0 L 8 u e 9 C g 0 L D R g d G H 0 L X R g t C 9 0 Y v Q u S D Q v 9 C 1 0 Y D Q u N C + 0 L Q s M H 0 m c X V v d D s s J n F 1 b 3 Q 7 U 2 V j d G l v b j E v 0 J / Q t d G A 0 L j Q v t C 0 L 9 C Y 0 L f Q v N C 1 0 L 3 Q t d C 9 0 L 3 R i 9 C 5 I N G C 0 L j Q v y 5 7 0 J 3 Q s N G H 0 L D Q u 9 C + I N G A 0 L D R g d G H 0 L X R g t C 9 0 L 7 Q s 9 C + I N C / 0 L X R g N C 4 0 L 7 Q t N C w L D F 9 J n F 1 b 3 Q 7 L C Z x d W 9 0 O 1 N l Y 3 R p b 2 4 x L 9 C f 0 L X R g N C 4 0 L 7 Q t C / Q m N C 3 0 L z Q t d C 9 0 L X Q v d C 9 0 Y v Q u S D R g t C 4 0 L 8 u e 9 C d 0 L D R h 9 C w 0 L v Q v i D Q v 9 G A 0 L 7 R i N C 7 0 L 7 Q s 9 C + I N C / 0 L X R g N C 4 0 L 7 Q t N C w L D J 9 J n F 1 b 3 Q 7 L C Z x d W 9 0 O 1 N l Y 3 R p b 2 4 x L 9 C f 0 L X R g N C 4 0 L 7 Q t C / Q m N C 3 0 L z Q t d C 9 0 L X Q v d C 9 0 Y v Q u S D R g t C 4 0 L 8 u e 9 C f 0 L 7 Q u 9 G M 0 L f Q v t C y 0 L D R g t C 1 0 L v R j N G B 0 L r Q u N C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o N C w 0 Y H R h 9 C 1 0 Y L Q v d G L 0 L k g 0 L / Q t d G A 0 L j Q v t C 0 J n F 1 b 3 Q 7 L C Z x d W 9 0 O 9 C d 0 L D R h 9 C w 0 L v Q v i D R g N C w 0 Y H R h 9 C 1 0 Y L Q v d C + 0 L P Q v i D Q v 9 C 1 0 Y D Q u N C + 0 L T Q s C Z x d W 9 0 O y w m c X V v d D v Q n d C w 0 Y f Q s N C 7 0 L 4 g 0 L / R g N C + 0 Y j Q u 9 C + 0 L P Q v i D Q v 9 C 1 0 Y D Q u N C + 0 L T Q s C Z x d W 9 0 O y w m c X V v d D v Q n 9 C + 0 L v R j N C 3 0 L 7 Q s t C w 0 Y L Q t d C 7 0 Y z R g d C 6 0 L j Q u S Z x d W 9 0 O 1 0 i I C 8 + P E V u d H J 5 I F R 5 c G U 9 I k Z p b G x D b 2 x 1 b W 5 U e X B l c y I g V m F s d W U 9 I n N D U W t K Q 1 E 9 P S I g L z 4 8 R W 5 0 c n k g V H l w Z T 0 i R m l s b E x h c 3 R V c G R h d G V k I i B W Y W x 1 Z T 0 i Z D I w M j M t M D k t M T h U M T A 6 N T k 6 M D E u M j Q 5 N T U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X V l c n l J R C I g V m F s d W U 9 I n M y M z A z N T d i N C 0 4 N z F j L T Q 4 Y 2 Q t O T R i Y S 0 y M z I 3 N z I x O T I 3 Y j E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U Y l R D A l Q j U l R D E l O D A l R D A l Q j g l R D A l Q k U l R D A l Q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J f J U Q w J T k 4 J U Q w J T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9 G A 0 Y H R i 1 / Q m N C U L 9 C Y 0 L f Q v N C 1 0 L 3 Q t d C 9 0 L 3 R i 9 C 5 I N G C 0 L j Q v y 5 7 0 J T Q s N G C 0 L A g 0 L r R g 9 G A 0 Y H Q s C w w f S Z x d W 9 0 O y w m c X V v d D t T Z W N 0 a W 9 u M S / Q m t G D 0 Y D R g d G L X 9 C Y 0 J Q v 0 J / Q v t C y 0 Y v R i N C 1 0 L 3 Q v d G L 0 L U g 0 L f Q s N C z 0 L 7 Q u 9 C + 0 L L Q u t C 4 L n v Q k t C w 0 L v R j t G C 0 L A s M X 0 m c X V v d D s s J n F 1 b 3 Q 7 U 2 V j d G l v b j E v 0 J r R g 9 G A 0 Y H R i 1 / Q m N C U L 9 C Y 0 L f Q v N C 1 0 L 3 Q t d C 9 0 L 3 R i 9 C 5 I N G C 0 L j Q v y 5 7 0 J r R g 9 G A 0 Y E s M n 0 m c X V v d D s s J n F 1 b 3 Q 7 U 2 V j d G l v b j E v 0 J r R g 9 G A 0 Y H R i 1 / Q m N C U L 9 C U 0 L 7 Q s d C w 0 L L Q u 9 C 1 0 L 0 g 0 L / Q v t C 7 0 Y z Q t 9 C + 0 L L Q s N G C 0 L X Q u 9 G M 0 Y H Q u t C 4 0 L k g 0 L 7 Q s d G K 0 L X Q u t G C L n v Q m t G D 0 Y D R g S D Q s N C 6 0 Y L R g 9 C w 0 L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r R g 9 G A 0 Y H R i 1 / Q m N C U L 9 C Y 0 L f Q v N C 1 0 L 3 Q t d C 9 0 L 3 R i 9 C 5 I N G C 0 L j Q v y 5 7 0 J T Q s N G C 0 L A g 0 L r R g 9 G A 0 Y H Q s C w w f S Z x d W 9 0 O y w m c X V v d D t T Z W N 0 a W 9 u M S / Q m t G D 0 Y D R g d G L X 9 C Y 0 J Q v 0 J / Q v t C y 0 Y v R i N C 1 0 L 3 Q v d G L 0 L U g 0 L f Q s N C z 0 L 7 Q u 9 C + 0 L L Q u t C 4 L n v Q k t C w 0 L v R j t G C 0 L A s M X 0 m c X V v d D s s J n F 1 b 3 Q 7 U 2 V j d G l v b j E v 0 J r R g 9 G A 0 Y H R i 1 / Q m N C U L 9 C Y 0 L f Q v N C 1 0 L 3 Q t d C 9 0 L 3 R i 9 C 5 I N G C 0 L j Q v y 5 7 0 J r R g 9 G A 0 Y E s M n 0 m c X V v d D s s J n F 1 b 3 Q 7 U 2 V j d G l v b j E v 0 J r R g 9 G A 0 Y H R i 1 / Q m N C U L 9 C U 0 L 7 Q s d C w 0 L L Q u 9 C 1 0 L 0 g 0 L / Q v t C 7 0 Y z Q t 9 C + 0 L L Q s N G C 0 L X Q u 9 G M 0 Y H Q u t C 4 0 L k g 0 L 7 Q s d G K 0 L X Q u t G C L n v Q m t G D 0 Y D R g S D Q s N C 6 0 Y L R g 9 C w 0 L s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U 0 L D R g t C w I N C 6 0 Y P R g N G B 0 L A m c X V v d D s s J n F 1 b 3 Q 7 0 J L Q s N C 7 0 Y 7 R g t C w J n F 1 b 3 Q 7 L C Z x d W 9 0 O 9 C a 0 Y P R g N G B J n F 1 b 3 Q 7 L C Z x d W 9 0 O 9 C a 0 Y P R g N G B I N C w 0 L r R g t G D 0 L D Q u y Z x d W 9 0 O 1 0 i I C 8 + P E V u d H J 5 I F R 5 c G U 9 I k Z p b G x D b 2 x 1 b W 5 U e X B l c y I g V m F s d W U 9 I n N D U U F S Q U E 9 P S I g L z 4 8 R W 5 0 c n k g V H l w Z T 0 i R m l s b E x h c 3 R V c G R h d G V k I i B W Y W x 1 Z T 0 i Z D I w M j M t M D k t M T h U M T E 6 M z c 6 N T A u N j c x O D E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z k i I C 8 + P E V u d H J 5 I F R 5 c G U 9 I k F k Z G V k V G 9 E Y X R h T W 9 k Z W w i I F Z h b H V l P S J s M S I g L z 4 8 R W 5 0 c n k g V H l w Z T 0 i U X V l c n l J R C I g V m F s d W U 9 I n M 0 N z B l N D N i Y y 0 2 Z m U w L T R k M G U t Y W Y y N S 0 2 N j l k Y j c w N m Q 4 Y T Q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X y V E M C U 5 O C V E M C U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J f J U Q w J T k 4 J U Q w J T k 0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J f J U Q w J T k 4 J U Q w J T k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l 8 l R D A l O T g l R D A l O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X y V E M C U 5 O C V E M C U 5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J f J U Q w J T k 4 J U Q w J T k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i U y M C V E M C V C M C V E M C V C Q S V E M S U 4 M i V E M S U 4 M y V E M C V C M C V E M C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E 6 N T M 6 N T I u N j Y 2 M T k 5 N V o i I C 8 + P E V u d H J 5 I F R 5 c G U 9 I k Z p b G x D b 2 x 1 b W 5 U e X B l c y I g V m F s d W U 9 I n N D U U E 9 I i A v P j x F b n R y e S B U e X B l P S J G a W x s Q 2 9 s d W 1 u T m F t Z X M i I F Z h b H V l P S J z W y Z x d W 9 0 O 9 C U 0 L D R g t C w J n F 1 b 3 Q 7 L C Z x d W 9 0 O 9 C a 0 Y P R g N G B 0 Y t f 0 J j Q l C 7 Q m t G D 0 Y D R g S D Q s N C 6 0 Y L R g 9 C w 0 L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D 0 Y D R g d G L I N C w 0 L r R g t G D 0 L D Q u y / Q l 9 C w 0 L / Q v t C 7 0 L 3 Q t d C 9 0 L j Q t S D Q s t C 9 0 L j Q t y 5 7 0 J T Q s N G C 0 L A s M H 0 m c X V v d D s s J n F 1 b 3 Q 7 U 2 V j d G l v b j E v 0 J r R g 9 G A 0 Y H R i y D Q s N C 6 0 Y L R g 9 C w 0 L s v 0 J f Q s N C / 0 L 7 Q u 9 C 9 0 L X Q v d C 4 0 L U g 0 L L Q v d C 4 0 L c u e 9 C a 0 Y P R g N G B 0 Y t f 0 J j Q l C 7 Q m t G D 0 Y D R g S D Q s N C 6 0 Y L R g 9 C w 0 L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r R g 9 G A 0 Y H R i y D Q s N C 6 0 Y L R g 9 C w 0 L s v 0 J f Q s N C / 0 L 7 Q u 9 C 9 0 L X Q v d C 4 0 L U g 0 L L Q v d C 4 0 L c u e 9 C U 0 L D R g t C w L D B 9 J n F 1 b 3 Q 7 L C Z x d W 9 0 O 1 N l Y 3 R p b 2 4 x L 9 C a 0 Y P R g N G B 0 Y s g 0 L D Q u t G C 0 Y P Q s N C 7 L 9 C X 0 L D Q v 9 C + 0 L v Q v d C 1 0 L 3 Q u N C 1 I N C y 0 L 3 Q u N C 3 L n v Q m t G D 0 Y D R g d G L X 9 C Y 0 J Q u 0 J r R g 9 G A 0 Y E g 0 L D Q u t G C 0 Y P Q s N C 7 L D F 9 J n F 1 b 3 Q 7 X S w m c X V v d D t S Z W x h d G l v b n N o a X B J b m Z v J n F 1 b 3 Q 7 O l t d f S I g L z 4 8 R W 5 0 c n k g V H l w Z T 0 i U X V l c n l J R C I g V m F s d W U 9 I n N k Y T I 0 Y T k 4 M C 0 x M z c 2 L T Q 5 M D k t Y j Q 3 Y i 1 i N j h m N m U 1 Z m M z N D U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J T I w J U Q w J U I w J U Q w J U J B J U Q x J T g y J U Q x J T g z J U Q w J U I w J U Q w J U J C L 3 N 0 Y X J 0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A l R D A l Q k E l R D E l O D I l R D E l O D M l R D A l Q j A l R D A l Q k I v Z W 5 k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A l R D A l Q k E l R D E l O D I l R D E l O D M l R D A l Q j A l R D A l Q k I v b G l z d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J T I w J U Q w J U I w J U Q w J U J B J U Q x J T g y J U Q x J T g z J U Q w J U I w J U Q w J U J C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i U y M C V E M C V C M C V E M C V C Q S V E M S U 4 M i V E M S U 4 M y V E M C V C M C V E M C V C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E l R D E l O E I l M j A l R D A l Q j A l R D A l Q k E l R D E l O D I l R D E l O D M l R D A l Q j A l R D A l Q k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J T I w J U Q w J U I w J U Q w J U J B J U Q x J T g y J U Q x J T g z J U Q w J U I w J U Q w J U J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S V E M S U 4 Q i U y M C V E M C V C M C V E M C V C Q S V E M S U 4 M i V E M S U 4 M y V E M C V C M C V E M C V C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E l R D E l O D M l R D E l O D A l R D E l O D E l R D E l O E J f J U Q w J T k 4 J U Q w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B J U Q x J T g z J U Q x J T g w J U Q x J T g x J U Q x J T h C J T I w J U Q w J U I w J U Q w J U J B J U Q x J T g y J U Q x J T g z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J U Q x J T h C J T I w J U Q w J U I w J U Q w J U J B J U Q x J T g y J U Q x J T g z J U Q w J U I w J U Q w J U J C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E 8 F 3 c G Z w k O 5 7 T K 8 c 7 e 0 p g A A A A A C A A A A A A A D Z g A A w A A A A B A A A A A p 6 R Y B h t m h l A L i K l A K k w F P A A A A A A S A A A C g A A A A E A A A A P x A U F v 9 8 U a I o w V t b Q l A f B F Q A A A A 0 r M v d u D Y p 7 5 O 3 k n G l B A x T E u J I L e z h P f r g 8 5 J s i F e G 5 M H 0 x + k V Q W Y w K E S T u Q 2 N 6 o H j x t x q y A h N 7 E z 3 j w F v Q 5 8 h a 3 j 3 + y m E x 4 k I m + V y R + w 2 + U U A A A A J e L t K G x D C y R V 0 I 9 d X p m Q S W N i c k A = < / D a t a M a s h u p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5@8>4_ b c 6 6 a 5 a 7 - 0 1 b e - 4 2 d e - 8 c 8 b - e f 6 0 9 3 7 4 7 5 f 2 " > 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 0AG5B=K9  ?5@8>4< / s t r i n g > < / k e y > < v a l u e > < i n t > 1 5 5 < / i n t > < / v a l u e > < / i t e m > < i t e m > < k e y > < s t r i n g > 0G0;>  @0AG5B=>3>  ?5@8>40< / s t r i n g > < / k e y > < v a l u e > < i n t > 2 1 4 < / i n t > < / v a l u e > < / i t e m > < i t e m > < k e y > < s t r i n g > 0G0;>  ?@>H;>3>  ?5@8>40< / s t r i n g > < / k e y > < v a l u e > < i n t > 2 0 7 < / i n t > < / v a l u e > < / i t e m > < i t e m > < k e y > < s t r i n g > >;L7>20B5;LA:89< / s t r i n g > < / k e y > < v a l u e > < i n t > 1 5 4 < / i n t > < / v a l u e > < / i t e m > < / C o l u m n W i d t h s > < C o l u m n D i s p l a y I n d e x > < i t e m > < k e y > < s t r i n g >  0AG5B=K9  ?5@8>4< / s t r i n g > < / k e y > < v a l u e > < i n t > 0 < / i n t > < / v a l u e > < / i t e m > < i t e m > < k e y > < s t r i n g > 0G0;>  @0AG5B=>3>  ?5@8>40< / s t r i n g > < / k e y > < v a l u e > < i n t > 1 < / i n t > < / v a l u e > < / i t e m > < i t e m > < k e y > < s t r i n g > 0G0;>  ?@>H;>3>  ?5@8>40< / s t r i n g > < / k e y > < v a l u e > < i n t > 2 < / i n t > < / v a l u e > < / i t e m > < i t e m > < k e y > < s t r i n g > >;L7>20B5;LA:89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@>4068_ _ !_ a 6 5 e b 8 6 3 - a 0 6 2 - 4 0 2 2 - a 8 e 5 - e 4 8 5 c 8 3 9 a e f 3 , !?8A>:_ AB>;1F>2_ f 1 1 1 b b 2 a - d e c 9 - 4 d 9 6 - 8 0 c 3 - 0 c 3 5 8 a f 1 b e 1 a , 5@8>4_ b c 6 6 a 5 a 7 - 0 1 b e - 4 2 d e - 8 c 8 b - e f 6 0 9 3 7 4 7 5 f 2 , C@AK_ _ b 0 4 c 5 a f f - 9 3 7 e - 4 e f 0 - 9 7 e 8 - d 8 b 3 7 0 4 7 9 6 a e , C@AK  0:BC0;_ 2 9 b c 0 7 9 4 - a 5 c e - 4 c 6 7 - 9 c c d - 4 f b 2 a b 7 7 a 3 b 7 ] ] > 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!?8A>:_ AB>;1F>2_ f 1 1 1 b b 2 a - d e c 9 - 4 d 9 6 - 8 0 c 3 - 0 c 3 5 8 a f 1 b e 1 a " > 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 !?8A>:_ AB>;1F>2< / s t r i n g > < / k e y > < v a l u e > < i n t > 1 4 7 < / i n t > < / v a l u e > < / i t e m > < / C o l u m n W i d t h s > < C o l u m n D i s p l a y I n d e x > < i t e m > < k e y > < s t r i n g > !?8A>:_ AB>;1F>2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 @>4068_ _ !_ a 6 5 e b 8 6 3 - a 0 6 2 - 4 0 2 2 - a 8 e 5 - e 4 8 5 c 8 3 9 a e f 3 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 !?8A>:_ AB>;1F>2_ f 1 1 1 b b 2 a - d e c 9 - 4 d 9 6 - 8 0 c 3 - 0 c 3 5 8 a f 1 b e 1 a 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 5@8>4_ b c 6 6 a 5 a 7 - 0 1 b e - 4 2 d e - 8 c 8 b - e f 6 0 9 3 7 4 7 5 f 2 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 C@AK_ _ b 0 4 c 5 a f f - 9 3 7 e - 4 e f 0 - 9 7 e 8 - d 8 b 3 7 0 4 7 9 6 a e 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 C@AK  0:BC0;_ 2 9 b c 0 7 9 4 - a 5 c e - 4 c 6 7 - 9 c c d - 4 f b 2 a b 7 7 a 3 b 7 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@>4068_ _ !_ a 6 5 e b 8 6 3 - a 0 6 2 - 4 0 2 2 - a 8 e 5 - e 4 8 5 c 8 3 9 a e f 3 " > 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 !53<5=B< / s t r i n g > < / k e y > < v a l u e > < i n t > 8 9 < / i n t > < / v a l u e > < / i t e m > < i t e m > < k e y > < s t r i n g > 5@8>4,   <5AOF< / s t r i n g > < / k e y > < v a l u e > < i n t > 1 3 2 < / i n t > < / v a l u e > < / i t e m > < i t e m > < k e y > < s t r i n g > K@CG:0  U S D < / s t r i n g > < / k e y > < v a l u e > < i n t > 1 1 8 < / i n t > < / v a l u e > < / i t e m > < i t e m > < k e y > < s t r i n g > 5@8>4,   <5AOF  ( >4) < / s t r i n g > < / k e y > < v a l u e > < i n t > 1 6 5 < / i n t > < / v a l u e > < / i t e m > < i t e m > < k e y > < s t r i n g > 5@8>4,   <5AOF  ( 20@B0;) < / s t r i n g > < / k e y > < v a l u e > < i n t > 1 9 6 < / i n t > < / v a l u e > < / i t e m > < i t e m > < k e y > < s t r i n g > 5@8>4,   <5AOF  ( =45:A  <5AOF0) < / s t r i n g > < / k e y > < v a l u e > < i n t > 2 4 1 < / i n t > < / v a l u e > < / i t e m > < i t e m > < k e y > < s t r i n g > 5@8>4,   <5AOF  ( 5AOF) < / s t r i n g > < / k e y > < v a l u e > < i n t > 1 8 6 < / i n t > < / v a l u e > < / i t e m > < / C o l u m n W i d t h s > < C o l u m n D i s p l a y I n d e x > < i t e m > < k e y > < s t r i n g > !53<5=B< / s t r i n g > < / k e y > < v a l u e > < i n t > 0 < / i n t > < / v a l u e > < / i t e m > < i t e m > < k e y > < s t r i n g > 5@8>4,   <5AOF< / s t r i n g > < / k e y > < v a l u e > < i n t > 1 < / i n t > < / v a l u e > < / i t e m > < i t e m > < k e y > < s t r i n g > K@CG:0  U S D < / s t r i n g > < / k e y > < v a l u e > < i n t > 2 < / i n t > < / v a l u e > < / i t e m > < i t e m > < k e y > < s t r i n g > 5@8>4,   <5AOF  ( >4) < / s t r i n g > < / k e y > < v a l u e > < i n t > 3 < / i n t > < / v a l u e > < / i t e m > < i t e m > < k e y > < s t r i n g > 5@8>4,   <5AOF  ( 20@B0;) < / s t r i n g > < / k e y > < v a l u e > < i n t > 4 < / i n t > < / v a l u e > < / i t e m > < i t e m > < k e y > < s t r i n g > 5@8>4,   <5AOF  ( =45:A  <5AOF0) < / s t r i n g > < / k e y > < v a l u e > < i n t > 5 < / i n t > < / v a l u e > < / i t e m > < i t e m > < k e y > < s t r i n g > 5@8>4,   <5AOF  ( 5AOF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 2 0 2 3 - 0 9 - 1 8 T 1 6 : 0 9 : 0 7 . 1 6 1 6 1 9 7 + 0 3 : 0 0 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C@AK  0:BC0;_ 2 9 b c 0 7 9 4 - a 5 c e - 4 c 6 7 - 9 c c d - 4 f b 2 a b 7 7 a 3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 C@AK_ . C@A  0:BC0;< / s t r i n g > < / k e y > < v a l u e > < i n t > 1 8 0 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 C@AK_ . C@A  0:BC0;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 !?8A>:_ AB>;1F>2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 !?8A>:_ AB>;1F>2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 C o l u m n s \ !?8A>:_ AB>;1F>2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 5@8>4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 5@8>4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0AG5B=K9  ?5@8>4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 @0AG5B=>3>  ?5@8>40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 ?@>H;>3>  ?5@8>40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 C@AK_ 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 C@AK_ 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 :C@A0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 C o l u m n s \ C@A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 C o l u m n s \ C@A  0:BC0;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 C@AK  0:BC0;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 C@AK  0:BC0;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 C o l u m n s \ C@AK_ . C@A  0:BC0;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 @>4068_ _ !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 @>4068_ _ !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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C@AK_ _ b 0 4 c 5 a f f - 9 3 7 e - 4 e f 0 - 9 7 e 8 - d 8 b 3 7 0 4 7 9 6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 :C@A0< / s t r i n g > < / k e y > < v a l u e > < i n t > 1 0 4 < / i n t > < / v a l u e > < / i t e m > < i t e m > < k e y > < s t r i n g > 0;NB0< / s t r i n g > < / k e y > < v a l u e > < i n t > 8 3 < / i n t > < / v a l u e > < / i t e m > < i t e m > < k e y > < s t r i n g > C@A< / s t r i n g > < / k e y > < v a l u e > < i n t > 6 5 < / i n t > < / v a l u e > < / i t e m > < i t e m > < k e y > < s t r i n g > C@A  0:BC0;< / s t r i n g > < / k e y > < v a l u e > < i n t > 1 1 0 < / i n t > < / v a l u e > < / i t e m > < / C o l u m n W i d t h s > < C o l u m n D i s p l a y I n d e x > < i t e m > < k e y > < s t r i n g > 0B0  :C@A0< / s t r i n g > < / k e y > < v a l u e > < i n t > 0 < / i n t > < / v a l u e > < / i t e m > < i t e m > < k e y > < s t r i n g > 0;NB0< / s t r i n g > < / k e y > < v a l u e > < i n t > 1 < / i n t > < / v a l u e > < / i t e m > < i t e m > < k e y > < s t r i n g > C@A< / s t r i n g > < / k e y > < v a l u e > < i n t > 2 < / i n t > < / v a l u e > < / i t e m > < i t e m > < k e y > < s t r i n g > C@A  0:BC0;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A1E32D6-9C1E-4EA8-82AB-CCAD73E39760}">
  <ds:schemaRefs/>
</ds:datastoreItem>
</file>

<file path=customXml/itemProps10.xml><?xml version="1.0" encoding="utf-8"?>
<ds:datastoreItem xmlns:ds="http://schemas.openxmlformats.org/officeDocument/2006/customXml" ds:itemID="{8CDEA13F-BC85-4B1A-BA46-57748C99C852}">
  <ds:schemaRefs/>
</ds:datastoreItem>
</file>

<file path=customXml/itemProps11.xml><?xml version="1.0" encoding="utf-8"?>
<ds:datastoreItem xmlns:ds="http://schemas.openxmlformats.org/officeDocument/2006/customXml" ds:itemID="{B9738FAA-B38A-4013-8BEB-5E0C96F6D79D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513EF0B-4D62-403A-9F6B-55792C0D7CE7}">
  <ds:schemaRefs/>
</ds:datastoreItem>
</file>

<file path=customXml/itemProps13.xml><?xml version="1.0" encoding="utf-8"?>
<ds:datastoreItem xmlns:ds="http://schemas.openxmlformats.org/officeDocument/2006/customXml" ds:itemID="{92CCB5A9-8667-4461-B086-DD24B653FB6F}">
  <ds:schemaRefs/>
</ds:datastoreItem>
</file>

<file path=customXml/itemProps14.xml><?xml version="1.0" encoding="utf-8"?>
<ds:datastoreItem xmlns:ds="http://schemas.openxmlformats.org/officeDocument/2006/customXml" ds:itemID="{A365368A-3160-47E9-A407-F4FE8A1AF456}">
  <ds:schemaRefs/>
</ds:datastoreItem>
</file>

<file path=customXml/itemProps15.xml><?xml version="1.0" encoding="utf-8"?>
<ds:datastoreItem xmlns:ds="http://schemas.openxmlformats.org/officeDocument/2006/customXml" ds:itemID="{FF911BEF-FA59-434E-B4FA-E5226DE5D064}">
  <ds:schemaRefs/>
</ds:datastoreItem>
</file>

<file path=customXml/itemProps16.xml><?xml version="1.0" encoding="utf-8"?>
<ds:datastoreItem xmlns:ds="http://schemas.openxmlformats.org/officeDocument/2006/customXml" ds:itemID="{0CD26FA7-FD2E-4867-9FFD-B3FFAE7EDAF8}">
  <ds:schemaRefs/>
</ds:datastoreItem>
</file>

<file path=customXml/itemProps17.xml><?xml version="1.0" encoding="utf-8"?>
<ds:datastoreItem xmlns:ds="http://schemas.openxmlformats.org/officeDocument/2006/customXml" ds:itemID="{7B632B7E-8618-486F-B693-545FA2642D4E}">
  <ds:schemaRefs/>
</ds:datastoreItem>
</file>

<file path=customXml/itemProps18.xml><?xml version="1.0" encoding="utf-8"?>
<ds:datastoreItem xmlns:ds="http://schemas.openxmlformats.org/officeDocument/2006/customXml" ds:itemID="{D68C23E5-ED43-4177-9EC2-AC4491E63CAC}">
  <ds:schemaRefs/>
</ds:datastoreItem>
</file>

<file path=customXml/itemProps19.xml><?xml version="1.0" encoding="utf-8"?>
<ds:datastoreItem xmlns:ds="http://schemas.openxmlformats.org/officeDocument/2006/customXml" ds:itemID="{4E3F4850-0B3A-4901-9E16-826C9B83CE48}">
  <ds:schemaRefs/>
</ds:datastoreItem>
</file>

<file path=customXml/itemProps2.xml><?xml version="1.0" encoding="utf-8"?>
<ds:datastoreItem xmlns:ds="http://schemas.openxmlformats.org/officeDocument/2006/customXml" ds:itemID="{3F745995-C3C4-4E1C-AFFA-8076BE766425}">
  <ds:schemaRefs/>
</ds:datastoreItem>
</file>

<file path=customXml/itemProps20.xml><?xml version="1.0" encoding="utf-8"?>
<ds:datastoreItem xmlns:ds="http://schemas.openxmlformats.org/officeDocument/2006/customXml" ds:itemID="{4D0EEF3D-6EDE-450B-B7A4-D99C9AEBCE59}">
  <ds:schemaRefs/>
</ds:datastoreItem>
</file>

<file path=customXml/itemProps21.xml><?xml version="1.0" encoding="utf-8"?>
<ds:datastoreItem xmlns:ds="http://schemas.openxmlformats.org/officeDocument/2006/customXml" ds:itemID="{03FEBC8B-7006-4EFB-BB6F-6DAB74095B42}">
  <ds:schemaRefs/>
</ds:datastoreItem>
</file>

<file path=customXml/itemProps3.xml><?xml version="1.0" encoding="utf-8"?>
<ds:datastoreItem xmlns:ds="http://schemas.openxmlformats.org/officeDocument/2006/customXml" ds:itemID="{2A39B97F-5164-42CF-B1E3-2DD985462911}">
  <ds:schemaRefs/>
</ds:datastoreItem>
</file>

<file path=customXml/itemProps4.xml><?xml version="1.0" encoding="utf-8"?>
<ds:datastoreItem xmlns:ds="http://schemas.openxmlformats.org/officeDocument/2006/customXml" ds:itemID="{E53F88F8-BB3A-4189-9914-020519014464}">
  <ds:schemaRefs/>
</ds:datastoreItem>
</file>

<file path=customXml/itemProps5.xml><?xml version="1.0" encoding="utf-8"?>
<ds:datastoreItem xmlns:ds="http://schemas.openxmlformats.org/officeDocument/2006/customXml" ds:itemID="{5503D6C5-7694-4A38-80CD-D44B84A03657}">
  <ds:schemaRefs/>
</ds:datastoreItem>
</file>

<file path=customXml/itemProps6.xml><?xml version="1.0" encoding="utf-8"?>
<ds:datastoreItem xmlns:ds="http://schemas.openxmlformats.org/officeDocument/2006/customXml" ds:itemID="{74B78AFA-21A9-4EFB-ADCD-E2273EE791DD}">
  <ds:schemaRefs/>
</ds:datastoreItem>
</file>

<file path=customXml/itemProps7.xml><?xml version="1.0" encoding="utf-8"?>
<ds:datastoreItem xmlns:ds="http://schemas.openxmlformats.org/officeDocument/2006/customXml" ds:itemID="{DD5FCAE4-C59E-497D-9174-819B17149D2D}">
  <ds:schemaRefs/>
</ds:datastoreItem>
</file>

<file path=customXml/itemProps8.xml><?xml version="1.0" encoding="utf-8"?>
<ds:datastoreItem xmlns:ds="http://schemas.openxmlformats.org/officeDocument/2006/customXml" ds:itemID="{D587A008-5FD8-4D0B-B8AC-484FF094D7EA}">
  <ds:schemaRefs/>
</ds:datastoreItem>
</file>

<file path=customXml/itemProps9.xml><?xml version="1.0" encoding="utf-8"?>
<ds:datastoreItem xmlns:ds="http://schemas.openxmlformats.org/officeDocument/2006/customXml" ds:itemID="{B043E810-602D-4E03-A57D-E048E79CE1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ВСП</vt:lpstr>
      <vt:lpstr>ИТОГ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Воротынцев Станислав Сергеевич</dc:creator>
  <cp:lastModifiedBy>Жигульских Евгений Олегович</cp:lastModifiedBy>
  <dcterms:created xsi:type="dcterms:W3CDTF">2015-06-05T18:19:34Z</dcterms:created>
  <dcterms:modified xsi:type="dcterms:W3CDTF">2023-09-21T09:29:23Z</dcterms:modified>
</cp:coreProperties>
</file>