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Users\Arturo\Documents\DOCS\UNIVERSIDAD\NOVENO SMEESTE\ENERGIAS\"/>
    </mc:Choice>
  </mc:AlternateContent>
  <xr:revisionPtr revIDLastSave="0" documentId="13_ncr:1_{181358B7-7343-4741-95D7-D18F319E029E}" xr6:coauthVersionLast="47" xr6:coauthVersionMax="47" xr10:uidLastSave="{00000000-0000-0000-0000-000000000000}"/>
  <bookViews>
    <workbookView xWindow="-120" yWindow="-120" windowWidth="20730" windowHeight="11160" activeTab="1" xr2:uid="{2A977F4C-866C-4A8C-9CA4-425886D9F7DB}"/>
  </bookViews>
  <sheets>
    <sheet name="HOME" sheetId="4" r:id="rId1"/>
    <sheet name="CALCULO" sheetId="1" r:id="rId2"/>
    <sheet name="Tablas" sheetId="3" r:id="rId3"/>
    <sheet name="Tablas modificadas para calculo" sheetId="5" r:id="rId4"/>
    <sheet name="Cosas para la programacion" sheetId="2"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 i="1" l="1"/>
  <c r="E7" i="1"/>
  <c r="H24" i="1"/>
  <c r="H7" i="1"/>
  <c r="H20" i="1"/>
  <c r="H6" i="1"/>
  <c r="E22" i="1"/>
  <c r="L15" i="5"/>
  <c r="H12" i="1" s="1"/>
  <c r="L14" i="5"/>
  <c r="H21" i="1" l="1"/>
  <c r="L8" i="5" s="1"/>
  <c r="H13" i="1"/>
  <c r="H8" i="1"/>
  <c r="L20" i="5"/>
  <c r="L19" i="5"/>
  <c r="L12" i="5"/>
  <c r="L7" i="5"/>
  <c r="L10" i="5"/>
  <c r="L11" i="5"/>
  <c r="L6" i="5"/>
  <c r="L9" i="5"/>
  <c r="L5" i="5"/>
  <c r="H23" i="1" l="1"/>
  <c r="L17" i="5"/>
  <c r="H10" i="1" s="1"/>
  <c r="L18" i="5"/>
  <c r="L22" i="5" l="1"/>
  <c r="H15" i="1"/>
  <c r="L24" i="5"/>
  <c r="L25" i="5"/>
  <c r="L23" i="5"/>
  <c r="E14" i="1"/>
  <c r="H25" i="1"/>
  <c r="H26" i="1" s="1"/>
  <c r="H28" i="1" s="1"/>
  <c r="E27" i="1" l="1"/>
</calcChain>
</file>

<file path=xl/sharedStrings.xml><?xml version="1.0" encoding="utf-8"?>
<sst xmlns="http://schemas.openxmlformats.org/spreadsheetml/2006/main" count="220" uniqueCount="107">
  <si>
    <t>DATOS:</t>
  </si>
  <si>
    <t>LONGITUD (m)</t>
  </si>
  <si>
    <t>SISTEMA TRIFÁSICO</t>
  </si>
  <si>
    <t>SISTEMA MONOFÁSICO</t>
  </si>
  <si>
    <t>POTENCIA (KW)</t>
  </si>
  <si>
    <t>TENSIÓN (V)</t>
  </si>
  <si>
    <t>CAIDA DE TENSIÓN</t>
  </si>
  <si>
    <t>AISLAMIENTO</t>
  </si>
  <si>
    <t>TIPO DE ALIMENTACIÓN</t>
  </si>
  <si>
    <t xml:space="preserve">TIPO DE ALIMENTACION </t>
  </si>
  <si>
    <t>PVC 70ºC</t>
  </si>
  <si>
    <t>AISLAMIENTO DEL CONDUCTOR</t>
  </si>
  <si>
    <t>TEMPERATURA (ºC)</t>
  </si>
  <si>
    <t>FORMA DE MONTAR</t>
  </si>
  <si>
    <t>1 a 7</t>
  </si>
  <si>
    <t>8 a 13</t>
  </si>
  <si>
    <t>ALIMENTADORES PRINCIPALES</t>
  </si>
  <si>
    <t>Un alimentador principal, es aquel que transporta energía eléctrica desde las cajas de medición, hasta los tableros de distribución de los circuitos derivados. También se denominan alimentadores de energía eléctrica, a los conductores que conectan tableros principales con tableros secundarios.</t>
  </si>
  <si>
    <t>CALCULO DE ALIMENTADORES PARA ABASTECER CARGAS DE ILUMINACION Y TOMACORRIENTES</t>
  </si>
  <si>
    <t>a) Capacidad térmica de conducción</t>
  </si>
  <si>
    <t>b) Máxima caída de tensión permitida</t>
  </si>
  <si>
    <t>c) Máxima corriente de cortocircuito</t>
  </si>
  <si>
    <t>Corriente (carga) que transportará el conductor alimentador y a la caída de tensión permisible en el mismo. El dimensionamiento de los conductores, se efectúa de acuerdo a la tensión nominal y a los siguientes criterios:</t>
  </si>
  <si>
    <t>TENSIÓN NOMINAL</t>
  </si>
  <si>
    <t>Es la que define el aislamiento. Se deberá cumplir en todo momento que su tensión nominal sea superior, o a lo sumo igual, a la tensión de servicio existente en la instalación (Un &gt;= US). Los conductores para las instalaciones eléctricas de baja tensión son diseñados para tensiones de servicio de 1.1 kV. En caso de tener que constatar el estado de elementos existentes, el nivel de aislamiento a alcanzar no deberá ser inferior a los 1000 W por cada Voltio de tensión aplicada por el instrumento de medición.</t>
  </si>
  <si>
    <t>CALCULO TERMICO</t>
  </si>
  <si>
    <t>Será el que determine en principio la sección del conductor. El valor eficaz de la intensidad de la corriente nominal del circuito no tendrá que ocasionar un incremento de temperatura superior a la especificada para cada tipo de cable</t>
  </si>
  <si>
    <t>* Para longitudes menores a 40 mts el calculo se realiza en el orden de los criterios a) b) y c)</t>
  </si>
  <si>
    <t>* Para longitudes mayores a 40 mts el calculo se realiza en el orden de los criterios b) a) y c)</t>
  </si>
  <si>
    <t>CAPACIDAD TERMICA DE CONDUCCIÓN</t>
  </si>
  <si>
    <t>La magnitud de la carga que transporte un conductor alimentador, estará en función de:</t>
  </si>
  <si>
    <t xml:space="preserve">*Las demandas máximas </t>
  </si>
  <si>
    <t>*Los factores de demanda</t>
  </si>
  <si>
    <t>*De la diversidad si corresponde</t>
  </si>
  <si>
    <t>Las fórmulas a utilizarse para tal fin, serán las siguientes:</t>
  </si>
  <si>
    <t>Alimentadores Monodásicos de 2 conductores</t>
  </si>
  <si>
    <t>Alimentadores Trifásicos de 3 conductores</t>
  </si>
  <si>
    <t>Donde:</t>
  </si>
  <si>
    <t>P = Demanda máxima en (W)</t>
  </si>
  <si>
    <t>V = Tensión de alimentación en (V)</t>
  </si>
  <si>
    <t>I = intensidad de corriente en (A)</t>
  </si>
  <si>
    <t>Cos (phi) = Factor de potencia considerado</t>
  </si>
  <si>
    <t>Sección nominal (mm2)</t>
  </si>
  <si>
    <t>2 Cond. agrupados</t>
  </si>
  <si>
    <t>3 Cond. agrupados</t>
  </si>
  <si>
    <t>Conductores de Cobre</t>
  </si>
  <si>
    <t>Capacidad de corriente en Amperios (A)</t>
  </si>
  <si>
    <t>Tabla 5.3a</t>
  </si>
  <si>
    <t>Capacidad de conducción de cor riente para conductores aislados con PVC 70º C a temperatura ambiente de 30º C para formas de instalar de 8 a 13</t>
  </si>
  <si>
    <t>Tabla 5.3b</t>
  </si>
  <si>
    <t>Capacidad de conducción de cor riente para conductores aislados con goma etileno propileno
(EPR) o polietileno reticulado (XLPE) a temperatura ambiente de 30º C para formas de instalar de 1 a 7</t>
  </si>
  <si>
    <t>Tabla 5.4a</t>
  </si>
  <si>
    <t>Tabla 5.4b</t>
  </si>
  <si>
    <t>Capacidad de conducción de cor riente para conductores aislados con goma etileno propileno
(EPR) o polietileno reticulado (XLPE) a temperatura ambiente de 30º C para formas de instalar de 8 a 13</t>
  </si>
  <si>
    <t>CALCULO DE LA SECCIÓN DEL CONDUCTOR NECESARIA</t>
  </si>
  <si>
    <t>TABLA 5.6</t>
  </si>
  <si>
    <t>Temperatura ambiente en ºC</t>
  </si>
  <si>
    <t>PVC / 70 ºC</t>
  </si>
  <si>
    <t>EPR O XLPE</t>
  </si>
  <si>
    <t>FACTOR DE CORRECCIÓN X AGRUPAMIENTO</t>
  </si>
  <si>
    <t>TABLA 5.17</t>
  </si>
  <si>
    <t>Caída de tensión en V/A·km para conductores de cobre aislados</t>
  </si>
  <si>
    <t>Sistema monofásico</t>
  </si>
  <si>
    <t>Sistema trifásico</t>
  </si>
  <si>
    <t>Electroductos magnéticos</t>
  </si>
  <si>
    <t xml:space="preserve">Factores de corrección por temperatura ambiente diferentes de 30º C (fc) </t>
  </si>
  <si>
    <t>FACTOR DE POTENCIA</t>
  </si>
  <si>
    <t>I = CORRIENTE (A)</t>
  </si>
  <si>
    <t>I' = CORRIENTE EQUIVALENTE (A)</t>
  </si>
  <si>
    <t>Capacidad de conducción de corriente para conductores aislados con PVC 70º C a temperatura ambiente de 30º C para formas de instalar de 1 a 7</t>
  </si>
  <si>
    <t>PVC 1 A 7</t>
  </si>
  <si>
    <t>SECCION TRANSVERSAL</t>
  </si>
  <si>
    <t>EPR o XLPE</t>
  </si>
  <si>
    <t>SECCION TRANSVERSAL (mm2)</t>
  </si>
  <si>
    <t>TABLA 5.3a PVC 1 -7 (2 CONDUCTORES)</t>
  </si>
  <si>
    <t>TABLA 5.3b PVC 8 - 13  (2 CONDUCTORES)</t>
  </si>
  <si>
    <t>TABLA 5.4a EPR XLPE 1-7  (2 CONDUCTORES)</t>
  </si>
  <si>
    <t>TABLA 5.4b EPR XLPE 8-13  (2 CONDUCTORES)</t>
  </si>
  <si>
    <t>TABLA 5.3a PVC 1 -7  (3 CONDUCTORES)</t>
  </si>
  <si>
    <t>TABLA 5.3b PVC 8 - 13 (3 CONDUCTORES)</t>
  </si>
  <si>
    <t>TABLA 5.4a EPR XLPE 1-7 (3 CONDUCTORES)</t>
  </si>
  <si>
    <t>TABLA 5.4b EPR XLPE 8-13 (3 CONDUCTORES)</t>
  </si>
  <si>
    <t>K Calculada</t>
  </si>
  <si>
    <t>Tabla 5.17 forma de 1 a 7 sistema monofasico</t>
  </si>
  <si>
    <t>Tabla 5.17 forma de 1 a 7 sistema trifasico</t>
  </si>
  <si>
    <t>Tabla 5.17 forma de 8 a 13 sistema monofasico</t>
  </si>
  <si>
    <t>Tabla 5.17 forma de 8 a 13 sistema trifasico</t>
  </si>
  <si>
    <t xml:space="preserve">CAIDA DE TENSIÓN (0 % - 5 %) </t>
  </si>
  <si>
    <t>K Se aproxima al valor inferior más cercano en la tabla 5.17 y con ella encontramos el valor de la sección transversal del conductor</t>
  </si>
  <si>
    <t>Seccion Transversal (mm2)</t>
  </si>
  <si>
    <t>Factor de correccion por temperatura se toma de la tabla 5.6</t>
  </si>
  <si>
    <t>Fc para PVC</t>
  </si>
  <si>
    <t>Fc para EPR o XLPE</t>
  </si>
  <si>
    <t>Seccion Transversal definitva (mm2)</t>
  </si>
  <si>
    <t>Como la longitud es mayor a 40 metros, es conveniente iniciar el cálculo con el criterio de caída de tensión y verificar la sección obtenida con el criterio de capacidad de conducción.</t>
  </si>
  <si>
    <t>K De la tabla 5.17</t>
  </si>
  <si>
    <t>TABLAS PARA HALLAR SECCION NOMINAL</t>
  </si>
  <si>
    <t>TABLAS PARA HALLLAR K</t>
  </si>
  <si>
    <t>1 A 7</t>
  </si>
  <si>
    <t>8 A 13</t>
  </si>
  <si>
    <t>DELTA V CALCULADO (V)</t>
  </si>
  <si>
    <t>Como la longitud es menor a 40 metros, es conveniente iniciar el cálculo con el criterio de
capacidad de conducción de corriente.</t>
  </si>
  <si>
    <t>MIRAR SOLO SI ES EL CALCULO PARA &gt;= 40 Metros</t>
  </si>
  <si>
    <t>MIRAR SOLO SI ES EL CALCULO PARA &lt; 40 Metros</t>
  </si>
  <si>
    <t>Fc (Es la misma para &lt;40 y &gt;=40)</t>
  </si>
  <si>
    <t>s</t>
  </si>
  <si>
    <t>NO PRESTAR ATENCION, ES PARA HACER LOS CALCULOS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</si>
</sst>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53">
    <xf numFmtId="0" fontId="0" fillId="0" borderId="0" xfId="0"/>
    <xf numFmtId="16" fontId="0" fillId="0" borderId="0" xfId="0" applyNumberFormat="1"/>
    <xf numFmtId="0" fontId="0" fillId="0" borderId="0" xfId="0" applyAlignment="1">
      <alignment horizontal="center"/>
    </xf>
    <xf numFmtId="0" fontId="0" fillId="0" borderId="0" xfId="0" applyAlignment="1"/>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xf>
    <xf numFmtId="0" fontId="0" fillId="2" borderId="0" xfId="0" applyFill="1" applyAlignment="1">
      <alignment horizontal="center"/>
    </xf>
    <xf numFmtId="0" fontId="0" fillId="3" borderId="0" xfId="0" applyFill="1" applyAlignment="1">
      <alignment horizontal="left"/>
    </xf>
    <xf numFmtId="0" fontId="0" fillId="4" borderId="0" xfId="0" applyFill="1" applyAlignment="1">
      <alignment horizontal="center"/>
    </xf>
    <xf numFmtId="0" fontId="0" fillId="5" borderId="0" xfId="0" applyFill="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2" borderId="1" xfId="0" applyFill="1" applyBorder="1"/>
    <xf numFmtId="0" fontId="0" fillId="2" borderId="1" xfId="0" applyFill="1" applyBorder="1" applyAlignment="1">
      <alignment horizontal="center" vertical="center" wrapText="1"/>
    </xf>
    <xf numFmtId="0" fontId="0" fillId="0" borderId="1" xfId="0" applyBorder="1"/>
    <xf numFmtId="0" fontId="0" fillId="2" borderId="3" xfId="0" applyFill="1" applyBorder="1" applyAlignment="1">
      <alignment horizontal="center" wrapText="1"/>
    </xf>
    <xf numFmtId="0" fontId="0" fillId="0" borderId="2" xfId="0" applyFill="1" applyBorder="1"/>
    <xf numFmtId="0" fontId="0" fillId="2" borderId="1" xfId="0" applyFill="1" applyBorder="1" applyAlignment="1">
      <alignment horizontal="center" vertical="top" wrapText="1"/>
    </xf>
    <xf numFmtId="0" fontId="0" fillId="0" borderId="1" xfId="0" applyBorder="1" applyAlignment="1">
      <alignment vertical="center"/>
    </xf>
    <xf numFmtId="0" fontId="0" fillId="0" borderId="1" xfId="0" applyBorder="1" applyAlignment="1">
      <alignment horizontal="center" vertical="center"/>
    </xf>
    <xf numFmtId="0" fontId="0" fillId="2" borderId="1" xfId="0" applyFill="1" applyBorder="1" applyAlignment="1"/>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5" xfId="0" applyFill="1" applyBorder="1" applyAlignment="1"/>
    <xf numFmtId="0" fontId="0" fillId="0" borderId="0" xfId="0" applyFill="1" applyBorder="1"/>
    <xf numFmtId="0" fontId="0" fillId="2" borderId="1" xfId="0" applyFill="1" applyBorder="1" applyAlignment="1">
      <alignment vertical="top" wrapText="1"/>
    </xf>
    <xf numFmtId="0" fontId="0" fillId="2" borderId="7" xfId="0" applyFill="1" applyBorder="1" applyAlignment="1">
      <alignment horizontal="center" vertical="top" wrapText="1"/>
    </xf>
    <xf numFmtId="0" fontId="0" fillId="2" borderId="4" xfId="0" applyFill="1" applyBorder="1" applyAlignment="1">
      <alignment horizontal="center" vertical="top" wrapText="1"/>
    </xf>
    <xf numFmtId="0" fontId="0" fillId="0" borderId="0" xfId="0" applyAlignment="1">
      <alignment vertical="center"/>
    </xf>
    <xf numFmtId="0" fontId="0" fillId="0" borderId="1" xfId="0" applyFill="1" applyBorder="1" applyAlignment="1">
      <alignment horizontal="center"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6" borderId="5" xfId="0" applyFill="1" applyBorder="1" applyAlignment="1">
      <alignment horizontal="center"/>
    </xf>
    <xf numFmtId="0" fontId="0" fillId="6" borderId="3" xfId="0" applyFill="1" applyBorder="1" applyAlignment="1">
      <alignment horizontal="center"/>
    </xf>
    <xf numFmtId="0" fontId="0" fillId="6" borderId="6" xfId="0" applyFill="1" applyBorder="1" applyAlignment="1">
      <alignment horizontal="center"/>
    </xf>
    <xf numFmtId="0" fontId="0" fillId="6" borderId="1" xfId="0" applyFill="1" applyBorder="1" applyAlignment="1">
      <alignment horizontal="center" vertical="center"/>
    </xf>
    <xf numFmtId="0" fontId="0" fillId="6" borderId="1" xfId="0" applyFill="1" applyBorder="1" applyAlignment="1">
      <alignment vertical="center"/>
    </xf>
    <xf numFmtId="0" fontId="0" fillId="6" borderId="0" xfId="0" applyFill="1" applyAlignment="1">
      <alignment horizontal="center" vertical="center"/>
    </xf>
    <xf numFmtId="0" fontId="0" fillId="6" borderId="0" xfId="0" applyFill="1"/>
    <xf numFmtId="0" fontId="0" fillId="7" borderId="0" xfId="0" applyFill="1" applyAlignment="1">
      <alignment horizontal="center"/>
    </xf>
    <xf numFmtId="0" fontId="0" fillId="7" borderId="4"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295275</xdr:colOff>
      <xdr:row>27</xdr:row>
      <xdr:rowOff>38100</xdr:rowOff>
    </xdr:from>
    <xdr:to>
      <xdr:col>8</xdr:col>
      <xdr:colOff>495434</xdr:colOff>
      <xdr:row>27</xdr:row>
      <xdr:rowOff>571574</xdr:rowOff>
    </xdr:to>
    <xdr:pic>
      <xdr:nvPicPr>
        <xdr:cNvPr id="3" name="Imagen 2">
          <a:extLst>
            <a:ext uri="{FF2B5EF4-FFF2-40B4-BE49-F238E27FC236}">
              <a16:creationId xmlns:a16="http://schemas.microsoft.com/office/drawing/2014/main" id="{4781B3B4-CC05-41A5-9332-8BAD9A22D8FA}"/>
            </a:ext>
          </a:extLst>
        </xdr:cNvPr>
        <xdr:cNvPicPr>
          <a:picLocks noChangeAspect="1"/>
        </xdr:cNvPicPr>
      </xdr:nvPicPr>
      <xdr:blipFill>
        <a:blip xmlns:r="http://schemas.openxmlformats.org/officeDocument/2006/relationships" r:embed="rId1"/>
        <a:stretch>
          <a:fillRect/>
        </a:stretch>
      </xdr:blipFill>
      <xdr:spPr>
        <a:xfrm>
          <a:off x="5629275" y="6248400"/>
          <a:ext cx="962159" cy="533474"/>
        </a:xfrm>
        <a:prstGeom prst="rect">
          <a:avLst/>
        </a:prstGeom>
      </xdr:spPr>
    </xdr:pic>
    <xdr:clientData/>
  </xdr:twoCellAnchor>
  <xdr:twoCellAnchor editAs="oneCell">
    <xdr:from>
      <xdr:col>7</xdr:col>
      <xdr:colOff>200025</xdr:colOff>
      <xdr:row>29</xdr:row>
      <xdr:rowOff>28575</xdr:rowOff>
    </xdr:from>
    <xdr:to>
      <xdr:col>8</xdr:col>
      <xdr:colOff>619290</xdr:colOff>
      <xdr:row>29</xdr:row>
      <xdr:rowOff>581102</xdr:rowOff>
    </xdr:to>
    <xdr:pic>
      <xdr:nvPicPr>
        <xdr:cNvPr id="4" name="Imagen 3">
          <a:extLst>
            <a:ext uri="{FF2B5EF4-FFF2-40B4-BE49-F238E27FC236}">
              <a16:creationId xmlns:a16="http://schemas.microsoft.com/office/drawing/2014/main" id="{CDEDD4A0-7168-49D6-94C4-1F29ED937900}"/>
            </a:ext>
          </a:extLst>
        </xdr:cNvPr>
        <xdr:cNvPicPr>
          <a:picLocks noChangeAspect="1"/>
        </xdr:cNvPicPr>
      </xdr:nvPicPr>
      <xdr:blipFill>
        <a:blip xmlns:r="http://schemas.openxmlformats.org/officeDocument/2006/relationships" r:embed="rId2"/>
        <a:stretch>
          <a:fillRect/>
        </a:stretch>
      </xdr:blipFill>
      <xdr:spPr>
        <a:xfrm>
          <a:off x="5534025" y="7048500"/>
          <a:ext cx="1181265" cy="552527"/>
        </a:xfrm>
        <a:prstGeom prst="rect">
          <a:avLst/>
        </a:prstGeom>
      </xdr:spPr>
    </xdr:pic>
    <xdr:clientData/>
  </xdr:twoCellAnchor>
  <xdr:twoCellAnchor editAs="oneCell">
    <xdr:from>
      <xdr:col>7</xdr:col>
      <xdr:colOff>419100</xdr:colOff>
      <xdr:row>37</xdr:row>
      <xdr:rowOff>57150</xdr:rowOff>
    </xdr:from>
    <xdr:to>
      <xdr:col>8</xdr:col>
      <xdr:colOff>457312</xdr:colOff>
      <xdr:row>37</xdr:row>
      <xdr:rowOff>285782</xdr:rowOff>
    </xdr:to>
    <xdr:pic>
      <xdr:nvPicPr>
        <xdr:cNvPr id="5" name="Imagen 4">
          <a:extLst>
            <a:ext uri="{FF2B5EF4-FFF2-40B4-BE49-F238E27FC236}">
              <a16:creationId xmlns:a16="http://schemas.microsoft.com/office/drawing/2014/main" id="{90199039-7414-458A-B7AD-AFDC2F8BBB92}"/>
            </a:ext>
          </a:extLst>
        </xdr:cNvPr>
        <xdr:cNvPicPr>
          <a:picLocks noChangeAspect="1"/>
        </xdr:cNvPicPr>
      </xdr:nvPicPr>
      <xdr:blipFill>
        <a:blip xmlns:r="http://schemas.openxmlformats.org/officeDocument/2006/relationships" r:embed="rId3"/>
        <a:stretch>
          <a:fillRect/>
        </a:stretch>
      </xdr:blipFill>
      <xdr:spPr>
        <a:xfrm>
          <a:off x="5753100" y="9029700"/>
          <a:ext cx="800212" cy="228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1653719</xdr:colOff>
      <xdr:row>5</xdr:row>
      <xdr:rowOff>245969</xdr:rowOff>
    </xdr:from>
    <xdr:to>
      <xdr:col>4</xdr:col>
      <xdr:colOff>2186402</xdr:colOff>
      <xdr:row>5</xdr:row>
      <xdr:rowOff>541318</xdr:rowOff>
    </xdr:to>
    <xdr:pic>
      <xdr:nvPicPr>
        <xdr:cNvPr id="2" name="Imagen 1">
          <a:extLst>
            <a:ext uri="{FF2B5EF4-FFF2-40B4-BE49-F238E27FC236}">
              <a16:creationId xmlns:a16="http://schemas.microsoft.com/office/drawing/2014/main" id="{7D500CE2-E7B1-46CB-B9AD-11D7E2B28AB3}"/>
            </a:ext>
          </a:extLst>
        </xdr:cNvPr>
        <xdr:cNvPicPr>
          <a:picLocks noChangeAspect="1"/>
        </xdr:cNvPicPr>
      </xdr:nvPicPr>
      <xdr:blipFill>
        <a:blip xmlns:r="http://schemas.openxmlformats.org/officeDocument/2006/relationships" r:embed="rId1"/>
        <a:stretch>
          <a:fillRect/>
        </a:stretch>
      </xdr:blipFill>
      <xdr:spPr>
        <a:xfrm>
          <a:off x="7895395" y="1243293"/>
          <a:ext cx="532683" cy="295349"/>
        </a:xfrm>
        <a:prstGeom prst="rect">
          <a:avLst/>
        </a:prstGeom>
      </xdr:spPr>
    </xdr:pic>
    <xdr:clientData/>
  </xdr:twoCellAnchor>
  <xdr:twoCellAnchor editAs="oneCell">
    <xdr:from>
      <xdr:col>4</xdr:col>
      <xdr:colOff>1722904</xdr:colOff>
      <xdr:row>7</xdr:row>
      <xdr:rowOff>207869</xdr:rowOff>
    </xdr:from>
    <xdr:to>
      <xdr:col>4</xdr:col>
      <xdr:colOff>2205234</xdr:colOff>
      <xdr:row>7</xdr:row>
      <xdr:rowOff>541244</xdr:rowOff>
    </xdr:to>
    <xdr:pic>
      <xdr:nvPicPr>
        <xdr:cNvPr id="3" name="Imagen 2">
          <a:extLst>
            <a:ext uri="{FF2B5EF4-FFF2-40B4-BE49-F238E27FC236}">
              <a16:creationId xmlns:a16="http://schemas.microsoft.com/office/drawing/2014/main" id="{E0A9A7B8-FEEA-490C-9BFC-99B66BFCDF11}"/>
            </a:ext>
          </a:extLst>
        </xdr:cNvPr>
        <xdr:cNvPicPr>
          <a:picLocks noChangeAspect="1"/>
        </xdr:cNvPicPr>
      </xdr:nvPicPr>
      <xdr:blipFill>
        <a:blip xmlns:r="http://schemas.openxmlformats.org/officeDocument/2006/relationships" r:embed="rId2"/>
        <a:stretch>
          <a:fillRect/>
        </a:stretch>
      </xdr:blipFill>
      <xdr:spPr>
        <a:xfrm>
          <a:off x="7961779" y="1779494"/>
          <a:ext cx="482330" cy="333375"/>
        </a:xfrm>
        <a:prstGeom prst="rect">
          <a:avLst/>
        </a:prstGeom>
      </xdr:spPr>
    </xdr:pic>
    <xdr:clientData/>
  </xdr:twoCellAnchor>
  <xdr:twoCellAnchor editAs="oneCell">
    <xdr:from>
      <xdr:col>4</xdr:col>
      <xdr:colOff>1501028</xdr:colOff>
      <xdr:row>12</xdr:row>
      <xdr:rowOff>285750</xdr:rowOff>
    </xdr:from>
    <xdr:to>
      <xdr:col>5</xdr:col>
      <xdr:colOff>288551</xdr:colOff>
      <xdr:row>12</xdr:row>
      <xdr:rowOff>675946</xdr:rowOff>
    </xdr:to>
    <xdr:pic>
      <xdr:nvPicPr>
        <xdr:cNvPr id="4" name="Imagen 3">
          <a:extLst>
            <a:ext uri="{FF2B5EF4-FFF2-40B4-BE49-F238E27FC236}">
              <a16:creationId xmlns:a16="http://schemas.microsoft.com/office/drawing/2014/main" id="{F184A21B-7D31-4668-ADB8-EDE121FBBB88}"/>
            </a:ext>
          </a:extLst>
        </xdr:cNvPr>
        <xdr:cNvPicPr>
          <a:picLocks noChangeAspect="1"/>
        </xdr:cNvPicPr>
      </xdr:nvPicPr>
      <xdr:blipFill>
        <a:blip xmlns:r="http://schemas.openxmlformats.org/officeDocument/2006/relationships" r:embed="rId3"/>
        <a:stretch>
          <a:fillRect/>
        </a:stretch>
      </xdr:blipFill>
      <xdr:spPr>
        <a:xfrm>
          <a:off x="7742704" y="3501838"/>
          <a:ext cx="1028700" cy="390196"/>
        </a:xfrm>
        <a:prstGeom prst="rect">
          <a:avLst/>
        </a:prstGeom>
      </xdr:spPr>
    </xdr:pic>
    <xdr:clientData/>
  </xdr:twoCellAnchor>
  <xdr:oneCellAnchor>
    <xdr:from>
      <xdr:col>4</xdr:col>
      <xdr:colOff>1653719</xdr:colOff>
      <xdr:row>19</xdr:row>
      <xdr:rowOff>245969</xdr:rowOff>
    </xdr:from>
    <xdr:ext cx="532683" cy="295349"/>
    <xdr:pic>
      <xdr:nvPicPr>
        <xdr:cNvPr id="5" name="Imagen 4">
          <a:extLst>
            <a:ext uri="{FF2B5EF4-FFF2-40B4-BE49-F238E27FC236}">
              <a16:creationId xmlns:a16="http://schemas.microsoft.com/office/drawing/2014/main" id="{4DD5ECAD-16D0-4938-9E2B-B95AB8B7B1DB}"/>
            </a:ext>
          </a:extLst>
        </xdr:cNvPr>
        <xdr:cNvPicPr>
          <a:picLocks noChangeAspect="1"/>
        </xdr:cNvPicPr>
      </xdr:nvPicPr>
      <xdr:blipFill>
        <a:blip xmlns:r="http://schemas.openxmlformats.org/officeDocument/2006/relationships" r:embed="rId1"/>
        <a:stretch>
          <a:fillRect/>
        </a:stretch>
      </xdr:blipFill>
      <xdr:spPr>
        <a:xfrm>
          <a:off x="7895395" y="1243293"/>
          <a:ext cx="532683" cy="295349"/>
        </a:xfrm>
        <a:prstGeom prst="rect">
          <a:avLst/>
        </a:prstGeom>
      </xdr:spPr>
    </xdr:pic>
    <xdr:clientData/>
  </xdr:oneCellAnchor>
  <xdr:twoCellAnchor editAs="oneCell">
    <xdr:from>
      <xdr:col>4</xdr:col>
      <xdr:colOff>1535206</xdr:colOff>
      <xdr:row>20</xdr:row>
      <xdr:rowOff>235324</xdr:rowOff>
    </xdr:from>
    <xdr:to>
      <xdr:col>5</xdr:col>
      <xdr:colOff>322729</xdr:colOff>
      <xdr:row>20</xdr:row>
      <xdr:rowOff>625520</xdr:rowOff>
    </xdr:to>
    <xdr:pic>
      <xdr:nvPicPr>
        <xdr:cNvPr id="6" name="Imagen 5">
          <a:extLst>
            <a:ext uri="{FF2B5EF4-FFF2-40B4-BE49-F238E27FC236}">
              <a16:creationId xmlns:a16="http://schemas.microsoft.com/office/drawing/2014/main" id="{ED91DDCD-D7C1-4460-9448-4B8AD723C502}"/>
            </a:ext>
          </a:extLst>
        </xdr:cNvPr>
        <xdr:cNvPicPr>
          <a:picLocks noChangeAspect="1"/>
        </xdr:cNvPicPr>
      </xdr:nvPicPr>
      <xdr:blipFill>
        <a:blip xmlns:r="http://schemas.openxmlformats.org/officeDocument/2006/relationships" r:embed="rId3"/>
        <a:stretch>
          <a:fillRect/>
        </a:stretch>
      </xdr:blipFill>
      <xdr:spPr>
        <a:xfrm>
          <a:off x="7776882" y="6902824"/>
          <a:ext cx="1028700" cy="390196"/>
        </a:xfrm>
        <a:prstGeom prst="rect">
          <a:avLst/>
        </a:prstGeom>
      </xdr:spPr>
    </xdr:pic>
    <xdr:clientData/>
  </xdr:twoCellAnchor>
  <xdr:twoCellAnchor editAs="oneCell">
    <xdr:from>
      <xdr:col>4</xdr:col>
      <xdr:colOff>1557617</xdr:colOff>
      <xdr:row>25</xdr:row>
      <xdr:rowOff>235324</xdr:rowOff>
    </xdr:from>
    <xdr:to>
      <xdr:col>5</xdr:col>
      <xdr:colOff>116652</xdr:colOff>
      <xdr:row>25</xdr:row>
      <xdr:rowOff>463956</xdr:rowOff>
    </xdr:to>
    <xdr:pic>
      <xdr:nvPicPr>
        <xdr:cNvPr id="7" name="Imagen 6">
          <a:extLst>
            <a:ext uri="{FF2B5EF4-FFF2-40B4-BE49-F238E27FC236}">
              <a16:creationId xmlns:a16="http://schemas.microsoft.com/office/drawing/2014/main" id="{49C288EC-0CDF-4770-951F-C5622D4348AC}"/>
            </a:ext>
          </a:extLst>
        </xdr:cNvPr>
        <xdr:cNvPicPr>
          <a:picLocks noChangeAspect="1"/>
        </xdr:cNvPicPr>
      </xdr:nvPicPr>
      <xdr:blipFill>
        <a:blip xmlns:r="http://schemas.openxmlformats.org/officeDocument/2006/relationships" r:embed="rId4"/>
        <a:stretch>
          <a:fillRect/>
        </a:stretch>
      </xdr:blipFill>
      <xdr:spPr>
        <a:xfrm>
          <a:off x="7799293" y="8998324"/>
          <a:ext cx="800212" cy="22863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93EF2-5504-47F6-8C82-52470311F1DE}">
  <dimension ref="B2:O38"/>
  <sheetViews>
    <sheetView zoomScaleNormal="100" workbookViewId="0">
      <selection activeCell="G40" sqref="G40"/>
    </sheetView>
  </sheetViews>
  <sheetFormatPr baseColWidth="10" defaultRowHeight="15" x14ac:dyDescent="0.25"/>
  <cols>
    <col min="2" max="2" width="11.42578125" customWidth="1"/>
  </cols>
  <sheetData>
    <row r="2" spans="2:15" x14ac:dyDescent="0.25">
      <c r="B2" s="7" t="s">
        <v>16</v>
      </c>
      <c r="C2" s="7"/>
      <c r="D2" s="7"/>
      <c r="E2" s="7"/>
      <c r="F2" s="7"/>
      <c r="G2" s="7"/>
      <c r="H2" s="7"/>
      <c r="I2" s="7"/>
      <c r="J2" s="7"/>
      <c r="K2" s="7"/>
      <c r="L2" s="7"/>
      <c r="M2" s="7"/>
      <c r="N2" s="7"/>
      <c r="O2" s="7"/>
    </row>
    <row r="4" spans="2:15" ht="34.5" customHeight="1" x14ac:dyDescent="0.25">
      <c r="B4" s="4" t="s">
        <v>17</v>
      </c>
      <c r="C4" s="4"/>
      <c r="D4" s="4"/>
      <c r="E4" s="4"/>
      <c r="F4" s="4"/>
      <c r="G4" s="4"/>
      <c r="H4" s="4"/>
      <c r="I4" s="4"/>
      <c r="J4" s="4"/>
      <c r="K4" s="4"/>
      <c r="L4" s="4"/>
      <c r="M4" s="4"/>
      <c r="N4" s="4"/>
      <c r="O4" s="4"/>
    </row>
    <row r="6" spans="2:15" x14ac:dyDescent="0.25">
      <c r="B6" s="7" t="s">
        <v>18</v>
      </c>
      <c r="C6" s="7"/>
      <c r="D6" s="7"/>
      <c r="E6" s="7"/>
      <c r="F6" s="7"/>
      <c r="G6" s="7"/>
      <c r="H6" s="7"/>
      <c r="I6" s="7"/>
      <c r="J6" s="7"/>
      <c r="K6" s="7"/>
      <c r="L6" s="7"/>
      <c r="M6" s="7"/>
      <c r="N6" s="7"/>
      <c r="O6" s="7"/>
    </row>
    <row r="8" spans="2:15" ht="33" customHeight="1" x14ac:dyDescent="0.25">
      <c r="B8" s="5" t="s">
        <v>22</v>
      </c>
      <c r="C8" s="5"/>
      <c r="D8" s="5"/>
      <c r="E8" s="5"/>
      <c r="F8" s="5"/>
      <c r="G8" s="5"/>
      <c r="H8" s="5"/>
      <c r="I8" s="5"/>
      <c r="J8" s="5"/>
      <c r="K8" s="5"/>
      <c r="L8" s="5"/>
      <c r="M8" s="5"/>
      <c r="N8" s="5"/>
      <c r="O8" s="5"/>
    </row>
    <row r="9" spans="2:15" x14ac:dyDescent="0.25">
      <c r="B9" s="8" t="s">
        <v>19</v>
      </c>
      <c r="C9" s="8"/>
      <c r="D9" s="8"/>
      <c r="E9" s="8"/>
      <c r="F9" s="8"/>
      <c r="G9" s="8"/>
      <c r="H9" s="8"/>
      <c r="I9" s="8"/>
      <c r="J9" s="8"/>
      <c r="K9" s="8"/>
      <c r="L9" s="8"/>
      <c r="M9" s="8"/>
      <c r="N9" s="8"/>
      <c r="O9" s="8"/>
    </row>
    <row r="10" spans="2:15" x14ac:dyDescent="0.25">
      <c r="B10" s="8" t="s">
        <v>20</v>
      </c>
      <c r="C10" s="8"/>
      <c r="D10" s="8"/>
      <c r="E10" s="8"/>
      <c r="F10" s="8"/>
      <c r="G10" s="8"/>
      <c r="H10" s="8"/>
      <c r="I10" s="8"/>
      <c r="J10" s="8"/>
      <c r="K10" s="8"/>
      <c r="L10" s="8"/>
      <c r="M10" s="8"/>
      <c r="N10" s="8"/>
      <c r="O10" s="8"/>
    </row>
    <row r="11" spans="2:15" x14ac:dyDescent="0.25">
      <c r="B11" s="8" t="s">
        <v>21</v>
      </c>
      <c r="C11" s="8"/>
      <c r="D11" s="8"/>
      <c r="E11" s="8"/>
      <c r="F11" s="8"/>
      <c r="G11" s="8"/>
      <c r="H11" s="8"/>
      <c r="I11" s="8"/>
      <c r="J11" s="8"/>
      <c r="K11" s="8"/>
      <c r="L11" s="8"/>
      <c r="M11" s="8"/>
      <c r="N11" s="8"/>
      <c r="O11" s="8"/>
    </row>
    <row r="13" spans="2:15" x14ac:dyDescent="0.25">
      <c r="B13" s="9" t="s">
        <v>23</v>
      </c>
      <c r="C13" s="9"/>
      <c r="D13" s="9"/>
      <c r="E13" s="9"/>
      <c r="F13" s="9"/>
      <c r="G13" s="9"/>
      <c r="H13" s="9"/>
      <c r="I13" s="9"/>
      <c r="J13" s="9"/>
      <c r="K13" s="9"/>
      <c r="L13" s="9"/>
      <c r="M13" s="9"/>
      <c r="N13" s="9"/>
      <c r="O13" s="9"/>
    </row>
    <row r="14" spans="2:15" ht="45" customHeight="1" x14ac:dyDescent="0.25">
      <c r="B14" s="5" t="s">
        <v>24</v>
      </c>
      <c r="C14" s="5"/>
      <c r="D14" s="5"/>
      <c r="E14" s="5"/>
      <c r="F14" s="5"/>
      <c r="G14" s="5"/>
      <c r="H14" s="5"/>
      <c r="I14" s="5"/>
      <c r="J14" s="5"/>
      <c r="K14" s="5"/>
      <c r="L14" s="5"/>
      <c r="M14" s="5"/>
      <c r="N14" s="5"/>
      <c r="O14" s="5"/>
    </row>
    <row r="16" spans="2:15" x14ac:dyDescent="0.25">
      <c r="B16" s="9" t="s">
        <v>25</v>
      </c>
      <c r="C16" s="9"/>
      <c r="D16" s="9"/>
      <c r="E16" s="9"/>
      <c r="F16" s="9"/>
      <c r="G16" s="9"/>
      <c r="H16" s="9"/>
      <c r="I16" s="9"/>
      <c r="J16" s="9"/>
      <c r="K16" s="9"/>
      <c r="L16" s="9"/>
      <c r="M16" s="9"/>
      <c r="N16" s="9"/>
      <c r="O16" s="9"/>
    </row>
    <row r="17" spans="2:15" ht="31.5" customHeight="1" x14ac:dyDescent="0.25">
      <c r="B17" s="4" t="s">
        <v>26</v>
      </c>
      <c r="C17" s="4"/>
      <c r="D17" s="4"/>
      <c r="E17" s="4"/>
      <c r="F17" s="4"/>
      <c r="G17" s="4"/>
      <c r="H17" s="4"/>
      <c r="I17" s="4"/>
      <c r="J17" s="4"/>
      <c r="K17" s="4"/>
      <c r="L17" s="4"/>
      <c r="M17" s="4"/>
      <c r="N17" s="4"/>
      <c r="O17" s="4"/>
    </row>
    <row r="18" spans="2:15" x14ac:dyDescent="0.25">
      <c r="B18" s="6" t="s">
        <v>27</v>
      </c>
      <c r="C18" s="6"/>
      <c r="D18" s="6"/>
      <c r="E18" s="6"/>
      <c r="F18" s="6"/>
      <c r="G18" s="6"/>
      <c r="H18" s="6"/>
      <c r="I18" s="6"/>
      <c r="J18" s="6"/>
      <c r="K18" s="6"/>
      <c r="L18" s="6"/>
      <c r="M18" s="6"/>
      <c r="N18" s="6"/>
      <c r="O18" s="6"/>
    </row>
    <row r="19" spans="2:15" x14ac:dyDescent="0.25">
      <c r="B19" s="6" t="s">
        <v>28</v>
      </c>
      <c r="C19" s="6"/>
      <c r="D19" s="6"/>
      <c r="E19" s="6"/>
      <c r="F19" s="6"/>
      <c r="G19" s="6"/>
      <c r="H19" s="6"/>
      <c r="I19" s="6"/>
      <c r="J19" s="6"/>
      <c r="K19" s="6"/>
      <c r="L19" s="6"/>
      <c r="M19" s="6"/>
      <c r="N19" s="6"/>
      <c r="O19" s="6"/>
    </row>
    <row r="21" spans="2:15" x14ac:dyDescent="0.25">
      <c r="B21" s="9" t="s">
        <v>29</v>
      </c>
      <c r="C21" s="9"/>
      <c r="D21" s="9"/>
      <c r="E21" s="9"/>
      <c r="F21" s="9"/>
      <c r="G21" s="9"/>
      <c r="H21" s="9"/>
      <c r="I21" s="9"/>
      <c r="J21" s="9"/>
      <c r="K21" s="9"/>
      <c r="L21" s="9"/>
      <c r="M21" s="9"/>
      <c r="N21" s="9"/>
      <c r="O21" s="9"/>
    </row>
    <row r="22" spans="2:15" x14ac:dyDescent="0.25">
      <c r="B22" s="2" t="s">
        <v>30</v>
      </c>
      <c r="C22" s="2"/>
      <c r="D22" s="2"/>
      <c r="E22" s="2"/>
      <c r="F22" s="2"/>
      <c r="G22" s="2"/>
      <c r="H22" s="2"/>
      <c r="I22" s="2"/>
      <c r="J22" s="2"/>
      <c r="K22" s="2"/>
      <c r="L22" s="2"/>
      <c r="M22" s="2"/>
      <c r="N22" s="2"/>
      <c r="O22" s="2"/>
    </row>
    <row r="23" spans="2:15" x14ac:dyDescent="0.25">
      <c r="B23" s="2" t="s">
        <v>31</v>
      </c>
      <c r="C23" s="2"/>
      <c r="D23" s="2"/>
      <c r="E23" s="2"/>
      <c r="F23" s="2"/>
      <c r="G23" s="2"/>
      <c r="H23" s="2"/>
      <c r="I23" s="2"/>
      <c r="J23" s="2"/>
      <c r="K23" s="2"/>
      <c r="L23" s="2"/>
      <c r="M23" s="2"/>
      <c r="N23" s="2"/>
      <c r="O23" s="2"/>
    </row>
    <row r="24" spans="2:15" x14ac:dyDescent="0.25">
      <c r="B24" s="2" t="s">
        <v>32</v>
      </c>
      <c r="C24" s="2"/>
      <c r="D24" s="2"/>
      <c r="E24" s="2"/>
      <c r="F24" s="2"/>
      <c r="G24" s="2"/>
      <c r="H24" s="2"/>
      <c r="I24" s="2"/>
      <c r="J24" s="2"/>
      <c r="K24" s="2"/>
      <c r="L24" s="2"/>
      <c r="M24" s="2"/>
      <c r="N24" s="2"/>
      <c r="O24" s="2"/>
    </row>
    <row r="25" spans="2:15" x14ac:dyDescent="0.25">
      <c r="B25" s="2" t="s">
        <v>33</v>
      </c>
      <c r="C25" s="2"/>
      <c r="D25" s="2"/>
      <c r="E25" s="2"/>
      <c r="F25" s="2"/>
      <c r="G25" s="2"/>
      <c r="H25" s="2"/>
      <c r="I25" s="2"/>
      <c r="J25" s="2"/>
      <c r="K25" s="2"/>
      <c r="L25" s="2"/>
      <c r="M25" s="2"/>
      <c r="N25" s="2"/>
      <c r="O25" s="2"/>
    </row>
    <row r="26" spans="2:15" x14ac:dyDescent="0.25">
      <c r="B26" s="2" t="s">
        <v>34</v>
      </c>
      <c r="C26" s="2"/>
      <c r="D26" s="2"/>
      <c r="E26" s="2"/>
      <c r="F26" s="2"/>
      <c r="G26" s="2"/>
      <c r="H26" s="2"/>
      <c r="I26" s="2"/>
      <c r="J26" s="2"/>
      <c r="K26" s="2"/>
      <c r="L26" s="2"/>
      <c r="M26" s="2"/>
      <c r="N26" s="2"/>
      <c r="O26" s="2"/>
    </row>
    <row r="27" spans="2:15" x14ac:dyDescent="0.25">
      <c r="B27" s="10" t="s">
        <v>35</v>
      </c>
      <c r="C27" s="10"/>
      <c r="D27" s="10"/>
      <c r="E27" s="10"/>
      <c r="F27" s="10"/>
      <c r="G27" s="10"/>
      <c r="H27" s="10"/>
      <c r="I27" s="10"/>
      <c r="J27" s="10"/>
      <c r="K27" s="10"/>
      <c r="L27" s="10"/>
      <c r="M27" s="10"/>
      <c r="N27" s="10"/>
      <c r="O27" s="10"/>
    </row>
    <row r="28" spans="2:15" ht="48.75" customHeight="1" x14ac:dyDescent="0.25">
      <c r="B28" s="2"/>
      <c r="C28" s="2"/>
      <c r="D28" s="2"/>
      <c r="E28" s="2"/>
      <c r="F28" s="2"/>
      <c r="G28" s="2"/>
      <c r="H28" s="2"/>
      <c r="I28" s="2"/>
      <c r="J28" s="2"/>
      <c r="K28" s="2"/>
      <c r="L28" s="2"/>
      <c r="M28" s="2"/>
      <c r="N28" s="2"/>
      <c r="O28" s="2"/>
    </row>
    <row r="29" spans="2:15" x14ac:dyDescent="0.25">
      <c r="B29" s="10" t="s">
        <v>36</v>
      </c>
      <c r="C29" s="10"/>
      <c r="D29" s="10"/>
      <c r="E29" s="10"/>
      <c r="F29" s="10"/>
      <c r="G29" s="10"/>
      <c r="H29" s="10"/>
      <c r="I29" s="10"/>
      <c r="J29" s="10"/>
      <c r="K29" s="10"/>
      <c r="L29" s="10"/>
      <c r="M29" s="10"/>
      <c r="N29" s="10"/>
      <c r="O29" s="10"/>
    </row>
    <row r="30" spans="2:15" ht="48.75" customHeight="1" x14ac:dyDescent="0.25">
      <c r="B30" s="2"/>
      <c r="C30" s="2"/>
      <c r="D30" s="2"/>
      <c r="E30" s="2"/>
      <c r="F30" s="2"/>
      <c r="G30" s="2"/>
      <c r="H30" s="2"/>
      <c r="I30" s="2"/>
      <c r="J30" s="2"/>
      <c r="K30" s="2"/>
      <c r="L30" s="2"/>
      <c r="M30" s="2"/>
      <c r="N30" s="2"/>
      <c r="O30" s="2"/>
    </row>
    <row r="31" spans="2:15" x14ac:dyDescent="0.25">
      <c r="B31" s="2" t="s">
        <v>37</v>
      </c>
      <c r="C31" s="2"/>
      <c r="D31" s="2"/>
      <c r="E31" s="2"/>
      <c r="F31" s="2"/>
      <c r="G31" s="2"/>
      <c r="H31" s="2"/>
      <c r="I31" s="2"/>
      <c r="J31" s="2"/>
      <c r="K31" s="2"/>
      <c r="L31" s="2"/>
      <c r="M31" s="2"/>
      <c r="N31" s="2"/>
      <c r="O31" s="2"/>
    </row>
    <row r="32" spans="2:15" x14ac:dyDescent="0.25">
      <c r="B32" s="2" t="s">
        <v>38</v>
      </c>
      <c r="C32" s="2"/>
      <c r="D32" s="2"/>
      <c r="E32" s="2"/>
      <c r="F32" s="2"/>
      <c r="G32" s="2"/>
      <c r="H32" s="2"/>
      <c r="I32" s="2"/>
      <c r="J32" s="2"/>
      <c r="K32" s="2"/>
      <c r="L32" s="2"/>
      <c r="M32" s="2"/>
      <c r="N32" s="2"/>
      <c r="O32" s="2"/>
    </row>
    <row r="33" spans="2:15" x14ac:dyDescent="0.25">
      <c r="B33" s="2" t="s">
        <v>39</v>
      </c>
      <c r="C33" s="2"/>
      <c r="D33" s="2"/>
      <c r="E33" s="2"/>
      <c r="F33" s="2"/>
      <c r="G33" s="2"/>
      <c r="H33" s="2"/>
      <c r="I33" s="2"/>
      <c r="J33" s="2"/>
      <c r="K33" s="2"/>
      <c r="L33" s="2"/>
      <c r="M33" s="2"/>
      <c r="N33" s="2"/>
      <c r="O33" s="2"/>
    </row>
    <row r="34" spans="2:15" x14ac:dyDescent="0.25">
      <c r="B34" s="2" t="s">
        <v>41</v>
      </c>
      <c r="C34" s="2"/>
      <c r="D34" s="2"/>
      <c r="E34" s="2"/>
      <c r="F34" s="2"/>
      <c r="G34" s="2"/>
      <c r="H34" s="2"/>
      <c r="I34" s="2"/>
      <c r="J34" s="2"/>
      <c r="K34" s="2"/>
      <c r="L34" s="2"/>
      <c r="M34" s="2"/>
      <c r="N34" s="2"/>
      <c r="O34" s="2"/>
    </row>
    <row r="35" spans="2:15" x14ac:dyDescent="0.25">
      <c r="B35" s="2" t="s">
        <v>40</v>
      </c>
      <c r="C35" s="2"/>
      <c r="D35" s="2"/>
      <c r="E35" s="2"/>
      <c r="F35" s="2"/>
      <c r="G35" s="2"/>
      <c r="H35" s="2"/>
      <c r="I35" s="2"/>
      <c r="J35" s="2"/>
      <c r="K35" s="2"/>
      <c r="L35" s="2"/>
      <c r="M35" s="2"/>
      <c r="N35" s="2"/>
      <c r="O35" s="2"/>
    </row>
    <row r="37" spans="2:15" x14ac:dyDescent="0.25">
      <c r="B37" s="7" t="s">
        <v>6</v>
      </c>
      <c r="C37" s="7"/>
      <c r="D37" s="7"/>
      <c r="E37" s="7"/>
      <c r="F37" s="7"/>
      <c r="G37" s="7"/>
      <c r="H37" s="7"/>
      <c r="I37" s="7"/>
      <c r="J37" s="7"/>
      <c r="K37" s="7"/>
      <c r="L37" s="7"/>
      <c r="M37" s="7"/>
      <c r="N37" s="7"/>
      <c r="O37" s="7"/>
    </row>
    <row r="38" spans="2:15" ht="24.75" customHeight="1" x14ac:dyDescent="0.25">
      <c r="B38" s="2"/>
      <c r="C38" s="2"/>
      <c r="D38" s="2"/>
      <c r="E38" s="2"/>
      <c r="F38" s="2"/>
      <c r="G38" s="2"/>
      <c r="H38" s="2"/>
      <c r="I38" s="2"/>
      <c r="J38" s="2"/>
      <c r="K38" s="2"/>
      <c r="L38" s="2"/>
      <c r="M38" s="2"/>
      <c r="N38" s="2"/>
      <c r="O38" s="2"/>
    </row>
  </sheetData>
  <mergeCells count="30">
    <mergeCell ref="B37:O37"/>
    <mergeCell ref="B38:O38"/>
    <mergeCell ref="B30:O30"/>
    <mergeCell ref="B31:O31"/>
    <mergeCell ref="B32:O32"/>
    <mergeCell ref="B33:O33"/>
    <mergeCell ref="B34:O34"/>
    <mergeCell ref="B35:O35"/>
    <mergeCell ref="B24:O24"/>
    <mergeCell ref="B25:O25"/>
    <mergeCell ref="B26:O26"/>
    <mergeCell ref="B27:O27"/>
    <mergeCell ref="B28:O28"/>
    <mergeCell ref="B29:O29"/>
    <mergeCell ref="B18:O18"/>
    <mergeCell ref="B19:O19"/>
    <mergeCell ref="B17:O17"/>
    <mergeCell ref="B22:O22"/>
    <mergeCell ref="B23:O23"/>
    <mergeCell ref="B21:O21"/>
    <mergeCell ref="B9:O9"/>
    <mergeCell ref="B10:O10"/>
    <mergeCell ref="B11:O11"/>
    <mergeCell ref="B14:O14"/>
    <mergeCell ref="B13:O13"/>
    <mergeCell ref="B16:O16"/>
    <mergeCell ref="B4:O4"/>
    <mergeCell ref="B2:O2"/>
    <mergeCell ref="B6:O6"/>
    <mergeCell ref="B8:O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AA86C-15E2-4ECE-9450-E8BDF094FAD4}">
  <dimension ref="B2:K28"/>
  <sheetViews>
    <sheetView tabSelected="1" topLeftCell="A6" zoomScale="85" zoomScaleNormal="85" workbookViewId="0">
      <selection activeCell="C6" sqref="C6"/>
    </sheetView>
  </sheetViews>
  <sheetFormatPr baseColWidth="10" defaultRowHeight="15" x14ac:dyDescent="0.25"/>
  <cols>
    <col min="2" max="2" width="49" bestFit="1" customWidth="1"/>
    <col min="3" max="3" width="21.7109375" bestFit="1" customWidth="1"/>
    <col min="5" max="5" width="33.5703125" bestFit="1" customWidth="1"/>
    <col min="6" max="6" width="11.85546875" bestFit="1" customWidth="1"/>
    <col min="7" max="7" width="12.42578125" customWidth="1"/>
  </cols>
  <sheetData>
    <row r="2" spans="2:11" x14ac:dyDescent="0.25">
      <c r="B2" s="49" t="s">
        <v>54</v>
      </c>
      <c r="C2" s="49"/>
      <c r="D2" s="49"/>
      <c r="E2" s="49"/>
      <c r="F2" s="49"/>
      <c r="G2" s="49"/>
      <c r="H2" s="49"/>
      <c r="I2" s="49"/>
      <c r="J2" s="49"/>
      <c r="K2" s="49"/>
    </row>
    <row r="3" spans="2:11" x14ac:dyDescent="0.25">
      <c r="B3" s="29"/>
      <c r="C3" s="29"/>
      <c r="D3" s="29"/>
      <c r="E3" s="29"/>
      <c r="F3" s="29"/>
      <c r="G3" s="29"/>
      <c r="H3" s="29"/>
      <c r="I3" s="29"/>
      <c r="J3" s="29"/>
      <c r="K3" s="29"/>
    </row>
    <row r="4" spans="2:11" x14ac:dyDescent="0.25">
      <c r="B4" s="43" t="s">
        <v>0</v>
      </c>
      <c r="C4" s="43"/>
      <c r="D4" s="29"/>
      <c r="E4" s="43" t="s">
        <v>102</v>
      </c>
      <c r="F4" s="43"/>
      <c r="G4" s="43"/>
      <c r="H4" s="43"/>
      <c r="I4" s="43"/>
      <c r="J4" s="43"/>
      <c r="K4" s="43"/>
    </row>
    <row r="5" spans="2:11" ht="33.75" customHeight="1" x14ac:dyDescent="0.25">
      <c r="B5" s="47" t="s">
        <v>1</v>
      </c>
      <c r="C5" s="19">
        <v>50</v>
      </c>
      <c r="D5" s="29"/>
      <c r="E5" s="14" t="s">
        <v>94</v>
      </c>
      <c r="F5" s="14"/>
      <c r="G5" s="14"/>
      <c r="H5" s="14"/>
      <c r="I5" s="14"/>
      <c r="J5" s="14"/>
      <c r="K5" s="14"/>
    </row>
    <row r="6" spans="2:11" ht="45.75" customHeight="1" x14ac:dyDescent="0.25">
      <c r="B6" s="48" t="s">
        <v>8</v>
      </c>
      <c r="C6" s="20" t="s">
        <v>3</v>
      </c>
      <c r="D6" s="29"/>
      <c r="E6" s="34" t="s">
        <v>67</v>
      </c>
      <c r="F6" s="34"/>
      <c r="G6" s="34"/>
      <c r="H6" s="35">
        <f>IF(C6="SISTEMA TRIFÁSICO",((C8*1000)/(1.73205*C7*C14)),((C8*1000)/(C7*C14)))</f>
        <v>119.04761904761905</v>
      </c>
      <c r="I6" s="35"/>
      <c r="J6" s="35"/>
      <c r="K6" s="35"/>
    </row>
    <row r="7" spans="2:11" ht="45.75" customHeight="1" x14ac:dyDescent="0.25">
      <c r="B7" s="48" t="s">
        <v>5</v>
      </c>
      <c r="C7" s="20">
        <v>280</v>
      </c>
      <c r="D7" s="29"/>
      <c r="E7" s="35" t="str">
        <f>_xlfn.CONCAT("DELTA V ES EL ",C9,"% DE ",C7, "V")</f>
        <v>DELTA V ES EL 3% DE 280V</v>
      </c>
      <c r="F7" s="35"/>
      <c r="G7" s="35"/>
      <c r="H7" s="35">
        <f>C7*C9/100</f>
        <v>8.4</v>
      </c>
      <c r="I7" s="35"/>
      <c r="J7" s="35"/>
      <c r="K7" s="35"/>
    </row>
    <row r="8" spans="2:11" ht="45.75" customHeight="1" x14ac:dyDescent="0.25">
      <c r="B8" s="48" t="s">
        <v>4</v>
      </c>
      <c r="C8" s="20">
        <v>30</v>
      </c>
      <c r="D8" s="29"/>
      <c r="E8" s="34" t="s">
        <v>82</v>
      </c>
      <c r="F8" s="34"/>
      <c r="G8" s="34"/>
      <c r="H8" s="35">
        <f>(H7/(H6*(C5/1000)))</f>
        <v>1.4112</v>
      </c>
      <c r="I8" s="35"/>
      <c r="J8" s="35"/>
      <c r="K8" s="35"/>
    </row>
    <row r="9" spans="2:11" ht="37.5" customHeight="1" x14ac:dyDescent="0.25">
      <c r="B9" s="48" t="s">
        <v>87</v>
      </c>
      <c r="C9" s="20">
        <v>3</v>
      </c>
      <c r="D9" s="29"/>
      <c r="E9" s="14" t="s">
        <v>88</v>
      </c>
      <c r="F9" s="14"/>
      <c r="G9" s="14"/>
      <c r="H9" s="14"/>
      <c r="I9" s="14"/>
      <c r="J9" s="14"/>
      <c r="K9" s="14"/>
    </row>
    <row r="10" spans="2:11" x14ac:dyDescent="0.25">
      <c r="B10" s="48" t="s">
        <v>11</v>
      </c>
      <c r="C10" s="20" t="s">
        <v>72</v>
      </c>
      <c r="D10" s="29"/>
      <c r="E10" s="36" t="s">
        <v>89</v>
      </c>
      <c r="F10" s="37"/>
      <c r="G10" s="38"/>
      <c r="H10" s="36">
        <f>IF(C12="1 a 7",IF(C6="SISTEMA MONOFÁSICO",'Tablas modificadas para calculo'!L17,'Tablas modificadas para calculo'!L18),IF(C6="SISTEMA MONOFÁSICO",'Tablas modificadas para calculo'!L19,'Tablas modificadas para calculo'!L20))</f>
        <v>35</v>
      </c>
      <c r="I10" s="37"/>
      <c r="J10" s="37"/>
      <c r="K10" s="38"/>
    </row>
    <row r="11" spans="2:11" x14ac:dyDescent="0.25">
      <c r="B11" s="48" t="s">
        <v>12</v>
      </c>
      <c r="C11" s="20">
        <v>25</v>
      </c>
      <c r="D11" s="29"/>
      <c r="E11" s="33" t="s">
        <v>90</v>
      </c>
      <c r="F11" s="33"/>
      <c r="G11" s="33"/>
      <c r="H11" s="33"/>
      <c r="I11" s="33"/>
      <c r="J11" s="33"/>
      <c r="K11" s="33"/>
    </row>
    <row r="12" spans="2:11" x14ac:dyDescent="0.25">
      <c r="B12" s="48" t="s">
        <v>13</v>
      </c>
      <c r="C12" s="20" t="s">
        <v>14</v>
      </c>
      <c r="D12" s="29"/>
      <c r="E12" s="40" t="s">
        <v>104</v>
      </c>
      <c r="F12" s="41"/>
      <c r="G12" s="42"/>
      <c r="H12" s="36">
        <f>IF(C10="PVC 70ºC",'Tablas modificadas para calculo'!L14,'Tablas modificadas para calculo'!L15)</f>
        <v>1.04</v>
      </c>
      <c r="I12" s="37"/>
      <c r="J12" s="37"/>
      <c r="K12" s="38"/>
    </row>
    <row r="13" spans="2:11" ht="56.25" customHeight="1" x14ac:dyDescent="0.25">
      <c r="B13" s="48" t="s">
        <v>59</v>
      </c>
      <c r="C13" s="20">
        <v>0.9</v>
      </c>
      <c r="D13" s="29"/>
      <c r="E13" s="34" t="s">
        <v>68</v>
      </c>
      <c r="F13" s="34"/>
      <c r="G13" s="34"/>
      <c r="H13" s="36">
        <f>H6/(C13*H12)</f>
        <v>127.18762718762719</v>
      </c>
      <c r="I13" s="37"/>
      <c r="J13" s="37"/>
      <c r="K13" s="38"/>
    </row>
    <row r="14" spans="2:11" ht="82.5" customHeight="1" x14ac:dyDescent="0.25">
      <c r="B14" s="48" t="s">
        <v>66</v>
      </c>
      <c r="C14" s="30">
        <v>0.9</v>
      </c>
      <c r="D14" s="29"/>
      <c r="E14" s="14" t="str">
        <f>_xlfn.CONCAT("SE MIRA SI EN LA ",IF(C10="PVC 70ºC",IF(C12="1 a 7",IF(C6="SISTEMA MONOFÁSICO",'Tablas modificadas para calculo'!K5,'Tablas modificadas para calculo'!K6),IF(C6="SISTEMA MONOFÁSICO",'Tablas modificadas para calculo'!K7,'Tablas modificadas para calculo'!K8)),IF(C12="1 a 7",IF(C6="SISTEMA MONOFÁSICO",'Tablas modificadas para calculo'!K9,'Tablas modificadas para calculo'!K10),IF(C6="SISTEMA MONOFÁSICO",'Tablas modificadas para calculo'!K11,'Tablas modificadas para calculo'!K12)))," EL VALOR DE LA CORRIENTE SOPORTADA POR LA SECCIÓN TRANSVERSAL DE : ",H10,"mm2 ES MAYOR A LA CORRIENTE REQUERIDA ",H13, "A, EN TAL CASO EL AREA TRANSVERSAL CALCULADO CON EL CRITERO DE TENSION ES CORRECTO, SINO TIENE QUE TOMARSE EL AREA TRANSVERSAL REQUERIDO POR LA CORRIENTE")</f>
        <v>SE MIRA SI EN LA TABLA 5.4a EPR XLPE 1-7  (2 CONDUCTORES) EL VALOR DE LA CORRIENTE SOPORTADA POR LA SECCIÓN TRANSVERSAL DE : 35mm2 ES MAYOR A LA CORRIENTE REQUERIDA 127.187627187627A, EN TAL CASO EL AREA TRANSVERSAL CALCULADO CON EL CRITERO DE TENSION ES CORRECTO, SINO TIENE QUE TOMARSE EL AREA TRANSVERSAL REQUERIDO POR LA CORRIENTE</v>
      </c>
      <c r="F14" s="14"/>
      <c r="G14" s="14"/>
      <c r="H14" s="14"/>
      <c r="I14" s="14"/>
      <c r="J14" s="14"/>
      <c r="K14" s="14"/>
    </row>
    <row r="15" spans="2:11" x14ac:dyDescent="0.25">
      <c r="B15" s="31"/>
      <c r="C15" s="32"/>
      <c r="D15" s="29"/>
      <c r="E15" s="43" t="s">
        <v>93</v>
      </c>
      <c r="F15" s="43"/>
      <c r="G15" s="43"/>
      <c r="H15" s="44">
        <f>IF(H10&gt;=H23,H10,H23)</f>
        <v>35</v>
      </c>
      <c r="I15" s="45"/>
      <c r="J15" s="45"/>
      <c r="K15" s="46"/>
    </row>
    <row r="16" spans="2:11" x14ac:dyDescent="0.25">
      <c r="D16" s="29"/>
    </row>
    <row r="18" spans="3:11" x14ac:dyDescent="0.25">
      <c r="E18" s="43" t="s">
        <v>103</v>
      </c>
      <c r="F18" s="43"/>
      <c r="G18" s="43"/>
      <c r="H18" s="43"/>
      <c r="I18" s="43"/>
      <c r="J18" s="43"/>
      <c r="K18" s="43"/>
    </row>
    <row r="19" spans="3:11" ht="45" customHeight="1" x14ac:dyDescent="0.25">
      <c r="E19" s="14" t="s">
        <v>101</v>
      </c>
      <c r="F19" s="14"/>
      <c r="G19" s="14"/>
      <c r="H19" s="14"/>
      <c r="I19" s="14"/>
      <c r="J19" s="14"/>
      <c r="K19" s="14"/>
    </row>
    <row r="20" spans="3:11" ht="57" customHeight="1" x14ac:dyDescent="0.25">
      <c r="D20" s="29"/>
      <c r="E20" s="34" t="s">
        <v>67</v>
      </c>
      <c r="F20" s="34"/>
      <c r="G20" s="34"/>
      <c r="H20" s="35">
        <f>IF(C6="SISTEMA TRIFÁSICO",((C8*1000)/(1.73205*C7*C14)),((C8*1000)/(C7*C14)))</f>
        <v>119.04761904761905</v>
      </c>
      <c r="I20" s="35"/>
      <c r="J20" s="35"/>
      <c r="K20" s="35"/>
    </row>
    <row r="21" spans="3:11" ht="59.25" customHeight="1" x14ac:dyDescent="0.25">
      <c r="C21" s="29"/>
      <c r="D21" s="29"/>
      <c r="E21" s="34" t="s">
        <v>68</v>
      </c>
      <c r="F21" s="34"/>
      <c r="G21" s="34"/>
      <c r="H21" s="35">
        <f>H6/(C13*H12)</f>
        <v>127.18762718762719</v>
      </c>
      <c r="I21" s="35"/>
      <c r="J21" s="35"/>
      <c r="K21" s="35"/>
    </row>
    <row r="22" spans="3:11" x14ac:dyDescent="0.25">
      <c r="D22" s="29"/>
      <c r="E22" s="33" t="str">
        <f>_xlfn.CONCAT("VALOR DE SECCION TRANSVERSAL TOMADO DE LA ", IF(C10="PVC 70ºC",IF(C12="1 a 7",IF(C6="SISTEMA MONOFÁSICO",'Tablas modificadas para calculo'!K5,'Tablas modificadas para calculo'!K6),IF(C6="SISTEMA MONOFÁSICO",'Tablas modificadas para calculo'!K7,'Tablas modificadas para calculo'!K8)), IF(C12="1 a 7",IF(C6="SISTEMA MONOFÁSICO",'Tablas modificadas para calculo'!K9,'Tablas modificadas para calculo'!K10),IF(C6="SISTEMA MONOFÁSICO",'Tablas modificadas para calculo'!K11,'Tablas modificadas para calculo'!K12))))</f>
        <v>VALOR DE SECCION TRANSVERSAL TOMADO DE LA TABLA 5.4a EPR XLPE 1-7  (2 CONDUCTORES)</v>
      </c>
      <c r="F22" s="33"/>
      <c r="G22" s="33"/>
      <c r="H22" s="33"/>
      <c r="I22" s="33"/>
      <c r="J22" s="33"/>
      <c r="K22" s="33"/>
    </row>
    <row r="23" spans="3:11" x14ac:dyDescent="0.25">
      <c r="E23" s="35" t="s">
        <v>73</v>
      </c>
      <c r="F23" s="35"/>
      <c r="G23" s="35"/>
      <c r="H23" s="35">
        <f>IF(C10="PVC 70ºC",IF(C12="1 a 7",IF(C6="SISTEMA MONOFÁSICO",'Tablas modificadas para calculo'!L5,'Tablas modificadas para calculo'!L6),IF(C6="SISTEMA MONOFÁSICO",'Tablas modificadas para calculo'!L7,'Tablas modificadas para calculo'!L8)), IF(C12="1 a 7",IF(C6="SISTEMA MONOFÁSICO",'Tablas modificadas para calculo'!L9,'Tablas modificadas para calculo'!L10),IF(C6="SISTEMA MONOFÁSICO",'Tablas modificadas para calculo'!L11,'Tablas modificadas para calculo'!L12)))</f>
        <v>25</v>
      </c>
      <c r="I23" s="35"/>
      <c r="J23" s="35"/>
      <c r="K23" s="35"/>
    </row>
    <row r="24" spans="3:11" x14ac:dyDescent="0.25">
      <c r="E24" s="39" t="str">
        <f>_xlfn.CONCAT("DELTA V ES EL ",C9,"% DE ",C7, "V")</f>
        <v>DELTA V ES EL 3% DE 280V</v>
      </c>
      <c r="F24" s="39"/>
      <c r="G24" s="39"/>
      <c r="H24" s="39">
        <f>C7*C9/100</f>
        <v>8.4</v>
      </c>
      <c r="I24" s="39"/>
      <c r="J24" s="39"/>
      <c r="K24" s="39"/>
    </row>
    <row r="25" spans="3:11" x14ac:dyDescent="0.25">
      <c r="E25" s="39" t="s">
        <v>95</v>
      </c>
      <c r="F25" s="39"/>
      <c r="G25" s="39"/>
      <c r="H25" s="39">
        <f>IF(C12="1 a 7",IF(C6="SISTEMA MONOFÁSICO",'Tablas modificadas para calculo'!L22,'Tablas modificadas para calculo'!L23),IF(C6="SISTEMA MONOFÁSICO",'Tablas modificadas para calculo'!L24,'Tablas modificadas para calculo'!L25))</f>
        <v>1.52</v>
      </c>
      <c r="I25" s="39"/>
      <c r="J25" s="39"/>
      <c r="K25" s="39"/>
    </row>
    <row r="26" spans="3:11" ht="44.25" customHeight="1" x14ac:dyDescent="0.25">
      <c r="E26" s="34" t="s">
        <v>100</v>
      </c>
      <c r="F26" s="34"/>
      <c r="G26" s="34"/>
      <c r="H26" s="35">
        <f>H25*H20*C5/1000</f>
        <v>9.0476190476190474</v>
      </c>
      <c r="I26" s="35"/>
      <c r="J26" s="35"/>
      <c r="K26" s="35"/>
    </row>
    <row r="27" spans="3:11" ht="47.25" customHeight="1" x14ac:dyDescent="0.25">
      <c r="E27" s="18" t="str">
        <f>_xlfn.CONCAT("DELTA V CALCULADO ",H26,"V TIENE QUE SER MENOR QUE EL DELTA V PERMITIDO ",H24,"V PARA QUE EL AREA HALLADA CON EL CRITERIO DE LA CORRIENTE, SINO ES ASI ENTONCES DEBE DE BUSCARSE CAMBIAR ALGUNA CARACTERISTICA DEL CABLE COMO POR EJEMPLO SU AISLANTE")</f>
        <v>DELTA V CALCULADO 9.04761904761905V TIENE QUE SER MENOR QUE EL DELTA V PERMITIDO 8.4V PARA QUE EL AREA HALLADA CON EL CRITERIO DE LA CORRIENTE, SINO ES ASI ENTONCES DEBE DE BUSCARSE CAMBIAR ALGUNA CARACTERISTICA DEL CABLE COMO POR EJEMPLO SU AISLANTE</v>
      </c>
      <c r="F27" s="18"/>
      <c r="G27" s="18"/>
      <c r="H27" s="18"/>
      <c r="I27" s="18"/>
      <c r="J27" s="18"/>
      <c r="K27" s="18"/>
    </row>
    <row r="28" spans="3:11" x14ac:dyDescent="0.25">
      <c r="E28" s="43" t="s">
        <v>93</v>
      </c>
      <c r="F28" s="43"/>
      <c r="G28" s="43"/>
      <c r="H28" s="44" t="str">
        <f>IF(H26&lt;=H24,H23,"AJUSTE LOS PARAMETROS DEL CABLE")</f>
        <v>AJUSTE LOS PARAMETROS DEL CABLE</v>
      </c>
      <c r="I28" s="45"/>
      <c r="J28" s="45"/>
      <c r="K28" s="46"/>
    </row>
  </sheetData>
  <mergeCells count="39">
    <mergeCell ref="E27:K27"/>
    <mergeCell ref="B2:K2"/>
    <mergeCell ref="E28:G28"/>
    <mergeCell ref="H28:K28"/>
    <mergeCell ref="E24:G24"/>
    <mergeCell ref="H24:K24"/>
    <mergeCell ref="E25:G25"/>
    <mergeCell ref="H25:K25"/>
    <mergeCell ref="E26:G26"/>
    <mergeCell ref="H26:K26"/>
    <mergeCell ref="E21:G21"/>
    <mergeCell ref="H21:K21"/>
    <mergeCell ref="E22:K22"/>
    <mergeCell ref="H23:K23"/>
    <mergeCell ref="E23:G23"/>
    <mergeCell ref="E7:G7"/>
    <mergeCell ref="H7:K7"/>
    <mergeCell ref="E15:G15"/>
    <mergeCell ref="H15:K15"/>
    <mergeCell ref="E18:K18"/>
    <mergeCell ref="E19:K19"/>
    <mergeCell ref="E20:G20"/>
    <mergeCell ref="H20:K20"/>
    <mergeCell ref="H6:K6"/>
    <mergeCell ref="H8:K8"/>
    <mergeCell ref="E10:G10"/>
    <mergeCell ref="H10:K10"/>
    <mergeCell ref="E12:G12"/>
    <mergeCell ref="E13:G13"/>
    <mergeCell ref="H12:K12"/>
    <mergeCell ref="H13:K13"/>
    <mergeCell ref="B4:C4"/>
    <mergeCell ref="E5:K5"/>
    <mergeCell ref="E9:K9"/>
    <mergeCell ref="E14:K14"/>
    <mergeCell ref="E11:K11"/>
    <mergeCell ref="E4:K4"/>
    <mergeCell ref="E6:G6"/>
    <mergeCell ref="E8:G8"/>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errorTitle="NO ES UNA OPCION" error="Seleccione una de las opciones proporcionadas" promptTitle="SELECCIONE" prompt="EL TIPO DE ALIMENTACIÓN_x000a__x000a_" xr:uid="{98E27DB2-DA46-408B-9F1C-69E352C38EF7}">
          <x14:formula1>
            <xm:f>'Cosas para la programacion'!$B$2:$B$3</xm:f>
          </x14:formula1>
          <xm:sqref>C6</xm:sqref>
        </x14:dataValidation>
        <x14:dataValidation type="list" allowBlank="1" showInputMessage="1" showErrorMessage="1" promptTitle="SELECCIONE" prompt="EL TIPO DE AISLAMIENTO" xr:uid="{CE9C6037-8C81-4E0A-A04D-0C1C7099FDA8}">
          <x14:formula1>
            <xm:f>'Cosas para la programacion'!$C$2:$C$3</xm:f>
          </x14:formula1>
          <xm:sqref>C10</xm:sqref>
        </x14:dataValidation>
        <x14:dataValidation type="list" allowBlank="1" showInputMessage="1" showErrorMessage="1" promptTitle="SELECCIONE " prompt="LA FORMA DE MONTAR" xr:uid="{15BBBDE2-3D31-4DAD-A6CF-6D5095CA3CA7}">
          <x14:formula1>
            <xm:f>'Cosas para la programacion'!$D$2:$D$3</xm:f>
          </x14:formula1>
          <xm:sqref>C12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F4DB-0F78-4CB3-8763-D78A287826EA}">
  <dimension ref="B1:H90"/>
  <sheetViews>
    <sheetView zoomScale="85" zoomScaleNormal="85" workbookViewId="0">
      <selection activeCell="D13" sqref="D13"/>
    </sheetView>
  </sheetViews>
  <sheetFormatPr baseColWidth="10" defaultRowHeight="15" x14ac:dyDescent="0.25"/>
  <cols>
    <col min="2" max="2" width="27" bestFit="1" customWidth="1"/>
    <col min="3" max="3" width="19.140625" customWidth="1"/>
    <col min="4" max="4" width="18.85546875" customWidth="1"/>
    <col min="6" max="6" width="22" bestFit="1" customWidth="1"/>
    <col min="7" max="7" width="18.85546875" bestFit="1" customWidth="1"/>
    <col min="8" max="8" width="17.28515625" bestFit="1" customWidth="1"/>
    <col min="9" max="9" width="23.85546875" bestFit="1" customWidth="1"/>
    <col min="10" max="10" width="18.85546875" bestFit="1" customWidth="1"/>
    <col min="11" max="11" width="15.5703125" bestFit="1" customWidth="1"/>
  </cols>
  <sheetData>
    <row r="1" spans="2:8" x14ac:dyDescent="0.25">
      <c r="B1" s="11" t="s">
        <v>47</v>
      </c>
      <c r="C1" s="11"/>
      <c r="D1" s="11"/>
      <c r="F1" s="11" t="s">
        <v>49</v>
      </c>
      <c r="G1" s="11"/>
      <c r="H1" s="11"/>
    </row>
    <row r="2" spans="2:8" ht="45" customHeight="1" x14ac:dyDescent="0.25">
      <c r="B2" s="12" t="s">
        <v>69</v>
      </c>
      <c r="C2" s="12"/>
      <c r="D2" s="12"/>
      <c r="F2" s="12" t="s">
        <v>48</v>
      </c>
      <c r="G2" s="12"/>
      <c r="H2" s="12"/>
    </row>
    <row r="3" spans="2:8" x14ac:dyDescent="0.25">
      <c r="B3" s="14" t="s">
        <v>42</v>
      </c>
      <c r="C3" s="11" t="s">
        <v>46</v>
      </c>
      <c r="D3" s="11"/>
      <c r="F3" s="14" t="s">
        <v>42</v>
      </c>
      <c r="G3" s="11" t="s">
        <v>46</v>
      </c>
      <c r="H3" s="11"/>
    </row>
    <row r="4" spans="2:8" x14ac:dyDescent="0.25">
      <c r="B4" s="14"/>
      <c r="C4" s="11" t="s">
        <v>45</v>
      </c>
      <c r="D4" s="11"/>
      <c r="F4" s="14"/>
      <c r="G4" s="11" t="s">
        <v>45</v>
      </c>
      <c r="H4" s="11"/>
    </row>
    <row r="5" spans="2:8" x14ac:dyDescent="0.25">
      <c r="B5" s="14"/>
      <c r="C5" s="13" t="s">
        <v>43</v>
      </c>
      <c r="D5" s="13" t="s">
        <v>44</v>
      </c>
      <c r="F5" s="14"/>
      <c r="G5" s="13" t="s">
        <v>43</v>
      </c>
      <c r="H5" s="13" t="s">
        <v>44</v>
      </c>
    </row>
    <row r="6" spans="2:8" x14ac:dyDescent="0.25">
      <c r="B6" s="15">
        <v>1</v>
      </c>
      <c r="C6" s="15">
        <v>13.5</v>
      </c>
      <c r="D6" s="15">
        <v>12</v>
      </c>
      <c r="F6" s="15">
        <v>1</v>
      </c>
      <c r="G6" s="15">
        <v>15</v>
      </c>
      <c r="H6" s="15">
        <v>13.5</v>
      </c>
    </row>
    <row r="7" spans="2:8" x14ac:dyDescent="0.25">
      <c r="B7" s="15">
        <v>1.5</v>
      </c>
      <c r="C7" s="15">
        <v>17.5</v>
      </c>
      <c r="D7" s="15">
        <v>15.5</v>
      </c>
      <c r="F7" s="15">
        <v>1.5</v>
      </c>
      <c r="G7" s="15">
        <v>19.5</v>
      </c>
      <c r="H7" s="15">
        <v>17.5</v>
      </c>
    </row>
    <row r="8" spans="2:8" x14ac:dyDescent="0.25">
      <c r="B8" s="15">
        <v>2.5</v>
      </c>
      <c r="C8" s="15">
        <v>24</v>
      </c>
      <c r="D8" s="15">
        <v>21</v>
      </c>
      <c r="F8" s="15">
        <v>2.5</v>
      </c>
      <c r="G8" s="15">
        <v>26</v>
      </c>
      <c r="H8" s="15">
        <v>24</v>
      </c>
    </row>
    <row r="9" spans="2:8" x14ac:dyDescent="0.25">
      <c r="B9" s="15">
        <v>4</v>
      </c>
      <c r="C9" s="15">
        <v>32</v>
      </c>
      <c r="D9" s="15">
        <v>28</v>
      </c>
      <c r="F9" s="15">
        <v>4</v>
      </c>
      <c r="G9" s="15">
        <v>35</v>
      </c>
      <c r="H9" s="15">
        <v>32</v>
      </c>
    </row>
    <row r="10" spans="2:8" x14ac:dyDescent="0.25">
      <c r="B10" s="15">
        <v>6</v>
      </c>
      <c r="C10" s="15">
        <v>41</v>
      </c>
      <c r="D10" s="15">
        <v>36</v>
      </c>
      <c r="F10" s="15">
        <v>6</v>
      </c>
      <c r="G10" s="15">
        <v>46</v>
      </c>
      <c r="H10" s="15">
        <v>41</v>
      </c>
    </row>
    <row r="11" spans="2:8" x14ac:dyDescent="0.25">
      <c r="B11" s="15">
        <v>10</v>
      </c>
      <c r="C11" s="15">
        <v>57</v>
      </c>
      <c r="D11" s="15">
        <v>50</v>
      </c>
      <c r="F11" s="15">
        <v>10</v>
      </c>
      <c r="G11" s="15">
        <v>63</v>
      </c>
      <c r="H11" s="15">
        <v>57</v>
      </c>
    </row>
    <row r="12" spans="2:8" x14ac:dyDescent="0.25">
      <c r="B12" s="15">
        <v>16</v>
      </c>
      <c r="C12" s="15">
        <v>76</v>
      </c>
      <c r="D12" s="15">
        <v>68</v>
      </c>
      <c r="F12" s="15">
        <v>16</v>
      </c>
      <c r="G12" s="15">
        <v>85</v>
      </c>
      <c r="H12" s="15">
        <v>76</v>
      </c>
    </row>
    <row r="13" spans="2:8" x14ac:dyDescent="0.25">
      <c r="B13" s="15">
        <v>25</v>
      </c>
      <c r="C13" s="15">
        <v>101</v>
      </c>
      <c r="D13" s="15">
        <v>89</v>
      </c>
      <c r="F13" s="15">
        <v>25</v>
      </c>
      <c r="G13" s="15">
        <v>112</v>
      </c>
      <c r="H13" s="15">
        <v>101</v>
      </c>
    </row>
    <row r="14" spans="2:8" x14ac:dyDescent="0.25">
      <c r="B14" s="15">
        <v>35</v>
      </c>
      <c r="C14" s="15">
        <v>125</v>
      </c>
      <c r="D14" s="15">
        <v>111</v>
      </c>
      <c r="F14" s="15">
        <v>35</v>
      </c>
      <c r="G14" s="15">
        <v>138</v>
      </c>
      <c r="H14" s="15">
        <v>125</v>
      </c>
    </row>
    <row r="15" spans="2:8" x14ac:dyDescent="0.25">
      <c r="B15" s="15">
        <v>50</v>
      </c>
      <c r="C15" s="15">
        <v>151</v>
      </c>
      <c r="D15" s="15">
        <v>134</v>
      </c>
      <c r="F15" s="15">
        <v>50</v>
      </c>
      <c r="G15" s="15">
        <v>168</v>
      </c>
      <c r="H15" s="15">
        <v>151</v>
      </c>
    </row>
    <row r="16" spans="2:8" x14ac:dyDescent="0.25">
      <c r="B16" s="15">
        <v>70</v>
      </c>
      <c r="C16" s="15">
        <v>192</v>
      </c>
      <c r="D16" s="15">
        <v>171</v>
      </c>
      <c r="F16" s="15">
        <v>70</v>
      </c>
      <c r="G16" s="15">
        <v>213</v>
      </c>
      <c r="H16" s="15">
        <v>192</v>
      </c>
    </row>
    <row r="17" spans="2:8" x14ac:dyDescent="0.25">
      <c r="B17" s="15">
        <v>95</v>
      </c>
      <c r="C17" s="15">
        <v>232</v>
      </c>
      <c r="D17" s="15">
        <v>207</v>
      </c>
      <c r="F17" s="15">
        <v>95</v>
      </c>
      <c r="G17" s="15">
        <v>258</v>
      </c>
      <c r="H17" s="15">
        <v>232</v>
      </c>
    </row>
    <row r="18" spans="2:8" x14ac:dyDescent="0.25">
      <c r="B18" s="15">
        <v>120</v>
      </c>
      <c r="C18" s="15">
        <v>269</v>
      </c>
      <c r="D18" s="15">
        <v>239</v>
      </c>
      <c r="F18" s="15">
        <v>120</v>
      </c>
      <c r="G18" s="15">
        <v>299</v>
      </c>
      <c r="H18" s="15">
        <v>269</v>
      </c>
    </row>
    <row r="19" spans="2:8" x14ac:dyDescent="0.25">
      <c r="B19" s="15">
        <v>150</v>
      </c>
      <c r="C19" s="15">
        <v>309</v>
      </c>
      <c r="D19" s="15">
        <v>272</v>
      </c>
      <c r="F19" s="15">
        <v>150</v>
      </c>
      <c r="G19" s="15">
        <v>344</v>
      </c>
      <c r="H19" s="15">
        <v>309</v>
      </c>
    </row>
    <row r="20" spans="2:8" x14ac:dyDescent="0.25">
      <c r="B20" s="15">
        <v>185</v>
      </c>
      <c r="C20" s="15">
        <v>353</v>
      </c>
      <c r="D20" s="15">
        <v>310</v>
      </c>
      <c r="F20" s="15">
        <v>185</v>
      </c>
      <c r="G20" s="15">
        <v>392</v>
      </c>
      <c r="H20" s="15">
        <v>353</v>
      </c>
    </row>
    <row r="21" spans="2:8" x14ac:dyDescent="0.25">
      <c r="B21" s="15">
        <v>240</v>
      </c>
      <c r="C21" s="15">
        <v>415</v>
      </c>
      <c r="D21" s="15">
        <v>364</v>
      </c>
      <c r="F21" s="15">
        <v>240</v>
      </c>
      <c r="G21" s="15">
        <v>461</v>
      </c>
      <c r="H21" s="15">
        <v>415</v>
      </c>
    </row>
    <row r="22" spans="2:8" x14ac:dyDescent="0.25">
      <c r="B22" s="15">
        <v>300</v>
      </c>
      <c r="C22" s="15">
        <v>473</v>
      </c>
      <c r="D22" s="15">
        <v>419</v>
      </c>
      <c r="F22" s="15">
        <v>300</v>
      </c>
      <c r="G22" s="15">
        <v>526</v>
      </c>
      <c r="H22" s="15">
        <v>473</v>
      </c>
    </row>
    <row r="23" spans="2:8" x14ac:dyDescent="0.25">
      <c r="B23" s="15">
        <v>400</v>
      </c>
      <c r="C23" s="15">
        <v>566</v>
      </c>
      <c r="D23" s="15">
        <v>502</v>
      </c>
      <c r="F23" s="15">
        <v>400</v>
      </c>
      <c r="G23" s="15">
        <v>631</v>
      </c>
      <c r="H23" s="15">
        <v>566</v>
      </c>
    </row>
    <row r="24" spans="2:8" x14ac:dyDescent="0.25">
      <c r="B24" s="15">
        <v>500</v>
      </c>
      <c r="C24" s="15">
        <v>651</v>
      </c>
      <c r="D24" s="15">
        <v>578</v>
      </c>
      <c r="F24" s="15">
        <v>500</v>
      </c>
      <c r="G24" s="15">
        <v>725</v>
      </c>
      <c r="H24" s="15">
        <v>651</v>
      </c>
    </row>
    <row r="26" spans="2:8" x14ac:dyDescent="0.25">
      <c r="B26" s="11" t="s">
        <v>51</v>
      </c>
      <c r="C26" s="11"/>
      <c r="D26" s="11"/>
      <c r="F26" s="11" t="s">
        <v>52</v>
      </c>
      <c r="G26" s="11"/>
      <c r="H26" s="11"/>
    </row>
    <row r="27" spans="2:8" ht="63" customHeight="1" x14ac:dyDescent="0.25">
      <c r="B27" s="12" t="s">
        <v>50</v>
      </c>
      <c r="C27" s="12"/>
      <c r="D27" s="12"/>
      <c r="F27" s="12" t="s">
        <v>53</v>
      </c>
      <c r="G27" s="12"/>
      <c r="H27" s="12"/>
    </row>
    <row r="28" spans="2:8" x14ac:dyDescent="0.25">
      <c r="B28" s="14" t="s">
        <v>42</v>
      </c>
      <c r="C28" s="11" t="s">
        <v>46</v>
      </c>
      <c r="D28" s="11"/>
      <c r="F28" s="14" t="s">
        <v>42</v>
      </c>
      <c r="G28" s="11" t="s">
        <v>46</v>
      </c>
      <c r="H28" s="11"/>
    </row>
    <row r="29" spans="2:8" x14ac:dyDescent="0.25">
      <c r="B29" s="14"/>
      <c r="C29" s="11" t="s">
        <v>45</v>
      </c>
      <c r="D29" s="11"/>
      <c r="F29" s="14"/>
      <c r="G29" s="11" t="s">
        <v>45</v>
      </c>
      <c r="H29" s="11"/>
    </row>
    <row r="30" spans="2:8" x14ac:dyDescent="0.25">
      <c r="B30" s="14"/>
      <c r="C30" s="13" t="s">
        <v>43</v>
      </c>
      <c r="D30" s="13" t="s">
        <v>44</v>
      </c>
      <c r="F30" s="14"/>
      <c r="G30" s="13" t="s">
        <v>43</v>
      </c>
      <c r="H30" s="13" t="s">
        <v>44</v>
      </c>
    </row>
    <row r="31" spans="2:8" x14ac:dyDescent="0.25">
      <c r="B31" s="15">
        <v>1</v>
      </c>
      <c r="C31" s="15">
        <v>18</v>
      </c>
      <c r="D31" s="15">
        <v>16</v>
      </c>
      <c r="F31" s="15">
        <v>1</v>
      </c>
      <c r="G31" s="15">
        <v>20</v>
      </c>
      <c r="H31" s="15">
        <v>18</v>
      </c>
    </row>
    <row r="32" spans="2:8" x14ac:dyDescent="0.25">
      <c r="B32" s="15">
        <v>1.5</v>
      </c>
      <c r="C32" s="15">
        <v>23</v>
      </c>
      <c r="D32" s="15">
        <v>20</v>
      </c>
      <c r="F32" s="15">
        <v>1.5</v>
      </c>
      <c r="G32" s="15">
        <v>25</v>
      </c>
      <c r="H32" s="15">
        <v>23</v>
      </c>
    </row>
    <row r="33" spans="2:8" x14ac:dyDescent="0.25">
      <c r="B33" s="15">
        <v>2.5</v>
      </c>
      <c r="C33" s="15">
        <v>31</v>
      </c>
      <c r="D33" s="15">
        <v>27</v>
      </c>
      <c r="F33" s="15">
        <v>2.5</v>
      </c>
      <c r="G33" s="15">
        <v>34</v>
      </c>
      <c r="H33" s="15">
        <v>31</v>
      </c>
    </row>
    <row r="34" spans="2:8" x14ac:dyDescent="0.25">
      <c r="B34" s="15">
        <v>4</v>
      </c>
      <c r="C34" s="15">
        <v>42</v>
      </c>
      <c r="D34" s="15">
        <v>36</v>
      </c>
      <c r="F34" s="15">
        <v>4</v>
      </c>
      <c r="G34" s="15">
        <v>47</v>
      </c>
      <c r="H34" s="15">
        <v>42</v>
      </c>
    </row>
    <row r="35" spans="2:8" x14ac:dyDescent="0.25">
      <c r="B35" s="15">
        <v>6</v>
      </c>
      <c r="C35" s="15">
        <v>54</v>
      </c>
      <c r="D35" s="15">
        <v>48</v>
      </c>
      <c r="F35" s="15">
        <v>6</v>
      </c>
      <c r="G35" s="15">
        <v>60</v>
      </c>
      <c r="H35" s="15">
        <v>54</v>
      </c>
    </row>
    <row r="36" spans="2:8" x14ac:dyDescent="0.25">
      <c r="B36" s="15">
        <v>10</v>
      </c>
      <c r="C36" s="15">
        <v>74</v>
      </c>
      <c r="D36" s="15">
        <v>66</v>
      </c>
      <c r="F36" s="15">
        <v>10</v>
      </c>
      <c r="G36" s="15">
        <v>83</v>
      </c>
      <c r="H36" s="15">
        <v>74</v>
      </c>
    </row>
    <row r="37" spans="2:8" x14ac:dyDescent="0.25">
      <c r="B37" s="15">
        <v>16</v>
      </c>
      <c r="C37" s="15">
        <v>100</v>
      </c>
      <c r="D37" s="15">
        <v>88</v>
      </c>
      <c r="F37" s="15">
        <v>16</v>
      </c>
      <c r="G37" s="15">
        <v>111</v>
      </c>
      <c r="H37" s="15">
        <v>100</v>
      </c>
    </row>
    <row r="38" spans="2:8" x14ac:dyDescent="0.25">
      <c r="B38" s="15">
        <v>25</v>
      </c>
      <c r="C38" s="15">
        <v>132</v>
      </c>
      <c r="D38" s="15">
        <v>116</v>
      </c>
      <c r="F38" s="15">
        <v>25</v>
      </c>
      <c r="G38" s="15">
        <v>148</v>
      </c>
      <c r="H38" s="15">
        <v>132</v>
      </c>
    </row>
    <row r="39" spans="2:8" x14ac:dyDescent="0.25">
      <c r="B39" s="15">
        <v>35</v>
      </c>
      <c r="C39" s="15">
        <v>163</v>
      </c>
      <c r="D39" s="15">
        <v>144</v>
      </c>
      <c r="F39" s="15">
        <v>35</v>
      </c>
      <c r="G39" s="15">
        <v>182</v>
      </c>
      <c r="H39" s="15">
        <v>163</v>
      </c>
    </row>
    <row r="40" spans="2:8" x14ac:dyDescent="0.25">
      <c r="B40" s="15">
        <v>50</v>
      </c>
      <c r="C40" s="15">
        <v>198</v>
      </c>
      <c r="D40" s="15">
        <v>175</v>
      </c>
      <c r="F40" s="15">
        <v>50</v>
      </c>
      <c r="G40" s="15">
        <v>220</v>
      </c>
      <c r="H40" s="15">
        <v>198</v>
      </c>
    </row>
    <row r="41" spans="2:8" x14ac:dyDescent="0.25">
      <c r="B41" s="15">
        <v>70</v>
      </c>
      <c r="C41" s="15">
        <v>252</v>
      </c>
      <c r="D41" s="15">
        <v>222</v>
      </c>
      <c r="F41" s="15">
        <v>70</v>
      </c>
      <c r="G41" s="15">
        <v>281</v>
      </c>
      <c r="H41" s="15">
        <v>252</v>
      </c>
    </row>
    <row r="42" spans="2:8" x14ac:dyDescent="0.25">
      <c r="B42" s="15">
        <v>95</v>
      </c>
      <c r="C42" s="15">
        <v>305</v>
      </c>
      <c r="D42" s="15">
        <v>268</v>
      </c>
      <c r="F42" s="15">
        <v>95</v>
      </c>
      <c r="G42" s="15">
        <v>340</v>
      </c>
      <c r="H42" s="15">
        <v>305</v>
      </c>
    </row>
    <row r="43" spans="2:8" x14ac:dyDescent="0.25">
      <c r="B43" s="15">
        <v>120</v>
      </c>
      <c r="C43" s="15">
        <v>353</v>
      </c>
      <c r="D43" s="15">
        <v>311</v>
      </c>
      <c r="F43" s="15">
        <v>120</v>
      </c>
      <c r="G43" s="15">
        <v>394</v>
      </c>
      <c r="H43" s="15">
        <v>353</v>
      </c>
    </row>
    <row r="44" spans="2:8" x14ac:dyDescent="0.25">
      <c r="B44" s="15">
        <v>150</v>
      </c>
      <c r="C44" s="15">
        <v>400</v>
      </c>
      <c r="D44" s="15">
        <v>353</v>
      </c>
      <c r="F44" s="15">
        <v>150</v>
      </c>
      <c r="G44" s="15">
        <v>452</v>
      </c>
      <c r="H44" s="15">
        <v>406</v>
      </c>
    </row>
    <row r="45" spans="2:8" x14ac:dyDescent="0.25">
      <c r="B45" s="15">
        <v>185</v>
      </c>
      <c r="C45" s="15">
        <v>456</v>
      </c>
      <c r="D45" s="15">
        <v>402</v>
      </c>
      <c r="F45" s="15">
        <v>185</v>
      </c>
      <c r="G45" s="15">
        <v>516</v>
      </c>
      <c r="H45" s="15">
        <v>462</v>
      </c>
    </row>
    <row r="46" spans="2:8" x14ac:dyDescent="0.25">
      <c r="B46" s="15">
        <v>240</v>
      </c>
      <c r="C46" s="15">
        <v>536</v>
      </c>
      <c r="D46" s="15">
        <v>474</v>
      </c>
      <c r="F46" s="15">
        <v>240</v>
      </c>
      <c r="G46" s="15">
        <v>607</v>
      </c>
      <c r="H46" s="15">
        <v>543</v>
      </c>
    </row>
    <row r="47" spans="2:8" x14ac:dyDescent="0.25">
      <c r="B47" s="15">
        <v>300</v>
      </c>
      <c r="C47" s="15">
        <v>617</v>
      </c>
      <c r="D47" s="15">
        <v>545</v>
      </c>
      <c r="F47" s="15">
        <v>300</v>
      </c>
      <c r="G47" s="15">
        <v>694</v>
      </c>
      <c r="H47" s="15">
        <v>620</v>
      </c>
    </row>
    <row r="48" spans="2:8" x14ac:dyDescent="0.25">
      <c r="B48" s="15">
        <v>400</v>
      </c>
      <c r="C48" s="15">
        <v>738</v>
      </c>
      <c r="D48" s="15">
        <v>652</v>
      </c>
      <c r="F48" s="15">
        <v>400</v>
      </c>
      <c r="G48" s="15">
        <v>831</v>
      </c>
      <c r="H48" s="15">
        <v>742</v>
      </c>
    </row>
    <row r="49" spans="2:8" x14ac:dyDescent="0.25">
      <c r="B49" s="15">
        <v>500</v>
      </c>
      <c r="C49" s="15">
        <v>848</v>
      </c>
      <c r="D49" s="15">
        <v>750</v>
      </c>
      <c r="F49" s="15">
        <v>500</v>
      </c>
      <c r="G49" s="15">
        <v>955</v>
      </c>
      <c r="H49" s="15">
        <v>852</v>
      </c>
    </row>
    <row r="51" spans="2:8" x14ac:dyDescent="0.25">
      <c r="B51" s="11" t="s">
        <v>55</v>
      </c>
      <c r="C51" s="11"/>
      <c r="D51" s="11"/>
    </row>
    <row r="52" spans="2:8" ht="44.25" customHeight="1" x14ac:dyDescent="0.25">
      <c r="B52" s="14" t="s">
        <v>65</v>
      </c>
      <c r="C52" s="14"/>
      <c r="D52" s="14"/>
    </row>
    <row r="53" spans="2:8" x14ac:dyDescent="0.25">
      <c r="B53" s="13" t="s">
        <v>56</v>
      </c>
      <c r="C53" s="13" t="s">
        <v>57</v>
      </c>
      <c r="D53" s="13" t="s">
        <v>58</v>
      </c>
    </row>
    <row r="54" spans="2:8" x14ac:dyDescent="0.25">
      <c r="B54" s="15">
        <v>10</v>
      </c>
      <c r="C54" s="15">
        <v>1.22</v>
      </c>
      <c r="D54" s="15">
        <v>1.1499999999999999</v>
      </c>
    </row>
    <row r="55" spans="2:8" x14ac:dyDescent="0.25">
      <c r="B55" s="15">
        <v>15</v>
      </c>
      <c r="C55" s="15">
        <v>1.17</v>
      </c>
      <c r="D55" s="15">
        <v>1.1200000000000001</v>
      </c>
    </row>
    <row r="56" spans="2:8" x14ac:dyDescent="0.25">
      <c r="B56" s="15">
        <v>20</v>
      </c>
      <c r="C56" s="15">
        <v>1.1200000000000001</v>
      </c>
      <c r="D56" s="15">
        <v>1.08</v>
      </c>
    </row>
    <row r="57" spans="2:8" x14ac:dyDescent="0.25">
      <c r="B57" s="15">
        <v>25</v>
      </c>
      <c r="C57" s="15">
        <v>1.07</v>
      </c>
      <c r="D57" s="15">
        <v>1.04</v>
      </c>
    </row>
    <row r="58" spans="2:8" x14ac:dyDescent="0.25">
      <c r="B58" s="15">
        <v>35</v>
      </c>
      <c r="C58" s="15">
        <v>0.93</v>
      </c>
      <c r="D58" s="15">
        <v>0.98</v>
      </c>
    </row>
    <row r="59" spans="2:8" x14ac:dyDescent="0.25">
      <c r="B59" s="15">
        <v>40</v>
      </c>
      <c r="C59" s="15">
        <v>0.87</v>
      </c>
      <c r="D59" s="15">
        <v>0.96</v>
      </c>
    </row>
    <row r="60" spans="2:8" x14ac:dyDescent="0.25">
      <c r="B60" s="15">
        <v>45</v>
      </c>
      <c r="C60" s="15">
        <v>0.79</v>
      </c>
      <c r="D60" s="15">
        <v>0.94</v>
      </c>
    </row>
    <row r="61" spans="2:8" x14ac:dyDescent="0.25">
      <c r="B61" s="15">
        <v>50</v>
      </c>
      <c r="C61" s="15">
        <v>0.71</v>
      </c>
      <c r="D61" s="15">
        <v>0.92</v>
      </c>
    </row>
    <row r="62" spans="2:8" x14ac:dyDescent="0.25">
      <c r="B62" s="15">
        <v>55</v>
      </c>
      <c r="C62" s="15">
        <v>0.61</v>
      </c>
      <c r="D62" s="15">
        <v>0.87</v>
      </c>
    </row>
    <row r="63" spans="2:8" x14ac:dyDescent="0.25">
      <c r="B63" s="15">
        <v>60</v>
      </c>
      <c r="C63" s="15">
        <v>0.5</v>
      </c>
      <c r="D63" s="15">
        <v>0.84</v>
      </c>
    </row>
    <row r="64" spans="2:8" x14ac:dyDescent="0.25">
      <c r="B64" s="15">
        <v>65</v>
      </c>
      <c r="C64" s="15"/>
      <c r="D64" s="15">
        <v>0.82</v>
      </c>
    </row>
    <row r="65" spans="2:7" x14ac:dyDescent="0.25">
      <c r="B65" s="15">
        <v>70</v>
      </c>
      <c r="C65" s="15"/>
      <c r="D65" s="15">
        <v>0.8</v>
      </c>
    </row>
    <row r="66" spans="2:7" x14ac:dyDescent="0.25">
      <c r="B66" s="15">
        <v>75</v>
      </c>
      <c r="C66" s="15"/>
      <c r="D66" s="15">
        <v>0.72</v>
      </c>
    </row>
    <row r="67" spans="2:7" x14ac:dyDescent="0.25">
      <c r="B67" s="15">
        <v>80</v>
      </c>
      <c r="C67" s="15"/>
      <c r="D67" s="15">
        <v>0.61</v>
      </c>
    </row>
    <row r="69" spans="2:7" x14ac:dyDescent="0.25">
      <c r="B69" s="11" t="s">
        <v>60</v>
      </c>
      <c r="C69" s="11"/>
      <c r="D69" s="11"/>
      <c r="E69" s="11"/>
      <c r="F69" s="11"/>
      <c r="G69" s="11"/>
    </row>
    <row r="70" spans="2:7" x14ac:dyDescent="0.25">
      <c r="B70" s="18" t="s">
        <v>61</v>
      </c>
      <c r="C70" s="18"/>
      <c r="D70" s="18"/>
      <c r="E70" s="18"/>
      <c r="F70" s="18"/>
      <c r="G70" s="18"/>
    </row>
    <row r="71" spans="2:7" x14ac:dyDescent="0.25">
      <c r="B71" s="13" t="s">
        <v>42</v>
      </c>
      <c r="C71" s="13" t="s">
        <v>62</v>
      </c>
      <c r="D71" s="13" t="s">
        <v>63</v>
      </c>
      <c r="E71" s="13" t="s">
        <v>64</v>
      </c>
      <c r="F71" s="13" t="s">
        <v>62</v>
      </c>
      <c r="G71" s="13" t="s">
        <v>63</v>
      </c>
    </row>
    <row r="72" spans="2:7" x14ac:dyDescent="0.25">
      <c r="B72" s="15">
        <v>1</v>
      </c>
      <c r="C72" s="15">
        <v>34</v>
      </c>
      <c r="D72" s="15">
        <v>29</v>
      </c>
      <c r="E72" s="15">
        <v>34</v>
      </c>
      <c r="F72" s="15">
        <v>34</v>
      </c>
      <c r="G72" s="15">
        <v>29.5</v>
      </c>
    </row>
    <row r="73" spans="2:7" x14ac:dyDescent="0.25">
      <c r="B73" s="15">
        <v>1.5</v>
      </c>
      <c r="C73" s="15">
        <v>23</v>
      </c>
      <c r="D73" s="15">
        <v>20</v>
      </c>
      <c r="E73" s="15">
        <v>23</v>
      </c>
      <c r="F73" s="15">
        <v>23</v>
      </c>
      <c r="G73" s="15">
        <v>19.86</v>
      </c>
    </row>
    <row r="74" spans="2:7" x14ac:dyDescent="0.25">
      <c r="B74" s="15">
        <v>2.5</v>
      </c>
      <c r="C74" s="15">
        <v>14</v>
      </c>
      <c r="D74" s="15">
        <v>12</v>
      </c>
      <c r="E74" s="15">
        <v>14</v>
      </c>
      <c r="F74" s="15">
        <v>14</v>
      </c>
      <c r="G74" s="15">
        <v>12.33</v>
      </c>
    </row>
    <row r="75" spans="2:7" x14ac:dyDescent="0.25">
      <c r="B75" s="15">
        <v>4</v>
      </c>
      <c r="C75" s="15">
        <v>8.6999999999999993</v>
      </c>
      <c r="D75" s="15">
        <v>7.5</v>
      </c>
      <c r="E75" s="15">
        <v>8.6999999999999993</v>
      </c>
      <c r="F75" s="15">
        <v>9</v>
      </c>
      <c r="G75" s="15">
        <v>7.82</v>
      </c>
    </row>
    <row r="76" spans="2:7" x14ac:dyDescent="0.25">
      <c r="B76" s="15">
        <v>6</v>
      </c>
      <c r="C76" s="15">
        <v>5.8</v>
      </c>
      <c r="D76" s="15">
        <v>5.0999999999999996</v>
      </c>
      <c r="E76" s="15">
        <v>5.8</v>
      </c>
      <c r="F76" s="15">
        <v>6.18</v>
      </c>
      <c r="G76" s="15">
        <v>5.35</v>
      </c>
    </row>
    <row r="77" spans="2:7" x14ac:dyDescent="0.25">
      <c r="B77" s="15">
        <v>10</v>
      </c>
      <c r="C77" s="15">
        <v>3.5</v>
      </c>
      <c r="D77" s="15">
        <v>3</v>
      </c>
      <c r="E77" s="15">
        <v>3.5</v>
      </c>
      <c r="F77" s="15">
        <v>3.84</v>
      </c>
      <c r="G77" s="15">
        <v>3.33</v>
      </c>
    </row>
    <row r="78" spans="2:7" x14ac:dyDescent="0.25">
      <c r="B78" s="15">
        <v>16</v>
      </c>
      <c r="C78" s="15">
        <v>3.31</v>
      </c>
      <c r="D78" s="15">
        <v>1.96</v>
      </c>
      <c r="E78" s="15">
        <v>3.31</v>
      </c>
      <c r="F78" s="15">
        <v>2.57</v>
      </c>
      <c r="G78" s="15">
        <v>2.2200000000000002</v>
      </c>
    </row>
    <row r="79" spans="2:7" x14ac:dyDescent="0.25">
      <c r="B79" s="15">
        <v>25</v>
      </c>
      <c r="C79" s="15">
        <v>1.52</v>
      </c>
      <c r="D79" s="15">
        <v>1.28</v>
      </c>
      <c r="E79" s="15">
        <v>1.52</v>
      </c>
      <c r="F79" s="15">
        <v>1.76</v>
      </c>
      <c r="G79" s="15">
        <v>1.52</v>
      </c>
    </row>
    <row r="80" spans="2:7" x14ac:dyDescent="0.25">
      <c r="B80" s="15">
        <v>35</v>
      </c>
      <c r="C80" s="15">
        <v>1.1200000000000001</v>
      </c>
      <c r="D80" s="15">
        <v>0.96</v>
      </c>
      <c r="E80" s="15">
        <v>1.1200000000000001</v>
      </c>
      <c r="F80" s="15">
        <v>1.36</v>
      </c>
      <c r="G80" s="15">
        <v>1.18</v>
      </c>
    </row>
    <row r="81" spans="2:7" x14ac:dyDescent="0.25">
      <c r="B81" s="15">
        <v>50</v>
      </c>
      <c r="C81" s="15">
        <v>0.82</v>
      </c>
      <c r="D81" s="15">
        <v>0.73</v>
      </c>
      <c r="E81" s="15">
        <v>0.82</v>
      </c>
      <c r="F81" s="15">
        <v>1.0900000000000001</v>
      </c>
      <c r="G81" s="15">
        <v>0.95</v>
      </c>
    </row>
    <row r="82" spans="2:7" x14ac:dyDescent="0.25">
      <c r="B82" s="15">
        <v>70</v>
      </c>
      <c r="C82" s="15">
        <v>0.63</v>
      </c>
      <c r="D82" s="15">
        <v>0.54</v>
      </c>
      <c r="E82" s="15">
        <v>0.63</v>
      </c>
      <c r="F82" s="15">
        <v>0.86</v>
      </c>
      <c r="G82" s="15">
        <v>0.74</v>
      </c>
    </row>
    <row r="83" spans="2:7" x14ac:dyDescent="0.25">
      <c r="B83" s="15">
        <v>95</v>
      </c>
      <c r="C83" s="15">
        <v>0.49</v>
      </c>
      <c r="D83" s="15">
        <v>0.42</v>
      </c>
      <c r="E83" s="15">
        <v>0.49</v>
      </c>
      <c r="F83" s="15">
        <v>0.7</v>
      </c>
      <c r="G83" s="15">
        <v>0.62</v>
      </c>
    </row>
    <row r="84" spans="2:7" x14ac:dyDescent="0.25">
      <c r="B84" s="15">
        <v>120</v>
      </c>
      <c r="C84" s="15">
        <v>0.41</v>
      </c>
      <c r="D84" s="15">
        <v>0.35</v>
      </c>
      <c r="E84" s="15">
        <v>0.42</v>
      </c>
      <c r="F84" s="15">
        <v>0.62</v>
      </c>
      <c r="G84" s="15">
        <v>0.54</v>
      </c>
    </row>
    <row r="85" spans="2:7" x14ac:dyDescent="0.25">
      <c r="B85" s="15">
        <v>150</v>
      </c>
      <c r="C85" s="15">
        <v>0.36</v>
      </c>
      <c r="D85" s="15">
        <v>0.31</v>
      </c>
      <c r="E85" s="15">
        <v>0.37</v>
      </c>
      <c r="F85" s="15">
        <v>0.56000000000000005</v>
      </c>
      <c r="G85" s="15">
        <v>0.48</v>
      </c>
    </row>
    <row r="86" spans="2:7" x14ac:dyDescent="0.25">
      <c r="B86" s="15">
        <v>185</v>
      </c>
      <c r="C86" s="15">
        <v>0.32</v>
      </c>
      <c r="D86" s="15">
        <v>0.27</v>
      </c>
      <c r="E86" s="15">
        <v>0.33</v>
      </c>
      <c r="F86" s="15">
        <v>0.5</v>
      </c>
      <c r="G86" s="15">
        <v>0.44</v>
      </c>
    </row>
    <row r="87" spans="2:7" x14ac:dyDescent="0.25">
      <c r="B87" s="15">
        <v>240</v>
      </c>
      <c r="C87" s="15">
        <v>0.26</v>
      </c>
      <c r="D87" s="15">
        <v>0.23</v>
      </c>
      <c r="E87" s="15">
        <v>0.28000000000000003</v>
      </c>
      <c r="F87" s="15">
        <v>0.45</v>
      </c>
      <c r="G87" s="15">
        <v>0.39</v>
      </c>
    </row>
    <row r="88" spans="2:7" x14ac:dyDescent="0.25">
      <c r="B88" s="15">
        <v>300</v>
      </c>
      <c r="C88" s="15">
        <v>0.23</v>
      </c>
      <c r="D88" s="15">
        <v>0.2</v>
      </c>
      <c r="E88" s="15">
        <v>0.24</v>
      </c>
      <c r="F88" s="15">
        <v>0.4</v>
      </c>
      <c r="G88" s="15">
        <v>0.35</v>
      </c>
    </row>
    <row r="89" spans="2:7" x14ac:dyDescent="0.25">
      <c r="B89" s="15">
        <v>400</v>
      </c>
      <c r="C89" s="15">
        <v>0.2</v>
      </c>
      <c r="D89" s="15">
        <v>0.18</v>
      </c>
      <c r="E89" s="15">
        <v>0.22</v>
      </c>
      <c r="F89" s="15">
        <v>0.37</v>
      </c>
      <c r="G89" s="15">
        <v>0.32</v>
      </c>
    </row>
    <row r="90" spans="2:7" x14ac:dyDescent="0.25">
      <c r="B90" s="15">
        <v>500</v>
      </c>
      <c r="C90" s="15">
        <v>0.19</v>
      </c>
      <c r="D90" s="15">
        <v>0.16</v>
      </c>
      <c r="E90" s="15">
        <v>0.21</v>
      </c>
      <c r="F90" s="15">
        <v>0.34</v>
      </c>
      <c r="G90" s="15">
        <v>0.28999999999999998</v>
      </c>
    </row>
  </sheetData>
  <mergeCells count="24">
    <mergeCell ref="F26:H26"/>
    <mergeCell ref="F27:H27"/>
    <mergeCell ref="F28:F30"/>
    <mergeCell ref="G28:H28"/>
    <mergeCell ref="G29:H29"/>
    <mergeCell ref="B52:D52"/>
    <mergeCell ref="B51:D51"/>
    <mergeCell ref="B70:G70"/>
    <mergeCell ref="B69:G69"/>
    <mergeCell ref="G3:H3"/>
    <mergeCell ref="G4:H4"/>
    <mergeCell ref="F3:F5"/>
    <mergeCell ref="F2:H2"/>
    <mergeCell ref="F1:H1"/>
    <mergeCell ref="B28:B30"/>
    <mergeCell ref="C28:D28"/>
    <mergeCell ref="C29:D29"/>
    <mergeCell ref="B26:D26"/>
    <mergeCell ref="B27:D27"/>
    <mergeCell ref="C4:D4"/>
    <mergeCell ref="C3:D3"/>
    <mergeCell ref="B2:D2"/>
    <mergeCell ref="B1:D1"/>
    <mergeCell ref="B3: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1827D-B445-4E3F-97FE-61A2BC811EFA}">
  <dimension ref="A1:R160"/>
  <sheetViews>
    <sheetView zoomScale="70" zoomScaleNormal="70" workbookViewId="0">
      <selection activeCell="B1" sqref="B1:D2"/>
    </sheetView>
  </sheetViews>
  <sheetFormatPr baseColWidth="10" defaultRowHeight="15" x14ac:dyDescent="0.25"/>
  <cols>
    <col min="2" max="2" width="20.42578125" customWidth="1"/>
    <col min="3" max="3" width="20.7109375" customWidth="1"/>
    <col min="4" max="4" width="18.85546875" customWidth="1"/>
    <col min="7" max="7" width="22" bestFit="1" customWidth="1"/>
    <col min="8" max="8" width="18.85546875" bestFit="1" customWidth="1"/>
    <col min="9" max="9" width="17.28515625" bestFit="1" customWidth="1"/>
    <col min="10" max="10" width="23.42578125" bestFit="1" customWidth="1"/>
    <col min="11" max="11" width="48.140625" bestFit="1" customWidth="1"/>
    <col min="12" max="12" width="23.42578125" bestFit="1" customWidth="1"/>
    <col min="13" max="13" width="23.28515625" bestFit="1" customWidth="1"/>
  </cols>
  <sheetData>
    <row r="1" spans="1:12" x14ac:dyDescent="0.25">
      <c r="B1" s="51" t="s">
        <v>106</v>
      </c>
      <c r="C1" s="51"/>
      <c r="D1" s="51"/>
    </row>
    <row r="2" spans="1:12" x14ac:dyDescent="0.25">
      <c r="B2" s="52"/>
      <c r="C2" s="52"/>
      <c r="D2" s="52"/>
    </row>
    <row r="3" spans="1:12" x14ac:dyDescent="0.25">
      <c r="B3" s="11" t="s">
        <v>47</v>
      </c>
      <c r="C3" s="11"/>
      <c r="D3" s="11"/>
      <c r="G3" s="11" t="s">
        <v>49</v>
      </c>
      <c r="H3" s="11"/>
      <c r="I3" s="11"/>
    </row>
    <row r="4" spans="1:12" ht="45" customHeight="1" x14ac:dyDescent="0.25">
      <c r="A4" s="22" t="s">
        <v>70</v>
      </c>
      <c r="B4" s="16"/>
      <c r="C4" s="16"/>
      <c r="D4" s="23"/>
      <c r="G4" s="12" t="s">
        <v>48</v>
      </c>
      <c r="H4" s="12"/>
      <c r="I4" s="12"/>
      <c r="K4" t="s">
        <v>71</v>
      </c>
    </row>
    <row r="5" spans="1:12" ht="15" customHeight="1" x14ac:dyDescent="0.25">
      <c r="A5" s="21" t="s">
        <v>46</v>
      </c>
      <c r="B5" s="14" t="s">
        <v>42</v>
      </c>
      <c r="C5" s="21" t="s">
        <v>46</v>
      </c>
      <c r="D5" s="14" t="s">
        <v>42</v>
      </c>
      <c r="F5" s="24" t="s">
        <v>46</v>
      </c>
      <c r="G5" s="14" t="s">
        <v>42</v>
      </c>
      <c r="H5" s="24" t="s">
        <v>46</v>
      </c>
      <c r="I5" s="14" t="s">
        <v>42</v>
      </c>
      <c r="K5" t="s">
        <v>74</v>
      </c>
      <c r="L5">
        <f>VLOOKUP(CALCULO!H21,'Tablas modificadas para calculo'!A8:B26,2,1)</f>
        <v>50</v>
      </c>
    </row>
    <row r="6" spans="1:12" x14ac:dyDescent="0.25">
      <c r="A6" s="21" t="s">
        <v>45</v>
      </c>
      <c r="B6" s="14"/>
      <c r="C6" s="21" t="s">
        <v>45</v>
      </c>
      <c r="D6" s="14"/>
      <c r="F6" s="24" t="s">
        <v>45</v>
      </c>
      <c r="G6" s="14"/>
      <c r="H6" s="24" t="s">
        <v>45</v>
      </c>
      <c r="I6" s="14"/>
      <c r="K6" t="s">
        <v>78</v>
      </c>
      <c r="L6">
        <f>VLOOKUP(CALCULO!H21,'Tablas modificadas para calculo'!C8:D26,2,1)</f>
        <v>50</v>
      </c>
    </row>
    <row r="7" spans="1:12" x14ac:dyDescent="0.25">
      <c r="A7" s="13" t="s">
        <v>43</v>
      </c>
      <c r="B7" s="14"/>
      <c r="C7" s="13" t="s">
        <v>44</v>
      </c>
      <c r="D7" s="14"/>
      <c r="F7" s="13" t="s">
        <v>43</v>
      </c>
      <c r="G7" s="14"/>
      <c r="H7" s="13" t="s">
        <v>44</v>
      </c>
      <c r="I7" s="14"/>
      <c r="K7" t="s">
        <v>75</v>
      </c>
      <c r="L7">
        <f>VLOOKUP(CALCULO!H21,'Tablas modificadas para calculo'!F8:G26,2,1)</f>
        <v>35</v>
      </c>
    </row>
    <row r="8" spans="1:12" x14ac:dyDescent="0.25">
      <c r="A8">
        <v>0</v>
      </c>
      <c r="B8" s="15">
        <v>1</v>
      </c>
      <c r="C8">
        <v>0</v>
      </c>
      <c r="D8" s="15">
        <v>1</v>
      </c>
      <c r="F8" s="17">
        <v>0</v>
      </c>
      <c r="G8" s="15">
        <v>1</v>
      </c>
      <c r="H8" s="17">
        <v>0</v>
      </c>
      <c r="I8" s="15">
        <v>1</v>
      </c>
      <c r="K8" t="s">
        <v>79</v>
      </c>
      <c r="L8">
        <f>VLOOKUP(CALCULO!H21,'Tablas modificadas para calculo'!H8:I26,2,1)</f>
        <v>50</v>
      </c>
    </row>
    <row r="9" spans="1:12" x14ac:dyDescent="0.25">
      <c r="A9" s="15">
        <v>13.5</v>
      </c>
      <c r="B9" s="15">
        <v>1.5</v>
      </c>
      <c r="C9" s="15">
        <v>12</v>
      </c>
      <c r="D9" s="15">
        <v>1.5</v>
      </c>
      <c r="F9" s="15">
        <v>15</v>
      </c>
      <c r="G9" s="15">
        <v>1.5</v>
      </c>
      <c r="H9" s="15">
        <v>13.5</v>
      </c>
      <c r="I9" s="15">
        <v>1.5</v>
      </c>
      <c r="K9" t="s">
        <v>76</v>
      </c>
      <c r="L9">
        <f>VLOOKUP(CALCULO!H21,'Tablas modificadas para calculo'!A34:B52,2,1)</f>
        <v>25</v>
      </c>
    </row>
    <row r="10" spans="1:12" x14ac:dyDescent="0.25">
      <c r="A10" s="15">
        <v>17.5</v>
      </c>
      <c r="B10" s="15">
        <v>2.5</v>
      </c>
      <c r="C10" s="15">
        <v>15.5</v>
      </c>
      <c r="D10" s="15">
        <v>2.5</v>
      </c>
      <c r="F10" s="15">
        <v>19.5</v>
      </c>
      <c r="G10" s="15">
        <v>2.5</v>
      </c>
      <c r="H10" s="15">
        <v>17.5</v>
      </c>
      <c r="I10" s="15">
        <v>2.5</v>
      </c>
      <c r="K10" t="s">
        <v>80</v>
      </c>
      <c r="L10">
        <f>VLOOKUP(CALCULO!H21,'Tablas modificadas para calculo'!C34:D52,2,1)</f>
        <v>35</v>
      </c>
    </row>
    <row r="11" spans="1:12" x14ac:dyDescent="0.25">
      <c r="A11" s="15">
        <v>24</v>
      </c>
      <c r="B11" s="15">
        <v>4</v>
      </c>
      <c r="C11" s="15">
        <v>21</v>
      </c>
      <c r="D11" s="15">
        <v>4</v>
      </c>
      <c r="F11" s="15">
        <v>26</v>
      </c>
      <c r="G11" s="15">
        <v>4</v>
      </c>
      <c r="H11" s="15">
        <v>24</v>
      </c>
      <c r="I11" s="15">
        <v>4</v>
      </c>
      <c r="K11" t="s">
        <v>77</v>
      </c>
      <c r="L11">
        <f>VLOOKUP(CALCULO!H21,'Tablas modificadas para calculo'!F34:G52,2,1)</f>
        <v>25</v>
      </c>
    </row>
    <row r="12" spans="1:12" x14ac:dyDescent="0.25">
      <c r="A12" s="15">
        <v>32</v>
      </c>
      <c r="B12" s="15">
        <v>6</v>
      </c>
      <c r="C12" s="15">
        <v>28</v>
      </c>
      <c r="D12" s="15">
        <v>6</v>
      </c>
      <c r="F12" s="15">
        <v>35</v>
      </c>
      <c r="G12" s="15">
        <v>6</v>
      </c>
      <c r="H12" s="15">
        <v>32</v>
      </c>
      <c r="I12" s="15">
        <v>6</v>
      </c>
      <c r="K12" t="s">
        <v>81</v>
      </c>
      <c r="L12">
        <f>VLOOKUP(CALCULO!H21,'Tablas modificadas para calculo'!H34:I52,2,1)</f>
        <v>25</v>
      </c>
    </row>
    <row r="13" spans="1:12" x14ac:dyDescent="0.25">
      <c r="A13" s="15">
        <v>41</v>
      </c>
      <c r="B13" s="15">
        <v>10</v>
      </c>
      <c r="C13" s="15">
        <v>36</v>
      </c>
      <c r="D13" s="15">
        <v>10</v>
      </c>
      <c r="F13" s="15">
        <v>46</v>
      </c>
      <c r="G13" s="15">
        <v>10</v>
      </c>
      <c r="H13" s="15">
        <v>41</v>
      </c>
      <c r="I13" s="15">
        <v>10</v>
      </c>
      <c r="J13" s="17"/>
    </row>
    <row r="14" spans="1:12" x14ac:dyDescent="0.25">
      <c r="A14" s="15">
        <v>57</v>
      </c>
      <c r="B14" s="15">
        <v>16</v>
      </c>
      <c r="C14" s="15">
        <v>50</v>
      </c>
      <c r="D14" s="15">
        <v>16</v>
      </c>
      <c r="F14" s="15">
        <v>63</v>
      </c>
      <c r="G14" s="15">
        <v>16</v>
      </c>
      <c r="H14" s="15">
        <v>57</v>
      </c>
      <c r="I14" s="15">
        <v>16</v>
      </c>
      <c r="J14" s="17"/>
      <c r="K14" t="s">
        <v>91</v>
      </c>
      <c r="L14">
        <f>VLOOKUP(CALCULO!C11,'Tablas modificadas para calculo'!B57:C70,2,1)</f>
        <v>1.07</v>
      </c>
    </row>
    <row r="15" spans="1:12" x14ac:dyDescent="0.25">
      <c r="A15" s="15">
        <v>76</v>
      </c>
      <c r="B15" s="15">
        <v>25</v>
      </c>
      <c r="C15" s="15">
        <v>68</v>
      </c>
      <c r="D15" s="15">
        <v>25</v>
      </c>
      <c r="F15" s="15">
        <v>85</v>
      </c>
      <c r="G15" s="15">
        <v>25</v>
      </c>
      <c r="H15" s="15">
        <v>76</v>
      </c>
      <c r="I15" s="15">
        <v>25</v>
      </c>
      <c r="K15" t="s">
        <v>92</v>
      </c>
      <c r="L15">
        <f>VLOOKUP(CALCULO!C11,D57:E70,2,1)</f>
        <v>1.04</v>
      </c>
    </row>
    <row r="16" spans="1:12" x14ac:dyDescent="0.25">
      <c r="A16" s="15">
        <v>101</v>
      </c>
      <c r="B16" s="15">
        <v>35</v>
      </c>
      <c r="C16" s="15">
        <v>89</v>
      </c>
      <c r="D16" s="15">
        <v>35</v>
      </c>
      <c r="F16" s="15">
        <v>112</v>
      </c>
      <c r="G16" s="15">
        <v>35</v>
      </c>
      <c r="H16" s="15">
        <v>101</v>
      </c>
      <c r="I16" s="15">
        <v>35</v>
      </c>
    </row>
    <row r="17" spans="1:14" x14ac:dyDescent="0.25">
      <c r="A17" s="15">
        <v>125</v>
      </c>
      <c r="B17" s="15">
        <v>50</v>
      </c>
      <c r="C17" s="15">
        <v>111</v>
      </c>
      <c r="D17" s="15">
        <v>50</v>
      </c>
      <c r="F17" s="15">
        <v>138</v>
      </c>
      <c r="G17" s="15">
        <v>50</v>
      </c>
      <c r="H17" s="15">
        <v>125</v>
      </c>
      <c r="I17" s="15">
        <v>50</v>
      </c>
      <c r="K17" s="3" t="s">
        <v>83</v>
      </c>
      <c r="L17">
        <f>VLOOKUP(CALCULO!H8,'Tablas modificadas para calculo'!J75:K93,2,1)</f>
        <v>35</v>
      </c>
      <c r="M17" s="3"/>
      <c r="N17" s="3"/>
    </row>
    <row r="18" spans="1:14" x14ac:dyDescent="0.25">
      <c r="A18" s="15">
        <v>151</v>
      </c>
      <c r="B18" s="15">
        <v>70</v>
      </c>
      <c r="C18" s="15">
        <v>134</v>
      </c>
      <c r="D18" s="15">
        <v>70</v>
      </c>
      <c r="F18" s="15">
        <v>168</v>
      </c>
      <c r="G18" s="15">
        <v>70</v>
      </c>
      <c r="H18" s="15">
        <v>151</v>
      </c>
      <c r="I18" s="15">
        <v>70</v>
      </c>
      <c r="K18" s="3" t="s">
        <v>84</v>
      </c>
      <c r="L18">
        <f>VLOOKUP(CALCULO!H8,'Tablas modificadas para calculo'!L75:M93,2,1)</f>
        <v>25</v>
      </c>
      <c r="M18" s="3"/>
      <c r="N18" s="3"/>
    </row>
    <row r="19" spans="1:14" x14ac:dyDescent="0.25">
      <c r="A19" s="15">
        <v>192</v>
      </c>
      <c r="B19" s="15">
        <v>95</v>
      </c>
      <c r="C19" s="15">
        <v>171</v>
      </c>
      <c r="D19" s="15">
        <v>95</v>
      </c>
      <c r="F19" s="15">
        <v>213</v>
      </c>
      <c r="G19" s="15">
        <v>95</v>
      </c>
      <c r="H19" s="15">
        <v>192</v>
      </c>
      <c r="I19" s="15">
        <v>95</v>
      </c>
      <c r="K19" s="3" t="s">
        <v>85</v>
      </c>
      <c r="L19">
        <f>VLOOKUP(CALCULO!H8,J97:K115,2,1)</f>
        <v>35</v>
      </c>
      <c r="M19" s="3"/>
      <c r="N19" s="3"/>
    </row>
    <row r="20" spans="1:14" x14ac:dyDescent="0.25">
      <c r="A20" s="15">
        <v>232</v>
      </c>
      <c r="B20" s="15">
        <v>120</v>
      </c>
      <c r="C20" s="15">
        <v>207</v>
      </c>
      <c r="D20" s="15">
        <v>120</v>
      </c>
      <c r="F20" s="15">
        <v>258</v>
      </c>
      <c r="G20" s="15">
        <v>120</v>
      </c>
      <c r="H20" s="15">
        <v>232</v>
      </c>
      <c r="I20" s="15">
        <v>120</v>
      </c>
      <c r="K20" s="3" t="s">
        <v>86</v>
      </c>
      <c r="L20">
        <f>VLOOKUP(CALCULO!H8,L97:M115,2,1)</f>
        <v>35</v>
      </c>
      <c r="M20" s="3"/>
      <c r="N20" s="3"/>
    </row>
    <row r="21" spans="1:14" x14ac:dyDescent="0.25">
      <c r="A21" s="15">
        <v>269</v>
      </c>
      <c r="B21" s="15">
        <v>150</v>
      </c>
      <c r="C21" s="15">
        <v>239</v>
      </c>
      <c r="D21" s="15">
        <v>150</v>
      </c>
      <c r="F21" s="15">
        <v>299</v>
      </c>
      <c r="G21" s="15">
        <v>150</v>
      </c>
      <c r="H21" s="15">
        <v>269</v>
      </c>
      <c r="I21" s="15">
        <v>150</v>
      </c>
    </row>
    <row r="22" spans="1:14" x14ac:dyDescent="0.25">
      <c r="A22" s="15">
        <v>309</v>
      </c>
      <c r="B22" s="15">
        <v>185</v>
      </c>
      <c r="C22" s="15">
        <v>272</v>
      </c>
      <c r="D22" s="15">
        <v>185</v>
      </c>
      <c r="F22" s="15">
        <v>344</v>
      </c>
      <c r="G22" s="15">
        <v>185</v>
      </c>
      <c r="H22" s="15">
        <v>309</v>
      </c>
      <c r="I22" s="15">
        <v>185</v>
      </c>
      <c r="K22" s="3" t="s">
        <v>83</v>
      </c>
      <c r="L22">
        <f>VLOOKUP(CALCULO!H23,'Tablas modificadas para calculo'!J120:K138,2,1)</f>
        <v>1.52</v>
      </c>
      <c r="M22" s="3"/>
      <c r="N22" s="3"/>
    </row>
    <row r="23" spans="1:14" x14ac:dyDescent="0.25">
      <c r="A23" s="15">
        <v>353</v>
      </c>
      <c r="B23" s="15">
        <v>240</v>
      </c>
      <c r="C23" s="15">
        <v>310</v>
      </c>
      <c r="D23" s="15">
        <v>240</v>
      </c>
      <c r="F23" s="15">
        <v>392</v>
      </c>
      <c r="G23" s="15">
        <v>240</v>
      </c>
      <c r="H23" s="15">
        <v>353</v>
      </c>
      <c r="I23" s="15">
        <v>240</v>
      </c>
      <c r="K23" s="3" t="s">
        <v>84</v>
      </c>
      <c r="L23">
        <f>VLOOKUP(CALCULO!H23,L120:M138,2,1)</f>
        <v>1.28</v>
      </c>
      <c r="M23" s="3"/>
      <c r="N23" s="3"/>
    </row>
    <row r="24" spans="1:14" x14ac:dyDescent="0.25">
      <c r="A24" s="15">
        <v>415</v>
      </c>
      <c r="B24" s="15">
        <v>300</v>
      </c>
      <c r="C24" s="15">
        <v>364</v>
      </c>
      <c r="D24" s="15">
        <v>300</v>
      </c>
      <c r="F24" s="15">
        <v>461</v>
      </c>
      <c r="G24" s="15">
        <v>300</v>
      </c>
      <c r="H24" s="15">
        <v>415</v>
      </c>
      <c r="I24" s="15">
        <v>300</v>
      </c>
      <c r="K24" s="3" t="s">
        <v>85</v>
      </c>
      <c r="L24">
        <f>VLOOKUP(CALCULO!H23,J142:K160,2,1)</f>
        <v>1.76</v>
      </c>
      <c r="M24" s="3"/>
      <c r="N24" s="3"/>
    </row>
    <row r="25" spans="1:14" x14ac:dyDescent="0.25">
      <c r="A25" s="15">
        <v>473</v>
      </c>
      <c r="B25" s="15">
        <v>400</v>
      </c>
      <c r="C25" s="15">
        <v>419</v>
      </c>
      <c r="D25" s="15">
        <v>400</v>
      </c>
      <c r="F25" s="15">
        <v>526</v>
      </c>
      <c r="G25" s="15">
        <v>400</v>
      </c>
      <c r="H25" s="15">
        <v>473</v>
      </c>
      <c r="I25" s="15">
        <v>400</v>
      </c>
      <c r="K25" s="3" t="s">
        <v>86</v>
      </c>
      <c r="L25">
        <f>VLOOKUP(CALCULO!H23,L142:M160,2,1)</f>
        <v>1.52</v>
      </c>
      <c r="M25" s="3"/>
      <c r="N25" s="3"/>
    </row>
    <row r="26" spans="1:14" x14ac:dyDescent="0.25">
      <c r="A26" s="15">
        <v>566</v>
      </c>
      <c r="B26" s="15">
        <v>500</v>
      </c>
      <c r="C26" s="15">
        <v>502</v>
      </c>
      <c r="D26" s="15">
        <v>500</v>
      </c>
      <c r="F26" s="15">
        <v>631</v>
      </c>
      <c r="G26" s="15">
        <v>500</v>
      </c>
      <c r="H26" s="15">
        <v>566</v>
      </c>
      <c r="I26" s="15">
        <v>500</v>
      </c>
    </row>
    <row r="27" spans="1:14" x14ac:dyDescent="0.25">
      <c r="C27" s="15"/>
      <c r="D27" s="15"/>
      <c r="H27" s="15"/>
      <c r="I27" s="15"/>
    </row>
    <row r="29" spans="1:14" x14ac:dyDescent="0.25">
      <c r="B29" s="11" t="s">
        <v>51</v>
      </c>
      <c r="C29" s="11"/>
      <c r="D29" s="11"/>
      <c r="G29" s="11" t="s">
        <v>52</v>
      </c>
      <c r="H29" s="11"/>
      <c r="I29" s="11"/>
    </row>
    <row r="30" spans="1:14" ht="63" customHeight="1" x14ac:dyDescent="0.25">
      <c r="B30" s="12" t="s">
        <v>50</v>
      </c>
      <c r="C30" s="12"/>
      <c r="D30" s="12"/>
      <c r="G30" s="12" t="s">
        <v>53</v>
      </c>
      <c r="H30" s="12"/>
      <c r="I30" s="12"/>
    </row>
    <row r="31" spans="1:14" x14ac:dyDescent="0.25">
      <c r="B31" s="14" t="s">
        <v>42</v>
      </c>
      <c r="C31" s="21" t="s">
        <v>46</v>
      </c>
      <c r="D31" s="14" t="s">
        <v>42</v>
      </c>
      <c r="G31" s="14" t="s">
        <v>42</v>
      </c>
      <c r="H31" s="21" t="s">
        <v>46</v>
      </c>
      <c r="I31" s="14" t="s">
        <v>42</v>
      </c>
    </row>
    <row r="32" spans="1:14" x14ac:dyDescent="0.25">
      <c r="B32" s="14"/>
      <c r="C32" s="21" t="s">
        <v>45</v>
      </c>
      <c r="D32" s="14"/>
      <c r="G32" s="14"/>
      <c r="H32" s="21" t="s">
        <v>45</v>
      </c>
      <c r="I32" s="14"/>
    </row>
    <row r="33" spans="1:9" x14ac:dyDescent="0.25">
      <c r="A33" s="13" t="s">
        <v>43</v>
      </c>
      <c r="B33" s="14"/>
      <c r="C33" s="13" t="s">
        <v>44</v>
      </c>
      <c r="D33" s="14"/>
      <c r="F33" s="13" t="s">
        <v>43</v>
      </c>
      <c r="G33" s="14"/>
      <c r="H33" s="13" t="s">
        <v>44</v>
      </c>
      <c r="I33" s="14"/>
    </row>
    <row r="34" spans="1:9" x14ac:dyDescent="0.25">
      <c r="A34">
        <v>0</v>
      </c>
      <c r="B34" s="15">
        <v>1</v>
      </c>
      <c r="C34">
        <v>0</v>
      </c>
      <c r="D34" s="15">
        <v>1</v>
      </c>
      <c r="F34" s="25">
        <v>0</v>
      </c>
      <c r="G34" s="15">
        <v>1</v>
      </c>
      <c r="H34" s="25">
        <v>0</v>
      </c>
      <c r="I34" s="15">
        <v>1</v>
      </c>
    </row>
    <row r="35" spans="1:9" x14ac:dyDescent="0.25">
      <c r="A35" s="15">
        <v>18</v>
      </c>
      <c r="B35" s="15">
        <v>1.5</v>
      </c>
      <c r="C35" s="15">
        <v>16</v>
      </c>
      <c r="D35" s="15">
        <v>1.5</v>
      </c>
      <c r="F35" s="15">
        <v>20</v>
      </c>
      <c r="G35" s="15">
        <v>1.5</v>
      </c>
      <c r="H35" s="15">
        <v>18</v>
      </c>
      <c r="I35" s="15">
        <v>1.5</v>
      </c>
    </row>
    <row r="36" spans="1:9" x14ac:dyDescent="0.25">
      <c r="A36" s="15">
        <v>23</v>
      </c>
      <c r="B36" s="15">
        <v>2.5</v>
      </c>
      <c r="C36" s="15">
        <v>20</v>
      </c>
      <c r="D36" s="15">
        <v>2.5</v>
      </c>
      <c r="F36" s="15">
        <v>25</v>
      </c>
      <c r="G36" s="15">
        <v>2.5</v>
      </c>
      <c r="H36" s="15">
        <v>23</v>
      </c>
      <c r="I36" s="15">
        <v>2.5</v>
      </c>
    </row>
    <row r="37" spans="1:9" x14ac:dyDescent="0.25">
      <c r="A37" s="15">
        <v>31</v>
      </c>
      <c r="B37" s="15">
        <v>4</v>
      </c>
      <c r="C37" s="15">
        <v>27</v>
      </c>
      <c r="D37" s="15">
        <v>4</v>
      </c>
      <c r="F37" s="15">
        <v>34</v>
      </c>
      <c r="G37" s="15">
        <v>4</v>
      </c>
      <c r="H37" s="15">
        <v>31</v>
      </c>
      <c r="I37" s="15">
        <v>4</v>
      </c>
    </row>
    <row r="38" spans="1:9" x14ac:dyDescent="0.25">
      <c r="A38" s="15">
        <v>42</v>
      </c>
      <c r="B38" s="15">
        <v>6</v>
      </c>
      <c r="C38" s="15">
        <v>36</v>
      </c>
      <c r="D38" s="15">
        <v>6</v>
      </c>
      <c r="F38" s="15">
        <v>47</v>
      </c>
      <c r="G38" s="15">
        <v>6</v>
      </c>
      <c r="H38" s="15">
        <v>42</v>
      </c>
      <c r="I38" s="15">
        <v>6</v>
      </c>
    </row>
    <row r="39" spans="1:9" x14ac:dyDescent="0.25">
      <c r="A39" s="15">
        <v>54</v>
      </c>
      <c r="B39" s="15">
        <v>10</v>
      </c>
      <c r="C39" s="15">
        <v>48</v>
      </c>
      <c r="D39" s="15">
        <v>10</v>
      </c>
      <c r="F39" s="15">
        <v>60</v>
      </c>
      <c r="G39" s="15">
        <v>10</v>
      </c>
      <c r="H39" s="15">
        <v>54</v>
      </c>
      <c r="I39" s="15">
        <v>10</v>
      </c>
    </row>
    <row r="40" spans="1:9" x14ac:dyDescent="0.25">
      <c r="A40" s="15">
        <v>74</v>
      </c>
      <c r="B40" s="15">
        <v>16</v>
      </c>
      <c r="C40" s="15">
        <v>66</v>
      </c>
      <c r="D40" s="15">
        <v>16</v>
      </c>
      <c r="F40" s="15">
        <v>83</v>
      </c>
      <c r="G40" s="15">
        <v>16</v>
      </c>
      <c r="H40" s="15">
        <v>74</v>
      </c>
      <c r="I40" s="15">
        <v>16</v>
      </c>
    </row>
    <row r="41" spans="1:9" x14ac:dyDescent="0.25">
      <c r="A41" s="15">
        <v>100</v>
      </c>
      <c r="B41" s="15">
        <v>25</v>
      </c>
      <c r="C41" s="15">
        <v>88</v>
      </c>
      <c r="D41" s="15">
        <v>25</v>
      </c>
      <c r="F41" s="15">
        <v>111</v>
      </c>
      <c r="G41" s="15">
        <v>25</v>
      </c>
      <c r="H41" s="15">
        <v>100</v>
      </c>
      <c r="I41" s="15">
        <v>25</v>
      </c>
    </row>
    <row r="42" spans="1:9" x14ac:dyDescent="0.25">
      <c r="A42" s="15">
        <v>132</v>
      </c>
      <c r="B42" s="15">
        <v>35</v>
      </c>
      <c r="C42" s="15">
        <v>116</v>
      </c>
      <c r="D42" s="15">
        <v>35</v>
      </c>
      <c r="F42" s="15">
        <v>148</v>
      </c>
      <c r="G42" s="15">
        <v>35</v>
      </c>
      <c r="H42" s="15">
        <v>132</v>
      </c>
      <c r="I42" s="15">
        <v>35</v>
      </c>
    </row>
    <row r="43" spans="1:9" x14ac:dyDescent="0.25">
      <c r="A43" s="15">
        <v>163</v>
      </c>
      <c r="B43" s="15">
        <v>50</v>
      </c>
      <c r="C43" s="15">
        <v>144</v>
      </c>
      <c r="D43" s="15">
        <v>50</v>
      </c>
      <c r="F43" s="15">
        <v>182</v>
      </c>
      <c r="G43" s="15">
        <v>50</v>
      </c>
      <c r="H43" s="15">
        <v>163</v>
      </c>
      <c r="I43" s="15">
        <v>50</v>
      </c>
    </row>
    <row r="44" spans="1:9" x14ac:dyDescent="0.25">
      <c r="A44" s="15">
        <v>198</v>
      </c>
      <c r="B44" s="15">
        <v>70</v>
      </c>
      <c r="C44" s="15">
        <v>175</v>
      </c>
      <c r="D44" s="15">
        <v>70</v>
      </c>
      <c r="F44" s="15">
        <v>220</v>
      </c>
      <c r="G44" s="15">
        <v>70</v>
      </c>
      <c r="H44" s="15">
        <v>198</v>
      </c>
      <c r="I44" s="15">
        <v>70</v>
      </c>
    </row>
    <row r="45" spans="1:9" x14ac:dyDescent="0.25">
      <c r="A45" s="15">
        <v>252</v>
      </c>
      <c r="B45" s="15">
        <v>95</v>
      </c>
      <c r="C45" s="15">
        <v>222</v>
      </c>
      <c r="D45" s="15">
        <v>95</v>
      </c>
      <c r="F45" s="15">
        <v>281</v>
      </c>
      <c r="G45" s="15">
        <v>95</v>
      </c>
      <c r="H45" s="15">
        <v>252</v>
      </c>
      <c r="I45" s="15">
        <v>95</v>
      </c>
    </row>
    <row r="46" spans="1:9" x14ac:dyDescent="0.25">
      <c r="A46" s="15">
        <v>305</v>
      </c>
      <c r="B46" s="15">
        <v>120</v>
      </c>
      <c r="C46" s="15">
        <v>268</v>
      </c>
      <c r="D46" s="15">
        <v>120</v>
      </c>
      <c r="F46" s="15">
        <v>340</v>
      </c>
      <c r="G46" s="15">
        <v>120</v>
      </c>
      <c r="H46" s="15">
        <v>305</v>
      </c>
      <c r="I46" s="15">
        <v>120</v>
      </c>
    </row>
    <row r="47" spans="1:9" x14ac:dyDescent="0.25">
      <c r="A47" s="15">
        <v>353</v>
      </c>
      <c r="B47" s="15">
        <v>150</v>
      </c>
      <c r="C47" s="15">
        <v>311</v>
      </c>
      <c r="D47" s="15">
        <v>150</v>
      </c>
      <c r="F47" s="15">
        <v>394</v>
      </c>
      <c r="G47" s="15">
        <v>150</v>
      </c>
      <c r="H47" s="15">
        <v>353</v>
      </c>
      <c r="I47" s="15">
        <v>150</v>
      </c>
    </row>
    <row r="48" spans="1:9" x14ac:dyDescent="0.25">
      <c r="A48" s="15">
        <v>400</v>
      </c>
      <c r="B48" s="15">
        <v>185</v>
      </c>
      <c r="C48" s="15">
        <v>353</v>
      </c>
      <c r="D48" s="15">
        <v>185</v>
      </c>
      <c r="F48" s="15">
        <v>452</v>
      </c>
      <c r="G48" s="15">
        <v>185</v>
      </c>
      <c r="H48" s="15">
        <v>406</v>
      </c>
      <c r="I48" s="15">
        <v>185</v>
      </c>
    </row>
    <row r="49" spans="1:9" x14ac:dyDescent="0.25">
      <c r="A49" s="15">
        <v>456</v>
      </c>
      <c r="B49" s="15">
        <v>240</v>
      </c>
      <c r="C49" s="15">
        <v>402</v>
      </c>
      <c r="D49" s="15">
        <v>240</v>
      </c>
      <c r="F49" s="15">
        <v>516</v>
      </c>
      <c r="G49" s="15">
        <v>240</v>
      </c>
      <c r="H49" s="15">
        <v>462</v>
      </c>
      <c r="I49" s="15">
        <v>240</v>
      </c>
    </row>
    <row r="50" spans="1:9" x14ac:dyDescent="0.25">
      <c r="A50" s="15">
        <v>536</v>
      </c>
      <c r="B50" s="15">
        <v>300</v>
      </c>
      <c r="C50" s="15">
        <v>474</v>
      </c>
      <c r="D50" s="15">
        <v>300</v>
      </c>
      <c r="F50" s="15">
        <v>607</v>
      </c>
      <c r="G50" s="15">
        <v>300</v>
      </c>
      <c r="H50" s="15">
        <v>543</v>
      </c>
      <c r="I50" s="15">
        <v>300</v>
      </c>
    </row>
    <row r="51" spans="1:9" x14ac:dyDescent="0.25">
      <c r="A51" s="15">
        <v>617</v>
      </c>
      <c r="B51" s="15">
        <v>400</v>
      </c>
      <c r="C51" s="15">
        <v>545</v>
      </c>
      <c r="D51" s="15">
        <v>400</v>
      </c>
      <c r="F51" s="15">
        <v>694</v>
      </c>
      <c r="G51" s="15">
        <v>400</v>
      </c>
      <c r="H51" s="15">
        <v>620</v>
      </c>
      <c r="I51" s="15">
        <v>400</v>
      </c>
    </row>
    <row r="52" spans="1:9" x14ac:dyDescent="0.25">
      <c r="A52" s="15">
        <v>738</v>
      </c>
      <c r="B52" s="15">
        <v>500</v>
      </c>
      <c r="C52" s="15">
        <v>652</v>
      </c>
      <c r="D52" s="15">
        <v>500</v>
      </c>
      <c r="F52" s="15">
        <v>831</v>
      </c>
      <c r="G52" s="15">
        <v>500</v>
      </c>
      <c r="H52" s="15">
        <v>742</v>
      </c>
      <c r="I52" s="15">
        <v>500</v>
      </c>
    </row>
    <row r="53" spans="1:9" x14ac:dyDescent="0.25">
      <c r="C53" s="15"/>
      <c r="D53" s="15"/>
      <c r="H53" s="15"/>
      <c r="I53" s="15"/>
    </row>
    <row r="54" spans="1:9" x14ac:dyDescent="0.25">
      <c r="B54" s="11" t="s">
        <v>55</v>
      </c>
      <c r="C54" s="11"/>
      <c r="D54" s="11"/>
    </row>
    <row r="55" spans="1:9" ht="44.25" customHeight="1" x14ac:dyDescent="0.25">
      <c r="B55" s="14" t="s">
        <v>65</v>
      </c>
      <c r="C55" s="14"/>
      <c r="D55" s="14"/>
    </row>
    <row r="56" spans="1:9" x14ac:dyDescent="0.25">
      <c r="B56" s="13" t="s">
        <v>56</v>
      </c>
      <c r="C56" s="13" t="s">
        <v>57</v>
      </c>
      <c r="D56" s="13" t="s">
        <v>56</v>
      </c>
      <c r="E56" s="13" t="s">
        <v>58</v>
      </c>
    </row>
    <row r="57" spans="1:9" x14ac:dyDescent="0.25">
      <c r="B57">
        <v>0</v>
      </c>
      <c r="C57" s="15">
        <v>1.22</v>
      </c>
      <c r="D57">
        <v>0</v>
      </c>
      <c r="E57" s="15">
        <v>1.1499999999999999</v>
      </c>
    </row>
    <row r="58" spans="1:9" x14ac:dyDescent="0.25">
      <c r="B58" s="15">
        <v>11</v>
      </c>
      <c r="C58" s="15">
        <v>1.17</v>
      </c>
      <c r="D58" s="15">
        <v>11</v>
      </c>
      <c r="E58" s="15">
        <v>1.1200000000000001</v>
      </c>
    </row>
    <row r="59" spans="1:9" x14ac:dyDescent="0.25">
      <c r="B59" s="15">
        <v>16</v>
      </c>
      <c r="C59" s="15">
        <v>1.1200000000000001</v>
      </c>
      <c r="D59" s="15">
        <v>16</v>
      </c>
      <c r="E59" s="15">
        <v>1.08</v>
      </c>
    </row>
    <row r="60" spans="1:9" x14ac:dyDescent="0.25">
      <c r="B60" s="15">
        <v>21</v>
      </c>
      <c r="C60" s="15">
        <v>1.07</v>
      </c>
      <c r="D60" s="15">
        <v>21</v>
      </c>
      <c r="E60" s="15">
        <v>1.04</v>
      </c>
    </row>
    <row r="61" spans="1:9" x14ac:dyDescent="0.25">
      <c r="B61" s="15">
        <v>26</v>
      </c>
      <c r="C61" s="15">
        <v>0.93</v>
      </c>
      <c r="D61" s="15">
        <v>26</v>
      </c>
      <c r="E61" s="15">
        <v>0.98</v>
      </c>
    </row>
    <row r="62" spans="1:9" x14ac:dyDescent="0.25">
      <c r="B62" s="15">
        <v>36</v>
      </c>
      <c r="C62" s="15">
        <v>0.87</v>
      </c>
      <c r="D62" s="15">
        <v>36</v>
      </c>
      <c r="E62" s="15">
        <v>0.96</v>
      </c>
    </row>
    <row r="63" spans="1:9" x14ac:dyDescent="0.25">
      <c r="B63" s="15">
        <v>41</v>
      </c>
      <c r="C63" s="15">
        <v>0.79</v>
      </c>
      <c r="D63" s="15">
        <v>41</v>
      </c>
      <c r="E63" s="15">
        <v>0.94</v>
      </c>
    </row>
    <row r="64" spans="1:9" x14ac:dyDescent="0.25">
      <c r="B64" s="15">
        <v>46</v>
      </c>
      <c r="C64" s="15">
        <v>0.71</v>
      </c>
      <c r="D64" s="15">
        <v>46</v>
      </c>
      <c r="E64" s="15">
        <v>0.92</v>
      </c>
    </row>
    <row r="65" spans="2:13" x14ac:dyDescent="0.25">
      <c r="B65" s="15">
        <v>51</v>
      </c>
      <c r="C65" s="15">
        <v>0.61</v>
      </c>
      <c r="D65" s="15">
        <v>51</v>
      </c>
      <c r="E65" s="15">
        <v>0.87</v>
      </c>
    </row>
    <row r="66" spans="2:13" x14ac:dyDescent="0.25">
      <c r="B66" s="15">
        <v>56</v>
      </c>
      <c r="C66" s="15">
        <v>0.5</v>
      </c>
      <c r="D66" s="15">
        <v>56</v>
      </c>
      <c r="E66" s="15">
        <v>0.84</v>
      </c>
    </row>
    <row r="67" spans="2:13" x14ac:dyDescent="0.25">
      <c r="B67" s="15">
        <v>61</v>
      </c>
      <c r="C67" s="15"/>
      <c r="D67" s="15">
        <v>61</v>
      </c>
      <c r="E67" s="15">
        <v>0.82</v>
      </c>
    </row>
    <row r="68" spans="2:13" x14ac:dyDescent="0.25">
      <c r="B68" s="15">
        <v>66</v>
      </c>
      <c r="C68" s="15"/>
      <c r="D68" s="15">
        <v>66</v>
      </c>
      <c r="E68" s="15">
        <v>0.8</v>
      </c>
    </row>
    <row r="69" spans="2:13" x14ac:dyDescent="0.25">
      <c r="B69" s="15">
        <v>71</v>
      </c>
      <c r="C69" s="15"/>
      <c r="D69" s="15">
        <v>71</v>
      </c>
      <c r="E69" s="15">
        <v>0.72</v>
      </c>
    </row>
    <row r="70" spans="2:13" x14ac:dyDescent="0.25">
      <c r="B70" s="15">
        <v>76</v>
      </c>
      <c r="C70" s="15"/>
      <c r="D70" s="15">
        <v>76</v>
      </c>
      <c r="E70" s="15">
        <v>0.61</v>
      </c>
    </row>
    <row r="71" spans="2:13" x14ac:dyDescent="0.25">
      <c r="B71" s="15" t="s">
        <v>96</v>
      </c>
      <c r="D71" s="15"/>
    </row>
    <row r="72" spans="2:13" x14ac:dyDescent="0.25">
      <c r="B72" s="11" t="s">
        <v>60</v>
      </c>
      <c r="C72" s="11"/>
      <c r="D72" s="11"/>
      <c r="E72" s="11"/>
      <c r="F72" s="11"/>
      <c r="G72" s="11"/>
      <c r="H72" s="11"/>
    </row>
    <row r="73" spans="2:13" ht="15" customHeight="1" x14ac:dyDescent="0.25">
      <c r="B73" s="26"/>
      <c r="C73" s="26" t="s">
        <v>14</v>
      </c>
      <c r="D73" s="26"/>
      <c r="E73" s="26"/>
      <c r="F73" s="26"/>
      <c r="G73" s="26" t="s">
        <v>15</v>
      </c>
      <c r="H73" s="26"/>
      <c r="J73" s="27" t="s">
        <v>14</v>
      </c>
      <c r="K73" s="28"/>
      <c r="L73" s="28"/>
      <c r="M73" s="28"/>
    </row>
    <row r="74" spans="2:13" x14ac:dyDescent="0.25">
      <c r="B74" s="13" t="s">
        <v>42</v>
      </c>
      <c r="C74" s="13" t="s">
        <v>62</v>
      </c>
      <c r="D74" s="13" t="s">
        <v>63</v>
      </c>
      <c r="E74" s="13" t="s">
        <v>64</v>
      </c>
      <c r="F74" s="13"/>
      <c r="G74" s="13" t="s">
        <v>62</v>
      </c>
      <c r="H74" s="13" t="s">
        <v>63</v>
      </c>
      <c r="J74" s="13" t="s">
        <v>62</v>
      </c>
      <c r="K74" s="13" t="s">
        <v>42</v>
      </c>
      <c r="L74" s="13" t="s">
        <v>63</v>
      </c>
      <c r="M74" s="13" t="s">
        <v>42</v>
      </c>
    </row>
    <row r="75" spans="2:13" x14ac:dyDescent="0.25">
      <c r="B75" s="15">
        <v>1</v>
      </c>
      <c r="C75" s="15">
        <v>34</v>
      </c>
      <c r="D75" s="15">
        <v>29</v>
      </c>
      <c r="E75" s="15">
        <v>34</v>
      </c>
      <c r="F75" s="15"/>
      <c r="G75" s="15">
        <v>34</v>
      </c>
      <c r="H75" s="15">
        <v>29.5</v>
      </c>
      <c r="J75">
        <v>0.19</v>
      </c>
      <c r="K75">
        <v>500</v>
      </c>
      <c r="L75">
        <v>0.16</v>
      </c>
      <c r="M75">
        <v>500</v>
      </c>
    </row>
    <row r="76" spans="2:13" x14ac:dyDescent="0.25">
      <c r="B76" s="15">
        <v>1.5</v>
      </c>
      <c r="C76" s="15">
        <v>23</v>
      </c>
      <c r="D76" s="15">
        <v>20</v>
      </c>
      <c r="E76" s="15">
        <v>23</v>
      </c>
      <c r="F76" s="15"/>
      <c r="G76" s="15">
        <v>23</v>
      </c>
      <c r="H76" s="15">
        <v>19.86</v>
      </c>
      <c r="J76">
        <v>0.2</v>
      </c>
      <c r="K76">
        <v>400</v>
      </c>
      <c r="L76">
        <v>0.18</v>
      </c>
      <c r="M76">
        <v>400</v>
      </c>
    </row>
    <row r="77" spans="2:13" x14ac:dyDescent="0.25">
      <c r="B77" s="15">
        <v>2.5</v>
      </c>
      <c r="C77" s="15">
        <v>14</v>
      </c>
      <c r="D77" s="15">
        <v>12</v>
      </c>
      <c r="E77" s="15">
        <v>14</v>
      </c>
      <c r="F77" s="15"/>
      <c r="G77" s="15">
        <v>14</v>
      </c>
      <c r="H77" s="15">
        <v>12.33</v>
      </c>
      <c r="J77">
        <v>0.23</v>
      </c>
      <c r="K77">
        <v>300</v>
      </c>
      <c r="L77">
        <v>0.2</v>
      </c>
      <c r="M77">
        <v>300</v>
      </c>
    </row>
    <row r="78" spans="2:13" x14ac:dyDescent="0.25">
      <c r="B78" s="15">
        <v>4</v>
      </c>
      <c r="C78" s="15">
        <v>8.6999999999999993</v>
      </c>
      <c r="D78" s="15">
        <v>7.5</v>
      </c>
      <c r="E78" s="15">
        <v>8.6999999999999993</v>
      </c>
      <c r="F78" s="15"/>
      <c r="G78" s="15">
        <v>9</v>
      </c>
      <c r="H78" s="15">
        <v>7.82</v>
      </c>
      <c r="J78">
        <v>0.26</v>
      </c>
      <c r="K78">
        <v>240</v>
      </c>
      <c r="L78">
        <v>0.23</v>
      </c>
      <c r="M78">
        <v>240</v>
      </c>
    </row>
    <row r="79" spans="2:13" x14ac:dyDescent="0.25">
      <c r="B79" s="15">
        <v>6</v>
      </c>
      <c r="C79" s="15">
        <v>5.8</v>
      </c>
      <c r="D79" s="15">
        <v>5.0999999999999996</v>
      </c>
      <c r="E79" s="15">
        <v>5.8</v>
      </c>
      <c r="F79" s="15"/>
      <c r="G79" s="15">
        <v>6.18</v>
      </c>
      <c r="H79" s="15">
        <v>5.35</v>
      </c>
      <c r="J79">
        <v>0.32</v>
      </c>
      <c r="K79">
        <v>185</v>
      </c>
      <c r="L79">
        <v>0.27</v>
      </c>
      <c r="M79">
        <v>185</v>
      </c>
    </row>
    <row r="80" spans="2:13" x14ac:dyDescent="0.25">
      <c r="B80" s="15">
        <v>10</v>
      </c>
      <c r="C80" s="15">
        <v>3.5</v>
      </c>
      <c r="D80" s="15">
        <v>3</v>
      </c>
      <c r="E80" s="15">
        <v>3.5</v>
      </c>
      <c r="F80" s="15"/>
      <c r="G80" s="15">
        <v>3.84</v>
      </c>
      <c r="H80" s="15">
        <v>3.33</v>
      </c>
      <c r="J80">
        <v>0.36</v>
      </c>
      <c r="K80">
        <v>150</v>
      </c>
      <c r="L80">
        <v>0.31</v>
      </c>
      <c r="M80">
        <v>150</v>
      </c>
    </row>
    <row r="81" spans="2:13" x14ac:dyDescent="0.25">
      <c r="B81" s="15">
        <v>16</v>
      </c>
      <c r="C81" s="15">
        <v>3.31</v>
      </c>
      <c r="D81" s="15">
        <v>1.96</v>
      </c>
      <c r="E81" s="15">
        <v>3.31</v>
      </c>
      <c r="F81" s="15"/>
      <c r="G81" s="15">
        <v>2.57</v>
      </c>
      <c r="H81" s="15">
        <v>2.2200000000000002</v>
      </c>
      <c r="J81">
        <v>0.41</v>
      </c>
      <c r="K81">
        <v>120</v>
      </c>
      <c r="L81">
        <v>0.35</v>
      </c>
      <c r="M81">
        <v>120</v>
      </c>
    </row>
    <row r="82" spans="2:13" x14ac:dyDescent="0.25">
      <c r="B82" s="15">
        <v>25</v>
      </c>
      <c r="C82" s="15">
        <v>1.52</v>
      </c>
      <c r="D82" s="15">
        <v>1.28</v>
      </c>
      <c r="E82" s="15">
        <v>1.52</v>
      </c>
      <c r="F82" s="15"/>
      <c r="G82" s="15">
        <v>1.76</v>
      </c>
      <c r="H82" s="15">
        <v>1.52</v>
      </c>
      <c r="J82">
        <v>0.49</v>
      </c>
      <c r="K82">
        <v>95</v>
      </c>
      <c r="L82">
        <v>0.42</v>
      </c>
      <c r="M82">
        <v>95</v>
      </c>
    </row>
    <row r="83" spans="2:13" x14ac:dyDescent="0.25">
      <c r="B83" s="15">
        <v>35</v>
      </c>
      <c r="C83" s="15">
        <v>1.1200000000000001</v>
      </c>
      <c r="D83" s="15">
        <v>0.96</v>
      </c>
      <c r="E83" s="15">
        <v>1.1200000000000001</v>
      </c>
      <c r="F83" s="15"/>
      <c r="G83" s="15">
        <v>1.36</v>
      </c>
      <c r="H83" s="15">
        <v>1.18</v>
      </c>
      <c r="J83">
        <v>0.63</v>
      </c>
      <c r="K83">
        <v>70</v>
      </c>
      <c r="L83">
        <v>0.54</v>
      </c>
      <c r="M83">
        <v>70</v>
      </c>
    </row>
    <row r="84" spans="2:13" x14ac:dyDescent="0.25">
      <c r="B84" s="15">
        <v>50</v>
      </c>
      <c r="C84" s="15">
        <v>0.82</v>
      </c>
      <c r="D84" s="15">
        <v>0.73</v>
      </c>
      <c r="E84" s="15">
        <v>0.82</v>
      </c>
      <c r="F84" s="15"/>
      <c r="G84" s="15">
        <v>1.0900000000000001</v>
      </c>
      <c r="H84" s="15">
        <v>0.95</v>
      </c>
      <c r="J84">
        <v>0.82</v>
      </c>
      <c r="K84">
        <v>50</v>
      </c>
      <c r="L84">
        <v>0.73</v>
      </c>
      <c r="M84">
        <v>50</v>
      </c>
    </row>
    <row r="85" spans="2:13" x14ac:dyDescent="0.25">
      <c r="B85" s="15">
        <v>70</v>
      </c>
      <c r="C85" s="15">
        <v>0.63</v>
      </c>
      <c r="D85" s="15">
        <v>0.54</v>
      </c>
      <c r="E85" s="15">
        <v>0.63</v>
      </c>
      <c r="F85" s="15"/>
      <c r="G85" s="15">
        <v>0.86</v>
      </c>
      <c r="H85" s="15">
        <v>0.74</v>
      </c>
      <c r="J85">
        <v>1.1200000000000001</v>
      </c>
      <c r="K85">
        <v>35</v>
      </c>
      <c r="L85">
        <v>0.96</v>
      </c>
      <c r="M85">
        <v>35</v>
      </c>
    </row>
    <row r="86" spans="2:13" x14ac:dyDescent="0.25">
      <c r="B86" s="15">
        <v>95</v>
      </c>
      <c r="C86" s="15">
        <v>0.49</v>
      </c>
      <c r="D86" s="15">
        <v>0.42</v>
      </c>
      <c r="E86" s="15">
        <v>0.49</v>
      </c>
      <c r="F86" s="15"/>
      <c r="G86" s="15">
        <v>0.7</v>
      </c>
      <c r="H86" s="15">
        <v>0.62</v>
      </c>
      <c r="J86">
        <v>1.52</v>
      </c>
      <c r="K86">
        <v>25</v>
      </c>
      <c r="L86">
        <v>1.28</v>
      </c>
      <c r="M86">
        <v>25</v>
      </c>
    </row>
    <row r="87" spans="2:13" x14ac:dyDescent="0.25">
      <c r="B87" s="15">
        <v>120</v>
      </c>
      <c r="C87" s="15">
        <v>0.41</v>
      </c>
      <c r="D87" s="15">
        <v>0.35</v>
      </c>
      <c r="E87" s="15">
        <v>0.42</v>
      </c>
      <c r="F87" s="15"/>
      <c r="G87" s="15">
        <v>0.62</v>
      </c>
      <c r="H87" s="15">
        <v>0.54</v>
      </c>
      <c r="J87">
        <v>3.31</v>
      </c>
      <c r="K87">
        <v>16</v>
      </c>
      <c r="L87">
        <v>1.96</v>
      </c>
      <c r="M87">
        <v>16</v>
      </c>
    </row>
    <row r="88" spans="2:13" x14ac:dyDescent="0.25">
      <c r="B88" s="15">
        <v>150</v>
      </c>
      <c r="C88" s="15">
        <v>0.36</v>
      </c>
      <c r="D88" s="15">
        <v>0.31</v>
      </c>
      <c r="E88" s="15">
        <v>0.37</v>
      </c>
      <c r="F88" s="15"/>
      <c r="G88" s="15">
        <v>0.56000000000000005</v>
      </c>
      <c r="H88" s="15">
        <v>0.48</v>
      </c>
      <c r="J88">
        <v>3.5</v>
      </c>
      <c r="K88">
        <v>10</v>
      </c>
      <c r="L88">
        <v>3</v>
      </c>
      <c r="M88">
        <v>10</v>
      </c>
    </row>
    <row r="89" spans="2:13" x14ac:dyDescent="0.25">
      <c r="B89" s="15">
        <v>185</v>
      </c>
      <c r="C89" s="15">
        <v>0.32</v>
      </c>
      <c r="D89" s="15">
        <v>0.27</v>
      </c>
      <c r="E89" s="15">
        <v>0.33</v>
      </c>
      <c r="F89" s="15"/>
      <c r="G89" s="15">
        <v>0.5</v>
      </c>
      <c r="H89" s="15">
        <v>0.44</v>
      </c>
      <c r="J89">
        <v>5.8</v>
      </c>
      <c r="K89">
        <v>6</v>
      </c>
      <c r="L89">
        <v>5.0999999999999996</v>
      </c>
      <c r="M89">
        <v>6</v>
      </c>
    </row>
    <row r="90" spans="2:13" x14ac:dyDescent="0.25">
      <c r="B90" s="15">
        <v>240</v>
      </c>
      <c r="C90" s="15">
        <v>0.26</v>
      </c>
      <c r="D90" s="15">
        <v>0.23</v>
      </c>
      <c r="E90" s="15">
        <v>0.28000000000000003</v>
      </c>
      <c r="F90" s="15"/>
      <c r="G90" s="15">
        <v>0.45</v>
      </c>
      <c r="H90" s="15">
        <v>0.39</v>
      </c>
      <c r="J90">
        <v>8.6999999999999993</v>
      </c>
      <c r="K90">
        <v>4</v>
      </c>
      <c r="L90">
        <v>7.5</v>
      </c>
      <c r="M90">
        <v>4</v>
      </c>
    </row>
    <row r="91" spans="2:13" x14ac:dyDescent="0.25">
      <c r="B91" s="15">
        <v>300</v>
      </c>
      <c r="C91" s="15">
        <v>0.23</v>
      </c>
      <c r="D91" s="15">
        <v>0.2</v>
      </c>
      <c r="E91" s="15">
        <v>0.24</v>
      </c>
      <c r="F91" s="15"/>
      <c r="G91" s="15">
        <v>0.4</v>
      </c>
      <c r="H91" s="15">
        <v>0.35</v>
      </c>
      <c r="J91">
        <v>14</v>
      </c>
      <c r="K91">
        <v>2.5</v>
      </c>
      <c r="L91">
        <v>12</v>
      </c>
      <c r="M91">
        <v>2.5</v>
      </c>
    </row>
    <row r="92" spans="2:13" x14ac:dyDescent="0.25">
      <c r="B92" s="15">
        <v>400</v>
      </c>
      <c r="C92" s="15">
        <v>0.2</v>
      </c>
      <c r="D92" s="15">
        <v>0.18</v>
      </c>
      <c r="E92" s="15">
        <v>0.22</v>
      </c>
      <c r="F92" s="15"/>
      <c r="G92" s="15">
        <v>0.37</v>
      </c>
      <c r="H92" s="15">
        <v>0.32</v>
      </c>
      <c r="J92">
        <v>23</v>
      </c>
      <c r="K92">
        <v>1.5</v>
      </c>
      <c r="L92">
        <v>20</v>
      </c>
      <c r="M92">
        <v>1.5</v>
      </c>
    </row>
    <row r="93" spans="2:13" x14ac:dyDescent="0.25">
      <c r="B93" s="15">
        <v>500</v>
      </c>
      <c r="C93" s="15">
        <v>0.19</v>
      </c>
      <c r="D93" s="15">
        <v>0.16</v>
      </c>
      <c r="E93" s="15">
        <v>0.21</v>
      </c>
      <c r="F93" s="15"/>
      <c r="G93" s="15">
        <v>0.34</v>
      </c>
      <c r="H93" s="15">
        <v>0.28999999999999998</v>
      </c>
      <c r="J93">
        <v>34</v>
      </c>
      <c r="K93">
        <v>1</v>
      </c>
      <c r="L93">
        <v>29</v>
      </c>
      <c r="M93">
        <v>1</v>
      </c>
    </row>
    <row r="95" spans="2:13" x14ac:dyDescent="0.25">
      <c r="B95" s="13" t="s">
        <v>42</v>
      </c>
      <c r="C95" s="13" t="s">
        <v>62</v>
      </c>
      <c r="D95" s="13" t="s">
        <v>63</v>
      </c>
      <c r="E95" s="13" t="s">
        <v>64</v>
      </c>
      <c r="F95" s="13" t="s">
        <v>62</v>
      </c>
      <c r="G95" s="13" t="s">
        <v>63</v>
      </c>
      <c r="J95" s="27" t="s">
        <v>15</v>
      </c>
      <c r="K95" s="28"/>
      <c r="L95" s="28"/>
      <c r="M95" s="28"/>
    </row>
    <row r="96" spans="2:13" x14ac:dyDescent="0.25">
      <c r="B96">
        <v>500</v>
      </c>
      <c r="C96">
        <v>0.19</v>
      </c>
      <c r="D96">
        <v>0.16</v>
      </c>
      <c r="E96">
        <v>0.21</v>
      </c>
      <c r="F96">
        <v>0.34</v>
      </c>
      <c r="G96">
        <v>0.28999999999999998</v>
      </c>
      <c r="J96" s="13" t="s">
        <v>62</v>
      </c>
      <c r="K96" s="13" t="s">
        <v>42</v>
      </c>
      <c r="L96" s="13" t="s">
        <v>63</v>
      </c>
      <c r="M96" s="13" t="s">
        <v>42</v>
      </c>
    </row>
    <row r="97" spans="2:13" x14ac:dyDescent="0.25">
      <c r="B97">
        <v>400</v>
      </c>
      <c r="C97">
        <v>0.2</v>
      </c>
      <c r="D97">
        <v>0.18</v>
      </c>
      <c r="E97">
        <v>0.22</v>
      </c>
      <c r="F97">
        <v>0.37</v>
      </c>
      <c r="G97">
        <v>0.32</v>
      </c>
      <c r="J97">
        <v>0.34</v>
      </c>
      <c r="K97">
        <v>500</v>
      </c>
      <c r="L97">
        <v>0.28999999999999998</v>
      </c>
      <c r="M97">
        <v>500</v>
      </c>
    </row>
    <row r="98" spans="2:13" x14ac:dyDescent="0.25">
      <c r="B98">
        <v>300</v>
      </c>
      <c r="C98">
        <v>0.23</v>
      </c>
      <c r="D98">
        <v>0.2</v>
      </c>
      <c r="E98">
        <v>0.24</v>
      </c>
      <c r="F98">
        <v>0.4</v>
      </c>
      <c r="G98">
        <v>0.35</v>
      </c>
      <c r="J98">
        <v>0.37</v>
      </c>
      <c r="K98">
        <v>400</v>
      </c>
      <c r="L98">
        <v>0.32</v>
      </c>
      <c r="M98">
        <v>400</v>
      </c>
    </row>
    <row r="99" spans="2:13" x14ac:dyDescent="0.25">
      <c r="B99">
        <v>240</v>
      </c>
      <c r="C99">
        <v>0.26</v>
      </c>
      <c r="D99">
        <v>0.23</v>
      </c>
      <c r="E99">
        <v>0.28000000000000003</v>
      </c>
      <c r="F99">
        <v>0.45</v>
      </c>
      <c r="G99">
        <v>0.39</v>
      </c>
      <c r="J99">
        <v>0.4</v>
      </c>
      <c r="K99">
        <v>300</v>
      </c>
      <c r="L99">
        <v>0.35</v>
      </c>
      <c r="M99">
        <v>300</v>
      </c>
    </row>
    <row r="100" spans="2:13" x14ac:dyDescent="0.25">
      <c r="B100">
        <v>185</v>
      </c>
      <c r="C100">
        <v>0.32</v>
      </c>
      <c r="D100">
        <v>0.27</v>
      </c>
      <c r="E100">
        <v>0.33</v>
      </c>
      <c r="F100">
        <v>0.5</v>
      </c>
      <c r="G100">
        <v>0.44</v>
      </c>
      <c r="J100">
        <v>0.45</v>
      </c>
      <c r="K100">
        <v>240</v>
      </c>
      <c r="L100">
        <v>0.39</v>
      </c>
      <c r="M100">
        <v>240</v>
      </c>
    </row>
    <row r="101" spans="2:13" x14ac:dyDescent="0.25">
      <c r="B101">
        <v>150</v>
      </c>
      <c r="C101">
        <v>0.36</v>
      </c>
      <c r="D101">
        <v>0.31</v>
      </c>
      <c r="E101">
        <v>0.37</v>
      </c>
      <c r="F101">
        <v>0.56000000000000005</v>
      </c>
      <c r="G101">
        <v>0.48</v>
      </c>
      <c r="J101">
        <v>0.5</v>
      </c>
      <c r="K101">
        <v>185</v>
      </c>
      <c r="L101">
        <v>0.44</v>
      </c>
      <c r="M101">
        <v>185</v>
      </c>
    </row>
    <row r="102" spans="2:13" x14ac:dyDescent="0.25">
      <c r="B102">
        <v>120</v>
      </c>
      <c r="C102">
        <v>0.41</v>
      </c>
      <c r="D102">
        <v>0.35</v>
      </c>
      <c r="E102">
        <v>0.42</v>
      </c>
      <c r="F102">
        <v>0.62</v>
      </c>
      <c r="G102">
        <v>0.54</v>
      </c>
      <c r="J102">
        <v>0.56000000000000005</v>
      </c>
      <c r="K102">
        <v>150</v>
      </c>
      <c r="L102">
        <v>0.48</v>
      </c>
      <c r="M102">
        <v>150</v>
      </c>
    </row>
    <row r="103" spans="2:13" x14ac:dyDescent="0.25">
      <c r="B103">
        <v>95</v>
      </c>
      <c r="C103">
        <v>0.49</v>
      </c>
      <c r="D103">
        <v>0.42</v>
      </c>
      <c r="E103">
        <v>0.49</v>
      </c>
      <c r="F103">
        <v>0.7</v>
      </c>
      <c r="G103">
        <v>0.62</v>
      </c>
      <c r="J103">
        <v>0.62</v>
      </c>
      <c r="K103">
        <v>120</v>
      </c>
      <c r="L103">
        <v>0.54</v>
      </c>
      <c r="M103">
        <v>120</v>
      </c>
    </row>
    <row r="104" spans="2:13" x14ac:dyDescent="0.25">
      <c r="B104">
        <v>70</v>
      </c>
      <c r="C104">
        <v>0.63</v>
      </c>
      <c r="D104">
        <v>0.54</v>
      </c>
      <c r="E104">
        <v>0.63</v>
      </c>
      <c r="F104">
        <v>0.86</v>
      </c>
      <c r="G104">
        <v>0.74</v>
      </c>
      <c r="J104">
        <v>0.7</v>
      </c>
      <c r="K104">
        <v>95</v>
      </c>
      <c r="L104">
        <v>0.62</v>
      </c>
      <c r="M104">
        <v>95</v>
      </c>
    </row>
    <row r="105" spans="2:13" x14ac:dyDescent="0.25">
      <c r="B105">
        <v>50</v>
      </c>
      <c r="C105">
        <v>0.82</v>
      </c>
      <c r="D105">
        <v>0.73</v>
      </c>
      <c r="E105">
        <v>0.82</v>
      </c>
      <c r="F105">
        <v>1.0900000000000001</v>
      </c>
      <c r="G105">
        <v>0.95</v>
      </c>
      <c r="J105">
        <v>0.86</v>
      </c>
      <c r="K105">
        <v>70</v>
      </c>
      <c r="L105">
        <v>0.74</v>
      </c>
      <c r="M105">
        <v>70</v>
      </c>
    </row>
    <row r="106" spans="2:13" x14ac:dyDescent="0.25">
      <c r="B106">
        <v>35</v>
      </c>
      <c r="C106">
        <v>1.1200000000000001</v>
      </c>
      <c r="D106">
        <v>0.96</v>
      </c>
      <c r="E106">
        <v>1.1200000000000001</v>
      </c>
      <c r="F106">
        <v>1.36</v>
      </c>
      <c r="G106">
        <v>1.18</v>
      </c>
      <c r="J106">
        <v>1.0900000000000001</v>
      </c>
      <c r="K106">
        <v>50</v>
      </c>
      <c r="L106">
        <v>0.95</v>
      </c>
      <c r="M106">
        <v>50</v>
      </c>
    </row>
    <row r="107" spans="2:13" x14ac:dyDescent="0.25">
      <c r="B107">
        <v>25</v>
      </c>
      <c r="C107">
        <v>1.52</v>
      </c>
      <c r="D107">
        <v>1.28</v>
      </c>
      <c r="E107">
        <v>1.52</v>
      </c>
      <c r="F107">
        <v>1.76</v>
      </c>
      <c r="G107">
        <v>1.52</v>
      </c>
      <c r="J107">
        <v>1.36</v>
      </c>
      <c r="K107">
        <v>35</v>
      </c>
      <c r="L107">
        <v>1.18</v>
      </c>
      <c r="M107">
        <v>35</v>
      </c>
    </row>
    <row r="108" spans="2:13" x14ac:dyDescent="0.25">
      <c r="B108">
        <v>16</v>
      </c>
      <c r="C108">
        <v>3.31</v>
      </c>
      <c r="D108">
        <v>1.96</v>
      </c>
      <c r="E108">
        <v>3.31</v>
      </c>
      <c r="F108">
        <v>2.57</v>
      </c>
      <c r="G108">
        <v>2.2200000000000002</v>
      </c>
      <c r="J108">
        <v>1.76</v>
      </c>
      <c r="K108">
        <v>25</v>
      </c>
      <c r="L108">
        <v>1.52</v>
      </c>
      <c r="M108">
        <v>25</v>
      </c>
    </row>
    <row r="109" spans="2:13" x14ac:dyDescent="0.25">
      <c r="B109">
        <v>10</v>
      </c>
      <c r="C109">
        <v>3.5</v>
      </c>
      <c r="D109">
        <v>3</v>
      </c>
      <c r="E109">
        <v>3.5</v>
      </c>
      <c r="F109">
        <v>3.84</v>
      </c>
      <c r="G109">
        <v>3.33</v>
      </c>
      <c r="J109">
        <v>2.57</v>
      </c>
      <c r="K109">
        <v>16</v>
      </c>
      <c r="L109">
        <v>2.2200000000000002</v>
      </c>
      <c r="M109">
        <v>16</v>
      </c>
    </row>
    <row r="110" spans="2:13" x14ac:dyDescent="0.25">
      <c r="B110">
        <v>6</v>
      </c>
      <c r="C110">
        <v>5.8</v>
      </c>
      <c r="D110">
        <v>5.0999999999999996</v>
      </c>
      <c r="E110">
        <v>5.8</v>
      </c>
      <c r="F110">
        <v>6.18</v>
      </c>
      <c r="G110">
        <v>5.35</v>
      </c>
      <c r="J110">
        <v>3.84</v>
      </c>
      <c r="K110">
        <v>10</v>
      </c>
      <c r="L110">
        <v>3.33</v>
      </c>
      <c r="M110">
        <v>10</v>
      </c>
    </row>
    <row r="111" spans="2:13" x14ac:dyDescent="0.25">
      <c r="B111">
        <v>4</v>
      </c>
      <c r="C111">
        <v>8.6999999999999993</v>
      </c>
      <c r="D111">
        <v>7.5</v>
      </c>
      <c r="E111">
        <v>8.6999999999999993</v>
      </c>
      <c r="F111">
        <v>9</v>
      </c>
      <c r="G111">
        <v>7.82</v>
      </c>
      <c r="J111">
        <v>6.18</v>
      </c>
      <c r="K111">
        <v>6</v>
      </c>
      <c r="L111">
        <v>5.35</v>
      </c>
      <c r="M111">
        <v>6</v>
      </c>
    </row>
    <row r="112" spans="2:13" x14ac:dyDescent="0.25">
      <c r="B112">
        <v>2.5</v>
      </c>
      <c r="C112">
        <v>14</v>
      </c>
      <c r="D112">
        <v>12</v>
      </c>
      <c r="E112">
        <v>14</v>
      </c>
      <c r="F112">
        <v>14</v>
      </c>
      <c r="G112">
        <v>12.33</v>
      </c>
      <c r="J112">
        <v>9</v>
      </c>
      <c r="K112">
        <v>4</v>
      </c>
      <c r="L112">
        <v>7.82</v>
      </c>
      <c r="M112">
        <v>4</v>
      </c>
    </row>
    <row r="113" spans="2:18" x14ac:dyDescent="0.25">
      <c r="B113">
        <v>1.5</v>
      </c>
      <c r="C113">
        <v>23</v>
      </c>
      <c r="D113">
        <v>20</v>
      </c>
      <c r="E113">
        <v>23</v>
      </c>
      <c r="F113">
        <v>23</v>
      </c>
      <c r="G113">
        <v>19.86</v>
      </c>
      <c r="J113">
        <v>14</v>
      </c>
      <c r="K113">
        <v>2.5</v>
      </c>
      <c r="L113">
        <v>12.33</v>
      </c>
      <c r="M113">
        <v>2.5</v>
      </c>
    </row>
    <row r="114" spans="2:18" x14ac:dyDescent="0.25">
      <c r="B114">
        <v>1</v>
      </c>
      <c r="C114">
        <v>34</v>
      </c>
      <c r="D114">
        <v>29</v>
      </c>
      <c r="E114">
        <v>34</v>
      </c>
      <c r="F114">
        <v>34</v>
      </c>
      <c r="G114">
        <v>29.5</v>
      </c>
      <c r="J114">
        <v>23</v>
      </c>
      <c r="K114">
        <v>1.5</v>
      </c>
      <c r="L114">
        <v>19.86</v>
      </c>
      <c r="M114">
        <v>1.5</v>
      </c>
    </row>
    <row r="115" spans="2:18" x14ac:dyDescent="0.25">
      <c r="J115">
        <v>34</v>
      </c>
      <c r="K115">
        <v>1</v>
      </c>
      <c r="L115">
        <v>29.5</v>
      </c>
      <c r="M115">
        <v>1</v>
      </c>
    </row>
    <row r="116" spans="2:18" x14ac:dyDescent="0.25">
      <c r="B116" t="s">
        <v>97</v>
      </c>
    </row>
    <row r="117" spans="2:18" x14ac:dyDescent="0.25">
      <c r="B117" s="11" t="s">
        <v>60</v>
      </c>
      <c r="C117" s="11"/>
      <c r="D117" s="11"/>
      <c r="E117" s="11"/>
      <c r="F117" s="11"/>
      <c r="G117" s="11"/>
      <c r="H117" s="11"/>
    </row>
    <row r="118" spans="2:18" x14ac:dyDescent="0.25">
      <c r="B118" s="26"/>
      <c r="C118" s="26" t="s">
        <v>14</v>
      </c>
      <c r="D118" s="26"/>
      <c r="E118" s="26"/>
      <c r="F118" s="26"/>
      <c r="G118" s="26" t="s">
        <v>15</v>
      </c>
      <c r="H118" s="26"/>
      <c r="J118" t="s">
        <v>98</v>
      </c>
    </row>
    <row r="119" spans="2:18" x14ac:dyDescent="0.25">
      <c r="B119" s="13" t="s">
        <v>42</v>
      </c>
      <c r="C119" s="13" t="s">
        <v>62</v>
      </c>
      <c r="D119" s="13" t="s">
        <v>63</v>
      </c>
      <c r="E119" s="13" t="s">
        <v>64</v>
      </c>
      <c r="F119" s="13"/>
      <c r="G119" s="13" t="s">
        <v>62</v>
      </c>
      <c r="H119" s="13" t="s">
        <v>63</v>
      </c>
      <c r="J119" s="13" t="s">
        <v>42</v>
      </c>
      <c r="K119" s="13" t="s">
        <v>62</v>
      </c>
      <c r="L119" s="13" t="s">
        <v>42</v>
      </c>
      <c r="M119" s="13" t="s">
        <v>63</v>
      </c>
    </row>
    <row r="120" spans="2:18" x14ac:dyDescent="0.25">
      <c r="B120" s="15">
        <v>1</v>
      </c>
      <c r="C120" s="15">
        <v>34</v>
      </c>
      <c r="D120" s="15">
        <v>29</v>
      </c>
      <c r="E120" s="15">
        <v>34</v>
      </c>
      <c r="F120" s="15"/>
      <c r="G120" s="15">
        <v>34</v>
      </c>
      <c r="H120" s="15">
        <v>29.5</v>
      </c>
      <c r="J120" s="15">
        <v>1</v>
      </c>
      <c r="K120" s="15">
        <v>34</v>
      </c>
      <c r="L120" s="15">
        <v>1</v>
      </c>
      <c r="M120" s="15">
        <v>29</v>
      </c>
    </row>
    <row r="121" spans="2:18" x14ac:dyDescent="0.25">
      <c r="B121" s="15">
        <v>1.5</v>
      </c>
      <c r="C121" s="15">
        <v>23</v>
      </c>
      <c r="D121" s="15">
        <v>20</v>
      </c>
      <c r="E121" s="15">
        <v>23</v>
      </c>
      <c r="F121" s="15"/>
      <c r="G121" s="15">
        <v>23</v>
      </c>
      <c r="H121" s="15">
        <v>19.86</v>
      </c>
      <c r="J121" s="15">
        <v>1.5</v>
      </c>
      <c r="K121" s="15">
        <v>23</v>
      </c>
      <c r="L121" s="15">
        <v>1.5</v>
      </c>
      <c r="M121" s="15">
        <v>20</v>
      </c>
    </row>
    <row r="122" spans="2:18" x14ac:dyDescent="0.25">
      <c r="B122" s="15">
        <v>2.5</v>
      </c>
      <c r="C122" s="15">
        <v>14</v>
      </c>
      <c r="D122" s="15">
        <v>12</v>
      </c>
      <c r="E122" s="15">
        <v>14</v>
      </c>
      <c r="F122" s="15"/>
      <c r="G122" s="15">
        <v>14</v>
      </c>
      <c r="H122" s="15">
        <v>12.33</v>
      </c>
      <c r="J122" s="15">
        <v>2.5</v>
      </c>
      <c r="K122" s="15">
        <v>14</v>
      </c>
      <c r="L122" s="15">
        <v>2.5</v>
      </c>
      <c r="M122" s="15">
        <v>12</v>
      </c>
    </row>
    <row r="123" spans="2:18" x14ac:dyDescent="0.25">
      <c r="B123" s="15">
        <v>4</v>
      </c>
      <c r="C123" s="15">
        <v>8.6999999999999993</v>
      </c>
      <c r="D123" s="15">
        <v>7.5</v>
      </c>
      <c r="E123" s="15">
        <v>8.6999999999999993</v>
      </c>
      <c r="F123" s="15"/>
      <c r="G123" s="15">
        <v>9</v>
      </c>
      <c r="H123" s="15">
        <v>7.82</v>
      </c>
      <c r="J123" s="15">
        <v>4</v>
      </c>
      <c r="K123" s="15">
        <v>8.6999999999999993</v>
      </c>
      <c r="L123" s="15">
        <v>4</v>
      </c>
      <c r="M123" s="15">
        <v>7.5</v>
      </c>
    </row>
    <row r="124" spans="2:18" x14ac:dyDescent="0.25">
      <c r="B124" s="15">
        <v>6</v>
      </c>
      <c r="C124" s="15">
        <v>5.8</v>
      </c>
      <c r="D124" s="15">
        <v>5.0999999999999996</v>
      </c>
      <c r="E124" s="15">
        <v>5.8</v>
      </c>
      <c r="F124" s="15"/>
      <c r="G124" s="15">
        <v>6.18</v>
      </c>
      <c r="H124" s="15">
        <v>5.35</v>
      </c>
      <c r="J124" s="15">
        <v>6</v>
      </c>
      <c r="K124" s="15">
        <v>5.8</v>
      </c>
      <c r="L124" s="15">
        <v>6</v>
      </c>
      <c r="M124" s="15">
        <v>5.0999999999999996</v>
      </c>
    </row>
    <row r="125" spans="2:18" x14ac:dyDescent="0.25">
      <c r="B125" s="15">
        <v>10</v>
      </c>
      <c r="C125" s="15">
        <v>3.5</v>
      </c>
      <c r="D125" s="15">
        <v>3</v>
      </c>
      <c r="E125" s="15">
        <v>3.5</v>
      </c>
      <c r="F125" s="15"/>
      <c r="G125" s="15">
        <v>3.84</v>
      </c>
      <c r="H125" s="15">
        <v>3.33</v>
      </c>
      <c r="J125" s="15">
        <v>10</v>
      </c>
      <c r="K125" s="15">
        <v>3.5</v>
      </c>
      <c r="L125" s="15">
        <v>10</v>
      </c>
      <c r="M125" s="15">
        <v>3</v>
      </c>
      <c r="R125" t="s">
        <v>105</v>
      </c>
    </row>
    <row r="126" spans="2:18" x14ac:dyDescent="0.25">
      <c r="B126" s="15">
        <v>16</v>
      </c>
      <c r="C126" s="15">
        <v>3.31</v>
      </c>
      <c r="D126" s="15">
        <v>1.96</v>
      </c>
      <c r="E126" s="15">
        <v>3.31</v>
      </c>
      <c r="F126" s="15"/>
      <c r="G126" s="15">
        <v>2.57</v>
      </c>
      <c r="H126" s="15">
        <v>2.2200000000000002</v>
      </c>
      <c r="J126" s="15">
        <v>16</v>
      </c>
      <c r="K126" s="15">
        <v>3.31</v>
      </c>
      <c r="L126" s="15">
        <v>16</v>
      </c>
      <c r="M126" s="15">
        <v>1.96</v>
      </c>
    </row>
    <row r="127" spans="2:18" x14ac:dyDescent="0.25">
      <c r="B127" s="15">
        <v>25</v>
      </c>
      <c r="C127" s="15">
        <v>1.52</v>
      </c>
      <c r="D127" s="15">
        <v>1.28</v>
      </c>
      <c r="E127" s="15">
        <v>1.52</v>
      </c>
      <c r="F127" s="15"/>
      <c r="G127" s="15">
        <v>1.76</v>
      </c>
      <c r="H127" s="15">
        <v>1.52</v>
      </c>
      <c r="J127" s="15">
        <v>25</v>
      </c>
      <c r="K127" s="15">
        <v>1.52</v>
      </c>
      <c r="L127" s="15">
        <v>25</v>
      </c>
      <c r="M127" s="15">
        <v>1.28</v>
      </c>
    </row>
    <row r="128" spans="2:18" x14ac:dyDescent="0.25">
      <c r="B128" s="15">
        <v>35</v>
      </c>
      <c r="C128" s="15">
        <v>1.1200000000000001</v>
      </c>
      <c r="D128" s="15">
        <v>0.96</v>
      </c>
      <c r="E128" s="15">
        <v>1.1200000000000001</v>
      </c>
      <c r="F128" s="15"/>
      <c r="G128" s="15">
        <v>1.36</v>
      </c>
      <c r="H128" s="15">
        <v>1.18</v>
      </c>
      <c r="J128" s="15">
        <v>35</v>
      </c>
      <c r="K128" s="15">
        <v>1.1200000000000001</v>
      </c>
      <c r="L128" s="15">
        <v>35</v>
      </c>
      <c r="M128" s="15">
        <v>0.96</v>
      </c>
    </row>
    <row r="129" spans="2:13" x14ac:dyDescent="0.25">
      <c r="B129" s="15">
        <v>50</v>
      </c>
      <c r="C129" s="15">
        <v>0.82</v>
      </c>
      <c r="D129" s="15">
        <v>0.73</v>
      </c>
      <c r="E129" s="15">
        <v>0.82</v>
      </c>
      <c r="F129" s="15"/>
      <c r="G129" s="15">
        <v>1.0900000000000001</v>
      </c>
      <c r="H129" s="15">
        <v>0.95</v>
      </c>
      <c r="J129" s="15">
        <v>50</v>
      </c>
      <c r="K129" s="15">
        <v>0.82</v>
      </c>
      <c r="L129" s="15">
        <v>50</v>
      </c>
      <c r="M129" s="15">
        <v>0.73</v>
      </c>
    </row>
    <row r="130" spans="2:13" x14ac:dyDescent="0.25">
      <c r="B130" s="15">
        <v>70</v>
      </c>
      <c r="C130" s="15">
        <v>0.63</v>
      </c>
      <c r="D130" s="15">
        <v>0.54</v>
      </c>
      <c r="E130" s="15">
        <v>0.63</v>
      </c>
      <c r="F130" s="15"/>
      <c r="G130" s="15">
        <v>0.86</v>
      </c>
      <c r="H130" s="15">
        <v>0.74</v>
      </c>
      <c r="J130" s="15">
        <v>70</v>
      </c>
      <c r="K130" s="15">
        <v>0.63</v>
      </c>
      <c r="L130" s="15">
        <v>70</v>
      </c>
      <c r="M130" s="15">
        <v>0.54</v>
      </c>
    </row>
    <row r="131" spans="2:13" x14ac:dyDescent="0.25">
      <c r="B131" s="15">
        <v>95</v>
      </c>
      <c r="C131" s="15">
        <v>0.49</v>
      </c>
      <c r="D131" s="15">
        <v>0.42</v>
      </c>
      <c r="E131" s="15">
        <v>0.49</v>
      </c>
      <c r="F131" s="15"/>
      <c r="G131" s="15">
        <v>0.7</v>
      </c>
      <c r="H131" s="15">
        <v>0.62</v>
      </c>
      <c r="J131" s="15">
        <v>95</v>
      </c>
      <c r="K131" s="15">
        <v>0.49</v>
      </c>
      <c r="L131" s="15">
        <v>95</v>
      </c>
      <c r="M131" s="15">
        <v>0.42</v>
      </c>
    </row>
    <row r="132" spans="2:13" x14ac:dyDescent="0.25">
      <c r="B132" s="15">
        <v>120</v>
      </c>
      <c r="C132" s="15">
        <v>0.41</v>
      </c>
      <c r="D132" s="15">
        <v>0.35</v>
      </c>
      <c r="E132" s="15">
        <v>0.42</v>
      </c>
      <c r="F132" s="15"/>
      <c r="G132" s="15">
        <v>0.62</v>
      </c>
      <c r="H132" s="15">
        <v>0.54</v>
      </c>
      <c r="J132" s="15">
        <v>120</v>
      </c>
      <c r="K132" s="15">
        <v>0.41</v>
      </c>
      <c r="L132" s="15">
        <v>120</v>
      </c>
      <c r="M132" s="15">
        <v>0.35</v>
      </c>
    </row>
    <row r="133" spans="2:13" x14ac:dyDescent="0.25">
      <c r="B133" s="15">
        <v>150</v>
      </c>
      <c r="C133" s="15">
        <v>0.36</v>
      </c>
      <c r="D133" s="15">
        <v>0.31</v>
      </c>
      <c r="E133" s="15">
        <v>0.37</v>
      </c>
      <c r="F133" s="15"/>
      <c r="G133" s="15">
        <v>0.56000000000000005</v>
      </c>
      <c r="H133" s="15">
        <v>0.48</v>
      </c>
      <c r="J133" s="15">
        <v>150</v>
      </c>
      <c r="K133" s="15">
        <v>0.36</v>
      </c>
      <c r="L133" s="15">
        <v>150</v>
      </c>
      <c r="M133" s="15">
        <v>0.31</v>
      </c>
    </row>
    <row r="134" spans="2:13" x14ac:dyDescent="0.25">
      <c r="B134" s="15">
        <v>185</v>
      </c>
      <c r="C134" s="15">
        <v>0.32</v>
      </c>
      <c r="D134" s="15">
        <v>0.27</v>
      </c>
      <c r="E134" s="15">
        <v>0.33</v>
      </c>
      <c r="F134" s="15"/>
      <c r="G134" s="15">
        <v>0.5</v>
      </c>
      <c r="H134" s="15">
        <v>0.44</v>
      </c>
      <c r="J134" s="15">
        <v>185</v>
      </c>
      <c r="K134" s="15">
        <v>0.32</v>
      </c>
      <c r="L134" s="15">
        <v>185</v>
      </c>
      <c r="M134" s="15">
        <v>0.27</v>
      </c>
    </row>
    <row r="135" spans="2:13" x14ac:dyDescent="0.25">
      <c r="B135" s="15">
        <v>240</v>
      </c>
      <c r="C135" s="15">
        <v>0.26</v>
      </c>
      <c r="D135" s="15">
        <v>0.23</v>
      </c>
      <c r="E135" s="15">
        <v>0.28000000000000003</v>
      </c>
      <c r="F135" s="15"/>
      <c r="G135" s="15">
        <v>0.45</v>
      </c>
      <c r="H135" s="15">
        <v>0.39</v>
      </c>
      <c r="J135" s="15">
        <v>240</v>
      </c>
      <c r="K135" s="15">
        <v>0.26</v>
      </c>
      <c r="L135" s="15">
        <v>240</v>
      </c>
      <c r="M135" s="15">
        <v>0.23</v>
      </c>
    </row>
    <row r="136" spans="2:13" x14ac:dyDescent="0.25">
      <c r="B136" s="15">
        <v>300</v>
      </c>
      <c r="C136" s="15">
        <v>0.23</v>
      </c>
      <c r="D136" s="15">
        <v>0.2</v>
      </c>
      <c r="E136" s="15">
        <v>0.24</v>
      </c>
      <c r="F136" s="15"/>
      <c r="G136" s="15">
        <v>0.4</v>
      </c>
      <c r="H136" s="15">
        <v>0.35</v>
      </c>
      <c r="J136" s="15">
        <v>300</v>
      </c>
      <c r="K136" s="15">
        <v>0.23</v>
      </c>
      <c r="L136" s="15">
        <v>300</v>
      </c>
      <c r="M136" s="15">
        <v>0.2</v>
      </c>
    </row>
    <row r="137" spans="2:13" x14ac:dyDescent="0.25">
      <c r="B137" s="15">
        <v>400</v>
      </c>
      <c r="C137" s="15">
        <v>0.2</v>
      </c>
      <c r="D137" s="15">
        <v>0.18</v>
      </c>
      <c r="E137" s="15">
        <v>0.22</v>
      </c>
      <c r="F137" s="15"/>
      <c r="G137" s="15">
        <v>0.37</v>
      </c>
      <c r="H137" s="15">
        <v>0.32</v>
      </c>
      <c r="J137" s="15">
        <v>400</v>
      </c>
      <c r="K137" s="15">
        <v>0.2</v>
      </c>
      <c r="L137" s="15">
        <v>400</v>
      </c>
      <c r="M137" s="15">
        <v>0.18</v>
      </c>
    </row>
    <row r="138" spans="2:13" x14ac:dyDescent="0.25">
      <c r="B138" s="15">
        <v>500</v>
      </c>
      <c r="C138" s="15">
        <v>0.19</v>
      </c>
      <c r="D138" s="15">
        <v>0.16</v>
      </c>
      <c r="E138" s="15">
        <v>0.21</v>
      </c>
      <c r="F138" s="15"/>
      <c r="G138" s="15">
        <v>0.34</v>
      </c>
      <c r="H138" s="15">
        <v>0.28999999999999998</v>
      </c>
      <c r="J138" s="15">
        <v>500</v>
      </c>
      <c r="K138" s="15">
        <v>0.19</v>
      </c>
      <c r="L138" s="15">
        <v>500</v>
      </c>
      <c r="M138" s="15">
        <v>0.16</v>
      </c>
    </row>
    <row r="140" spans="2:13" x14ac:dyDescent="0.25">
      <c r="J140" t="s">
        <v>99</v>
      </c>
    </row>
    <row r="141" spans="2:13" x14ac:dyDescent="0.25">
      <c r="J141" s="13" t="s">
        <v>42</v>
      </c>
      <c r="K141" s="13" t="s">
        <v>62</v>
      </c>
      <c r="L141" s="13" t="s">
        <v>42</v>
      </c>
      <c r="M141" s="13" t="s">
        <v>63</v>
      </c>
    </row>
    <row r="142" spans="2:13" x14ac:dyDescent="0.25">
      <c r="J142" s="15">
        <v>1</v>
      </c>
      <c r="K142" s="15">
        <v>34</v>
      </c>
      <c r="L142" s="15">
        <v>1</v>
      </c>
      <c r="M142" s="15">
        <v>29.5</v>
      </c>
    </row>
    <row r="143" spans="2:13" x14ac:dyDescent="0.25">
      <c r="J143" s="15">
        <v>1.5</v>
      </c>
      <c r="K143" s="15">
        <v>23</v>
      </c>
      <c r="L143" s="15">
        <v>1.5</v>
      </c>
      <c r="M143" s="15">
        <v>19.86</v>
      </c>
    </row>
    <row r="144" spans="2:13" x14ac:dyDescent="0.25">
      <c r="J144" s="15">
        <v>2.5</v>
      </c>
      <c r="K144" s="15">
        <v>14</v>
      </c>
      <c r="L144" s="15">
        <v>2.5</v>
      </c>
      <c r="M144" s="15">
        <v>12.33</v>
      </c>
    </row>
    <row r="145" spans="10:13" x14ac:dyDescent="0.25">
      <c r="J145" s="15">
        <v>4</v>
      </c>
      <c r="K145" s="15">
        <v>9</v>
      </c>
      <c r="L145" s="15">
        <v>4</v>
      </c>
      <c r="M145" s="15">
        <v>7.82</v>
      </c>
    </row>
    <row r="146" spans="10:13" x14ac:dyDescent="0.25">
      <c r="J146" s="15">
        <v>6</v>
      </c>
      <c r="K146" s="15">
        <v>6.18</v>
      </c>
      <c r="L146" s="15">
        <v>6</v>
      </c>
      <c r="M146" s="15">
        <v>5.35</v>
      </c>
    </row>
    <row r="147" spans="10:13" x14ac:dyDescent="0.25">
      <c r="J147" s="15">
        <v>10</v>
      </c>
      <c r="K147" s="15">
        <v>3.84</v>
      </c>
      <c r="L147" s="15">
        <v>10</v>
      </c>
      <c r="M147" s="15">
        <v>3.33</v>
      </c>
    </row>
    <row r="148" spans="10:13" x14ac:dyDescent="0.25">
      <c r="J148" s="15">
        <v>16</v>
      </c>
      <c r="K148" s="15">
        <v>2.57</v>
      </c>
      <c r="L148" s="15">
        <v>16</v>
      </c>
      <c r="M148" s="15">
        <v>2.2200000000000002</v>
      </c>
    </row>
    <row r="149" spans="10:13" x14ac:dyDescent="0.25">
      <c r="J149" s="15">
        <v>25</v>
      </c>
      <c r="K149" s="15">
        <v>1.76</v>
      </c>
      <c r="L149" s="15">
        <v>25</v>
      </c>
      <c r="M149" s="15">
        <v>1.52</v>
      </c>
    </row>
    <row r="150" spans="10:13" x14ac:dyDescent="0.25">
      <c r="J150" s="15">
        <v>35</v>
      </c>
      <c r="K150" s="15">
        <v>1.36</v>
      </c>
      <c r="L150" s="15">
        <v>35</v>
      </c>
      <c r="M150" s="15">
        <v>1.18</v>
      </c>
    </row>
    <row r="151" spans="10:13" x14ac:dyDescent="0.25">
      <c r="J151" s="15">
        <v>50</v>
      </c>
      <c r="K151" s="15">
        <v>1.0900000000000001</v>
      </c>
      <c r="L151" s="15">
        <v>50</v>
      </c>
      <c r="M151" s="15">
        <v>0.95</v>
      </c>
    </row>
    <row r="152" spans="10:13" x14ac:dyDescent="0.25">
      <c r="J152" s="15">
        <v>70</v>
      </c>
      <c r="K152" s="15">
        <v>0.86</v>
      </c>
      <c r="L152" s="15">
        <v>70</v>
      </c>
      <c r="M152" s="15">
        <v>0.74</v>
      </c>
    </row>
    <row r="153" spans="10:13" x14ac:dyDescent="0.25">
      <c r="J153" s="15">
        <v>95</v>
      </c>
      <c r="K153" s="15">
        <v>0.7</v>
      </c>
      <c r="L153" s="15">
        <v>95</v>
      </c>
      <c r="M153" s="15">
        <v>0.62</v>
      </c>
    </row>
    <row r="154" spans="10:13" x14ac:dyDescent="0.25">
      <c r="J154" s="15">
        <v>120</v>
      </c>
      <c r="K154" s="15">
        <v>0.62</v>
      </c>
      <c r="L154" s="15">
        <v>120</v>
      </c>
      <c r="M154" s="15">
        <v>0.54</v>
      </c>
    </row>
    <row r="155" spans="10:13" x14ac:dyDescent="0.25">
      <c r="J155" s="15">
        <v>150</v>
      </c>
      <c r="K155" s="15">
        <v>0.56000000000000005</v>
      </c>
      <c r="L155" s="15">
        <v>150</v>
      </c>
      <c r="M155" s="15">
        <v>0.48</v>
      </c>
    </row>
    <row r="156" spans="10:13" x14ac:dyDescent="0.25">
      <c r="J156" s="15">
        <v>185</v>
      </c>
      <c r="K156" s="15">
        <v>0.5</v>
      </c>
      <c r="L156" s="15">
        <v>185</v>
      </c>
      <c r="M156" s="15">
        <v>0.44</v>
      </c>
    </row>
    <row r="157" spans="10:13" x14ac:dyDescent="0.25">
      <c r="J157" s="15">
        <v>240</v>
      </c>
      <c r="K157" s="15">
        <v>0.45</v>
      </c>
      <c r="L157" s="15">
        <v>240</v>
      </c>
      <c r="M157" s="15">
        <v>0.39</v>
      </c>
    </row>
    <row r="158" spans="10:13" x14ac:dyDescent="0.25">
      <c r="J158" s="15">
        <v>300</v>
      </c>
      <c r="K158" s="15">
        <v>0.4</v>
      </c>
      <c r="L158" s="15">
        <v>300</v>
      </c>
      <c r="M158" s="15">
        <v>0.35</v>
      </c>
    </row>
    <row r="159" spans="10:13" x14ac:dyDescent="0.25">
      <c r="J159" s="15">
        <v>400</v>
      </c>
      <c r="K159" s="15">
        <v>0.37</v>
      </c>
      <c r="L159" s="15">
        <v>400</v>
      </c>
      <c r="M159" s="15">
        <v>0.32</v>
      </c>
    </row>
    <row r="160" spans="10:13" x14ac:dyDescent="0.25">
      <c r="J160" s="15">
        <v>500</v>
      </c>
      <c r="K160" s="15">
        <v>0.34</v>
      </c>
      <c r="L160" s="15">
        <v>500</v>
      </c>
      <c r="M160" s="15">
        <v>0.28999999999999998</v>
      </c>
    </row>
  </sheetData>
  <mergeCells count="23">
    <mergeCell ref="B117:H117"/>
    <mergeCell ref="B1:D2"/>
    <mergeCell ref="I5:I7"/>
    <mergeCell ref="D31:D33"/>
    <mergeCell ref="I31:I33"/>
    <mergeCell ref="J73:M73"/>
    <mergeCell ref="J95:M95"/>
    <mergeCell ref="B54:D54"/>
    <mergeCell ref="B55:D55"/>
    <mergeCell ref="B72:H72"/>
    <mergeCell ref="D5:D7"/>
    <mergeCell ref="A4:D4"/>
    <mergeCell ref="B29:D29"/>
    <mergeCell ref="G29:I29"/>
    <mergeCell ref="B30:D30"/>
    <mergeCell ref="G30:I30"/>
    <mergeCell ref="B31:B33"/>
    <mergeCell ref="G31:G33"/>
    <mergeCell ref="B3:D3"/>
    <mergeCell ref="G3:I3"/>
    <mergeCell ref="G4:I4"/>
    <mergeCell ref="B5:B7"/>
    <mergeCell ref="G5:G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780F-4EC9-4D0E-B806-347145DEBDEF}">
  <dimension ref="B1:D7"/>
  <sheetViews>
    <sheetView workbookViewId="0">
      <selection activeCell="B6" sqref="B6:D7"/>
    </sheetView>
  </sheetViews>
  <sheetFormatPr baseColWidth="10" defaultRowHeight="15" x14ac:dyDescent="0.25"/>
  <cols>
    <col min="2" max="2" width="21.7109375" bestFit="1" customWidth="1"/>
    <col min="3" max="3" width="15.140625" bestFit="1" customWidth="1"/>
    <col min="4" max="4" width="18.85546875" bestFit="1" customWidth="1"/>
  </cols>
  <sheetData>
    <row r="1" spans="2:4" x14ac:dyDescent="0.25">
      <c r="B1" s="50" t="s">
        <v>9</v>
      </c>
      <c r="C1" s="50" t="s">
        <v>7</v>
      </c>
      <c r="D1" s="50" t="s">
        <v>13</v>
      </c>
    </row>
    <row r="2" spans="2:4" x14ac:dyDescent="0.25">
      <c r="B2" t="s">
        <v>2</v>
      </c>
      <c r="C2" t="s">
        <v>72</v>
      </c>
      <c r="D2" s="1" t="s">
        <v>14</v>
      </c>
    </row>
    <row r="3" spans="2:4" x14ac:dyDescent="0.25">
      <c r="B3" t="s">
        <v>3</v>
      </c>
      <c r="C3" t="s">
        <v>10</v>
      </c>
      <c r="D3" s="1" t="s">
        <v>15</v>
      </c>
    </row>
    <row r="6" spans="2:4" x14ac:dyDescent="0.25">
      <c r="B6" s="51" t="s">
        <v>106</v>
      </c>
      <c r="C6" s="51"/>
      <c r="D6" s="51"/>
    </row>
    <row r="7" spans="2:4" x14ac:dyDescent="0.25">
      <c r="B7" s="52"/>
      <c r="C7" s="52"/>
      <c r="D7" s="52"/>
    </row>
  </sheetData>
  <mergeCells count="1">
    <mergeCell ref="B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HOME</vt:lpstr>
      <vt:lpstr>CALCULO</vt:lpstr>
      <vt:lpstr>Tablas</vt:lpstr>
      <vt:lpstr>Tablas modificadas para calculo</vt:lpstr>
      <vt:lpstr>Cosas para la programacion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beltran</dc:creator>
  <cp:lastModifiedBy>Arturo beltran</cp:lastModifiedBy>
  <dcterms:created xsi:type="dcterms:W3CDTF">2024-06-02T23:43:35Z</dcterms:created>
  <dcterms:modified xsi:type="dcterms:W3CDTF">2024-06-03T07:21:02Z</dcterms:modified>
</cp:coreProperties>
</file>