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Code\myRepos\compas_testing\data\"/>
    </mc:Choice>
  </mc:AlternateContent>
  <xr:revisionPtr revIDLastSave="0" documentId="8_{03205DAC-96D2-4D1E-A9FF-5FA8E465CE2D}" xr6:coauthVersionLast="41" xr6:coauthVersionMax="41" xr10:uidLastSave="{00000000-0000-0000-0000-000000000000}"/>
  <bookViews>
    <workbookView xWindow="-103" yWindow="-103" windowWidth="33120" windowHeight="18120" activeTab="1" xr2:uid="{0CD617F0-8F89-4F2B-847B-F69F0C42644D}"/>
  </bookViews>
  <sheets>
    <sheet name="Procedure" sheetId="3" r:id="rId1"/>
    <sheet name="Calibration" sheetId="5" r:id="rId2"/>
    <sheet name="Loads" sheetId="1" r:id="rId3"/>
    <sheet name="time_log"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6" i="1" l="1"/>
  <c r="K15" i="5"/>
  <c r="E30" i="5"/>
  <c r="E31" i="5"/>
  <c r="E32" i="5"/>
  <c r="E33" i="5"/>
  <c r="E34" i="5"/>
  <c r="E35" i="5"/>
  <c r="E36" i="5"/>
  <c r="D30" i="5"/>
  <c r="D31" i="5"/>
  <c r="D32" i="5"/>
  <c r="D33" i="5"/>
  <c r="D34" i="5"/>
  <c r="D35" i="5"/>
  <c r="D36" i="5"/>
  <c r="D29" i="5"/>
  <c r="E29" i="5"/>
  <c r="K36" i="5"/>
  <c r="K35" i="5"/>
  <c r="K34" i="5"/>
  <c r="K33" i="5"/>
  <c r="K32" i="5"/>
  <c r="K31" i="5"/>
  <c r="K30" i="5"/>
  <c r="K29" i="5"/>
  <c r="K28" i="5"/>
  <c r="K27" i="5"/>
  <c r="K26" i="5"/>
  <c r="K25" i="5"/>
  <c r="K24" i="5"/>
  <c r="K23" i="5"/>
  <c r="K22" i="5"/>
  <c r="K21" i="5"/>
  <c r="K20" i="5"/>
  <c r="K19" i="5"/>
  <c r="K18" i="5"/>
  <c r="K17" i="5"/>
  <c r="K16" i="5"/>
  <c r="D9" i="5"/>
  <c r="D14" i="1" l="1"/>
  <c r="G4" i="2"/>
  <c r="D15" i="1" l="1"/>
  <c r="D16" i="1" s="1"/>
  <c r="C8" i="1"/>
  <c r="C9" i="1"/>
  <c r="D18" i="1" l="1"/>
  <c r="C18" i="1"/>
  <c r="G17" i="1" s="1"/>
  <c r="G11" i="1" l="1"/>
  <c r="I11" i="1" s="1"/>
  <c r="G9" i="1"/>
  <c r="I9" i="1" s="1"/>
  <c r="G14" i="1"/>
  <c r="H14" i="1" s="1"/>
  <c r="G10" i="1"/>
  <c r="H10" i="1" s="1"/>
  <c r="G13" i="1"/>
  <c r="I13" i="1" s="1"/>
  <c r="G12" i="1"/>
  <c r="I12" i="1" s="1"/>
  <c r="G18" i="1"/>
  <c r="H18" i="1" s="1"/>
  <c r="G16" i="1"/>
  <c r="H16" i="1" s="1"/>
  <c r="G15" i="1"/>
  <c r="H15" i="1" s="1"/>
  <c r="I16" i="1"/>
  <c r="H17" i="1"/>
  <c r="I17" i="1"/>
  <c r="I15" i="1"/>
  <c r="J9" i="1"/>
  <c r="J14" i="1"/>
  <c r="J16" i="1"/>
  <c r="J18" i="1"/>
  <c r="J10" i="1"/>
  <c r="J11" i="1"/>
  <c r="J15" i="1"/>
  <c r="J17" i="1"/>
  <c r="J12" i="1"/>
  <c r="J13" i="1"/>
  <c r="H12" i="1" l="1"/>
  <c r="I10" i="1"/>
  <c r="I14" i="1"/>
  <c r="H13" i="1"/>
  <c r="H11" i="1"/>
  <c r="H9" i="1"/>
  <c r="I18" i="1"/>
  <c r="K17" i="1"/>
  <c r="L17" i="1"/>
  <c r="K11" i="1"/>
  <c r="L11" i="1"/>
  <c r="K10" i="1"/>
  <c r="L10" i="1"/>
  <c r="K18" i="1"/>
  <c r="L18" i="1"/>
  <c r="K13" i="1"/>
  <c r="L13" i="1"/>
  <c r="K12" i="1"/>
  <c r="L12" i="1"/>
  <c r="K15" i="1"/>
  <c r="L15" i="1"/>
  <c r="K16" i="1"/>
  <c r="L16" i="1"/>
  <c r="K14" i="1"/>
  <c r="L14" i="1"/>
  <c r="K9" i="1"/>
  <c r="L9" i="1"/>
</calcChain>
</file>

<file path=xl/sharedStrings.xml><?xml version="1.0" encoding="utf-8"?>
<sst xmlns="http://schemas.openxmlformats.org/spreadsheetml/2006/main" count="60" uniqueCount="56">
  <si>
    <t>SLS</t>
  </si>
  <si>
    <t>ULS</t>
  </si>
  <si>
    <t>alpha</t>
  </si>
  <si>
    <t>beta</t>
  </si>
  <si>
    <t>cycle</t>
  </si>
  <si>
    <t>steps</t>
  </si>
  <si>
    <t>rampe</t>
  </si>
  <si>
    <t>haltzeit</t>
  </si>
  <si>
    <t>prufen</t>
  </si>
  <si>
    <t>start</t>
  </si>
  <si>
    <t>place beams</t>
  </si>
  <si>
    <t>start recording</t>
  </si>
  <si>
    <t>weiterfahren</t>
  </si>
  <si>
    <t xml:space="preserve">save </t>
  </si>
  <si>
    <t>preassure we want to test</t>
  </si>
  <si>
    <t>how long we want to keep it</t>
  </si>
  <si>
    <t>how the specimen is unloaded</t>
  </si>
  <si>
    <t>starts the pump</t>
  </si>
  <si>
    <t>reaches the preload</t>
  </si>
  <si>
    <t>make sure the beams are in the center</t>
  </si>
  <si>
    <t>start the software to record the loads</t>
  </si>
  <si>
    <t>starts the load test</t>
  </si>
  <si>
    <t>save the loads</t>
  </si>
  <si>
    <t>record time</t>
  </si>
  <si>
    <t>end time record</t>
  </si>
  <si>
    <t>global time start</t>
  </si>
  <si>
    <t>global time end</t>
  </si>
  <si>
    <t>recoding time (sec)</t>
  </si>
  <si>
    <t>recording time [min]</t>
  </si>
  <si>
    <t>Description</t>
  </si>
  <si>
    <t>40% of SLS</t>
  </si>
  <si>
    <t>20% of SLS</t>
  </si>
  <si>
    <t>Ultimate Load</t>
  </si>
  <si>
    <t>Service Load</t>
  </si>
  <si>
    <t>SDL [kPa]</t>
  </si>
  <si>
    <t>LL [kPa]</t>
  </si>
  <si>
    <t>Tests</t>
  </si>
  <si>
    <t>beam weight [kN]</t>
  </si>
  <si>
    <t>plates weight [kN]</t>
  </si>
  <si>
    <t>Piston area</t>
  </si>
  <si>
    <t>Correlation values</t>
  </si>
  <si>
    <t>Extrapolated Values</t>
  </si>
  <si>
    <r>
      <t>mm</t>
    </r>
    <r>
      <rPr>
        <b/>
        <vertAlign val="superscript"/>
        <sz val="11"/>
        <color theme="1"/>
        <rFont val="Calibri"/>
        <family val="2"/>
        <scheme val="minor"/>
      </rPr>
      <t>2</t>
    </r>
  </si>
  <si>
    <r>
      <t>m</t>
    </r>
    <r>
      <rPr>
        <b/>
        <vertAlign val="superscript"/>
        <sz val="11"/>
        <color theme="1"/>
        <rFont val="Calibri"/>
        <family val="2"/>
        <scheme val="minor"/>
      </rPr>
      <t>2</t>
    </r>
  </si>
  <si>
    <t>Preassure Applied [bar]</t>
  </si>
  <si>
    <t>Pressure applied [bar]</t>
  </si>
  <si>
    <t>Total force (both actuators) [kN]</t>
  </si>
  <si>
    <t>Force measured - act. 1 [kN]</t>
  </si>
  <si>
    <t>Force measured - act. 2 [kN]</t>
  </si>
  <si>
    <t>Total Force to be measured [kN]</t>
  </si>
  <si>
    <t>Total load [kN]</t>
  </si>
  <si>
    <t>Load to apply [kN]</t>
  </si>
  <si>
    <t>Force [kN]</t>
  </si>
  <si>
    <t>Corresponding pressure [bar]</t>
  </si>
  <si>
    <t>Corrected Pressure [bar]</t>
  </si>
  <si>
    <r>
      <t>Slab area [mm</t>
    </r>
    <r>
      <rPr>
        <b/>
        <vertAlign val="superscript"/>
        <sz val="10"/>
        <color theme="1"/>
        <rFont val="Calibri"/>
        <family val="2"/>
        <scheme val="minor"/>
      </rPr>
      <t>2</t>
    </r>
    <r>
      <rPr>
        <b/>
        <sz val="10"/>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</si>
</sst>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400]h:mm:ss\ AM/PM"/>
  </numFmts>
  <fonts count="9" x14ac:knownFonts="1">
    <font>
      <sz val="11"/>
      <color theme="1"/>
      <name val="Calibri"/>
      <family val="2"/>
      <scheme val="minor"/>
    </font>
    <font>
      <sz val="11"/>
      <color theme="1"/>
      <name val="Calibri"/>
      <family val="2"/>
      <scheme val="minor"/>
    </font>
    <font>
      <b/>
      <sz val="11"/>
      <color theme="1"/>
      <name val="Calibri"/>
      <family val="2"/>
      <scheme val="minor"/>
    </font>
    <font>
      <b/>
      <vertAlign val="superscript"/>
      <sz val="11"/>
      <color theme="1"/>
      <name val="Calibri"/>
      <family val="2"/>
      <scheme val="minor"/>
    </font>
    <font>
      <sz val="11"/>
      <color theme="4"/>
      <name val="Calibri"/>
      <family val="2"/>
      <scheme val="minor"/>
    </font>
    <font>
      <b/>
      <sz val="10"/>
      <color theme="1"/>
      <name val="Calibri"/>
      <family val="2"/>
      <scheme val="minor"/>
    </font>
    <font>
      <sz val="10"/>
      <color theme="1"/>
      <name val="Calibri"/>
      <family val="2"/>
      <scheme val="minor"/>
    </font>
    <font>
      <b/>
      <vertAlign val="superscript"/>
      <sz val="10"/>
      <color theme="1"/>
      <name val="Calibri"/>
      <family val="2"/>
      <scheme val="minor"/>
    </font>
    <font>
      <b/>
      <sz val="9"/>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2" fontId="0" fillId="0" borderId="0" xfId="0" applyNumberFormat="1"/>
    <xf numFmtId="1" fontId="0" fillId="0" borderId="0" xfId="0" applyNumberFormat="1"/>
    <xf numFmtId="9" fontId="0" fillId="0" borderId="0" xfId="1" applyFont="1"/>
    <xf numFmtId="164" fontId="0" fillId="0" borderId="0" xfId="0" applyNumberFormat="1"/>
    <xf numFmtId="165" fontId="0" fillId="0" borderId="0" xfId="0" applyNumberFormat="1"/>
    <xf numFmtId="18" fontId="0" fillId="0" borderId="0" xfId="0" applyNumberFormat="1"/>
    <xf numFmtId="9" fontId="0" fillId="0" borderId="0" xfId="1" applyFont="1" applyFill="1"/>
    <xf numFmtId="0" fontId="0" fillId="0" borderId="0" xfId="0" applyAlignment="1">
      <alignment horizontal="center"/>
    </xf>
    <xf numFmtId="0" fontId="0" fillId="0" borderId="0" xfId="0" applyAlignment="1">
      <alignment horizontal="left"/>
    </xf>
    <xf numFmtId="0" fontId="2" fillId="0" borderId="0" xfId="0" applyFont="1"/>
    <xf numFmtId="0" fontId="2" fillId="0" borderId="0" xfId="0" applyFont="1" applyAlignment="1">
      <alignment horizontal="center"/>
    </xf>
    <xf numFmtId="2" fontId="0" fillId="0" borderId="0" xfId="0" applyNumberFormat="1" applyAlignment="1">
      <alignment horizontal="center"/>
    </xf>
    <xf numFmtId="0" fontId="4" fillId="0" borderId="0" xfId="0" applyFont="1" applyAlignment="1">
      <alignment horizontal="center"/>
    </xf>
    <xf numFmtId="0" fontId="4" fillId="0" borderId="0" xfId="0" applyFont="1"/>
    <xf numFmtId="0" fontId="5" fillId="0" borderId="0" xfId="0" applyFont="1"/>
    <xf numFmtId="2" fontId="4" fillId="0" borderId="0" xfId="0" applyNumberFormat="1" applyFont="1"/>
    <xf numFmtId="2" fontId="2" fillId="0" borderId="0" xfId="0" applyNumberFormat="1" applyFont="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2" fontId="0" fillId="0" borderId="1" xfId="0" applyNumberFormat="1" applyFill="1" applyBorder="1" applyAlignment="1">
      <alignment horizontal="center"/>
    </xf>
    <xf numFmtId="0" fontId="6" fillId="0" borderId="0" xfId="0" applyFont="1"/>
    <xf numFmtId="0" fontId="8" fillId="0" borderId="0" xfId="0" applyFont="1"/>
    <xf numFmtId="0" fontId="5" fillId="0" borderId="0" xfId="0" applyFont="1" applyAlignment="1">
      <alignment horizontal="center"/>
    </xf>
    <xf numFmtId="0" fontId="5" fillId="0" borderId="1" xfId="0" applyFont="1" applyBorder="1" applyAlignment="1">
      <alignment horizontal="center"/>
    </xf>
    <xf numFmtId="0" fontId="5" fillId="0" borderId="2" xfId="0" applyFont="1" applyBorder="1" applyAlignment="1">
      <alignment horizontal="center"/>
    </xf>
    <xf numFmtId="9" fontId="5" fillId="0" borderId="1" xfId="1" applyFont="1" applyBorder="1" applyAlignment="1">
      <alignment horizontal="center"/>
    </xf>
    <xf numFmtId="9" fontId="5" fillId="0" borderId="1" xfId="1"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Preassure - Force</a:t>
            </a:r>
            <a:r>
              <a:rPr lang="en-US" b="1" baseline="0"/>
              <a:t> calibration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9.1779117573816855E-3"/>
                  <c:y val="0.18764631564670778"/>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Calibration!$B$29:$B$39</c:f>
              <c:numCache>
                <c:formatCode>General</c:formatCode>
                <c:ptCount val="11"/>
                <c:pt idx="0">
                  <c:v>5</c:v>
                </c:pt>
                <c:pt idx="1">
                  <c:v>5.5</c:v>
                </c:pt>
                <c:pt idx="2">
                  <c:v>6</c:v>
                </c:pt>
                <c:pt idx="3">
                  <c:v>7</c:v>
                </c:pt>
                <c:pt idx="4">
                  <c:v>7.5</c:v>
                </c:pt>
                <c:pt idx="5">
                  <c:v>8</c:v>
                </c:pt>
                <c:pt idx="6">
                  <c:v>9.5</c:v>
                </c:pt>
                <c:pt idx="7">
                  <c:v>12.75</c:v>
                </c:pt>
              </c:numCache>
            </c:numRef>
          </c:xVal>
          <c:yVal>
            <c:numRef>
              <c:f>Calibration!$E$29:$E$39</c:f>
              <c:numCache>
                <c:formatCode>General</c:formatCode>
                <c:ptCount val="11"/>
                <c:pt idx="0">
                  <c:v>1.1599999999999999</c:v>
                </c:pt>
                <c:pt idx="1">
                  <c:v>1.24</c:v>
                </c:pt>
                <c:pt idx="2">
                  <c:v>1.42</c:v>
                </c:pt>
                <c:pt idx="3">
                  <c:v>1.92</c:v>
                </c:pt>
                <c:pt idx="4">
                  <c:v>2.3359999999999999</c:v>
                </c:pt>
                <c:pt idx="5">
                  <c:v>2.62</c:v>
                </c:pt>
                <c:pt idx="6">
                  <c:v>3.5</c:v>
                </c:pt>
                <c:pt idx="7">
                  <c:v>5.9580000000000002</c:v>
                </c:pt>
              </c:numCache>
            </c:numRef>
          </c:yVal>
          <c:smooth val="0"/>
          <c:extLst>
            <c:ext xmlns:c16="http://schemas.microsoft.com/office/drawing/2014/chart" uri="{C3380CC4-5D6E-409C-BE32-E72D297353CC}">
              <c16:uniqueId val="{00000001-8F04-4C31-97ED-45BF8B21DD74}"/>
            </c:ext>
          </c:extLst>
        </c:ser>
        <c:dLbls>
          <c:showLegendKey val="0"/>
          <c:showVal val="0"/>
          <c:showCatName val="0"/>
          <c:showSerName val="0"/>
          <c:showPercent val="0"/>
          <c:showBubbleSize val="0"/>
        </c:dLbls>
        <c:axId val="1356514544"/>
        <c:axId val="1351877056"/>
      </c:scatterChart>
      <c:valAx>
        <c:axId val="1356514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877056"/>
        <c:crosses val="autoZero"/>
        <c:crossBetween val="midCat"/>
      </c:valAx>
      <c:valAx>
        <c:axId val="135187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514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17054</xdr:colOff>
      <xdr:row>9</xdr:row>
      <xdr:rowOff>180039</xdr:rowOff>
    </xdr:from>
    <xdr:to>
      <xdr:col>8</xdr:col>
      <xdr:colOff>6922</xdr:colOff>
      <xdr:row>24</xdr:row>
      <xdr:rowOff>157369</xdr:rowOff>
    </xdr:to>
    <xdr:graphicFrame macro="">
      <xdr:nvGraphicFramePr>
        <xdr:cNvPr id="2" name="Chart 1">
          <a:extLst>
            <a:ext uri="{FF2B5EF4-FFF2-40B4-BE49-F238E27FC236}">
              <a16:creationId xmlns:a16="http://schemas.microsoft.com/office/drawing/2014/main" id="{605C72A9-41F7-4B7A-996A-7CEDCDD26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74544</xdr:colOff>
      <xdr:row>1</xdr:row>
      <xdr:rowOff>142166</xdr:rowOff>
    </xdr:from>
    <xdr:to>
      <xdr:col>11</xdr:col>
      <xdr:colOff>99392</xdr:colOff>
      <xdr:row>6</xdr:row>
      <xdr:rowOff>29049</xdr:rowOff>
    </xdr:to>
    <xdr:sp macro="" textlink="">
      <xdr:nvSpPr>
        <xdr:cNvPr id="3" name="TextBox 2">
          <a:extLst>
            <a:ext uri="{FF2B5EF4-FFF2-40B4-BE49-F238E27FC236}">
              <a16:creationId xmlns:a16="http://schemas.microsoft.com/office/drawing/2014/main" id="{502899E1-CF13-4844-98B5-84AE590F1316}"/>
            </a:ext>
          </a:extLst>
        </xdr:cNvPr>
        <xdr:cNvSpPr txBox="1"/>
      </xdr:nvSpPr>
      <xdr:spPr>
        <a:xfrm>
          <a:off x="728870" y="324383"/>
          <a:ext cx="9500152" cy="797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a:t>
          </a:r>
          <a:r>
            <a:rPr lang="en-US" sz="1100" baseline="0"/>
            <a:t> the pressure applied in the actuators does not corresponds to the theoretical force in the load cell (probably because of friction losses), this sheet calculates the correlation values to help to apply the correct pressure to obtain the desired force at the end of the actuators. In blue the celles to be filled in.</a:t>
          </a:r>
        </a:p>
        <a:p>
          <a:endParaRPr lang="en-US" sz="1100" baseline="0"/>
        </a:p>
        <a:p>
          <a:r>
            <a:rPr lang="en-US" sz="1100" baseline="0"/>
            <a:t>If the correlation is linear, the extrapolated values should correspond to the measured ones.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13</xdr:col>
      <xdr:colOff>473748</xdr:colOff>
      <xdr:row>5</xdr:row>
      <xdr:rowOff>72924</xdr:rowOff>
    </xdr:to>
    <xdr:sp macro="" textlink="">
      <xdr:nvSpPr>
        <xdr:cNvPr id="4" name="TextBox 3">
          <a:extLst>
            <a:ext uri="{FF2B5EF4-FFF2-40B4-BE49-F238E27FC236}">
              <a16:creationId xmlns:a16="http://schemas.microsoft.com/office/drawing/2014/main" id="{92E4C880-698A-4109-89A6-CADBC1CC9A2F}"/>
            </a:ext>
          </a:extLst>
        </xdr:cNvPr>
        <xdr:cNvSpPr txBox="1"/>
      </xdr:nvSpPr>
      <xdr:spPr>
        <a:xfrm>
          <a:off x="653143" y="184220"/>
          <a:ext cx="13059308" cy="8098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sheet computes the corrected pressure to apply the loads on the prototype</a:t>
          </a:r>
        </a:p>
        <a:p>
          <a:endParaRPr lang="en-US" sz="1100" baseline="0"/>
        </a:p>
        <a:p>
          <a:r>
            <a:rPr lang="en-US" sz="1100" baseline="0"/>
            <a:t>Useful to follow the ACI loading protocol</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96317-3882-48F7-BCC2-EBA2C8827F65}">
  <dimension ref="B2:D13"/>
  <sheetViews>
    <sheetView workbookViewId="0">
      <selection activeCell="D47" sqref="D47"/>
    </sheetView>
  </sheetViews>
  <sheetFormatPr defaultRowHeight="14.6" x14ac:dyDescent="0.4"/>
  <cols>
    <col min="3" max="3" width="20.4609375" customWidth="1"/>
    <col min="4" max="4" width="33.61328125" bestFit="1" customWidth="1"/>
  </cols>
  <sheetData>
    <row r="2" spans="2:4" x14ac:dyDescent="0.4">
      <c r="B2" t="s">
        <v>5</v>
      </c>
    </row>
    <row r="3" spans="2:4" x14ac:dyDescent="0.4">
      <c r="B3">
        <v>0</v>
      </c>
      <c r="C3" t="s">
        <v>6</v>
      </c>
      <c r="D3" t="s">
        <v>14</v>
      </c>
    </row>
    <row r="4" spans="2:4" x14ac:dyDescent="0.4">
      <c r="B4">
        <v>1</v>
      </c>
      <c r="C4" t="s">
        <v>7</v>
      </c>
      <c r="D4" t="s">
        <v>15</v>
      </c>
    </row>
    <row r="5" spans="2:4" x14ac:dyDescent="0.4">
      <c r="B5">
        <v>2</v>
      </c>
      <c r="C5" t="s">
        <v>6</v>
      </c>
      <c r="D5" t="s">
        <v>16</v>
      </c>
    </row>
    <row r="6" spans="2:4" x14ac:dyDescent="0.4">
      <c r="B6">
        <v>3</v>
      </c>
      <c r="C6" t="s">
        <v>8</v>
      </c>
      <c r="D6" t="s">
        <v>17</v>
      </c>
    </row>
    <row r="7" spans="2:4" x14ac:dyDescent="0.4">
      <c r="B7">
        <v>4</v>
      </c>
      <c r="C7" t="s">
        <v>9</v>
      </c>
      <c r="D7" t="s">
        <v>18</v>
      </c>
    </row>
    <row r="8" spans="2:4" x14ac:dyDescent="0.4">
      <c r="B8">
        <v>5</v>
      </c>
      <c r="C8" t="s">
        <v>10</v>
      </c>
      <c r="D8" t="s">
        <v>19</v>
      </c>
    </row>
    <row r="9" spans="2:4" x14ac:dyDescent="0.4">
      <c r="B9">
        <v>6</v>
      </c>
      <c r="C9" t="s">
        <v>11</v>
      </c>
      <c r="D9" t="s">
        <v>20</v>
      </c>
    </row>
    <row r="10" spans="2:4" x14ac:dyDescent="0.4">
      <c r="B10">
        <v>7</v>
      </c>
      <c r="C10" t="s">
        <v>23</v>
      </c>
    </row>
    <row r="11" spans="2:4" x14ac:dyDescent="0.4">
      <c r="B11">
        <v>8</v>
      </c>
      <c r="C11" t="s">
        <v>12</v>
      </c>
      <c r="D11" t="s">
        <v>21</v>
      </c>
    </row>
    <row r="12" spans="2:4" x14ac:dyDescent="0.4">
      <c r="B12">
        <v>9</v>
      </c>
      <c r="C12" t="s">
        <v>13</v>
      </c>
      <c r="D12" t="s">
        <v>22</v>
      </c>
    </row>
    <row r="13" spans="2:4" x14ac:dyDescent="0.4">
      <c r="B13">
        <v>10</v>
      </c>
      <c r="C13"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70C59-C9AD-475A-9B8D-08897653B94C}">
  <dimension ref="B8:K54"/>
  <sheetViews>
    <sheetView showGridLines="0" tabSelected="1" zoomScale="115" zoomScaleNormal="115" workbookViewId="0">
      <selection activeCell="L5" sqref="L5"/>
    </sheetView>
  </sheetViews>
  <sheetFormatPr defaultRowHeight="14.6" x14ac:dyDescent="0.4"/>
  <cols>
    <col min="2" max="2" width="19.921875" customWidth="1"/>
    <col min="3" max="4" width="21.4609375" bestFit="1" customWidth="1"/>
    <col min="5" max="5" width="24.3046875" bestFit="1" customWidth="1"/>
    <col min="6" max="6" width="14" bestFit="1" customWidth="1"/>
    <col min="7" max="7" width="9.69140625" bestFit="1" customWidth="1"/>
    <col min="9" max="9" width="19.3828125" bestFit="1" customWidth="1"/>
    <col min="10" max="10" width="20.3046875" bestFit="1" customWidth="1"/>
    <col min="11" max="11" width="24.3828125" bestFit="1" customWidth="1"/>
    <col min="18" max="18" width="12.69140625" customWidth="1"/>
  </cols>
  <sheetData>
    <row r="8" spans="2:11" ht="16.3" x14ac:dyDescent="0.4">
      <c r="C8" s="11" t="s">
        <v>42</v>
      </c>
      <c r="D8" s="11" t="s">
        <v>43</v>
      </c>
      <c r="E8" s="11"/>
    </row>
    <row r="9" spans="2:11" x14ac:dyDescent="0.4">
      <c r="B9" s="10" t="s">
        <v>39</v>
      </c>
      <c r="C9" s="13">
        <v>5352.1</v>
      </c>
      <c r="D9" s="8">
        <f>C9/10^6</f>
        <v>5.3521000000000003E-3</v>
      </c>
      <c r="E9" s="13"/>
    </row>
    <row r="10" spans="2:11" x14ac:dyDescent="0.4">
      <c r="B10" s="10"/>
      <c r="C10" s="8"/>
      <c r="D10" s="8"/>
      <c r="E10" s="8"/>
      <c r="F10" s="8"/>
    </row>
    <row r="11" spans="2:11" x14ac:dyDescent="0.4">
      <c r="B11" s="10"/>
      <c r="C11" s="12"/>
      <c r="D11" s="12"/>
      <c r="E11" s="12"/>
      <c r="F11" s="8"/>
    </row>
    <row r="12" spans="2:11" x14ac:dyDescent="0.4">
      <c r="B12" s="10"/>
      <c r="C12" s="12"/>
      <c r="D12" s="12"/>
      <c r="E12" s="12"/>
      <c r="F12" s="8"/>
    </row>
    <row r="13" spans="2:11" x14ac:dyDescent="0.4">
      <c r="J13" s="10" t="s">
        <v>41</v>
      </c>
    </row>
    <row r="14" spans="2:11" x14ac:dyDescent="0.4">
      <c r="J14" s="15" t="s">
        <v>44</v>
      </c>
      <c r="K14" s="15" t="s">
        <v>49</v>
      </c>
    </row>
    <row r="15" spans="2:11" x14ac:dyDescent="0.4">
      <c r="J15" s="9">
        <v>0</v>
      </c>
      <c r="K15">
        <f>$H$29*J15+$H$30</f>
        <v>-2.3075000000000001</v>
      </c>
    </row>
    <row r="16" spans="2:11" x14ac:dyDescent="0.4">
      <c r="J16" s="9">
        <v>1</v>
      </c>
      <c r="K16">
        <f>$H$29*J16+$H$30</f>
        <v>-1.6771000000000003</v>
      </c>
    </row>
    <row r="17" spans="2:11" x14ac:dyDescent="0.4">
      <c r="J17" s="9">
        <v>2</v>
      </c>
      <c r="K17">
        <f>$H$29*J17+$H$30</f>
        <v>-1.0467000000000002</v>
      </c>
    </row>
    <row r="18" spans="2:11" x14ac:dyDescent="0.4">
      <c r="J18" s="9">
        <v>3</v>
      </c>
      <c r="K18">
        <f>$H$29*J18+$H$30</f>
        <v>-0.41630000000000011</v>
      </c>
    </row>
    <row r="19" spans="2:11" x14ac:dyDescent="0.4">
      <c r="J19" s="9">
        <v>4</v>
      </c>
      <c r="K19">
        <f>$H$29*J19+$H$30</f>
        <v>0.21409999999999973</v>
      </c>
    </row>
    <row r="20" spans="2:11" x14ac:dyDescent="0.4">
      <c r="F20" s="2"/>
      <c r="J20" s="9">
        <v>5</v>
      </c>
      <c r="K20">
        <f>$H$29*J20+$H$30</f>
        <v>0.84449999999999958</v>
      </c>
    </row>
    <row r="21" spans="2:11" x14ac:dyDescent="0.4">
      <c r="F21" s="2"/>
      <c r="J21" s="9">
        <v>6</v>
      </c>
      <c r="K21">
        <f>$H$29*J21+$H$30</f>
        <v>1.4748999999999999</v>
      </c>
    </row>
    <row r="22" spans="2:11" x14ac:dyDescent="0.4">
      <c r="J22" s="9">
        <v>7</v>
      </c>
      <c r="K22">
        <f>$H$29*J22+$H$30</f>
        <v>2.1052999999999997</v>
      </c>
    </row>
    <row r="23" spans="2:11" x14ac:dyDescent="0.4">
      <c r="C23" s="1"/>
      <c r="D23" s="1"/>
      <c r="E23" s="1"/>
      <c r="F23" s="1"/>
      <c r="J23" s="9">
        <v>8</v>
      </c>
      <c r="K23">
        <f>$H$29*J23+$H$30</f>
        <v>2.7356999999999996</v>
      </c>
    </row>
    <row r="24" spans="2:11" x14ac:dyDescent="0.4">
      <c r="J24" s="9">
        <v>9</v>
      </c>
      <c r="K24">
        <f>$H$29*J24+$H$30</f>
        <v>3.3660999999999994</v>
      </c>
    </row>
    <row r="25" spans="2:11" x14ac:dyDescent="0.4">
      <c r="J25" s="9">
        <v>10</v>
      </c>
      <c r="K25">
        <f>$H$29*J25+$H$30</f>
        <v>3.9964999999999993</v>
      </c>
    </row>
    <row r="26" spans="2:11" x14ac:dyDescent="0.4">
      <c r="J26" s="9">
        <v>11</v>
      </c>
      <c r="K26">
        <f>$H$29*J26+$H$30</f>
        <v>4.6268999999999991</v>
      </c>
    </row>
    <row r="27" spans="2:11" x14ac:dyDescent="0.4">
      <c r="B27" s="10" t="s">
        <v>36</v>
      </c>
      <c r="G27" s="10" t="s">
        <v>40</v>
      </c>
      <c r="J27" s="9">
        <v>12</v>
      </c>
      <c r="K27">
        <f>$H$29*J27+$H$30</f>
        <v>5.2572999999999999</v>
      </c>
    </row>
    <row r="28" spans="2:11" x14ac:dyDescent="0.4">
      <c r="B28" s="15" t="s">
        <v>45</v>
      </c>
      <c r="C28" s="15" t="s">
        <v>47</v>
      </c>
      <c r="D28" s="15" t="s">
        <v>48</v>
      </c>
      <c r="E28" s="15" t="s">
        <v>46</v>
      </c>
      <c r="J28" s="9">
        <v>13</v>
      </c>
      <c r="K28">
        <f>$H$29*J28+$H$30</f>
        <v>5.8876999999999997</v>
      </c>
    </row>
    <row r="29" spans="2:11" x14ac:dyDescent="0.4">
      <c r="B29" s="13">
        <v>5</v>
      </c>
      <c r="C29" s="13">
        <v>0.57999999999999996</v>
      </c>
      <c r="D29" s="13">
        <f>C29</f>
        <v>0.57999999999999996</v>
      </c>
      <c r="E29" s="13">
        <f>C29+D29</f>
        <v>1.1599999999999999</v>
      </c>
      <c r="F29" s="1"/>
      <c r="G29" s="15" t="s">
        <v>2</v>
      </c>
      <c r="H29" s="14">
        <v>0.63039999999999996</v>
      </c>
      <c r="J29" s="9">
        <v>14</v>
      </c>
      <c r="K29">
        <f>$H$29*J29+$H$30</f>
        <v>6.5180999999999996</v>
      </c>
    </row>
    <row r="30" spans="2:11" x14ac:dyDescent="0.4">
      <c r="B30" s="13">
        <v>5.5</v>
      </c>
      <c r="C30" s="13">
        <v>0.62</v>
      </c>
      <c r="D30" s="13">
        <f t="shared" ref="D30:D36" si="0">C30</f>
        <v>0.62</v>
      </c>
      <c r="E30" s="13">
        <f t="shared" ref="E30:E36" si="1">C30+D30</f>
        <v>1.24</v>
      </c>
      <c r="F30" s="1"/>
      <c r="G30" s="15" t="s">
        <v>3</v>
      </c>
      <c r="H30" s="14">
        <v>-2.3075000000000001</v>
      </c>
      <c r="J30" s="9">
        <v>15.3</v>
      </c>
      <c r="K30">
        <f>$H$29*J30+$H$30</f>
        <v>7.3376200000000003</v>
      </c>
    </row>
    <row r="31" spans="2:11" x14ac:dyDescent="0.4">
      <c r="B31" s="13">
        <v>6</v>
      </c>
      <c r="C31" s="13">
        <v>0.71</v>
      </c>
      <c r="D31" s="13">
        <f t="shared" si="0"/>
        <v>0.71</v>
      </c>
      <c r="E31" s="13">
        <f t="shared" si="1"/>
        <v>1.42</v>
      </c>
      <c r="F31" s="1"/>
      <c r="J31" s="9">
        <v>16</v>
      </c>
      <c r="K31">
        <f>$H$29*J31+$H$30</f>
        <v>7.7788999999999993</v>
      </c>
    </row>
    <row r="32" spans="2:11" x14ac:dyDescent="0.4">
      <c r="B32" s="13">
        <v>7</v>
      </c>
      <c r="C32" s="13">
        <v>0.96</v>
      </c>
      <c r="D32" s="13">
        <f t="shared" si="0"/>
        <v>0.96</v>
      </c>
      <c r="E32" s="13">
        <f t="shared" si="1"/>
        <v>1.92</v>
      </c>
      <c r="F32" s="1"/>
      <c r="J32" s="9">
        <v>17</v>
      </c>
      <c r="K32">
        <f>$H$29*J32+$H$30</f>
        <v>8.4092999999999982</v>
      </c>
    </row>
    <row r="33" spans="2:11" x14ac:dyDescent="0.4">
      <c r="B33" s="13">
        <v>7.5</v>
      </c>
      <c r="C33" s="13">
        <v>1.1679999999999999</v>
      </c>
      <c r="D33" s="13">
        <f t="shared" si="0"/>
        <v>1.1679999999999999</v>
      </c>
      <c r="E33" s="13">
        <f t="shared" si="1"/>
        <v>2.3359999999999999</v>
      </c>
      <c r="F33" s="1"/>
      <c r="J33" s="9">
        <v>18</v>
      </c>
      <c r="K33">
        <f>$H$29*J33+$H$30</f>
        <v>9.0396999999999998</v>
      </c>
    </row>
    <row r="34" spans="2:11" x14ac:dyDescent="0.4">
      <c r="B34" s="13">
        <v>8</v>
      </c>
      <c r="C34" s="13">
        <v>1.31</v>
      </c>
      <c r="D34" s="13">
        <f t="shared" si="0"/>
        <v>1.31</v>
      </c>
      <c r="E34" s="13">
        <f t="shared" si="1"/>
        <v>2.62</v>
      </c>
      <c r="F34" s="1"/>
      <c r="J34" s="9">
        <v>19</v>
      </c>
      <c r="K34">
        <f>$H$29*J34+$H$30</f>
        <v>9.6700999999999979</v>
      </c>
    </row>
    <row r="35" spans="2:11" x14ac:dyDescent="0.4">
      <c r="B35" s="13">
        <v>9.5</v>
      </c>
      <c r="C35" s="13">
        <v>1.75</v>
      </c>
      <c r="D35" s="13">
        <f t="shared" si="0"/>
        <v>1.75</v>
      </c>
      <c r="E35" s="13">
        <f t="shared" si="1"/>
        <v>3.5</v>
      </c>
      <c r="F35" s="1"/>
      <c r="J35" s="9">
        <v>20</v>
      </c>
      <c r="K35">
        <f>$H$29*J35+$H$30</f>
        <v>10.3005</v>
      </c>
    </row>
    <row r="36" spans="2:11" x14ac:dyDescent="0.4">
      <c r="B36" s="13">
        <v>12.75</v>
      </c>
      <c r="C36" s="13">
        <v>2.9790000000000001</v>
      </c>
      <c r="D36" s="13">
        <f t="shared" si="0"/>
        <v>2.9790000000000001</v>
      </c>
      <c r="E36" s="13">
        <f t="shared" si="1"/>
        <v>5.9580000000000002</v>
      </c>
      <c r="F36" s="1"/>
      <c r="J36" s="9">
        <v>21</v>
      </c>
      <c r="K36">
        <f>$H$29*J36+$H$30</f>
        <v>10.930899999999998</v>
      </c>
    </row>
    <row r="51" spans="2:2" x14ac:dyDescent="0.4">
      <c r="B51" s="7"/>
    </row>
    <row r="52" spans="2:2" x14ac:dyDescent="0.4">
      <c r="B52" s="7"/>
    </row>
    <row r="53" spans="2:2" x14ac:dyDescent="0.4">
      <c r="B53" s="7"/>
    </row>
    <row r="54" spans="2:2" x14ac:dyDescent="0.4">
      <c r="B54"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B8710-C64A-45C8-803B-148C3DC47AF4}">
  <dimension ref="B6:L51"/>
  <sheetViews>
    <sheetView showGridLines="0" zoomScale="130" zoomScaleNormal="130" workbookViewId="0">
      <selection activeCell="C36" sqref="C36"/>
    </sheetView>
  </sheetViews>
  <sheetFormatPr defaultRowHeight="14.6" x14ac:dyDescent="0.4"/>
  <cols>
    <col min="2" max="2" width="19.921875" customWidth="1"/>
    <col min="3" max="4" width="11.3046875" customWidth="1"/>
    <col min="5" max="5" width="5.765625" customWidth="1"/>
    <col min="6" max="7" width="9.3046875" bestFit="1" customWidth="1"/>
    <col min="8" max="8" width="25.15234375" bestFit="1" customWidth="1"/>
    <col min="9" max="9" width="21.07421875" bestFit="1" customWidth="1"/>
    <col min="10" max="10" width="9.3046875" bestFit="1" customWidth="1"/>
    <col min="11" max="11" width="25.15234375" bestFit="1" customWidth="1"/>
    <col min="12" max="12" width="21.07421875" bestFit="1" customWidth="1"/>
    <col min="17" max="17" width="12.69140625" customWidth="1"/>
  </cols>
  <sheetData>
    <row r="6" spans="2:12" x14ac:dyDescent="0.4">
      <c r="C6" s="11"/>
      <c r="D6" s="11"/>
    </row>
    <row r="7" spans="2:12" x14ac:dyDescent="0.4">
      <c r="B7" s="15" t="s">
        <v>55</v>
      </c>
      <c r="C7" s="14">
        <v>4.5</v>
      </c>
      <c r="F7" s="8"/>
      <c r="G7" s="24" t="s">
        <v>33</v>
      </c>
      <c r="H7" s="24"/>
      <c r="I7" s="24"/>
      <c r="J7" s="24" t="s">
        <v>32</v>
      </c>
      <c r="K7" s="24"/>
      <c r="L7" s="24"/>
    </row>
    <row r="8" spans="2:12" x14ac:dyDescent="0.4">
      <c r="B8" s="15" t="s">
        <v>37</v>
      </c>
      <c r="C8" s="16">
        <f>80.3*0.981/100</f>
        <v>0.78774299999999997</v>
      </c>
      <c r="F8" s="8"/>
      <c r="G8" s="25" t="s">
        <v>52</v>
      </c>
      <c r="H8" s="25" t="s">
        <v>53</v>
      </c>
      <c r="I8" s="25" t="s">
        <v>54</v>
      </c>
      <c r="J8" s="25" t="s">
        <v>52</v>
      </c>
      <c r="K8" s="25" t="s">
        <v>53</v>
      </c>
      <c r="L8" s="25" t="s">
        <v>54</v>
      </c>
    </row>
    <row r="9" spans="2:12" x14ac:dyDescent="0.4">
      <c r="B9" s="15" t="s">
        <v>38</v>
      </c>
      <c r="C9" s="16">
        <f>10.94*0.981/100</f>
        <v>0.1073214</v>
      </c>
      <c r="F9" s="26">
        <v>0.1</v>
      </c>
      <c r="G9" s="18">
        <f>$C$18*F9</f>
        <v>1.1709871200000002</v>
      </c>
      <c r="H9" s="19">
        <f>((G9*10^3)/(Calibration!$D$9))/10^5</f>
        <v>2.1879021692419802</v>
      </c>
      <c r="I9" s="18">
        <f>(Loads!G9-Calibration!$H$30)/Calibration!$H$29</f>
        <v>5.517904695431473</v>
      </c>
      <c r="J9" s="18">
        <f>$D$18*F9</f>
        <v>1.7784871199999999</v>
      </c>
      <c r="K9" s="19">
        <f>((J9*10^3)/(Calibration!$D$9))/10^5</f>
        <v>3.3229706470357421</v>
      </c>
      <c r="L9" s="18">
        <f>(Loads!J9-Calibration!$H$30)/Calibration!$H$29</f>
        <v>6.4815785532994932</v>
      </c>
    </row>
    <row r="10" spans="2:12" x14ac:dyDescent="0.4">
      <c r="B10" s="21"/>
      <c r="F10" s="27">
        <v>0.2</v>
      </c>
      <c r="G10" s="20">
        <f>$C$18*F10</f>
        <v>2.3419742400000003</v>
      </c>
      <c r="H10" s="19">
        <f>((G10*10^3)/(Calibration!$D$9))/10^5</f>
        <v>4.3758043384839604</v>
      </c>
      <c r="I10" s="18">
        <f>(Loads!G10-Calibration!$H$30)/Calibration!$H$29</f>
        <v>7.3754350253807113</v>
      </c>
      <c r="J10" s="18">
        <f>$D$18*F10</f>
        <v>3.5569742399999997</v>
      </c>
      <c r="K10" s="19">
        <f>((J10*10^3)/(Calibration!$D$9))/10^5</f>
        <v>6.6459412940714842</v>
      </c>
      <c r="L10" s="18">
        <f>(Loads!J10-Calibration!$H$30)/Calibration!$H$29</f>
        <v>9.3027827411167507</v>
      </c>
    </row>
    <row r="11" spans="2:12" x14ac:dyDescent="0.4">
      <c r="B11" s="21"/>
      <c r="F11" s="26">
        <v>0.3</v>
      </c>
      <c r="G11" s="20">
        <f>$C$18*F11</f>
        <v>3.5129613599999998</v>
      </c>
      <c r="H11" s="19">
        <f>((G11*10^3)/(Calibration!$D$9))/10^5</f>
        <v>6.5637065077259393</v>
      </c>
      <c r="I11" s="18">
        <f>(Loads!G11-Calibration!$H$30)/Calibration!$H$29</f>
        <v>9.2329653553299487</v>
      </c>
      <c r="J11" s="18">
        <f>$D$18*F11</f>
        <v>5.3354613599999992</v>
      </c>
      <c r="K11" s="19">
        <f>((J11*10^3)/(Calibration!$D$9))/10^5</f>
        <v>9.968911941107228</v>
      </c>
      <c r="L11" s="18">
        <f>(Loads!J11-Calibration!$H$30)/Calibration!$H$29</f>
        <v>12.123986928934009</v>
      </c>
    </row>
    <row r="12" spans="2:12" x14ac:dyDescent="0.4">
      <c r="B12" s="21"/>
      <c r="F12" s="27">
        <v>0.4</v>
      </c>
      <c r="G12" s="20">
        <f>$C$18*F12</f>
        <v>4.6839484800000006</v>
      </c>
      <c r="H12" s="19">
        <f>((G12*10^3)/(Calibration!$D$9))/10^5</f>
        <v>8.7516086769679209</v>
      </c>
      <c r="I12" s="18">
        <f>(Loads!G12-Calibration!$H$30)/Calibration!$H$29</f>
        <v>11.09049568527919</v>
      </c>
      <c r="J12" s="18">
        <f>$D$18*F12</f>
        <v>7.1139484799999995</v>
      </c>
      <c r="K12" s="19">
        <f>((J12*10^3)/(Calibration!$D$9))/10^5</f>
        <v>13.291882588142968</v>
      </c>
      <c r="L12" s="18">
        <f>(Loads!J12-Calibration!$H$30)/Calibration!$H$29</f>
        <v>14.945191116751268</v>
      </c>
    </row>
    <row r="13" spans="2:12" x14ac:dyDescent="0.4">
      <c r="B13" s="21"/>
      <c r="C13" s="23" t="s">
        <v>0</v>
      </c>
      <c r="D13" s="23" t="s">
        <v>1</v>
      </c>
      <c r="F13" s="26">
        <v>0.5</v>
      </c>
      <c r="G13" s="20">
        <f>$C$18*F13</f>
        <v>5.8549356000000001</v>
      </c>
      <c r="H13" s="19">
        <f>((G13*10^3)/(Calibration!$D$9))/10^5</f>
        <v>10.939510846209899</v>
      </c>
      <c r="I13" s="18">
        <f>(Loads!G13-Calibration!$H$30)/Calibration!$H$29</f>
        <v>12.948026015228427</v>
      </c>
      <c r="J13" s="18">
        <f>$D$18*F13</f>
        <v>8.8924355999999989</v>
      </c>
      <c r="K13" s="19">
        <f>((J13*10^3)/(Calibration!$D$9))/10^5</f>
        <v>16.61485323517871</v>
      </c>
      <c r="L13" s="18">
        <f>(Loads!J13-Calibration!$H$30)/Calibration!$H$29</f>
        <v>17.76639530456853</v>
      </c>
    </row>
    <row r="14" spans="2:12" x14ac:dyDescent="0.4">
      <c r="B14" s="22" t="s">
        <v>34</v>
      </c>
      <c r="C14" s="13">
        <v>1</v>
      </c>
      <c r="D14" s="8">
        <f>1.35*C14</f>
        <v>1.35</v>
      </c>
      <c r="F14" s="27">
        <v>0.6</v>
      </c>
      <c r="G14" s="20">
        <f>$C$18*F14</f>
        <v>7.0259227199999996</v>
      </c>
      <c r="H14" s="19">
        <f>((G14*10^3)/(Calibration!$D$9))/10^5</f>
        <v>13.127413015451879</v>
      </c>
      <c r="I14" s="18">
        <f>(Loads!G14-Calibration!$H$30)/Calibration!$H$29</f>
        <v>14.805556345177665</v>
      </c>
      <c r="J14" s="18">
        <f>$D$18*F14</f>
        <v>10.670922719999998</v>
      </c>
      <c r="K14" s="19">
        <f>((J14*10^3)/(Calibration!$D$9))/10^5</f>
        <v>19.937823882214456</v>
      </c>
      <c r="L14" s="18">
        <f>(Loads!J14-Calibration!$H$30)/Calibration!$H$29</f>
        <v>20.587599492385785</v>
      </c>
    </row>
    <row r="15" spans="2:12" x14ac:dyDescent="0.4">
      <c r="B15" s="22" t="s">
        <v>35</v>
      </c>
      <c r="C15" s="13">
        <v>2</v>
      </c>
      <c r="D15" s="8">
        <f>1.5*C15</f>
        <v>3</v>
      </c>
      <c r="F15" s="26">
        <v>0.7</v>
      </c>
      <c r="G15" s="20">
        <f>$C$18*F15</f>
        <v>8.19690984</v>
      </c>
      <c r="H15" s="19">
        <f>((G15*10^3)/(Calibration!$D$9))/10^5</f>
        <v>15.315315184693858</v>
      </c>
      <c r="I15" s="18">
        <f>(Loads!G15-Calibration!$H$30)/Calibration!$H$29</f>
        <v>16.663086675126905</v>
      </c>
      <c r="J15" s="18">
        <f>$D$18*F15</f>
        <v>12.449409839999998</v>
      </c>
      <c r="K15" s="19">
        <f>((J15*10^3)/(Calibration!$D$9))/10^5</f>
        <v>23.260794529250198</v>
      </c>
      <c r="L15" s="18">
        <f>(Loads!J15-Calibration!$H$30)/Calibration!$H$29</f>
        <v>23.408803680203047</v>
      </c>
    </row>
    <row r="16" spans="2:12" x14ac:dyDescent="0.4">
      <c r="B16" s="22" t="s">
        <v>50</v>
      </c>
      <c r="C16" s="11">
        <f>$C$7*(C15+C14)</f>
        <v>13.5</v>
      </c>
      <c r="D16" s="11">
        <f>$C$7*(D15+D14)</f>
        <v>19.574999999999999</v>
      </c>
      <c r="F16" s="27">
        <v>0.8</v>
      </c>
      <c r="G16" s="20">
        <f>$C$18*F16</f>
        <v>9.3678969600000013</v>
      </c>
      <c r="H16" s="19">
        <f>((G16*10^3)/(Calibration!$D$9))/10^5</f>
        <v>17.503217353935842</v>
      </c>
      <c r="I16" s="18">
        <f>(Loads!G16-Calibration!$H$30)/Calibration!$H$29</f>
        <v>18.520617005076144</v>
      </c>
      <c r="J16" s="18">
        <f>$D$18*F16</f>
        <v>14.227896959999999</v>
      </c>
      <c r="K16" s="19">
        <f>((J16*10^3)/(Calibration!$D$9))/10^5</f>
        <v>26.583765176285937</v>
      </c>
      <c r="L16" s="18">
        <f>(Loads!J16-Calibration!$H$30)/Calibration!$H$29</f>
        <v>26.230007868020305</v>
      </c>
    </row>
    <row r="17" spans="2:12" x14ac:dyDescent="0.4">
      <c r="B17" s="22"/>
      <c r="F17" s="26">
        <v>0.9</v>
      </c>
      <c r="G17" s="20">
        <f>$C$18*F17</f>
        <v>10.538884080000001</v>
      </c>
      <c r="H17" s="19">
        <f>((G17*10^3)/(Calibration!$D$9))/10^5</f>
        <v>19.691119523177822</v>
      </c>
      <c r="I17" s="18">
        <f>(Loads!G17-Calibration!$H$30)/Calibration!$H$29</f>
        <v>20.378147335025382</v>
      </c>
      <c r="J17" s="18">
        <f>$D$18*F17</f>
        <v>16.00638408</v>
      </c>
      <c r="K17" s="19">
        <f>((J17*10^3)/(Calibration!$D$9))/10^5</f>
        <v>29.906735823321686</v>
      </c>
      <c r="L17" s="18">
        <f>(Loads!J17-Calibration!$H$30)/Calibration!$H$29</f>
        <v>29.051212055837567</v>
      </c>
    </row>
    <row r="18" spans="2:12" x14ac:dyDescent="0.4">
      <c r="B18" s="22" t="s">
        <v>51</v>
      </c>
      <c r="C18" s="17">
        <f>C16-2*(C8+C9)</f>
        <v>11.7098712</v>
      </c>
      <c r="D18" s="17">
        <f>D16-2*(C8+C9)</f>
        <v>17.784871199999998</v>
      </c>
      <c r="F18" s="27">
        <v>1</v>
      </c>
      <c r="G18" s="20">
        <f>$C$18*F18</f>
        <v>11.7098712</v>
      </c>
      <c r="H18" s="19">
        <f>((G18*10^3)/(Calibration!$D$9))/10^5</f>
        <v>21.879021692419798</v>
      </c>
      <c r="I18" s="18">
        <f>(Loads!G18-Calibration!$H$30)/Calibration!$H$29</f>
        <v>22.23567766497462</v>
      </c>
      <c r="J18" s="18">
        <f>$D$18*F18</f>
        <v>17.784871199999998</v>
      </c>
      <c r="K18" s="19">
        <f>((J18*10^3)/(Calibration!$D$9))/10^5</f>
        <v>33.229706470357421</v>
      </c>
      <c r="L18" s="18">
        <f>(Loads!J18-Calibration!$H$30)/Calibration!$H$29</f>
        <v>31.872416243654822</v>
      </c>
    </row>
    <row r="19" spans="2:12" x14ac:dyDescent="0.4">
      <c r="C19" s="8"/>
      <c r="D19" s="8"/>
    </row>
    <row r="38" spans="2:7" x14ac:dyDescent="0.4">
      <c r="E38" s="4"/>
      <c r="F38" s="1"/>
      <c r="G38" s="1"/>
    </row>
    <row r="39" spans="2:7" x14ac:dyDescent="0.4">
      <c r="E39" s="4"/>
      <c r="F39" s="1"/>
      <c r="G39" s="1"/>
    </row>
    <row r="40" spans="2:7" x14ac:dyDescent="0.4">
      <c r="E40" s="4"/>
      <c r="F40" s="1"/>
      <c r="G40" s="1"/>
    </row>
    <row r="41" spans="2:7" x14ac:dyDescent="0.4">
      <c r="E41" s="4"/>
      <c r="F41" s="1"/>
      <c r="G41" s="1"/>
    </row>
    <row r="42" spans="2:7" x14ac:dyDescent="0.4">
      <c r="E42" s="4"/>
      <c r="F42" s="1"/>
      <c r="G42" s="1"/>
    </row>
    <row r="47" spans="2:7" x14ac:dyDescent="0.4">
      <c r="B47" s="3"/>
    </row>
    <row r="48" spans="2:7" x14ac:dyDescent="0.4">
      <c r="B48" s="7"/>
    </row>
    <row r="49" spans="2:2" x14ac:dyDescent="0.4">
      <c r="B49" s="7"/>
    </row>
    <row r="50" spans="2:2" x14ac:dyDescent="0.4">
      <c r="B50" s="7"/>
    </row>
    <row r="51" spans="2:2" x14ac:dyDescent="0.4">
      <c r="B51" s="7"/>
    </row>
  </sheetData>
  <mergeCells count="2">
    <mergeCell ref="G7:I7"/>
    <mergeCell ref="J7:L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ECDAF-62FB-45CB-A95C-F84500FEE89E}">
  <dimension ref="B3:G5"/>
  <sheetViews>
    <sheetView workbookViewId="0">
      <selection activeCell="C48" sqref="C48"/>
    </sheetView>
  </sheetViews>
  <sheetFormatPr defaultRowHeight="14.6" x14ac:dyDescent="0.4"/>
  <cols>
    <col min="3" max="3" width="22.921875" customWidth="1"/>
    <col min="4" max="4" width="14.3828125" bestFit="1" customWidth="1"/>
    <col min="5" max="5" width="13.69140625" bestFit="1" customWidth="1"/>
    <col min="6" max="6" width="16.61328125" bestFit="1" customWidth="1"/>
    <col min="7" max="7" width="18" bestFit="1" customWidth="1"/>
  </cols>
  <sheetData>
    <row r="3" spans="2:7" x14ac:dyDescent="0.4">
      <c r="B3" t="s">
        <v>4</v>
      </c>
      <c r="C3" t="s">
        <v>29</v>
      </c>
      <c r="D3" t="s">
        <v>25</v>
      </c>
      <c r="E3" t="s">
        <v>26</v>
      </c>
      <c r="F3" t="s">
        <v>27</v>
      </c>
      <c r="G3" t="s">
        <v>28</v>
      </c>
    </row>
    <row r="4" spans="2:7" x14ac:dyDescent="0.4">
      <c r="B4">
        <v>0</v>
      </c>
      <c r="C4" t="s">
        <v>31</v>
      </c>
      <c r="D4" s="5">
        <v>0.4987037037037037</v>
      </c>
      <c r="E4" s="5">
        <v>0.51475694444444442</v>
      </c>
      <c r="F4">
        <v>1387</v>
      </c>
      <c r="G4" s="6">
        <f>D4+TIME(0,0,F4)</f>
        <v>0.51475694444444442</v>
      </c>
    </row>
    <row r="5" spans="2:7" x14ac:dyDescent="0.4">
      <c r="B5">
        <v>1</v>
      </c>
      <c r="C5" t="s">
        <v>30</v>
      </c>
      <c r="D5" s="5">
        <v>0.5180555555555556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Has_Teacher_Only_SectionGroup xmlns="c7b7158f-6f74-4043-bcd0-bb5def929c9d" xsi:nil="true"/>
    <CultureName xmlns="c7b7158f-6f74-4043-bcd0-bb5def929c9d" xsi:nil="true"/>
    <Students xmlns="c7b7158f-6f74-4043-bcd0-bb5def929c9d">
      <UserInfo>
        <DisplayName/>
        <AccountId xsi:nil="true"/>
        <AccountType/>
      </UserInfo>
    </Students>
    <Is_Collaboration_Space_Locked xmlns="c7b7158f-6f74-4043-bcd0-bb5def929c9d" xsi:nil="true"/>
    <Self_Registration_Enabled xmlns="c7b7158f-6f74-4043-bcd0-bb5def929c9d" xsi:nil="true"/>
    <Teachers xmlns="c7b7158f-6f74-4043-bcd0-bb5def929c9d">
      <UserInfo>
        <DisplayName/>
        <AccountId xsi:nil="true"/>
        <AccountType/>
      </UserInfo>
    </Teachers>
    <AppVersion xmlns="c7b7158f-6f74-4043-bcd0-bb5def929c9d" xsi:nil="true"/>
    <TeamsChannelId xmlns="c7b7158f-6f74-4043-bcd0-bb5def929c9d" xsi:nil="true"/>
    <IsNotebookLocked xmlns="c7b7158f-6f74-4043-bcd0-bb5def929c9d" xsi:nil="true"/>
    <Math_Settings xmlns="c7b7158f-6f74-4043-bcd0-bb5def929c9d" xsi:nil="true"/>
    <NotebookType xmlns="c7b7158f-6f74-4043-bcd0-bb5def929c9d" xsi:nil="true"/>
    <FolderType xmlns="c7b7158f-6f74-4043-bcd0-bb5def929c9d" xsi:nil="true"/>
    <Owner xmlns="c7b7158f-6f74-4043-bcd0-bb5def929c9d">
      <UserInfo>
        <DisplayName/>
        <AccountId xsi:nil="true"/>
        <AccountType/>
      </UserInfo>
    </Owner>
    <Student_Groups xmlns="c7b7158f-6f74-4043-bcd0-bb5def929c9d">
      <UserInfo>
        <DisplayName/>
        <AccountId xsi:nil="true"/>
        <AccountType/>
      </UserInfo>
    </Student_Groups>
    <Distribution_Groups xmlns="c7b7158f-6f74-4043-bcd0-bb5def929c9d" xsi:nil="true"/>
    <LMS_Mappings xmlns="c7b7158f-6f74-4043-bcd0-bb5def929c9d" xsi:nil="true"/>
    <Invited_Students xmlns="c7b7158f-6f74-4043-bcd0-bb5def929c9d" xsi:nil="true"/>
    <Templates xmlns="c7b7158f-6f74-4043-bcd0-bb5def929c9d" xsi:nil="true"/>
    <Invited_Teachers xmlns="c7b7158f-6f74-4043-bcd0-bb5def929c9d" xsi:nil="true"/>
    <DefaultSectionNames xmlns="c7b7158f-6f74-4043-bcd0-bb5def929c9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D155053FD6DBC45A0719184454DAB12" ma:contentTypeVersion="25" ma:contentTypeDescription="Create a new document." ma:contentTypeScope="" ma:versionID="55adb7cf9b2aa0a3d5f3b29a0d4f7f8d">
  <xsd:schema xmlns:xsd="http://www.w3.org/2001/XMLSchema" xmlns:xs="http://www.w3.org/2001/XMLSchema" xmlns:p="http://schemas.microsoft.com/office/2006/metadata/properties" xmlns:ns3="c7b7158f-6f74-4043-bcd0-bb5def929c9d" xmlns:ns4="81233296-b031-4b2d-8b55-6a6b78928a60" targetNamespace="http://schemas.microsoft.com/office/2006/metadata/properties" ma:root="true" ma:fieldsID="163471659acc411c7bdc710b80dd5b60" ns3:_="" ns4:_="">
    <xsd:import namespace="c7b7158f-6f74-4043-bcd0-bb5def929c9d"/>
    <xsd:import namespace="81233296-b031-4b2d-8b55-6a6b78928a60"/>
    <xsd:element name="properties">
      <xsd:complexType>
        <xsd:sequence>
          <xsd:element name="documentManagement">
            <xsd:complexType>
              <xsd:all>
                <xsd:element ref="ns3:MediaServiceMetadata" minOccurs="0"/>
                <xsd:element ref="ns3:MediaServiceFastMetadata"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b7158f-6f74-4043-bcd0-bb5def929c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NotebookType" ma:index="10" nillable="true" ma:displayName="Notebook Type" ma:internalName="NotebookType">
      <xsd:simpleType>
        <xsd:restriction base="dms:Text"/>
      </xsd:simpleType>
    </xsd:element>
    <xsd:element name="FolderType" ma:index="11" nillable="true" ma:displayName="Folder Type" ma:internalName="FolderType">
      <xsd:simpleType>
        <xsd:restriction base="dms:Text"/>
      </xsd:simpleType>
    </xsd:element>
    <xsd:element name="CultureName" ma:index="12" nillable="true" ma:displayName="Culture Name" ma:internalName="CultureName">
      <xsd:simpleType>
        <xsd:restriction base="dms:Text"/>
      </xsd:simpleType>
    </xsd:element>
    <xsd:element name="AppVersion" ma:index="13" nillable="true" ma:displayName="App Version" ma:internalName="AppVersion">
      <xsd:simpleType>
        <xsd:restriction base="dms:Text"/>
      </xsd:simpleType>
    </xsd:element>
    <xsd:element name="TeamsChannelId" ma:index="14" nillable="true" ma:displayName="Teams Channel Id" ma:internalName="TeamsChannelId">
      <xsd:simpleType>
        <xsd:restriction base="dms:Text"/>
      </xsd:simpleType>
    </xsd:element>
    <xsd:element name="Owner" ma:index="1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16" nillable="true" ma:displayName="Math Settings" ma:internalName="Math_Settings">
      <xsd:simpleType>
        <xsd:restriction base="dms:Text"/>
      </xsd:simpleType>
    </xsd:element>
    <xsd:element name="DefaultSectionNames" ma:index="17" nillable="true" ma:displayName="Default Section Names" ma:internalName="DefaultSectionNames">
      <xsd:simpleType>
        <xsd:restriction base="dms:Note">
          <xsd:maxLength value="255"/>
        </xsd:restriction>
      </xsd:simpleType>
    </xsd:element>
    <xsd:element name="Templates" ma:index="18" nillable="true" ma:displayName="Templates" ma:internalName="Templates">
      <xsd:simpleType>
        <xsd:restriction base="dms:Note">
          <xsd:maxLength value="255"/>
        </xsd:restriction>
      </xsd:simpleType>
    </xsd:element>
    <xsd:element name="Teachers" ma:index="19"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20"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21"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22" nillable="true" ma:displayName="Distribution Groups" ma:internalName="Distribution_Groups">
      <xsd:simpleType>
        <xsd:restriction base="dms:Note">
          <xsd:maxLength value="255"/>
        </xsd:restriction>
      </xsd:simpleType>
    </xsd:element>
    <xsd:element name="LMS_Mappings" ma:index="23" nillable="true" ma:displayName="LMS Mappings" ma:internalName="LMS_Mappings">
      <xsd:simpleType>
        <xsd:restriction base="dms:Note">
          <xsd:maxLength value="255"/>
        </xsd:restriction>
      </xsd:simpleType>
    </xsd:element>
    <xsd:element name="Invited_Teachers" ma:index="24" nillable="true" ma:displayName="Invited Teachers" ma:internalName="Invited_Teachers">
      <xsd:simpleType>
        <xsd:restriction base="dms:Note">
          <xsd:maxLength value="255"/>
        </xsd:restriction>
      </xsd:simpleType>
    </xsd:element>
    <xsd:element name="Invited_Students" ma:index="25" nillable="true" ma:displayName="Invited Students" ma:internalName="Invited_Students">
      <xsd:simpleType>
        <xsd:restriction base="dms:Note">
          <xsd:maxLength value="255"/>
        </xsd:restriction>
      </xsd:simpleType>
    </xsd:element>
    <xsd:element name="Self_Registration_Enabled" ma:index="26" nillable="true" ma:displayName="Self Registration Enabled" ma:internalName="Self_Registration_Enabled">
      <xsd:simpleType>
        <xsd:restriction base="dms:Boolean"/>
      </xsd:simpleType>
    </xsd:element>
    <xsd:element name="Has_Teacher_Only_SectionGroup" ma:index="27" nillable="true" ma:displayName="Has Teacher Only SectionGroup" ma:internalName="Has_Teacher_Only_SectionGroup">
      <xsd:simpleType>
        <xsd:restriction base="dms:Boolean"/>
      </xsd:simpleType>
    </xsd:element>
    <xsd:element name="Is_Collaboration_Space_Locked" ma:index="28" nillable="true" ma:displayName="Is Collaboration Space Locked" ma:internalName="Is_Collaboration_Space_Locked">
      <xsd:simpleType>
        <xsd:restriction base="dms:Boolean"/>
      </xsd:simpleType>
    </xsd:element>
    <xsd:element name="IsNotebookLocked" ma:index="29" nillable="true" ma:displayName="Is Notebook Locked" ma:internalName="IsNotebookLock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1233296-b031-4b2d-8b55-6a6b78928a60"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element name="SharingHintHash" ma:index="3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F01D3B-7F0D-4F23-8A5D-D46FD32B99DE}">
  <ds:schemaRefs>
    <ds:schemaRef ds:uri="c7b7158f-6f74-4043-bcd0-bb5def929c9d"/>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http://purl.org/dc/dcmitype/"/>
    <ds:schemaRef ds:uri="81233296-b031-4b2d-8b55-6a6b78928a60"/>
    <ds:schemaRef ds:uri="http://schemas.openxmlformats.org/package/2006/metadata/core-properties"/>
    <ds:schemaRef ds:uri="http://purl.org/dc/terms/"/>
    <ds:schemaRef ds:uri="http://purl.org/dc/elements/1.1/"/>
  </ds:schemaRefs>
</ds:datastoreItem>
</file>

<file path=customXml/itemProps2.xml><?xml version="1.0" encoding="utf-8"?>
<ds:datastoreItem xmlns:ds="http://schemas.openxmlformats.org/officeDocument/2006/customXml" ds:itemID="{F874E1DE-EB36-45CE-951E-6E37E4626B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7b7158f-6f74-4043-bcd0-bb5def929c9d"/>
    <ds:schemaRef ds:uri="81233296-b031-4b2d-8b55-6a6b78928a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983A51E-33E2-4741-A5CB-570B9543E7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Procedure</vt:lpstr>
      <vt:lpstr>Calibration</vt:lpstr>
      <vt:lpstr>Loads</vt:lpstr>
      <vt:lpstr>time_log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Francesco Ranaudo</dc:creator>
  <cp:lastModifiedBy>Francesco Ranaudo</cp:lastModifiedBy>
  <dcterms:created xsi:type="dcterms:W3CDTF">2019-12-17T08:38:35Z</dcterms:created>
  <dcterms:modified xsi:type="dcterms:W3CDTF">2020-01-17T21:26:34Z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0x0101002D155053FD6DBC45A0719184454DAB12</vt:lpwstr>
  </property>
</Properties>
</file>