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O6/ESP/"/>
    </mc:Choice>
  </mc:AlternateContent>
  <xr:revisionPtr revIDLastSave="0" documentId="8_{35378B49-C455-D74A-9668-1CAC0A1680BA}" xr6:coauthVersionLast="47" xr6:coauthVersionMax="47" xr10:uidLastSave="{00000000-0000-0000-0000-000000000000}"/>
  <bookViews>
    <workbookView xWindow="380" yWindow="500" windowWidth="28040" windowHeight="15940" xr2:uid="{F39F0882-DD3A-9A44-8D56-DFB2621D23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" i="1" l="1"/>
  <c r="D18" i="1"/>
  <c r="D20" i="1"/>
  <c r="D21" i="1"/>
  <c r="D22" i="1"/>
  <c r="R5" i="1"/>
  <c r="R9" i="1"/>
  <c r="R8" i="1"/>
  <c r="R7" i="1"/>
  <c r="T5" i="1" s="1" a="1"/>
  <c r="T5" i="1" s="1"/>
  <c r="D16" i="1" s="1"/>
  <c r="R6" i="1"/>
  <c r="P7" i="1"/>
  <c r="P9" i="1"/>
  <c r="P10" i="1"/>
  <c r="P11" i="1"/>
  <c r="P5" i="1"/>
  <c r="A11" i="1"/>
  <c r="A7" i="1"/>
  <c r="A5" i="1"/>
  <c r="I7" i="1"/>
  <c r="I9" i="1"/>
  <c r="I10" i="1"/>
  <c r="I11" i="1"/>
  <c r="E7" i="1" l="1"/>
  <c r="E9" i="1"/>
  <c r="E10" i="1"/>
  <c r="E11" i="1"/>
  <c r="M9" i="1"/>
  <c r="O9" i="1" s="1"/>
  <c r="M10" i="1"/>
  <c r="O10" i="1" s="1"/>
  <c r="M11" i="1"/>
  <c r="O11" i="1" s="1"/>
  <c r="O5" i="1"/>
  <c r="I5" i="1"/>
  <c r="E5" i="1"/>
  <c r="M7" i="1" l="1"/>
  <c r="O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<sst xmlns="http://schemas.openxmlformats.org/spreadsheetml/2006/main" count="28" uniqueCount="24">
  <si>
    <t>A</t>
  </si>
  <si>
    <t>pnr</t>
  </si>
  <si>
    <t>º</t>
  </si>
  <si>
    <t>min</t>
  </si>
  <si>
    <t>498.3-497.8</t>
  </si>
  <si>
    <t>psi</t>
  </si>
  <si>
    <t>dm</t>
  </si>
  <si>
    <t>n</t>
  </si>
  <si>
    <t>1/l^2</t>
  </si>
  <si>
    <t>t</t>
  </si>
  <si>
    <t>mm</t>
  </si>
  <si>
    <t xml:space="preserve">res </t>
  </si>
  <si>
    <t>GRATING</t>
  </si>
  <si>
    <t>r</t>
  </si>
  <si>
    <t>y</t>
  </si>
  <si>
    <t>g</t>
  </si>
  <si>
    <t>lg</t>
  </si>
  <si>
    <t>b</t>
  </si>
  <si>
    <t>m</t>
  </si>
  <si>
    <t>ORDER</t>
  </si>
  <si>
    <t>.-r-y-lg-g-b -2y bglgyr 2y</t>
  </si>
  <si>
    <t>thick</t>
  </si>
  <si>
    <t>density</t>
  </si>
  <si>
    <t>600 grooves /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</si>
</sst>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791A-ECD8-1A4E-B831-5010AD877A62}">
  <dimension ref="A2:U34"/>
  <sheetViews>
    <sheetView tabSelected="1" zoomScale="88" workbookViewId="0">
      <selection activeCell="N29" sqref="N29"/>
    </sheetView>
  </sheetViews>
  <sheetFormatPr baseColWidth="10" defaultRowHeight="16" x14ac:dyDescent="0.2"/>
  <cols>
    <col min="16" max="16" width="12.1640625" bestFit="1" customWidth="1"/>
    <col min="18" max="18" width="12.1640625" bestFit="1" customWidth="1"/>
    <col min="20" max="20" width="12.1640625" bestFit="1" customWidth="1"/>
  </cols>
  <sheetData>
    <row r="2" spans="1:21" x14ac:dyDescent="0.2">
      <c r="B2" t="s">
        <v>0</v>
      </c>
      <c r="C2" t="s">
        <v>2</v>
      </c>
      <c r="D2" t="s">
        <v>3</v>
      </c>
      <c r="E2" t="s">
        <v>5</v>
      </c>
      <c r="G2" t="s">
        <v>2</v>
      </c>
      <c r="H2" t="s">
        <v>3</v>
      </c>
      <c r="I2" t="s">
        <v>5</v>
      </c>
      <c r="M2" t="s">
        <v>6</v>
      </c>
      <c r="O2" t="s">
        <v>7</v>
      </c>
      <c r="P2" t="s">
        <v>8</v>
      </c>
    </row>
    <row r="3" spans="1:21" x14ac:dyDescent="0.2">
      <c r="B3" t="s">
        <v>1</v>
      </c>
    </row>
    <row r="5" spans="1:21" x14ac:dyDescent="0.2">
      <c r="A5">
        <f>(B5+B6)/2</f>
        <v>615.75</v>
      </c>
      <c r="B5" s="1">
        <v>616.1</v>
      </c>
      <c r="C5" s="1">
        <v>37.5</v>
      </c>
      <c r="D5" s="1">
        <v>0</v>
      </c>
      <c r="E5" s="1">
        <f>C5+D5/60</f>
        <v>37.5</v>
      </c>
      <c r="F5" s="1"/>
      <c r="G5" s="1">
        <v>301</v>
      </c>
      <c r="H5" s="1">
        <v>11</v>
      </c>
      <c r="I5" s="1">
        <f>H5/60 +(360 - G5 + E5) + E5</f>
        <v>134.18333333333334</v>
      </c>
      <c r="J5" s="1"/>
      <c r="K5" s="1"/>
      <c r="L5" s="1"/>
      <c r="M5" s="1">
        <f>ABS((E5-I5)/2)</f>
        <v>48.341666666666669</v>
      </c>
      <c r="N5" s="1"/>
      <c r="O5" s="1">
        <f>SIN(PI()*(M5+60)/360)/SIN(PI()*30/180)</f>
        <v>1.6215318773124865</v>
      </c>
      <c r="P5">
        <f>1/(A5*0.000000001)^2</f>
        <v>2637492048373.5825</v>
      </c>
      <c r="Q5" s="2">
        <v>1.62153188</v>
      </c>
      <c r="R5">
        <f>1/(A5*0.000000001)^2</f>
        <v>2637492048373.5825</v>
      </c>
      <c r="T5" cm="1">
        <f t="array" ref="T5:U9">LINEST(Q5:Q9,R5:R9,TRUE,TRUE)</f>
        <v>1.0051629270950794E-14</v>
      </c>
      <c r="U5">
        <v>1.5941200535883955</v>
      </c>
    </row>
    <row r="6" spans="1:21" x14ac:dyDescent="0.2">
      <c r="B6">
        <v>615.4</v>
      </c>
      <c r="C6">
        <v>37.5</v>
      </c>
      <c r="D6">
        <v>2</v>
      </c>
      <c r="Q6" s="2">
        <v>1.6232329400000001</v>
      </c>
      <c r="R6">
        <f>1/(A7*0.000000001)^2</f>
        <v>2879566535393.9473</v>
      </c>
      <c r="T6">
        <v>1.212384896104944E-15</v>
      </c>
      <c r="U6">
        <v>4.0314818124465111E-3</v>
      </c>
    </row>
    <row r="7" spans="1:21" x14ac:dyDescent="0.2">
      <c r="A7">
        <f>589.3</f>
        <v>589.29999999999995</v>
      </c>
      <c r="B7" s="1">
        <v>589.6</v>
      </c>
      <c r="C7" s="1">
        <v>37.5</v>
      </c>
      <c r="D7" s="1">
        <v>11</v>
      </c>
      <c r="E7" s="1">
        <f t="shared" ref="E6:E11" si="0">C7+D7/60</f>
        <v>37.68333333333333</v>
      </c>
      <c r="F7" s="1"/>
      <c r="G7" s="1">
        <v>301</v>
      </c>
      <c r="H7" s="1">
        <v>20</v>
      </c>
      <c r="I7" s="1">
        <f t="shared" ref="I6:I11" si="1">H7/60 +(360 - G7 + E7) + E7</f>
        <v>134.69999999999999</v>
      </c>
      <c r="J7" s="1"/>
      <c r="K7" s="1"/>
      <c r="L7" s="1"/>
      <c r="M7" s="1">
        <f t="shared" ref="M6:M11" si="2">ABS((E7-I7)/2)</f>
        <v>48.508333333333326</v>
      </c>
      <c r="N7" s="1"/>
      <c r="O7" s="1">
        <f t="shared" ref="O6:O11" si="3">SIN(PI()*(M7+60)/360)/SIN(PI()*30/180)</f>
        <v>1.6232329353072688</v>
      </c>
      <c r="P7">
        <f t="shared" ref="P6:R11" si="4">1/(A7*0.000000001)^2</f>
        <v>2879566535393.9473</v>
      </c>
      <c r="Q7" s="2">
        <v>1.6233179</v>
      </c>
      <c r="R7">
        <f>1/(A9*0.000000001)^2</f>
        <v>3093589409115.2202</v>
      </c>
      <c r="T7">
        <v>0.95818069774326931</v>
      </c>
      <c r="U7">
        <v>1.4411247260621267E-3</v>
      </c>
    </row>
    <row r="8" spans="1:21" x14ac:dyDescent="0.2">
      <c r="B8">
        <v>589</v>
      </c>
      <c r="C8">
        <v>37.5</v>
      </c>
      <c r="D8">
        <v>13</v>
      </c>
      <c r="Q8" s="2">
        <v>1.63328311</v>
      </c>
      <c r="R8">
        <f>1/(A10*0.000000001)^2</f>
        <v>3770383636535.0166</v>
      </c>
      <c r="T8">
        <v>68.73720837289099</v>
      </c>
      <c r="U8">
        <v>3</v>
      </c>
    </row>
    <row r="9" spans="1:21" x14ac:dyDescent="0.2">
      <c r="A9">
        <v>568.54999999999995</v>
      </c>
      <c r="B9" s="1">
        <v>568.79999999999995</v>
      </c>
      <c r="C9" s="1">
        <v>37.5</v>
      </c>
      <c r="D9" s="1">
        <v>24</v>
      </c>
      <c r="E9" s="1">
        <f t="shared" si="0"/>
        <v>37.9</v>
      </c>
      <c r="F9" s="1"/>
      <c r="G9" s="1">
        <v>301</v>
      </c>
      <c r="H9" s="1">
        <v>8</v>
      </c>
      <c r="I9" s="1">
        <f t="shared" si="1"/>
        <v>134.93333333333334</v>
      </c>
      <c r="J9" s="1"/>
      <c r="K9" s="1"/>
      <c r="L9" s="1"/>
      <c r="M9" s="1">
        <f t="shared" si="2"/>
        <v>48.516666666666666</v>
      </c>
      <c r="N9" s="1"/>
      <c r="O9" s="1">
        <f t="shared" si="3"/>
        <v>1.6233178981000504</v>
      </c>
      <c r="P9">
        <f t="shared" si="4"/>
        <v>3093589409115.2202</v>
      </c>
      <c r="Q9" s="2">
        <v>1.6342059499999999</v>
      </c>
      <c r="R9">
        <f>1/(A11*0.000000001)^2</f>
        <v>4031383473752.6343</v>
      </c>
      <c r="T9">
        <v>1.4275621656071545E-4</v>
      </c>
      <c r="U9">
        <v>6.2305214282029179E-6</v>
      </c>
    </row>
    <row r="10" spans="1:21" x14ac:dyDescent="0.2">
      <c r="A10">
        <v>515</v>
      </c>
      <c r="B10" s="1">
        <v>515</v>
      </c>
      <c r="C10" s="1">
        <v>38.5</v>
      </c>
      <c r="D10" s="1">
        <v>2</v>
      </c>
      <c r="E10" s="1">
        <f t="shared" si="0"/>
        <v>38.533333333333331</v>
      </c>
      <c r="F10" s="1"/>
      <c r="G10" s="1">
        <v>300</v>
      </c>
      <c r="H10" s="1">
        <v>28</v>
      </c>
      <c r="I10" s="1">
        <f t="shared" si="1"/>
        <v>137.53333333333333</v>
      </c>
      <c r="J10" s="1"/>
      <c r="K10" s="1"/>
      <c r="L10" s="1"/>
      <c r="M10" s="1">
        <f t="shared" si="2"/>
        <v>49.5</v>
      </c>
      <c r="N10" s="1"/>
      <c r="O10" s="1">
        <f t="shared" si="3"/>
        <v>1.633283110323358</v>
      </c>
      <c r="P10">
        <f t="shared" si="4"/>
        <v>3770383636535.0166</v>
      </c>
    </row>
    <row r="11" spans="1:21" x14ac:dyDescent="0.2">
      <c r="A11">
        <f>(498.3 + 497.8)/2</f>
        <v>498.05</v>
      </c>
      <c r="B11" s="1" t="s">
        <v>4</v>
      </c>
      <c r="C11" s="1">
        <v>38.5</v>
      </c>
      <c r="D11" s="1">
        <v>22</v>
      </c>
      <c r="E11" s="1">
        <f t="shared" si="0"/>
        <v>38.866666666666667</v>
      </c>
      <c r="F11" s="1"/>
      <c r="G11" s="1">
        <v>300</v>
      </c>
      <c r="H11" s="1">
        <v>19</v>
      </c>
      <c r="I11" s="1">
        <f t="shared" si="1"/>
        <v>138.05000000000001</v>
      </c>
      <c r="J11" s="1"/>
      <c r="K11" s="1"/>
      <c r="L11" s="1"/>
      <c r="M11" s="1">
        <f t="shared" si="2"/>
        <v>49.591666666666669</v>
      </c>
      <c r="N11" s="1"/>
      <c r="O11" s="1">
        <f t="shared" si="3"/>
        <v>1.6342059536669291</v>
      </c>
      <c r="P11">
        <f t="shared" si="4"/>
        <v>4031383473752.6343</v>
      </c>
    </row>
    <row r="15" spans="1:21" x14ac:dyDescent="0.2">
      <c r="C15" t="s">
        <v>9</v>
      </c>
      <c r="D15">
        <v>30.02</v>
      </c>
      <c r="E15" t="s">
        <v>10</v>
      </c>
    </row>
    <row r="16" spans="1:21" x14ac:dyDescent="0.2">
      <c r="C16" t="s">
        <v>11</v>
      </c>
      <c r="D16">
        <f>$D$15*0.001*2*$T$5/(A5^3 * 1E-27)</f>
        <v>2585.0198622995135</v>
      </c>
    </row>
    <row r="18" spans="2:7" x14ac:dyDescent="0.2">
      <c r="D18">
        <f t="shared" ref="D17:D23" si="5">$D$15*0.001*2*$T$5/(A7^3 * 1E-27)</f>
        <v>2948.9528082470101</v>
      </c>
    </row>
    <row r="20" spans="2:7" x14ac:dyDescent="0.2">
      <c r="D20">
        <f t="shared" si="5"/>
        <v>3283.7580792757612</v>
      </c>
    </row>
    <row r="21" spans="2:7" x14ac:dyDescent="0.2">
      <c r="D21">
        <f t="shared" si="5"/>
        <v>4418.3026240068066</v>
      </c>
    </row>
    <row r="22" spans="2:7" x14ac:dyDescent="0.2">
      <c r="D22">
        <f t="shared" si="5"/>
        <v>4884.9296386247252</v>
      </c>
    </row>
    <row r="25" spans="2:7" x14ac:dyDescent="0.2">
      <c r="C25" t="s">
        <v>22</v>
      </c>
      <c r="D25" t="s">
        <v>23</v>
      </c>
    </row>
    <row r="26" spans="2:7" x14ac:dyDescent="0.2">
      <c r="C26" t="s">
        <v>21</v>
      </c>
      <c r="D26">
        <v>5.9</v>
      </c>
      <c r="E26" t="s">
        <v>10</v>
      </c>
      <c r="F26" t="s">
        <v>19</v>
      </c>
      <c r="G26" t="s">
        <v>20</v>
      </c>
    </row>
    <row r="28" spans="2:7" x14ac:dyDescent="0.2">
      <c r="C28" t="s">
        <v>18</v>
      </c>
    </row>
    <row r="29" spans="2:7" x14ac:dyDescent="0.2">
      <c r="B29" t="s">
        <v>12</v>
      </c>
      <c r="C29">
        <v>-1</v>
      </c>
      <c r="D29">
        <v>1</v>
      </c>
      <c r="E29">
        <v>-2</v>
      </c>
      <c r="F29">
        <v>2</v>
      </c>
    </row>
    <row r="30" spans="2:7" x14ac:dyDescent="0.2">
      <c r="B30" t="s">
        <v>13</v>
      </c>
    </row>
    <row r="31" spans="2:7" x14ac:dyDescent="0.2">
      <c r="B31" t="s">
        <v>14</v>
      </c>
    </row>
    <row r="32" spans="2:7" x14ac:dyDescent="0.2">
      <c r="B32" t="s">
        <v>16</v>
      </c>
    </row>
    <row r="33" spans="2:2" x14ac:dyDescent="0.2">
      <c r="B33" t="s">
        <v>15</v>
      </c>
    </row>
    <row r="34" spans="2:2" x14ac:dyDescent="0.2">
      <c r="B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2022-11-23T13:35:14Z</dcterms:created>
  <dcterms:modified xsi:type="dcterms:W3CDTF">2022-11-23T16:40:03Z</dcterms:modified>
</cp:coreProperties>
</file>