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geit-my.sharepoint.com/personal/s5203376_studenti_unige_it/Documents/Documenti/Luca/UNI/MAGISTRALE/I_ANNO_LM/TEORIE_E_MODELLI_DEMOGRAFICI/Lavoro_di_gruppo/File_finali/"/>
    </mc:Choice>
  </mc:AlternateContent>
  <xr:revisionPtr revIDLastSave="397" documentId="8_{A1C94C69-F0F9-43B6-9BDD-8CDE48730742}" xr6:coauthVersionLast="47" xr6:coauthVersionMax="47" xr10:uidLastSave="{7C2F538F-BA0F-433B-A784-72AD48FA3D3F}"/>
  <bookViews>
    <workbookView xWindow="3168" yWindow="3168" windowWidth="17280" windowHeight="8880" firstSheet="1" activeTab="2" xr2:uid="{9B342DE9-EEF5-4539-B276-239ADB8BA4F7}"/>
  </bookViews>
  <sheets>
    <sheet name="EMILIA_PUNTO1_NORM" sheetId="8" r:id="rId1"/>
    <sheet name="EMILIA_PUNTO2_NORM" sheetId="9" r:id="rId2"/>
    <sheet name="EMILIA_PUNTO3_NORM" sheetId="10" r:id="rId3"/>
    <sheet name="EMILIA_PUNTO1_TM" sheetId="5" r:id="rId4"/>
    <sheet name="EMILIA_PUNTO2_TM" sheetId="6" r:id="rId5"/>
    <sheet name="EMILIA_PUNTO3_TM" sheetId="4" r:id="rId6"/>
    <sheet name="EMILIA_PUNTO1" sheetId="2" r:id="rId7"/>
    <sheet name="EMILIA_PUNTO2" sheetId="3" r:id="rId8"/>
    <sheet name="EMILIA_PUNTO3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7" i="10" l="1"/>
  <c r="CC7" i="10"/>
  <c r="CD7" i="10"/>
  <c r="CE7" i="10"/>
  <c r="CF7" i="10"/>
  <c r="CA7" i="10"/>
  <c r="BZ7" i="10"/>
  <c r="AR8" i="9"/>
  <c r="AS8" i="9"/>
  <c r="AT8" i="9"/>
  <c r="AU8" i="9"/>
  <c r="AV8" i="9"/>
  <c r="AQ8" i="9"/>
  <c r="AP8" i="9"/>
  <c r="AR8" i="8"/>
  <c r="AS8" i="8"/>
  <c r="AP9" i="8" s="1"/>
  <c r="AT8" i="8"/>
  <c r="AU8" i="8"/>
  <c r="AV8" i="8"/>
  <c r="AP10" i="8" s="1"/>
  <c r="AQ8" i="8"/>
  <c r="AP8" i="8"/>
  <c r="AI24" i="10"/>
  <c r="X24" i="10"/>
  <c r="G24" i="10"/>
  <c r="D24" i="10"/>
  <c r="F24" i="10" s="1"/>
  <c r="Y23" i="10"/>
  <c r="X23" i="10"/>
  <c r="V23" i="10"/>
  <c r="H23" i="10"/>
  <c r="G23" i="10"/>
  <c r="N23" i="10" s="1"/>
  <c r="P23" i="10" s="1"/>
  <c r="D23" i="10"/>
  <c r="F23" i="10" s="1"/>
  <c r="L23" i="10" s="1"/>
  <c r="AC22" i="10"/>
  <c r="AC23" i="10" s="1"/>
  <c r="AD23" i="10" s="1"/>
  <c r="Y22" i="10"/>
  <c r="V22" i="10"/>
  <c r="X22" i="10" s="1"/>
  <c r="K22" i="10"/>
  <c r="G22" i="10"/>
  <c r="D22" i="10"/>
  <c r="F22" i="10" s="1"/>
  <c r="L22" i="10" s="1"/>
  <c r="AC21" i="10"/>
  <c r="Y21" i="10"/>
  <c r="X21" i="10"/>
  <c r="AD21" i="10" s="1"/>
  <c r="V21" i="10"/>
  <c r="K21" i="10"/>
  <c r="K23" i="10" s="1"/>
  <c r="H21" i="10"/>
  <c r="G21" i="10"/>
  <c r="D21" i="10"/>
  <c r="F21" i="10" s="1"/>
  <c r="L21" i="10" s="1"/>
  <c r="AC20" i="10"/>
  <c r="Y20" i="10"/>
  <c r="V20" i="10"/>
  <c r="X20" i="10" s="1"/>
  <c r="AD20" i="10" s="1"/>
  <c r="K20" i="10"/>
  <c r="C20" i="10"/>
  <c r="B20" i="10"/>
  <c r="BO19" i="10"/>
  <c r="BQ19" i="10" s="1"/>
  <c r="BG19" i="10"/>
  <c r="AV19" i="10"/>
  <c r="AW19" i="10" s="1"/>
  <c r="AF19" i="10"/>
  <c r="AC19" i="10"/>
  <c r="Z19" i="10"/>
  <c r="Y19" i="10"/>
  <c r="T19" i="10"/>
  <c r="V19" i="10" s="1"/>
  <c r="X19" i="10" s="1"/>
  <c r="AD19" i="10" s="1"/>
  <c r="N19" i="10"/>
  <c r="K19" i="10"/>
  <c r="H19" i="10"/>
  <c r="G19" i="10"/>
  <c r="D19" i="10"/>
  <c r="F19" i="10" s="1"/>
  <c r="L19" i="10" s="1"/>
  <c r="BS18" i="10"/>
  <c r="BR18" i="10"/>
  <c r="BT18" i="10" s="1"/>
  <c r="BO18" i="10"/>
  <c r="BQ18" i="10" s="1"/>
  <c r="BH18" i="10"/>
  <c r="BG18" i="10"/>
  <c r="BH19" i="10" s="1"/>
  <c r="BI19" i="10" s="1"/>
  <c r="AZ18" i="10"/>
  <c r="AX18" i="10"/>
  <c r="AV18" i="10"/>
  <c r="AC18" i="10"/>
  <c r="Y18" i="10"/>
  <c r="X18" i="10"/>
  <c r="AD18" i="10" s="1"/>
  <c r="V18" i="10"/>
  <c r="K18" i="10"/>
  <c r="G18" i="10"/>
  <c r="F18" i="10"/>
  <c r="L18" i="10" s="1"/>
  <c r="D18" i="10"/>
  <c r="BO17" i="10"/>
  <c r="BQ17" i="10" s="1"/>
  <c r="BI17" i="10"/>
  <c r="BG17" i="10"/>
  <c r="AW17" i="10"/>
  <c r="AV17" i="10"/>
  <c r="AW18" i="10" s="1"/>
  <c r="AF17" i="10"/>
  <c r="AC17" i="10"/>
  <c r="Y17" i="10"/>
  <c r="Z17" i="10" s="1"/>
  <c r="V17" i="10"/>
  <c r="X17" i="10" s="1"/>
  <c r="AD17" i="10" s="1"/>
  <c r="K17" i="10"/>
  <c r="G17" i="10"/>
  <c r="H17" i="10" s="1"/>
  <c r="N17" i="10" s="1"/>
  <c r="D17" i="10"/>
  <c r="F17" i="10" s="1"/>
  <c r="L17" i="10" s="1"/>
  <c r="BS16" i="10"/>
  <c r="BT16" i="10" s="1"/>
  <c r="BR16" i="10"/>
  <c r="BO16" i="10"/>
  <c r="BQ16" i="10" s="1"/>
  <c r="BH16" i="10"/>
  <c r="BG16" i="10"/>
  <c r="BH17" i="10" s="1"/>
  <c r="BI18" i="10" s="1"/>
  <c r="AX16" i="10"/>
  <c r="AY17" i="10" s="1"/>
  <c r="AV16" i="10"/>
  <c r="AD16" i="10"/>
  <c r="AC16" i="10"/>
  <c r="Y16" i="10"/>
  <c r="X16" i="10"/>
  <c r="V16" i="10"/>
  <c r="K16" i="10"/>
  <c r="G16" i="10"/>
  <c r="D16" i="10"/>
  <c r="F16" i="10" s="1"/>
  <c r="L16" i="10" s="1"/>
  <c r="BO15" i="10"/>
  <c r="BQ15" i="10" s="1"/>
  <c r="BJ15" i="10"/>
  <c r="BK16" i="10" s="1"/>
  <c r="BL17" i="10" s="1"/>
  <c r="BU17" i="10" s="1"/>
  <c r="BI15" i="10"/>
  <c r="BG15" i="10"/>
  <c r="AW15" i="10"/>
  <c r="AV15" i="10"/>
  <c r="AW16" i="10" s="1"/>
  <c r="AX17" i="10" s="1"/>
  <c r="BS17" i="10" s="1"/>
  <c r="AC15" i="10"/>
  <c r="Y15" i="10"/>
  <c r="Z15" i="10" s="1"/>
  <c r="AF15" i="10" s="1"/>
  <c r="V15" i="10"/>
  <c r="X15" i="10" s="1"/>
  <c r="AD15" i="10" s="1"/>
  <c r="N15" i="10"/>
  <c r="K15" i="10"/>
  <c r="H15" i="10"/>
  <c r="G15" i="10"/>
  <c r="D15" i="10"/>
  <c r="F15" i="10" s="1"/>
  <c r="L15" i="10" s="1"/>
  <c r="BR14" i="10"/>
  <c r="BO14" i="10"/>
  <c r="BQ14" i="10" s="1"/>
  <c r="BZ11" i="10" s="1"/>
  <c r="BH14" i="10"/>
  <c r="BG14" i="10"/>
  <c r="BH15" i="10" s="1"/>
  <c r="BI16" i="10" s="1"/>
  <c r="BJ17" i="10" s="1"/>
  <c r="BK18" i="10" s="1"/>
  <c r="AY14" i="10"/>
  <c r="AZ15" i="10" s="1"/>
  <c r="BA16" i="10" s="1"/>
  <c r="BV16" i="10" s="1"/>
  <c r="AV14" i="10"/>
  <c r="AC14" i="10"/>
  <c r="Y14" i="10"/>
  <c r="X14" i="10"/>
  <c r="AD14" i="10" s="1"/>
  <c r="V14" i="10"/>
  <c r="K14" i="10"/>
  <c r="G14" i="10"/>
  <c r="D14" i="10"/>
  <c r="F14" i="10" s="1"/>
  <c r="L14" i="10" s="1"/>
  <c r="BQ13" i="10"/>
  <c r="BO13" i="10"/>
  <c r="BG13" i="10"/>
  <c r="AW13" i="10"/>
  <c r="AX14" i="10" s="1"/>
  <c r="AV13" i="10"/>
  <c r="AW14" i="10" s="1"/>
  <c r="AC13" i="10"/>
  <c r="Y13" i="10"/>
  <c r="V13" i="10"/>
  <c r="X13" i="10" s="1"/>
  <c r="AD13" i="10" s="1"/>
  <c r="N13" i="10"/>
  <c r="K13" i="10"/>
  <c r="H13" i="10"/>
  <c r="G13" i="10"/>
  <c r="D13" i="10"/>
  <c r="F13" i="10" s="1"/>
  <c r="L13" i="10" s="1"/>
  <c r="BO12" i="10"/>
  <c r="BQ12" i="10" s="1"/>
  <c r="BG12" i="10"/>
  <c r="BH13" i="10" s="1"/>
  <c r="BI14" i="10" s="1"/>
  <c r="AV12" i="10"/>
  <c r="AF12" i="10"/>
  <c r="AD12" i="10"/>
  <c r="AC12" i="10"/>
  <c r="Z12" i="10"/>
  <c r="Y12" i="10"/>
  <c r="X12" i="10"/>
  <c r="V12" i="10"/>
  <c r="K12" i="10"/>
  <c r="G12" i="10"/>
  <c r="D12" i="10"/>
  <c r="F12" i="10" s="1"/>
  <c r="L12" i="10" s="1"/>
  <c r="BQ11" i="10"/>
  <c r="BO11" i="10"/>
  <c r="BG11" i="10"/>
  <c r="BH12" i="10" s="1"/>
  <c r="BI13" i="10" s="1"/>
  <c r="AV11" i="10"/>
  <c r="AW12" i="10" s="1"/>
  <c r="AX13" i="10" s="1"/>
  <c r="BS13" i="10" s="1"/>
  <c r="AQ11" i="10"/>
  <c r="AP11" i="10"/>
  <c r="AC11" i="10"/>
  <c r="Y11" i="10"/>
  <c r="V11" i="10"/>
  <c r="X11" i="10" s="1"/>
  <c r="AD11" i="10" s="1"/>
  <c r="K11" i="10"/>
  <c r="G11" i="10"/>
  <c r="H11" i="10" s="1"/>
  <c r="F11" i="10"/>
  <c r="L11" i="10" s="1"/>
  <c r="D11" i="10"/>
  <c r="BQ10" i="10"/>
  <c r="BO10" i="10"/>
  <c r="BG10" i="10"/>
  <c r="AV10" i="10"/>
  <c r="AW11" i="10" s="1"/>
  <c r="AQ10" i="10"/>
  <c r="AP10" i="10"/>
  <c r="AC10" i="10"/>
  <c r="Y10" i="10"/>
  <c r="V10" i="10"/>
  <c r="X10" i="10" s="1"/>
  <c r="AD10" i="10" s="1"/>
  <c r="K10" i="10"/>
  <c r="G10" i="10"/>
  <c r="F10" i="10"/>
  <c r="L10" i="10" s="1"/>
  <c r="D10" i="10"/>
  <c r="BO9" i="10"/>
  <c r="BQ9" i="10" s="1"/>
  <c r="BL9" i="10"/>
  <c r="BU9" i="10" s="1"/>
  <c r="BH9" i="10"/>
  <c r="BI10" i="10" s="1"/>
  <c r="BG9" i="10"/>
  <c r="BH10" i="10" s="1"/>
  <c r="AV9" i="10"/>
  <c r="AW10" i="10" s="1"/>
  <c r="AP9" i="10"/>
  <c r="AC9" i="10"/>
  <c r="Z9" i="10"/>
  <c r="Y9" i="10"/>
  <c r="AF9" i="10" s="1"/>
  <c r="X9" i="10"/>
  <c r="AD9" i="10" s="1"/>
  <c r="V9" i="10"/>
  <c r="K9" i="10"/>
  <c r="G9" i="10"/>
  <c r="D9" i="10"/>
  <c r="F9" i="10" s="1"/>
  <c r="L9" i="10" s="1"/>
  <c r="BO8" i="10"/>
  <c r="BQ8" i="10" s="1"/>
  <c r="BJ8" i="10"/>
  <c r="BK9" i="10" s="1"/>
  <c r="BL10" i="10" s="1"/>
  <c r="BG8" i="10"/>
  <c r="AW8" i="10"/>
  <c r="AX9" i="10" s="1"/>
  <c r="AV8" i="10"/>
  <c r="AQ8" i="10"/>
  <c r="AC8" i="10"/>
  <c r="Y8" i="10"/>
  <c r="X8" i="10"/>
  <c r="AD8" i="10" s="1"/>
  <c r="V8" i="10"/>
  <c r="K8" i="10"/>
  <c r="H8" i="10"/>
  <c r="G8" i="10"/>
  <c r="N8" i="10" s="1"/>
  <c r="D8" i="10"/>
  <c r="F8" i="10" s="1"/>
  <c r="L8" i="10" s="1"/>
  <c r="BS7" i="10"/>
  <c r="BO7" i="10"/>
  <c r="BQ7" i="10" s="1"/>
  <c r="BG7" i="10"/>
  <c r="BH8" i="10" s="1"/>
  <c r="BI9" i="10" s="1"/>
  <c r="AX7" i="10"/>
  <c r="AV7" i="10"/>
  <c r="AQ7" i="10"/>
  <c r="AP7" i="10"/>
  <c r="AF7" i="10"/>
  <c r="AC7" i="10"/>
  <c r="Y7" i="10"/>
  <c r="Z7" i="10" s="1"/>
  <c r="V7" i="10"/>
  <c r="X7" i="10" s="1"/>
  <c r="AD7" i="10" s="1"/>
  <c r="N7" i="10"/>
  <c r="K7" i="10"/>
  <c r="G7" i="10"/>
  <c r="H7" i="10" s="1"/>
  <c r="D7" i="10"/>
  <c r="F7" i="10" s="1"/>
  <c r="L7" i="10" s="1"/>
  <c r="BO6" i="10"/>
  <c r="BQ6" i="10" s="1"/>
  <c r="BH6" i="10"/>
  <c r="BI7" i="10" s="1"/>
  <c r="BR7" i="10" s="1"/>
  <c r="BT7" i="10" s="1"/>
  <c r="BG6" i="10"/>
  <c r="BH7" i="10" s="1"/>
  <c r="BI8" i="10" s="1"/>
  <c r="AX6" i="10"/>
  <c r="AV6" i="10"/>
  <c r="AW7" i="10" s="1"/>
  <c r="AP6" i="10"/>
  <c r="AF6" i="10"/>
  <c r="AC6" i="10"/>
  <c r="Z6" i="10"/>
  <c r="Y6" i="10"/>
  <c r="V6" i="10"/>
  <c r="X6" i="10" s="1"/>
  <c r="AD6" i="10" s="1"/>
  <c r="K6" i="10"/>
  <c r="G6" i="10"/>
  <c r="H6" i="10" s="1"/>
  <c r="N6" i="10" s="1"/>
  <c r="D6" i="10"/>
  <c r="F6" i="10" s="1"/>
  <c r="L6" i="10" s="1"/>
  <c r="BQ5" i="10"/>
  <c r="BO5" i="10"/>
  <c r="BH5" i="10"/>
  <c r="BI6" i="10" s="1"/>
  <c r="BJ7" i="10" s="1"/>
  <c r="BK8" i="10" s="1"/>
  <c r="BG5" i="10"/>
  <c r="AV5" i="10"/>
  <c r="AW6" i="10" s="1"/>
  <c r="AQ5" i="10"/>
  <c r="AP5" i="10"/>
  <c r="AC5" i="10"/>
  <c r="Y5" i="10"/>
  <c r="V5" i="10"/>
  <c r="X5" i="10" s="1"/>
  <c r="AD5" i="10" s="1"/>
  <c r="N5" i="10"/>
  <c r="K5" i="10"/>
  <c r="H5" i="10"/>
  <c r="G5" i="10"/>
  <c r="D5" i="10"/>
  <c r="F5" i="10" s="1"/>
  <c r="L5" i="10" s="1"/>
  <c r="BO4" i="10"/>
  <c r="BQ4" i="10" s="1"/>
  <c r="BG4" i="10"/>
  <c r="AV4" i="10"/>
  <c r="AW5" i="10" s="1"/>
  <c r="AD4" i="10"/>
  <c r="AC4" i="10"/>
  <c r="Z4" i="10"/>
  <c r="AF4" i="10" s="1"/>
  <c r="Y4" i="10"/>
  <c r="X4" i="10"/>
  <c r="V4" i="10"/>
  <c r="K4" i="10"/>
  <c r="G4" i="10"/>
  <c r="D4" i="10"/>
  <c r="F4" i="10" s="1"/>
  <c r="L4" i="10" s="1"/>
  <c r="BO3" i="10"/>
  <c r="BQ3" i="10" s="1"/>
  <c r="BG3" i="10"/>
  <c r="BH4" i="10" s="1"/>
  <c r="BI5" i="10" s="1"/>
  <c r="AV3" i="10"/>
  <c r="AW4" i="10" s="1"/>
  <c r="AX5" i="10" s="1"/>
  <c r="AC3" i="10"/>
  <c r="Y3" i="10"/>
  <c r="Z3" i="10" s="1"/>
  <c r="AF3" i="10" s="1"/>
  <c r="V3" i="10"/>
  <c r="X3" i="10" s="1"/>
  <c r="AD3" i="10" s="1"/>
  <c r="N3" i="10"/>
  <c r="M3" i="10"/>
  <c r="K3" i="10"/>
  <c r="L3" i="10" s="1"/>
  <c r="O3" i="10" s="1"/>
  <c r="P3" i="10" s="1"/>
  <c r="H3" i="10"/>
  <c r="G3" i="10"/>
  <c r="D3" i="10"/>
  <c r="F3" i="10" s="1"/>
  <c r="BO2" i="10"/>
  <c r="BQ2" i="10" s="1"/>
  <c r="BZ3" i="10" s="1"/>
  <c r="AC2" i="10"/>
  <c r="Y2" i="10"/>
  <c r="V2" i="10"/>
  <c r="X2" i="10" s="1"/>
  <c r="AD2" i="10" s="1"/>
  <c r="AE3" i="10" s="1"/>
  <c r="P2" i="10"/>
  <c r="O2" i="10"/>
  <c r="K2" i="10"/>
  <c r="H2" i="10"/>
  <c r="G2" i="10"/>
  <c r="N2" i="10" s="1"/>
  <c r="D2" i="10"/>
  <c r="F2" i="10" s="1"/>
  <c r="L2" i="10" s="1"/>
  <c r="AL19" i="9"/>
  <c r="AM19" i="9" s="1"/>
  <c r="AK19" i="9"/>
  <c r="AI19" i="9"/>
  <c r="AH19" i="9"/>
  <c r="AJ19" i="9" s="1"/>
  <c r="AF19" i="9"/>
  <c r="AE19" i="9"/>
  <c r="AG19" i="9" s="1"/>
  <c r="AL18" i="9"/>
  <c r="AK18" i="9"/>
  <c r="AM18" i="9" s="1"/>
  <c r="AI18" i="9"/>
  <c r="AH18" i="9"/>
  <c r="AJ18" i="9" s="1"/>
  <c r="AF18" i="9"/>
  <c r="AE18" i="9"/>
  <c r="AG18" i="9" s="1"/>
  <c r="AL17" i="9"/>
  <c r="AM17" i="9" s="1"/>
  <c r="AK17" i="9"/>
  <c r="AI17" i="9"/>
  <c r="AH17" i="9"/>
  <c r="AJ17" i="9" s="1"/>
  <c r="AF17" i="9"/>
  <c r="AE17" i="9"/>
  <c r="AG17" i="9" s="1"/>
  <c r="AL16" i="9"/>
  <c r="AM16" i="9" s="1"/>
  <c r="AK16" i="9"/>
  <c r="AI16" i="9"/>
  <c r="AH16" i="9"/>
  <c r="AJ16" i="9" s="1"/>
  <c r="AF16" i="9"/>
  <c r="AE16" i="9"/>
  <c r="AG16" i="9" s="1"/>
  <c r="AL15" i="9"/>
  <c r="AM15" i="9" s="1"/>
  <c r="AK15" i="9"/>
  <c r="AI15" i="9"/>
  <c r="AH15" i="9"/>
  <c r="AJ15" i="9" s="1"/>
  <c r="AF15" i="9"/>
  <c r="AE15" i="9"/>
  <c r="AG15" i="9" s="1"/>
  <c r="AL14" i="9"/>
  <c r="AM14" i="9" s="1"/>
  <c r="AK14" i="9"/>
  <c r="AI14" i="9"/>
  <c r="AH14" i="9"/>
  <c r="AJ14" i="9" s="1"/>
  <c r="AF14" i="9"/>
  <c r="AG14" i="9" s="1"/>
  <c r="AP12" i="9" s="1"/>
  <c r="AE14" i="9"/>
  <c r="AM13" i="9"/>
  <c r="AL13" i="9"/>
  <c r="AK13" i="9"/>
  <c r="AI13" i="9"/>
  <c r="AH13" i="9"/>
  <c r="AJ13" i="9" s="1"/>
  <c r="AF13" i="9"/>
  <c r="AE13" i="9"/>
  <c r="AG13" i="9" s="1"/>
  <c r="AV12" i="9"/>
  <c r="AP14" i="9" s="1"/>
  <c r="AU12" i="9"/>
  <c r="AT12" i="9"/>
  <c r="AS12" i="9"/>
  <c r="AP13" i="9" s="1"/>
  <c r="AR12" i="9"/>
  <c r="AQ12" i="9"/>
  <c r="AL12" i="9"/>
  <c r="AM12" i="9" s="1"/>
  <c r="AK12" i="9"/>
  <c r="AI12" i="9"/>
  <c r="AH12" i="9"/>
  <c r="AJ12" i="9" s="1"/>
  <c r="AF12" i="9"/>
  <c r="AE12" i="9"/>
  <c r="AG12" i="9" s="1"/>
  <c r="AL11" i="9"/>
  <c r="AK11" i="9"/>
  <c r="AM11" i="9" s="1"/>
  <c r="AI11" i="9"/>
  <c r="AH11" i="9"/>
  <c r="AJ11" i="9" s="1"/>
  <c r="AF11" i="9"/>
  <c r="AE11" i="9"/>
  <c r="AG11" i="9" s="1"/>
  <c r="K11" i="9"/>
  <c r="J11" i="9"/>
  <c r="I11" i="9"/>
  <c r="H11" i="9"/>
  <c r="G11" i="9"/>
  <c r="F11" i="9"/>
  <c r="AP10" i="9"/>
  <c r="AL10" i="9"/>
  <c r="AM10" i="9" s="1"/>
  <c r="AK10" i="9"/>
  <c r="AI10" i="9"/>
  <c r="AJ10" i="9" s="1"/>
  <c r="AH10" i="9"/>
  <c r="AF10" i="9"/>
  <c r="AE10" i="9"/>
  <c r="AG10" i="9" s="1"/>
  <c r="K10" i="9"/>
  <c r="J10" i="9"/>
  <c r="I10" i="9"/>
  <c r="H10" i="9"/>
  <c r="G10" i="9"/>
  <c r="F10" i="9"/>
  <c r="AP9" i="9"/>
  <c r="AM9" i="9"/>
  <c r="AL9" i="9"/>
  <c r="AK9" i="9"/>
  <c r="AJ9" i="9"/>
  <c r="AI9" i="9"/>
  <c r="AH9" i="9"/>
  <c r="AF9" i="9"/>
  <c r="AE9" i="9"/>
  <c r="AG9" i="9" s="1"/>
  <c r="K9" i="9"/>
  <c r="J9" i="9"/>
  <c r="I9" i="9"/>
  <c r="H9" i="9"/>
  <c r="G9" i="9"/>
  <c r="F9" i="9"/>
  <c r="AL8" i="9"/>
  <c r="AM8" i="9" s="1"/>
  <c r="AK8" i="9"/>
  <c r="AI8" i="9"/>
  <c r="AH8" i="9"/>
  <c r="AJ8" i="9" s="1"/>
  <c r="AF8" i="9"/>
  <c r="AE8" i="9"/>
  <c r="AG8" i="9" s="1"/>
  <c r="K8" i="9"/>
  <c r="J8" i="9"/>
  <c r="I8" i="9"/>
  <c r="H8" i="9"/>
  <c r="H23" i="9" s="1"/>
  <c r="G8" i="9"/>
  <c r="G23" i="9" s="1"/>
  <c r="F8" i="9"/>
  <c r="F23" i="9" s="1"/>
  <c r="AL7" i="9"/>
  <c r="AM7" i="9" s="1"/>
  <c r="AK7" i="9"/>
  <c r="AI7" i="9"/>
  <c r="AH7" i="9"/>
  <c r="AJ7" i="9" s="1"/>
  <c r="AF7" i="9"/>
  <c r="AE7" i="9"/>
  <c r="AG7" i="9" s="1"/>
  <c r="K7" i="9"/>
  <c r="K23" i="9" s="1"/>
  <c r="J7" i="9"/>
  <c r="J23" i="9" s="1"/>
  <c r="I7" i="9"/>
  <c r="I23" i="9" s="1"/>
  <c r="H7" i="9"/>
  <c r="G7" i="9"/>
  <c r="F7" i="9"/>
  <c r="AL6" i="9"/>
  <c r="AM6" i="9" s="1"/>
  <c r="AK6" i="9"/>
  <c r="AI6" i="9"/>
  <c r="AH6" i="9"/>
  <c r="AJ6" i="9" s="1"/>
  <c r="AF6" i="9"/>
  <c r="AG6" i="9" s="1"/>
  <c r="AE6" i="9"/>
  <c r="K6" i="9"/>
  <c r="J6" i="9"/>
  <c r="I6" i="9"/>
  <c r="H6" i="9"/>
  <c r="G6" i="9"/>
  <c r="F6" i="9"/>
  <c r="AP5" i="9"/>
  <c r="AL5" i="9"/>
  <c r="AM5" i="9" s="1"/>
  <c r="AK5" i="9"/>
  <c r="AJ5" i="9"/>
  <c r="AI5" i="9"/>
  <c r="AH5" i="9"/>
  <c r="AG5" i="9"/>
  <c r="AF5" i="9"/>
  <c r="AE5" i="9"/>
  <c r="K5" i="9"/>
  <c r="K22" i="9" s="1"/>
  <c r="K24" i="9" s="1"/>
  <c r="J5" i="9"/>
  <c r="J22" i="9" s="1"/>
  <c r="J24" i="9" s="1"/>
  <c r="I5" i="9"/>
  <c r="I22" i="9" s="1"/>
  <c r="I24" i="9" s="1"/>
  <c r="H5" i="9"/>
  <c r="H22" i="9" s="1"/>
  <c r="H24" i="9" s="1"/>
  <c r="G5" i="9"/>
  <c r="G22" i="9" s="1"/>
  <c r="G24" i="9" s="1"/>
  <c r="F5" i="9"/>
  <c r="F22" i="9" s="1"/>
  <c r="F24" i="9" s="1"/>
  <c r="AV4" i="9"/>
  <c r="AP6" i="9" s="1"/>
  <c r="AU4" i="9"/>
  <c r="AT4" i="9"/>
  <c r="AS4" i="9"/>
  <c r="AR4" i="9"/>
  <c r="AQ4" i="9"/>
  <c r="AL4" i="9"/>
  <c r="AM4" i="9" s="1"/>
  <c r="AK4" i="9"/>
  <c r="AI4" i="9"/>
  <c r="AH4" i="9"/>
  <c r="AJ4" i="9" s="1"/>
  <c r="AF4" i="9"/>
  <c r="AE4" i="9"/>
  <c r="AG4" i="9" s="1"/>
  <c r="AL3" i="9"/>
  <c r="AK3" i="9"/>
  <c r="AM3" i="9" s="1"/>
  <c r="AI3" i="9"/>
  <c r="AH3" i="9"/>
  <c r="AJ3" i="9" s="1"/>
  <c r="AF3" i="9"/>
  <c r="AE3" i="9"/>
  <c r="AG3" i="9" s="1"/>
  <c r="AL2" i="9"/>
  <c r="AM2" i="9" s="1"/>
  <c r="AK2" i="9"/>
  <c r="AI2" i="9"/>
  <c r="AH2" i="9"/>
  <c r="AJ2" i="9" s="1"/>
  <c r="AF2" i="9"/>
  <c r="AE2" i="9"/>
  <c r="AG2" i="9" s="1"/>
  <c r="AP4" i="9" s="1"/>
  <c r="AM19" i="8"/>
  <c r="AJ19" i="8"/>
  <c r="AG19" i="8"/>
  <c r="AM18" i="8"/>
  <c r="AJ18" i="8"/>
  <c r="AG18" i="8"/>
  <c r="AM17" i="8"/>
  <c r="AJ17" i="8"/>
  <c r="AG17" i="8"/>
  <c r="AM16" i="8"/>
  <c r="AJ16" i="8"/>
  <c r="AG16" i="8"/>
  <c r="AM15" i="8"/>
  <c r="AJ15" i="8"/>
  <c r="AG15" i="8"/>
  <c r="AP14" i="8"/>
  <c r="AM14" i="8"/>
  <c r="AJ14" i="8"/>
  <c r="AG14" i="8"/>
  <c r="AM13" i="8"/>
  <c r="AJ13" i="8"/>
  <c r="AG13" i="8"/>
  <c r="AV12" i="8"/>
  <c r="AU12" i="8"/>
  <c r="AT12" i="8"/>
  <c r="AS12" i="8"/>
  <c r="AP13" i="8" s="1"/>
  <c r="AR12" i="8"/>
  <c r="AQ12" i="8"/>
  <c r="AP12" i="8"/>
  <c r="AM12" i="8"/>
  <c r="AJ12" i="8"/>
  <c r="AG12" i="8"/>
  <c r="AM11" i="8"/>
  <c r="AJ11" i="8"/>
  <c r="AG11" i="8"/>
  <c r="K11" i="8"/>
  <c r="J11" i="8"/>
  <c r="I11" i="8"/>
  <c r="H11" i="8"/>
  <c r="G11" i="8"/>
  <c r="F11" i="8"/>
  <c r="AM10" i="8"/>
  <c r="AJ10" i="8"/>
  <c r="AG10" i="8"/>
  <c r="K10" i="8"/>
  <c r="J10" i="8"/>
  <c r="I10" i="8"/>
  <c r="H10" i="8"/>
  <c r="G10" i="8"/>
  <c r="F10" i="8"/>
  <c r="AM9" i="8"/>
  <c r="AJ9" i="8"/>
  <c r="AG9" i="8"/>
  <c r="K9" i="8"/>
  <c r="J9" i="8"/>
  <c r="I9" i="8"/>
  <c r="H9" i="8"/>
  <c r="G9" i="8"/>
  <c r="F9" i="8"/>
  <c r="AM8" i="8"/>
  <c r="AJ8" i="8"/>
  <c r="AG8" i="8"/>
  <c r="K8" i="8"/>
  <c r="J8" i="8"/>
  <c r="J23" i="8" s="1"/>
  <c r="I8" i="8"/>
  <c r="I23" i="8" s="1"/>
  <c r="H8" i="8"/>
  <c r="H23" i="8" s="1"/>
  <c r="G8" i="8"/>
  <c r="G23" i="8" s="1"/>
  <c r="F8" i="8"/>
  <c r="F23" i="8" s="1"/>
  <c r="AM7" i="8"/>
  <c r="AJ7" i="8"/>
  <c r="AG7" i="8"/>
  <c r="K7" i="8"/>
  <c r="J7" i="8"/>
  <c r="J22" i="8" s="1"/>
  <c r="I7" i="8"/>
  <c r="H7" i="8"/>
  <c r="G7" i="8"/>
  <c r="F7" i="8"/>
  <c r="AP6" i="8"/>
  <c r="AM6" i="8"/>
  <c r="AJ6" i="8"/>
  <c r="AG6" i="8"/>
  <c r="K6" i="8"/>
  <c r="J6" i="8"/>
  <c r="I6" i="8"/>
  <c r="H6" i="8"/>
  <c r="G6" i="8"/>
  <c r="G22" i="8" s="1"/>
  <c r="F6" i="8"/>
  <c r="F22" i="8" s="1"/>
  <c r="AM5" i="8"/>
  <c r="AJ5" i="8"/>
  <c r="AG5" i="8"/>
  <c r="K5" i="8"/>
  <c r="K22" i="8" s="1"/>
  <c r="J5" i="8"/>
  <c r="I5" i="8"/>
  <c r="I22" i="8" s="1"/>
  <c r="I24" i="8" s="1"/>
  <c r="H5" i="8"/>
  <c r="H22" i="8" s="1"/>
  <c r="G5" i="8"/>
  <c r="F5" i="8"/>
  <c r="AV4" i="8"/>
  <c r="AU4" i="8"/>
  <c r="AT4" i="8"/>
  <c r="AS4" i="8"/>
  <c r="AP5" i="8" s="1"/>
  <c r="AR4" i="8"/>
  <c r="AQ4" i="8"/>
  <c r="AP4" i="8"/>
  <c r="AM4" i="8"/>
  <c r="AJ4" i="8"/>
  <c r="AG4" i="8"/>
  <c r="AM3" i="8"/>
  <c r="AJ3" i="8"/>
  <c r="AG3" i="8"/>
  <c r="AM2" i="8"/>
  <c r="AJ2" i="8"/>
  <c r="AG2" i="8"/>
  <c r="CB7" i="7"/>
  <c r="CC7" i="7"/>
  <c r="CD7" i="7"/>
  <c r="CE7" i="7"/>
  <c r="CF7" i="7"/>
  <c r="CA7" i="7"/>
  <c r="BZ7" i="7"/>
  <c r="AI24" i="7"/>
  <c r="X24" i="7"/>
  <c r="K24" i="7"/>
  <c r="L24" i="7" s="1"/>
  <c r="H24" i="7"/>
  <c r="G24" i="7"/>
  <c r="N24" i="7" s="1"/>
  <c r="P24" i="7" s="1"/>
  <c r="Q24" i="7" s="1"/>
  <c r="F24" i="7"/>
  <c r="D24" i="7"/>
  <c r="Y23" i="7"/>
  <c r="X23" i="7"/>
  <c r="V23" i="7"/>
  <c r="G23" i="7"/>
  <c r="D23" i="7"/>
  <c r="F23" i="7" s="1"/>
  <c r="AC22" i="7"/>
  <c r="AC23" i="7" s="1"/>
  <c r="Y22" i="7"/>
  <c r="Z22" i="7" s="1"/>
  <c r="V22" i="7"/>
  <c r="X22" i="7" s="1"/>
  <c r="AD22" i="7" s="1"/>
  <c r="G22" i="7"/>
  <c r="D22" i="7"/>
  <c r="F22" i="7" s="1"/>
  <c r="AC21" i="7"/>
  <c r="Y21" i="7"/>
  <c r="X21" i="7"/>
  <c r="AD21" i="7" s="1"/>
  <c r="V21" i="7"/>
  <c r="N21" i="7"/>
  <c r="P21" i="7" s="1"/>
  <c r="K21" i="7"/>
  <c r="K23" i="7" s="1"/>
  <c r="G21" i="7"/>
  <c r="H21" i="7" s="1"/>
  <c r="D21" i="7"/>
  <c r="F21" i="7" s="1"/>
  <c r="L21" i="7" s="1"/>
  <c r="AF20" i="7"/>
  <c r="AC20" i="7"/>
  <c r="Z20" i="7"/>
  <c r="Y20" i="7"/>
  <c r="V20" i="7"/>
  <c r="X20" i="7" s="1"/>
  <c r="AD20" i="7" s="1"/>
  <c r="K20" i="7"/>
  <c r="B20" i="7"/>
  <c r="C20" i="7" s="1"/>
  <c r="BO19" i="7"/>
  <c r="BQ19" i="7" s="1"/>
  <c r="BI19" i="7"/>
  <c r="BR19" i="7" s="1"/>
  <c r="BT19" i="7" s="1"/>
  <c r="BH19" i="7"/>
  <c r="BG19" i="7"/>
  <c r="AV19" i="7"/>
  <c r="AC19" i="7"/>
  <c r="Y19" i="7"/>
  <c r="X19" i="7"/>
  <c r="AD19" i="7" s="1"/>
  <c r="T19" i="7"/>
  <c r="V19" i="7" s="1"/>
  <c r="K19" i="7"/>
  <c r="G19" i="7"/>
  <c r="F19" i="7"/>
  <c r="L19" i="7" s="1"/>
  <c r="D19" i="7"/>
  <c r="BR18" i="7"/>
  <c r="BO18" i="7"/>
  <c r="BQ18" i="7" s="1"/>
  <c r="BG18" i="7"/>
  <c r="AV18" i="7"/>
  <c r="AW19" i="7" s="1"/>
  <c r="AX19" i="7" s="1"/>
  <c r="BS19" i="7" s="1"/>
  <c r="AC18" i="7"/>
  <c r="Y18" i="7"/>
  <c r="X18" i="7"/>
  <c r="AD18" i="7" s="1"/>
  <c r="V18" i="7"/>
  <c r="K18" i="7"/>
  <c r="G18" i="7"/>
  <c r="H18" i="7" s="1"/>
  <c r="N18" i="7" s="1"/>
  <c r="F18" i="7"/>
  <c r="L18" i="7" s="1"/>
  <c r="D18" i="7"/>
  <c r="BQ17" i="7"/>
  <c r="BO17" i="7"/>
  <c r="BG17" i="7"/>
  <c r="BH18" i="7" s="1"/>
  <c r="AV17" i="7"/>
  <c r="AW18" i="7" s="1"/>
  <c r="AC17" i="7"/>
  <c r="Z17" i="7"/>
  <c r="AF17" i="7" s="1"/>
  <c r="Y17" i="7"/>
  <c r="V17" i="7"/>
  <c r="X17" i="7" s="1"/>
  <c r="K17" i="7"/>
  <c r="G17" i="7"/>
  <c r="F17" i="7"/>
  <c r="D17" i="7"/>
  <c r="BR16" i="7"/>
  <c r="BO16" i="7"/>
  <c r="BQ16" i="7" s="1"/>
  <c r="BG16" i="7"/>
  <c r="BH17" i="7" s="1"/>
  <c r="BI18" i="7" s="1"/>
  <c r="AV16" i="7"/>
  <c r="AW17" i="7" s="1"/>
  <c r="AX18" i="7" s="1"/>
  <c r="AC16" i="7"/>
  <c r="Y16" i="7"/>
  <c r="X16" i="7"/>
  <c r="AD16" i="7" s="1"/>
  <c r="V16" i="7"/>
  <c r="N16" i="7"/>
  <c r="K16" i="7"/>
  <c r="G16" i="7"/>
  <c r="H16" i="7" s="1"/>
  <c r="D16" i="7"/>
  <c r="F16" i="7" s="1"/>
  <c r="L16" i="7" s="1"/>
  <c r="BQ15" i="7"/>
  <c r="BO15" i="7"/>
  <c r="BG15" i="7"/>
  <c r="BH16" i="7" s="1"/>
  <c r="BI17" i="7" s="1"/>
  <c r="AV15" i="7"/>
  <c r="AW16" i="7" s="1"/>
  <c r="AX17" i="7" s="1"/>
  <c r="AY18" i="7" s="1"/>
  <c r="AC15" i="7"/>
  <c r="Z15" i="7"/>
  <c r="Y15" i="7"/>
  <c r="AF15" i="7" s="1"/>
  <c r="V15" i="7"/>
  <c r="X15" i="7" s="1"/>
  <c r="AD15" i="7" s="1"/>
  <c r="K15" i="7"/>
  <c r="G15" i="7"/>
  <c r="H15" i="7" s="1"/>
  <c r="F15" i="7"/>
  <c r="L15" i="7" s="1"/>
  <c r="D15" i="7"/>
  <c r="BO14" i="7"/>
  <c r="BQ14" i="7" s="1"/>
  <c r="BZ11" i="7" s="1"/>
  <c r="BG14" i="7"/>
  <c r="BH15" i="7" s="1"/>
  <c r="BI16" i="7" s="1"/>
  <c r="BJ17" i="7" s="1"/>
  <c r="BK18" i="7" s="1"/>
  <c r="AX14" i="7"/>
  <c r="AY15" i="7" s="1"/>
  <c r="AZ16" i="7" s="1"/>
  <c r="BA17" i="7" s="1"/>
  <c r="BV17" i="7" s="1"/>
  <c r="AV14" i="7"/>
  <c r="AC14" i="7"/>
  <c r="Y14" i="7"/>
  <c r="X14" i="7"/>
  <c r="AD14" i="7" s="1"/>
  <c r="V14" i="7"/>
  <c r="K14" i="7"/>
  <c r="G14" i="7"/>
  <c r="H14" i="7" s="1"/>
  <c r="N14" i="7" s="1"/>
  <c r="D14" i="7"/>
  <c r="F14" i="7" s="1"/>
  <c r="L14" i="7" s="1"/>
  <c r="BO13" i="7"/>
  <c r="BQ13" i="7" s="1"/>
  <c r="BK13" i="7"/>
  <c r="BL14" i="7" s="1"/>
  <c r="BU14" i="7" s="1"/>
  <c r="BJ13" i="7"/>
  <c r="BH13" i="7"/>
  <c r="BI14" i="7" s="1"/>
  <c r="BG13" i="7"/>
  <c r="BH14" i="7" s="1"/>
  <c r="AV13" i="7"/>
  <c r="AW14" i="7" s="1"/>
  <c r="AX15" i="7" s="1"/>
  <c r="BS15" i="7" s="1"/>
  <c r="AC13" i="7"/>
  <c r="Z13" i="7"/>
  <c r="Y13" i="7"/>
  <c r="AF13" i="7" s="1"/>
  <c r="X13" i="7"/>
  <c r="AD13" i="7" s="1"/>
  <c r="V13" i="7"/>
  <c r="L13" i="7"/>
  <c r="K13" i="7"/>
  <c r="G13" i="7"/>
  <c r="D13" i="7"/>
  <c r="F13" i="7" s="1"/>
  <c r="BR12" i="7"/>
  <c r="BQ12" i="7"/>
  <c r="BO12" i="7"/>
  <c r="BJ12" i="7"/>
  <c r="BG12" i="7"/>
  <c r="AV12" i="7"/>
  <c r="AW13" i="7" s="1"/>
  <c r="AC12" i="7"/>
  <c r="Z12" i="7"/>
  <c r="AF12" i="7" s="1"/>
  <c r="Y12" i="7"/>
  <c r="V12" i="7"/>
  <c r="X12" i="7" s="1"/>
  <c r="K12" i="7"/>
  <c r="G12" i="7"/>
  <c r="D12" i="7"/>
  <c r="F12" i="7" s="1"/>
  <c r="L12" i="7" s="1"/>
  <c r="BR11" i="7"/>
  <c r="BO11" i="7"/>
  <c r="BQ11" i="7" s="1"/>
  <c r="BK11" i="7"/>
  <c r="BL12" i="7" s="1"/>
  <c r="BU12" i="7" s="1"/>
  <c r="BG11" i="7"/>
  <c r="AV11" i="7"/>
  <c r="AW12" i="7" s="1"/>
  <c r="AX13" i="7" s="1"/>
  <c r="AP11" i="7"/>
  <c r="AF11" i="7"/>
  <c r="AD11" i="7"/>
  <c r="AC11" i="7"/>
  <c r="Z11" i="7"/>
  <c r="Y11" i="7"/>
  <c r="V11" i="7"/>
  <c r="X11" i="7" s="1"/>
  <c r="K11" i="7"/>
  <c r="G11" i="7"/>
  <c r="H11" i="7" s="1"/>
  <c r="D11" i="7"/>
  <c r="F11" i="7" s="1"/>
  <c r="L11" i="7" s="1"/>
  <c r="BQ10" i="7"/>
  <c r="BO10" i="7"/>
  <c r="BG10" i="7"/>
  <c r="BH11" i="7" s="1"/>
  <c r="BI12" i="7" s="1"/>
  <c r="AX10" i="7"/>
  <c r="AW10" i="7"/>
  <c r="AV10" i="7"/>
  <c r="AC10" i="7"/>
  <c r="Z10" i="7"/>
  <c r="AF10" i="7" s="1"/>
  <c r="Y10" i="7"/>
  <c r="V10" i="7"/>
  <c r="X10" i="7" s="1"/>
  <c r="AD10" i="7" s="1"/>
  <c r="K10" i="7"/>
  <c r="G10" i="7"/>
  <c r="H10" i="7" s="1"/>
  <c r="D10" i="7"/>
  <c r="F10" i="7" s="1"/>
  <c r="L10" i="7" s="1"/>
  <c r="BR9" i="7"/>
  <c r="BQ9" i="7"/>
  <c r="BO9" i="7"/>
  <c r="BH9" i="7"/>
  <c r="BI10" i="7" s="1"/>
  <c r="BJ11" i="7" s="1"/>
  <c r="BK12" i="7" s="1"/>
  <c r="BL13" i="7" s="1"/>
  <c r="BU13" i="7" s="1"/>
  <c r="BG9" i="7"/>
  <c r="BH10" i="7" s="1"/>
  <c r="BI11" i="7" s="1"/>
  <c r="AW9" i="7"/>
  <c r="AV9" i="7"/>
  <c r="AQ9" i="7"/>
  <c r="AP9" i="7"/>
  <c r="AC9" i="7"/>
  <c r="Y9" i="7"/>
  <c r="Z9" i="7" s="1"/>
  <c r="AF9" i="7" s="1"/>
  <c r="V9" i="7"/>
  <c r="X9" i="7" s="1"/>
  <c r="N9" i="7"/>
  <c r="K9" i="7"/>
  <c r="H9" i="7"/>
  <c r="G9" i="7"/>
  <c r="D9" i="7"/>
  <c r="F9" i="7" s="1"/>
  <c r="L9" i="7" s="1"/>
  <c r="BR8" i="7"/>
  <c r="BO8" i="7"/>
  <c r="BQ8" i="7" s="1"/>
  <c r="BH8" i="7"/>
  <c r="BI9" i="7" s="1"/>
  <c r="BJ10" i="7" s="1"/>
  <c r="BG8" i="7"/>
  <c r="AV8" i="7"/>
  <c r="AP8" i="7" s="1"/>
  <c r="AC8" i="7"/>
  <c r="Y8" i="7"/>
  <c r="Z8" i="7" s="1"/>
  <c r="AF8" i="7" s="1"/>
  <c r="V8" i="7"/>
  <c r="X8" i="7" s="1"/>
  <c r="AD8" i="7" s="1"/>
  <c r="N8" i="7"/>
  <c r="K8" i="7"/>
  <c r="G8" i="7"/>
  <c r="H8" i="7" s="1"/>
  <c r="D8" i="7"/>
  <c r="F8" i="7" s="1"/>
  <c r="BR7" i="7"/>
  <c r="BO7" i="7"/>
  <c r="BQ7" i="7" s="1"/>
  <c r="BH7" i="7"/>
  <c r="BI8" i="7" s="1"/>
  <c r="BJ9" i="7" s="1"/>
  <c r="BK10" i="7" s="1"/>
  <c r="BL11" i="7" s="1"/>
  <c r="BG7" i="7"/>
  <c r="AV7" i="7"/>
  <c r="AC7" i="7"/>
  <c r="Z7" i="7"/>
  <c r="Y7" i="7"/>
  <c r="AF7" i="7" s="1"/>
  <c r="V7" i="7"/>
  <c r="X7" i="7" s="1"/>
  <c r="AD7" i="7" s="1"/>
  <c r="K7" i="7"/>
  <c r="G7" i="7"/>
  <c r="F7" i="7"/>
  <c r="L7" i="7" s="1"/>
  <c r="D7" i="7"/>
  <c r="BO6" i="7"/>
  <c r="BQ6" i="7" s="1"/>
  <c r="BH6" i="7"/>
  <c r="BI7" i="7" s="1"/>
  <c r="BJ8" i="7" s="1"/>
  <c r="BK9" i="7" s="1"/>
  <c r="BL10" i="7" s="1"/>
  <c r="BU10" i="7" s="1"/>
  <c r="BG6" i="7"/>
  <c r="AX6" i="7"/>
  <c r="AV6" i="7"/>
  <c r="AC6" i="7"/>
  <c r="Y6" i="7"/>
  <c r="V6" i="7"/>
  <c r="X6" i="7" s="1"/>
  <c r="AD6" i="7" s="1"/>
  <c r="K6" i="7"/>
  <c r="H6" i="7"/>
  <c r="G6" i="7"/>
  <c r="N6" i="7" s="1"/>
  <c r="F6" i="7"/>
  <c r="L6" i="7" s="1"/>
  <c r="D6" i="7"/>
  <c r="BO5" i="7"/>
  <c r="BQ5" i="7" s="1"/>
  <c r="BG5" i="7"/>
  <c r="AW5" i="7"/>
  <c r="AV5" i="7"/>
  <c r="AR5" i="7"/>
  <c r="AC5" i="7"/>
  <c r="Z5" i="7"/>
  <c r="AF5" i="7" s="1"/>
  <c r="Y5" i="7"/>
  <c r="X5" i="7"/>
  <c r="AD5" i="7" s="1"/>
  <c r="V5" i="7"/>
  <c r="K5" i="7"/>
  <c r="L5" i="7" s="1"/>
  <c r="G5" i="7"/>
  <c r="H5" i="7" s="1"/>
  <c r="N5" i="7" s="1"/>
  <c r="D5" i="7"/>
  <c r="F5" i="7" s="1"/>
  <c r="BQ4" i="7"/>
  <c r="BO4" i="7"/>
  <c r="BG4" i="7"/>
  <c r="BH5" i="7" s="1"/>
  <c r="BI6" i="7" s="1"/>
  <c r="AV4" i="7"/>
  <c r="AC4" i="7"/>
  <c r="Z4" i="7"/>
  <c r="AF4" i="7" s="1"/>
  <c r="Y4" i="7"/>
  <c r="V4" i="7"/>
  <c r="X4" i="7" s="1"/>
  <c r="AD4" i="7" s="1"/>
  <c r="K4" i="7"/>
  <c r="H4" i="7"/>
  <c r="G4" i="7"/>
  <c r="N4" i="7" s="1"/>
  <c r="D4" i="7"/>
  <c r="F4" i="7" s="1"/>
  <c r="L4" i="7" s="1"/>
  <c r="BO3" i="7"/>
  <c r="BQ3" i="7" s="1"/>
  <c r="BG3" i="7"/>
  <c r="BH4" i="7" s="1"/>
  <c r="BI5" i="7" s="1"/>
  <c r="AV3" i="7"/>
  <c r="AW4" i="7" s="1"/>
  <c r="AX5" i="7" s="1"/>
  <c r="AY6" i="7" s="1"/>
  <c r="AC3" i="7"/>
  <c r="Y3" i="7"/>
  <c r="X3" i="7"/>
  <c r="AD3" i="7" s="1"/>
  <c r="V3" i="7"/>
  <c r="K3" i="7"/>
  <c r="H3" i="7"/>
  <c r="N3" i="7" s="1"/>
  <c r="G3" i="7"/>
  <c r="D3" i="7"/>
  <c r="F3" i="7" s="1"/>
  <c r="L3" i="7" s="1"/>
  <c r="BO2" i="7"/>
  <c r="BQ2" i="7" s="1"/>
  <c r="AC2" i="7"/>
  <c r="Y2" i="7"/>
  <c r="Z2" i="7" s="1"/>
  <c r="V2" i="7"/>
  <c r="X2" i="7" s="1"/>
  <c r="AD2" i="7" s="1"/>
  <c r="AE3" i="7" s="1"/>
  <c r="K2" i="7"/>
  <c r="L2" i="7" s="1"/>
  <c r="G2" i="7"/>
  <c r="D2" i="7"/>
  <c r="F2" i="7" s="1"/>
  <c r="AG2" i="10" l="1"/>
  <c r="AH2" i="10" s="1"/>
  <c r="AE4" i="10"/>
  <c r="BI11" i="10"/>
  <c r="BR5" i="10"/>
  <c r="BJ6" i="10"/>
  <c r="BK7" i="10" s="1"/>
  <c r="BL8" i="10" s="1"/>
  <c r="BU8" i="10" s="1"/>
  <c r="AY15" i="10"/>
  <c r="AZ16" i="10" s="1"/>
  <c r="BA17" i="10" s="1"/>
  <c r="BV17" i="10" s="1"/>
  <c r="BW17" i="10" s="1"/>
  <c r="BS14" i="10"/>
  <c r="BT14" i="10" s="1"/>
  <c r="BU10" i="10"/>
  <c r="BR19" i="10"/>
  <c r="BJ19" i="10"/>
  <c r="M4" i="10"/>
  <c r="BR9" i="10"/>
  <c r="BT9" i="10" s="1"/>
  <c r="BJ10" i="10"/>
  <c r="N4" i="10"/>
  <c r="BR8" i="10"/>
  <c r="BJ9" i="10"/>
  <c r="BK10" i="10" s="1"/>
  <c r="Z8" i="10"/>
  <c r="AF8" i="10" s="1"/>
  <c r="Z10" i="10"/>
  <c r="AF10" i="10" s="1"/>
  <c r="Z11" i="10"/>
  <c r="AF11" i="10"/>
  <c r="AF16" i="10"/>
  <c r="Z23" i="10"/>
  <c r="AF23" i="10" s="1"/>
  <c r="AR5" i="10"/>
  <c r="AY6" i="10"/>
  <c r="Z16" i="10"/>
  <c r="H18" i="10"/>
  <c r="N18" i="10" s="1"/>
  <c r="AD22" i="10"/>
  <c r="AR6" i="10"/>
  <c r="N14" i="10"/>
  <c r="H14" i="10"/>
  <c r="BR15" i="10"/>
  <c r="BJ16" i="10"/>
  <c r="BK17" i="10" s="1"/>
  <c r="BL18" i="10" s="1"/>
  <c r="BU18" i="10" s="1"/>
  <c r="Z21" i="10"/>
  <c r="AF21" i="10" s="1"/>
  <c r="Z20" i="10"/>
  <c r="AF20" i="10"/>
  <c r="CA11" i="10"/>
  <c r="AX15" i="10"/>
  <c r="CB11" i="10"/>
  <c r="AX19" i="10"/>
  <c r="BS19" i="10" s="1"/>
  <c r="AY8" i="10"/>
  <c r="AS7" i="10"/>
  <c r="AF18" i="10"/>
  <c r="L24" i="10"/>
  <c r="AF5" i="10"/>
  <c r="AY7" i="10"/>
  <c r="Z18" i="10"/>
  <c r="N22" i="10"/>
  <c r="P22" i="10" s="1"/>
  <c r="AP8" i="10"/>
  <c r="AP22" i="10" s="1"/>
  <c r="AW9" i="10"/>
  <c r="H9" i="10"/>
  <c r="N9" i="10" s="1"/>
  <c r="AX11" i="10"/>
  <c r="AX12" i="10"/>
  <c r="H12" i="10"/>
  <c r="N12" i="10" s="1"/>
  <c r="Z14" i="10"/>
  <c r="AF14" i="10" s="1"/>
  <c r="BR17" i="10"/>
  <c r="BT17" i="10" s="1"/>
  <c r="BJ18" i="10"/>
  <c r="BS6" i="10"/>
  <c r="AY10" i="10"/>
  <c r="BS9" i="10"/>
  <c r="BJ14" i="10"/>
  <c r="BR13" i="10"/>
  <c r="BT13" i="10" s="1"/>
  <c r="CC11" i="10"/>
  <c r="BZ12" i="10" s="1"/>
  <c r="H16" i="10"/>
  <c r="N16" i="10" s="1"/>
  <c r="N21" i="10"/>
  <c r="P21" i="10" s="1"/>
  <c r="H4" i="10"/>
  <c r="Z2" i="10"/>
  <c r="AF2" i="10"/>
  <c r="BR6" i="10"/>
  <c r="BT6" i="10" s="1"/>
  <c r="BR10" i="10"/>
  <c r="BH11" i="10"/>
  <c r="BI12" i="10" s="1"/>
  <c r="G20" i="10"/>
  <c r="D20" i="10"/>
  <c r="F20" i="10" s="1"/>
  <c r="L20" i="10" s="1"/>
  <c r="H22" i="10"/>
  <c r="AQ6" i="10"/>
  <c r="BJ11" i="10"/>
  <c r="BK12" i="10" s="1"/>
  <c r="BL13" i="10" s="1"/>
  <c r="BU13" i="10" s="1"/>
  <c r="BS5" i="10"/>
  <c r="AX8" i="10"/>
  <c r="AR7" i="10"/>
  <c r="AY18" i="10"/>
  <c r="Z22" i="10"/>
  <c r="AF22" i="10" s="1"/>
  <c r="Z5" i="10"/>
  <c r="Z13" i="10"/>
  <c r="AF13" i="10" s="1"/>
  <c r="H24" i="10"/>
  <c r="N24" i="10" s="1"/>
  <c r="P24" i="10" s="1"/>
  <c r="H10" i="10"/>
  <c r="N10" i="10" s="1"/>
  <c r="K24" i="10"/>
  <c r="N11" i="10"/>
  <c r="K24" i="8"/>
  <c r="F24" i="8"/>
  <c r="G24" i="8"/>
  <c r="J24" i="8"/>
  <c r="H24" i="8"/>
  <c r="K23" i="8"/>
  <c r="AZ7" i="7"/>
  <c r="BH12" i="7"/>
  <c r="BI13" i="7" s="1"/>
  <c r="AE4" i="7"/>
  <c r="AG2" i="7"/>
  <c r="AH2" i="7" s="1"/>
  <c r="BS6" i="7"/>
  <c r="AS6" i="7"/>
  <c r="AY7" i="7"/>
  <c r="Z6" i="7"/>
  <c r="AF6" i="7" s="1"/>
  <c r="BS13" i="7"/>
  <c r="AY14" i="7"/>
  <c r="AZ15" i="7" s="1"/>
  <c r="BA16" i="7" s="1"/>
  <c r="BV16" i="7" s="1"/>
  <c r="H2" i="7"/>
  <c r="N2" i="7" s="1"/>
  <c r="M3" i="7"/>
  <c r="O2" i="7"/>
  <c r="BS5" i="7"/>
  <c r="AQ10" i="7"/>
  <c r="AW11" i="7"/>
  <c r="AP10" i="7"/>
  <c r="BI15" i="7"/>
  <c r="BR5" i="7"/>
  <c r="BT5" i="7" s="1"/>
  <c r="BJ6" i="7"/>
  <c r="BK7" i="7" s="1"/>
  <c r="BL8" i="7" s="1"/>
  <c r="BU8" i="7" s="1"/>
  <c r="BU11" i="7"/>
  <c r="AR10" i="7"/>
  <c r="AX11" i="7"/>
  <c r="CC11" i="7"/>
  <c r="BZ12" i="7" s="1"/>
  <c r="BR14" i="7"/>
  <c r="BJ15" i="7"/>
  <c r="BK16" i="7" s="1"/>
  <c r="BL17" i="7" s="1"/>
  <c r="BU17" i="7" s="1"/>
  <c r="BW17" i="7" s="1"/>
  <c r="Z16" i="7"/>
  <c r="AF16" i="7" s="1"/>
  <c r="H7" i="7"/>
  <c r="N7" i="7" s="1"/>
  <c r="AD12" i="7"/>
  <c r="BR17" i="7"/>
  <c r="BT17" i="7" s="1"/>
  <c r="BJ18" i="7"/>
  <c r="BK19" i="7" s="1"/>
  <c r="BL19" i="7" s="1"/>
  <c r="BU19" i="7" s="1"/>
  <c r="AY19" i="7"/>
  <c r="AZ19" i="7" s="1"/>
  <c r="BS18" i="7"/>
  <c r="BJ7" i="7"/>
  <c r="BK8" i="7" s="1"/>
  <c r="BL9" i="7" s="1"/>
  <c r="BU9" i="7" s="1"/>
  <c r="BR6" i="7"/>
  <c r="AW15" i="7"/>
  <c r="AX16" i="7" s="1"/>
  <c r="CA11" i="7"/>
  <c r="BS17" i="7"/>
  <c r="H12" i="7"/>
  <c r="N12" i="7" s="1"/>
  <c r="AW6" i="7"/>
  <c r="AQ5" i="7"/>
  <c r="AP5" i="7"/>
  <c r="AP22" i="7" s="1"/>
  <c r="AD9" i="7"/>
  <c r="L17" i="7"/>
  <c r="Z21" i="7"/>
  <c r="AF21" i="7" s="1"/>
  <c r="AD23" i="7"/>
  <c r="Z19" i="7"/>
  <c r="AF19" i="7" s="1"/>
  <c r="N11" i="7"/>
  <c r="H13" i="7"/>
  <c r="N13" i="7" s="1"/>
  <c r="BK14" i="7"/>
  <c r="H17" i="7"/>
  <c r="N17" i="7" s="1"/>
  <c r="G20" i="7"/>
  <c r="D20" i="7"/>
  <c r="F20" i="7" s="1"/>
  <c r="L20" i="7" s="1"/>
  <c r="AY16" i="7"/>
  <c r="AZ17" i="7" s="1"/>
  <c r="BA18" i="7" s="1"/>
  <c r="BV18" i="7" s="1"/>
  <c r="H19" i="7"/>
  <c r="N19" i="7" s="1"/>
  <c r="N15" i="7"/>
  <c r="Z18" i="7"/>
  <c r="AF18" i="7" s="1"/>
  <c r="AW8" i="7"/>
  <c r="AP7" i="7"/>
  <c r="BZ3" i="7"/>
  <c r="AF14" i="7"/>
  <c r="Z14" i="7"/>
  <c r="L22" i="7"/>
  <c r="AF2" i="7"/>
  <c r="L8" i="7"/>
  <c r="N10" i="7"/>
  <c r="BS10" i="7"/>
  <c r="BS14" i="7"/>
  <c r="AD17" i="7"/>
  <c r="N22" i="7"/>
  <c r="P22" i="7" s="1"/>
  <c r="Q22" i="7" s="1"/>
  <c r="L23" i="7"/>
  <c r="BT18" i="7"/>
  <c r="Z23" i="7"/>
  <c r="AF23" i="7" s="1"/>
  <c r="BJ19" i="7"/>
  <c r="Z3" i="7"/>
  <c r="AF3" i="7"/>
  <c r="BR10" i="7"/>
  <c r="BT10" i="7" s="1"/>
  <c r="AW7" i="7"/>
  <c r="AP6" i="7"/>
  <c r="AY11" i="7"/>
  <c r="H22" i="7"/>
  <c r="H23" i="7"/>
  <c r="N23" i="7" s="1"/>
  <c r="P23" i="7" s="1"/>
  <c r="Q23" i="7" s="1"/>
  <c r="K22" i="7"/>
  <c r="AF22" i="7"/>
  <c r="Q24" i="10" l="1"/>
  <c r="Q23" i="10"/>
  <c r="AP23" i="10"/>
  <c r="AV2" i="10" s="1"/>
  <c r="AW3" i="10" s="1"/>
  <c r="AX4" i="10" s="1"/>
  <c r="AP24" i="10"/>
  <c r="BG2" i="10" s="1"/>
  <c r="AY9" i="10"/>
  <c r="BS8" i="10"/>
  <c r="BT8" i="10" s="1"/>
  <c r="AS8" i="10"/>
  <c r="AR8" i="10"/>
  <c r="BZ8" i="10"/>
  <c r="CD11" i="10"/>
  <c r="BK15" i="10"/>
  <c r="BL16" i="10" s="1"/>
  <c r="BU16" i="10" s="1"/>
  <c r="BW16" i="10" s="1"/>
  <c r="AY12" i="10"/>
  <c r="AZ13" i="10" s="1"/>
  <c r="BA14" i="10" s="1"/>
  <c r="BV14" i="10" s="1"/>
  <c r="BS11" i="10"/>
  <c r="BT19" i="10"/>
  <c r="BL11" i="10"/>
  <c r="AY19" i="10"/>
  <c r="AX10" i="10"/>
  <c r="AR9" i="10"/>
  <c r="AQ9" i="10"/>
  <c r="AQ22" i="10" s="1"/>
  <c r="BK11" i="10"/>
  <c r="BL12" i="10" s="1"/>
  <c r="BU12" i="10" s="1"/>
  <c r="Q22" i="10"/>
  <c r="BS15" i="10"/>
  <c r="BT15" i="10" s="1"/>
  <c r="AY16" i="10"/>
  <c r="AZ17" i="10" s="1"/>
  <c r="BA18" i="10" s="1"/>
  <c r="BV18" i="10" s="1"/>
  <c r="BW18" i="10" s="1"/>
  <c r="BT5" i="10"/>
  <c r="AZ11" i="10"/>
  <c r="AZ9" i="10"/>
  <c r="BK19" i="10"/>
  <c r="BL19" i="10" s="1"/>
  <c r="BU19" i="10" s="1"/>
  <c r="Q21" i="10"/>
  <c r="M5" i="10"/>
  <c r="O4" i="10"/>
  <c r="P4" i="10" s="1"/>
  <c r="BR11" i="10"/>
  <c r="BT11" i="10" s="1"/>
  <c r="BJ12" i="10"/>
  <c r="BK13" i="10" s="1"/>
  <c r="BL14" i="10" s="1"/>
  <c r="AZ19" i="10"/>
  <c r="BA19" i="10" s="1"/>
  <c r="BV19" i="10" s="1"/>
  <c r="H20" i="10"/>
  <c r="N20" i="10" s="1"/>
  <c r="AR11" i="10"/>
  <c r="AE5" i="10"/>
  <c r="AG4" i="10"/>
  <c r="AH4" i="10" s="1"/>
  <c r="BR12" i="10"/>
  <c r="BJ13" i="10"/>
  <c r="BK14" i="10" s="1"/>
  <c r="BS12" i="10"/>
  <c r="AY13" i="10"/>
  <c r="AZ14" i="10" s="1"/>
  <c r="BA15" i="10" s="1"/>
  <c r="BV15" i="10" s="1"/>
  <c r="AZ8" i="10"/>
  <c r="AZ7" i="10"/>
  <c r="AS6" i="10"/>
  <c r="AG3" i="10"/>
  <c r="AH3" i="10" s="1"/>
  <c r="BW19" i="7"/>
  <c r="AZ12" i="7"/>
  <c r="BA13" i="7" s="1"/>
  <c r="BV13" i="7" s="1"/>
  <c r="BW13" i="7" s="1"/>
  <c r="BL15" i="7"/>
  <c r="BU15" i="7" s="1"/>
  <c r="BR15" i="7"/>
  <c r="BT15" i="7" s="1"/>
  <c r="BJ16" i="7"/>
  <c r="BK17" i="7" s="1"/>
  <c r="BL18" i="7" s="1"/>
  <c r="BU18" i="7" s="1"/>
  <c r="BW18" i="7" s="1"/>
  <c r="CB11" i="7"/>
  <c r="BT14" i="7"/>
  <c r="AE5" i="7"/>
  <c r="AG4" i="7" s="1"/>
  <c r="AH4" i="7" s="1"/>
  <c r="Q21" i="7"/>
  <c r="AY17" i="7"/>
  <c r="AZ18" i="7" s="1"/>
  <c r="BA19" i="7" s="1"/>
  <c r="BV19" i="7" s="1"/>
  <c r="BS16" i="7"/>
  <c r="BT16" i="7" s="1"/>
  <c r="BT6" i="7"/>
  <c r="AY12" i="7"/>
  <c r="AZ13" i="7" s="1"/>
  <c r="BA14" i="7" s="1"/>
  <c r="AS11" i="7"/>
  <c r="BS11" i="7"/>
  <c r="BT11" i="7" s="1"/>
  <c r="BJ14" i="7"/>
  <c r="BR13" i="7"/>
  <c r="BT13" i="7" s="1"/>
  <c r="AP23" i="7"/>
  <c r="AV2" i="7" s="1"/>
  <c r="AW3" i="7" s="1"/>
  <c r="AX4" i="7" s="1"/>
  <c r="AP24" i="7"/>
  <c r="BG2" i="7" s="1"/>
  <c r="AX8" i="7"/>
  <c r="AR8" i="7" s="1"/>
  <c r="AQ7" i="7"/>
  <c r="AX9" i="7"/>
  <c r="AQ8" i="7"/>
  <c r="AR6" i="7"/>
  <c r="AQ6" i="7"/>
  <c r="AQ22" i="7" s="1"/>
  <c r="AX7" i="7"/>
  <c r="AR11" i="7"/>
  <c r="AX12" i="7"/>
  <c r="H20" i="7"/>
  <c r="N20" i="7" s="1"/>
  <c r="P2" i="7"/>
  <c r="AZ8" i="7"/>
  <c r="AT7" i="7"/>
  <c r="AG3" i="7"/>
  <c r="AH3" i="7" s="1"/>
  <c r="AQ11" i="7"/>
  <c r="M4" i="7"/>
  <c r="O3" i="7"/>
  <c r="P3" i="7" s="1"/>
  <c r="BA8" i="7"/>
  <c r="BV8" i="7" s="1"/>
  <c r="BW8" i="7" s="1"/>
  <c r="AR22" i="10" l="1"/>
  <c r="BU14" i="10"/>
  <c r="BW14" i="10" s="1"/>
  <c r="BA8" i="10"/>
  <c r="BV8" i="10" s="1"/>
  <c r="BW8" i="10" s="1"/>
  <c r="BA10" i="10"/>
  <c r="BV10" i="10" s="1"/>
  <c r="BW10" i="10" s="1"/>
  <c r="AY11" i="10"/>
  <c r="BS10" i="10"/>
  <c r="BT10" i="10" s="1"/>
  <c r="AS10" i="10"/>
  <c r="AR10" i="10"/>
  <c r="AT7" i="10"/>
  <c r="BL15" i="10"/>
  <c r="BU15" i="10" s="1"/>
  <c r="BW15" i="10" s="1"/>
  <c r="BT12" i="10"/>
  <c r="BA12" i="10"/>
  <c r="BV12" i="10" s="1"/>
  <c r="BW12" i="10" s="1"/>
  <c r="BA9" i="10"/>
  <c r="BV9" i="10" s="1"/>
  <c r="BW9" i="10" s="1"/>
  <c r="AU8" i="10"/>
  <c r="BU11" i="10"/>
  <c r="M6" i="10"/>
  <c r="O5" i="10"/>
  <c r="P5" i="10" s="1"/>
  <c r="AZ10" i="10"/>
  <c r="AT9" i="10"/>
  <c r="AS9" i="10"/>
  <c r="AE6" i="10"/>
  <c r="AG5" i="10"/>
  <c r="AH5" i="10" s="1"/>
  <c r="BW19" i="10"/>
  <c r="BH3" i="10"/>
  <c r="BI4" i="10" s="1"/>
  <c r="CA3" i="10"/>
  <c r="BS4" i="10"/>
  <c r="AY5" i="10"/>
  <c r="AT8" i="10"/>
  <c r="AQ23" i="10"/>
  <c r="AW2" i="10" s="1"/>
  <c r="AX3" i="10" s="1"/>
  <c r="AQ24" i="10"/>
  <c r="BH2" i="10" s="1"/>
  <c r="AQ23" i="7"/>
  <c r="AW2" i="7" s="1"/>
  <c r="AX3" i="7" s="1"/>
  <c r="AQ24" i="7"/>
  <c r="BH2" i="7" s="1"/>
  <c r="CA3" i="7"/>
  <c r="BH3" i="7"/>
  <c r="BI4" i="7" s="1"/>
  <c r="BS4" i="7"/>
  <c r="AY5" i="7"/>
  <c r="AS7" i="7"/>
  <c r="AY8" i="7"/>
  <c r="BS7" i="7"/>
  <c r="BT7" i="7" s="1"/>
  <c r="AR22" i="7"/>
  <c r="BA9" i="7"/>
  <c r="BV9" i="7" s="1"/>
  <c r="BW9" i="7" s="1"/>
  <c r="AU8" i="7"/>
  <c r="BV14" i="7"/>
  <c r="BW14" i="7" s="1"/>
  <c r="AY10" i="7"/>
  <c r="BS9" i="7"/>
  <c r="BT9" i="7" s="1"/>
  <c r="AR9" i="7"/>
  <c r="AE6" i="7"/>
  <c r="AG5" i="7"/>
  <c r="AH5" i="7" s="1"/>
  <c r="BS12" i="7"/>
  <c r="BT12" i="7" s="1"/>
  <c r="AY13" i="7"/>
  <c r="AZ14" i="7" s="1"/>
  <c r="BZ8" i="7"/>
  <c r="M5" i="7"/>
  <c r="O4" i="7"/>
  <c r="P4" i="7" s="1"/>
  <c r="BK15" i="7"/>
  <c r="BL16" i="7" s="1"/>
  <c r="BU16" i="7" s="1"/>
  <c r="BW16" i="7" s="1"/>
  <c r="CD11" i="7"/>
  <c r="AS8" i="7"/>
  <c r="BS8" i="7"/>
  <c r="BT8" i="7" s="1"/>
  <c r="AY9" i="7"/>
  <c r="AR7" i="7"/>
  <c r="O6" i="10" l="1"/>
  <c r="P6" i="10" s="1"/>
  <c r="M7" i="10"/>
  <c r="BR4" i="10"/>
  <c r="BT4" i="10" s="1"/>
  <c r="BJ5" i="10"/>
  <c r="BK6" i="10" s="1"/>
  <c r="AE7" i="10"/>
  <c r="AG6" i="10"/>
  <c r="AH6" i="10" s="1"/>
  <c r="AY4" i="10"/>
  <c r="AZ5" i="10" s="1"/>
  <c r="BS3" i="10"/>
  <c r="AT5" i="10"/>
  <c r="AZ6" i="10"/>
  <c r="AS5" i="10"/>
  <c r="AR23" i="10"/>
  <c r="AX2" i="10" s="1"/>
  <c r="BI3" i="10"/>
  <c r="CB3" i="10"/>
  <c r="AT11" i="10"/>
  <c r="AZ12" i="10"/>
  <c r="AS11" i="10"/>
  <c r="AU10" i="10"/>
  <c r="BA11" i="10"/>
  <c r="AT10" i="10"/>
  <c r="AU9" i="10"/>
  <c r="M6" i="7"/>
  <c r="O5" i="7"/>
  <c r="P5" i="7" s="1"/>
  <c r="AZ10" i="7"/>
  <c r="AR23" i="7"/>
  <c r="AX2" i="7" s="1"/>
  <c r="AE7" i="7"/>
  <c r="AG6" i="7"/>
  <c r="AH6" i="7" s="1"/>
  <c r="AT8" i="7"/>
  <c r="AZ9" i="7"/>
  <c r="AT9" i="7" s="1"/>
  <c r="AZ6" i="7"/>
  <c r="AS5" i="7"/>
  <c r="AZ11" i="7"/>
  <c r="AT10" i="7"/>
  <c r="AS10" i="7"/>
  <c r="AS9" i="7"/>
  <c r="BJ5" i="7"/>
  <c r="BK6" i="7" s="1"/>
  <c r="BL7" i="7" s="1"/>
  <c r="BU7" i="7" s="1"/>
  <c r="BR4" i="7"/>
  <c r="BT4" i="7" s="1"/>
  <c r="BI3" i="7"/>
  <c r="CB3" i="7"/>
  <c r="BA15" i="7"/>
  <c r="BV15" i="7" s="1"/>
  <c r="BW15" i="7" s="1"/>
  <c r="AY4" i="7"/>
  <c r="AZ5" i="7" s="1"/>
  <c r="BS3" i="7"/>
  <c r="AT22" i="10" l="1"/>
  <c r="BA6" i="10"/>
  <c r="BV6" i="10" s="1"/>
  <c r="BR3" i="10"/>
  <c r="BT3" i="10" s="1"/>
  <c r="BJ4" i="10"/>
  <c r="BK5" i="10" s="1"/>
  <c r="BL6" i="10" s="1"/>
  <c r="AY3" i="10"/>
  <c r="AZ4" i="10" s="1"/>
  <c r="BA5" i="10" s="1"/>
  <c r="BV5" i="10" s="1"/>
  <c r="BS2" i="10"/>
  <c r="BL7" i="10"/>
  <c r="BU7" i="10" s="1"/>
  <c r="CE11" i="10"/>
  <c r="AR24" i="10"/>
  <c r="BI2" i="10" s="1"/>
  <c r="BV11" i="10"/>
  <c r="BW11" i="10" s="1"/>
  <c r="AU11" i="10"/>
  <c r="BA13" i="10"/>
  <c r="BV13" i="10" s="1"/>
  <c r="BW13" i="10" s="1"/>
  <c r="AE8" i="10"/>
  <c r="AG7" i="10"/>
  <c r="AH7" i="10" s="1"/>
  <c r="AS22" i="10"/>
  <c r="M8" i="10"/>
  <c r="O7" i="10"/>
  <c r="P7" i="10" s="1"/>
  <c r="AU6" i="10"/>
  <c r="BA7" i="10"/>
  <c r="AT6" i="10"/>
  <c r="AE8" i="7"/>
  <c r="AG7" i="7" s="1"/>
  <c r="AH7" i="7" s="1"/>
  <c r="BS2" i="7"/>
  <c r="AY3" i="7"/>
  <c r="AZ4" i="7" s="1"/>
  <c r="BA5" i="7" s="1"/>
  <c r="BV5" i="7" s="1"/>
  <c r="AR24" i="7"/>
  <c r="BI2" i="7" s="1"/>
  <c r="AU11" i="7"/>
  <c r="BA12" i="7"/>
  <c r="BV12" i="7" s="1"/>
  <c r="BW12" i="7" s="1"/>
  <c r="AT11" i="7"/>
  <c r="BA6" i="7"/>
  <c r="BV6" i="7" s="1"/>
  <c r="AU5" i="7"/>
  <c r="BA7" i="7"/>
  <c r="AT6" i="7"/>
  <c r="O6" i="7"/>
  <c r="P6" i="7" s="1"/>
  <c r="M7" i="7"/>
  <c r="BR3" i="7"/>
  <c r="BT3" i="7" s="1"/>
  <c r="BJ4" i="7"/>
  <c r="BK5" i="7" s="1"/>
  <c r="BL6" i="7" s="1"/>
  <c r="BA10" i="7"/>
  <c r="BV10" i="7" s="1"/>
  <c r="BW10" i="7" s="1"/>
  <c r="AU9" i="7"/>
  <c r="CE11" i="7"/>
  <c r="AS22" i="7"/>
  <c r="BA11" i="7"/>
  <c r="AT5" i="7"/>
  <c r="AT23" i="10" l="1"/>
  <c r="AZ2" i="10" s="1"/>
  <c r="BA3" i="10" s="1"/>
  <c r="BV3" i="10" s="1"/>
  <c r="CC3" i="10"/>
  <c r="BZ4" i="10" s="1"/>
  <c r="BJ3" i="10"/>
  <c r="BK4" i="10" s="1"/>
  <c r="BL5" i="10" s="1"/>
  <c r="BU5" i="10" s="1"/>
  <c r="BW5" i="10" s="1"/>
  <c r="BR2" i="10"/>
  <c r="BT2" i="10" s="1"/>
  <c r="O8" i="10"/>
  <c r="P8" i="10" s="1"/>
  <c r="M9" i="10"/>
  <c r="AS23" i="10"/>
  <c r="AY2" i="10" s="1"/>
  <c r="AZ3" i="10" s="1"/>
  <c r="BA4" i="10" s="1"/>
  <c r="BV4" i="10" s="1"/>
  <c r="AE9" i="10"/>
  <c r="BU6" i="10"/>
  <c r="BW6" i="10" s="1"/>
  <c r="CF11" i="10"/>
  <c r="BZ13" i="10" s="1"/>
  <c r="BZ9" i="10"/>
  <c r="BV7" i="10"/>
  <c r="BW7" i="10" s="1"/>
  <c r="AU7" i="10"/>
  <c r="AU5" i="10"/>
  <c r="AT22" i="7"/>
  <c r="AU10" i="7"/>
  <c r="BU6" i="7"/>
  <c r="BW6" i="7" s="1"/>
  <c r="CF11" i="7"/>
  <c r="BZ13" i="7" s="1"/>
  <c r="O7" i="7"/>
  <c r="P7" i="7" s="1"/>
  <c r="M8" i="7"/>
  <c r="BV11" i="7"/>
  <c r="BW11" i="7" s="1"/>
  <c r="BZ9" i="7"/>
  <c r="AU6" i="7"/>
  <c r="BV7" i="7"/>
  <c r="BW7" i="7" s="1"/>
  <c r="AU7" i="7"/>
  <c r="AS23" i="7"/>
  <c r="AY2" i="7" s="1"/>
  <c r="AZ3" i="7" s="1"/>
  <c r="BA4" i="7" s="1"/>
  <c r="BV4" i="7" s="1"/>
  <c r="CC3" i="7"/>
  <c r="BZ4" i="7" s="1"/>
  <c r="BJ3" i="7"/>
  <c r="BK4" i="7" s="1"/>
  <c r="BL5" i="7" s="1"/>
  <c r="BU5" i="7" s="1"/>
  <c r="BW5" i="7" s="1"/>
  <c r="BR2" i="7"/>
  <c r="BT2" i="7" s="1"/>
  <c r="AU22" i="7"/>
  <c r="AG8" i="7"/>
  <c r="AH8" i="7" s="1"/>
  <c r="AE9" i="7"/>
  <c r="AS24" i="10" l="1"/>
  <c r="BJ2" i="10" s="1"/>
  <c r="O9" i="10"/>
  <c r="P9" i="10" s="1"/>
  <c r="M10" i="10"/>
  <c r="AE10" i="10"/>
  <c r="AT24" i="10"/>
  <c r="BK2" i="10" s="1"/>
  <c r="AU22" i="10"/>
  <c r="AG8" i="10"/>
  <c r="AH8" i="10" s="1"/>
  <c r="AU24" i="7"/>
  <c r="BL2" i="7" s="1"/>
  <c r="AU23" i="7"/>
  <c r="BA2" i="7" s="1"/>
  <c r="BV2" i="7" s="1"/>
  <c r="O8" i="7"/>
  <c r="P8" i="7" s="1"/>
  <c r="M9" i="7"/>
  <c r="AS24" i="7"/>
  <c r="BJ2" i="7" s="1"/>
  <c r="AT24" i="7"/>
  <c r="BK2" i="7" s="1"/>
  <c r="AT23" i="7"/>
  <c r="AZ2" i="7" s="1"/>
  <c r="BA3" i="7" s="1"/>
  <c r="BV3" i="7" s="1"/>
  <c r="AE10" i="7"/>
  <c r="BL3" i="10" l="1"/>
  <c r="BU3" i="10" s="1"/>
  <c r="BW3" i="10" s="1"/>
  <c r="AE11" i="10"/>
  <c r="AG9" i="10"/>
  <c r="AH9" i="10" s="1"/>
  <c r="O10" i="10"/>
  <c r="P10" i="10" s="1"/>
  <c r="M11" i="10"/>
  <c r="AU23" i="10"/>
  <c r="BA2" i="10" s="1"/>
  <c r="BV2" i="10" s="1"/>
  <c r="CD3" i="10"/>
  <c r="BK3" i="10"/>
  <c r="BL4" i="10" s="1"/>
  <c r="BU4" i="10" s="1"/>
  <c r="BW4" i="10" s="1"/>
  <c r="BL3" i="7"/>
  <c r="BU3" i="7" s="1"/>
  <c r="BW3" i="7" s="1"/>
  <c r="CE3" i="7"/>
  <c r="BK3" i="7"/>
  <c r="BL4" i="7" s="1"/>
  <c r="BU4" i="7" s="1"/>
  <c r="BW4" i="7" s="1"/>
  <c r="CD3" i="7"/>
  <c r="AE11" i="7"/>
  <c r="O9" i="7"/>
  <c r="P9" i="7" s="1"/>
  <c r="M10" i="7"/>
  <c r="AG9" i="7"/>
  <c r="AH9" i="7" s="1"/>
  <c r="BU2" i="7"/>
  <c r="BW2" i="7" s="1"/>
  <c r="AE12" i="10" l="1"/>
  <c r="AG10" i="10"/>
  <c r="AH10" i="10" s="1"/>
  <c r="O11" i="10"/>
  <c r="P11" i="10" s="1"/>
  <c r="M12" i="10"/>
  <c r="CE3" i="10"/>
  <c r="AU24" i="10"/>
  <c r="BL2" i="10" s="1"/>
  <c r="AE12" i="7"/>
  <c r="AG11" i="7"/>
  <c r="AH11" i="7" s="1"/>
  <c r="AG10" i="7"/>
  <c r="AH10" i="7" s="1"/>
  <c r="CF3" i="7"/>
  <c r="BZ5" i="7" s="1"/>
  <c r="O10" i="7"/>
  <c r="P10" i="7" s="1"/>
  <c r="M11" i="7"/>
  <c r="M13" i="10" l="1"/>
  <c r="O12" i="10"/>
  <c r="P12" i="10" s="1"/>
  <c r="AE13" i="10"/>
  <c r="AG11" i="10"/>
  <c r="AH11" i="10" s="1"/>
  <c r="CF3" i="10"/>
  <c r="BZ5" i="10" s="1"/>
  <c r="BU2" i="10"/>
  <c r="BW2" i="10" s="1"/>
  <c r="O11" i="7"/>
  <c r="P11" i="7" s="1"/>
  <c r="M12" i="7"/>
  <c r="AE13" i="7"/>
  <c r="AG12" i="7"/>
  <c r="AH12" i="7" s="1"/>
  <c r="AE14" i="10" l="1"/>
  <c r="AG13" i="10"/>
  <c r="AH13" i="10" s="1"/>
  <c r="AG12" i="10"/>
  <c r="AH12" i="10" s="1"/>
  <c r="M14" i="10"/>
  <c r="O13" i="10"/>
  <c r="P13" i="10" s="1"/>
  <c r="AE14" i="7"/>
  <c r="AG13" i="7"/>
  <c r="AH13" i="7" s="1"/>
  <c r="M13" i="7"/>
  <c r="O12" i="7"/>
  <c r="P12" i="7" s="1"/>
  <c r="O14" i="10" l="1"/>
  <c r="P14" i="10" s="1"/>
  <c r="M15" i="10"/>
  <c r="AE15" i="10"/>
  <c r="AG14" i="10"/>
  <c r="AH14" i="10" s="1"/>
  <c r="M14" i="7"/>
  <c r="O13" i="7"/>
  <c r="P13" i="7" s="1"/>
  <c r="AE15" i="7"/>
  <c r="AE16" i="10" l="1"/>
  <c r="AG15" i="10"/>
  <c r="AH15" i="10" s="1"/>
  <c r="M16" i="10"/>
  <c r="O15" i="10"/>
  <c r="P15" i="10" s="1"/>
  <c r="M15" i="7"/>
  <c r="O14" i="7"/>
  <c r="P14" i="7" s="1"/>
  <c r="AE16" i="7"/>
  <c r="AG15" i="7"/>
  <c r="AH15" i="7" s="1"/>
  <c r="AG14" i="7"/>
  <c r="AH14" i="7" s="1"/>
  <c r="O16" i="10" l="1"/>
  <c r="P16" i="10" s="1"/>
  <c r="M17" i="10"/>
  <c r="AE17" i="10"/>
  <c r="AG16" i="10"/>
  <c r="AH16" i="10" s="1"/>
  <c r="AE17" i="7"/>
  <c r="AG16" i="7"/>
  <c r="AH16" i="7" s="1"/>
  <c r="M16" i="7"/>
  <c r="O15" i="7"/>
  <c r="P15" i="7" s="1"/>
  <c r="AE18" i="10" l="1"/>
  <c r="AG17" i="10"/>
  <c r="AH17" i="10" s="1"/>
  <c r="M18" i="10"/>
  <c r="O17" i="10"/>
  <c r="P17" i="10" s="1"/>
  <c r="AE18" i="7"/>
  <c r="AG17" i="7" s="1"/>
  <c r="AH17" i="7" s="1"/>
  <c r="M17" i="7"/>
  <c r="O16" i="7"/>
  <c r="P16" i="7" s="1"/>
  <c r="O18" i="10" l="1"/>
  <c r="P18" i="10" s="1"/>
  <c r="M19" i="10"/>
  <c r="AG18" i="10"/>
  <c r="AH18" i="10" s="1"/>
  <c r="AE19" i="10"/>
  <c r="M18" i="7"/>
  <c r="O17" i="7"/>
  <c r="P17" i="7" s="1"/>
  <c r="AE19" i="7"/>
  <c r="AG18" i="7" s="1"/>
  <c r="AH18" i="7" s="1"/>
  <c r="M20" i="10" l="1"/>
  <c r="O19" i="10"/>
  <c r="P19" i="10" s="1"/>
  <c r="AE20" i="10"/>
  <c r="AG19" i="10" s="1"/>
  <c r="AH19" i="10" s="1"/>
  <c r="O18" i="7"/>
  <c r="P18" i="7" s="1"/>
  <c r="M19" i="7"/>
  <c r="AE20" i="7"/>
  <c r="O20" i="10" l="1"/>
  <c r="P20" i="10" s="1"/>
  <c r="M21" i="10"/>
  <c r="M22" i="10" s="1"/>
  <c r="M23" i="10" s="1"/>
  <c r="M24" i="10" s="1"/>
  <c r="AG20" i="10"/>
  <c r="AH20" i="10" s="1"/>
  <c r="AE21" i="10"/>
  <c r="O19" i="7"/>
  <c r="P19" i="7" s="1"/>
  <c r="M20" i="7"/>
  <c r="AE21" i="7"/>
  <c r="AG19" i="7"/>
  <c r="AH19" i="7" s="1"/>
  <c r="Q20" i="10" l="1"/>
  <c r="Q2" i="10"/>
  <c r="Q3" i="10"/>
  <c r="Q5" i="10"/>
  <c r="Q4" i="10"/>
  <c r="Q6" i="10"/>
  <c r="Q7" i="10"/>
  <c r="Q8" i="10"/>
  <c r="Q9" i="10"/>
  <c r="Q11" i="10"/>
  <c r="Q12" i="10"/>
  <c r="Q10" i="10"/>
  <c r="Q14" i="10"/>
  <c r="Q16" i="10"/>
  <c r="Q17" i="10"/>
  <c r="Q15" i="10"/>
  <c r="Q18" i="10"/>
  <c r="Q13" i="10"/>
  <c r="Q19" i="10"/>
  <c r="AE22" i="10"/>
  <c r="AE22" i="7"/>
  <c r="AG21" i="7"/>
  <c r="AH21" i="7" s="1"/>
  <c r="AG20" i="7"/>
  <c r="AH20" i="7" s="1"/>
  <c r="O20" i="7"/>
  <c r="P20" i="7" s="1"/>
  <c r="M21" i="7"/>
  <c r="M22" i="7" s="1"/>
  <c r="M23" i="7" s="1"/>
  <c r="M24" i="7" s="1"/>
  <c r="Q19" i="7"/>
  <c r="Q12" i="7"/>
  <c r="AE23" i="10" l="1"/>
  <c r="AG22" i="10"/>
  <c r="AH22" i="10" s="1"/>
  <c r="AG21" i="10"/>
  <c r="AH21" i="10" s="1"/>
  <c r="Q20" i="7"/>
  <c r="Q2" i="7"/>
  <c r="Q3" i="7"/>
  <c r="Q4" i="7"/>
  <c r="Q7" i="7"/>
  <c r="Q5" i="7"/>
  <c r="Q6" i="7"/>
  <c r="Q8" i="7"/>
  <c r="Q9" i="7"/>
  <c r="Q10" i="7"/>
  <c r="Q13" i="7"/>
  <c r="Q11" i="7"/>
  <c r="Q14" i="7"/>
  <c r="Q17" i="7"/>
  <c r="Q16" i="7"/>
  <c r="Q15" i="7"/>
  <c r="Q18" i="7"/>
  <c r="AE23" i="7"/>
  <c r="AG22" i="7"/>
  <c r="AH22" i="7" s="1"/>
  <c r="AE24" i="10" l="1"/>
  <c r="AG24" i="10" s="1"/>
  <c r="AE24" i="7"/>
  <c r="AG24" i="7" s="1"/>
  <c r="AG23" i="7"/>
  <c r="AH23" i="7" s="1"/>
  <c r="AI21" i="7"/>
  <c r="AI20" i="7"/>
  <c r="AG23" i="10" l="1"/>
  <c r="AH23" i="10" s="1"/>
  <c r="AI23" i="7"/>
  <c r="AI2" i="7"/>
  <c r="AI3" i="7"/>
  <c r="AI5" i="7"/>
  <c r="AI4" i="7"/>
  <c r="AI6" i="7"/>
  <c r="AI7" i="7"/>
  <c r="AI8" i="7"/>
  <c r="AI9" i="7"/>
  <c r="AI11" i="7"/>
  <c r="AI10" i="7"/>
  <c r="AI12" i="7"/>
  <c r="AI15" i="7"/>
  <c r="AI13" i="7"/>
  <c r="AI16" i="7"/>
  <c r="AI14" i="7"/>
  <c r="AI17" i="7"/>
  <c r="AI18" i="7"/>
  <c r="AI19" i="7"/>
  <c r="AI22" i="7"/>
  <c r="AI23" i="10" l="1"/>
  <c r="AI3" i="10"/>
  <c r="AI2" i="10"/>
  <c r="AI4" i="10"/>
  <c r="AI5" i="10"/>
  <c r="AI6" i="10"/>
  <c r="AI7" i="10"/>
  <c r="AI10" i="10"/>
  <c r="AI9" i="10"/>
  <c r="AI8" i="10"/>
  <c r="AI13" i="10"/>
  <c r="AI12" i="10"/>
  <c r="AI15" i="10"/>
  <c r="AI11" i="10"/>
  <c r="AI14" i="10"/>
  <c r="AI16" i="10"/>
  <c r="AI17" i="10"/>
  <c r="AI22" i="10"/>
  <c r="AI20" i="10"/>
  <c r="AI21" i="10"/>
  <c r="AI19" i="10"/>
  <c r="AI18" i="10"/>
  <c r="CB7" i="4"/>
  <c r="CC7" i="4"/>
  <c r="CD7" i="4"/>
  <c r="CE7" i="4"/>
  <c r="CF7" i="4"/>
  <c r="CA7" i="4"/>
  <c r="BZ7" i="4"/>
  <c r="AR8" i="6"/>
  <c r="AS8" i="6"/>
  <c r="AT8" i="6"/>
  <c r="AU8" i="6"/>
  <c r="AV8" i="6"/>
  <c r="AP10" i="6" s="1"/>
  <c r="AQ8" i="6"/>
  <c r="AP8" i="6"/>
  <c r="AL19" i="6"/>
  <c r="AM19" i="6" s="1"/>
  <c r="AK19" i="6"/>
  <c r="AI19" i="6"/>
  <c r="AH19" i="6"/>
  <c r="AJ19" i="6" s="1"/>
  <c r="AF19" i="6"/>
  <c r="AE19" i="6"/>
  <c r="AG19" i="6" s="1"/>
  <c r="AL18" i="6"/>
  <c r="AM18" i="6" s="1"/>
  <c r="AK18" i="6"/>
  <c r="AI18" i="6"/>
  <c r="AH18" i="6"/>
  <c r="AJ18" i="6" s="1"/>
  <c r="AF18" i="6"/>
  <c r="AE18" i="6"/>
  <c r="AG18" i="6" s="1"/>
  <c r="AL17" i="6"/>
  <c r="AM17" i="6" s="1"/>
  <c r="AK17" i="6"/>
  <c r="AI17" i="6"/>
  <c r="AH17" i="6"/>
  <c r="AJ17" i="6" s="1"/>
  <c r="AF17" i="6"/>
  <c r="AE17" i="6"/>
  <c r="AG17" i="6" s="1"/>
  <c r="AL16" i="6"/>
  <c r="AM16" i="6" s="1"/>
  <c r="AK16" i="6"/>
  <c r="AI16" i="6"/>
  <c r="AH16" i="6"/>
  <c r="AJ16" i="6" s="1"/>
  <c r="AF16" i="6"/>
  <c r="AE16" i="6"/>
  <c r="AG16" i="6" s="1"/>
  <c r="AL15" i="6"/>
  <c r="AM15" i="6" s="1"/>
  <c r="AK15" i="6"/>
  <c r="AI15" i="6"/>
  <c r="AH15" i="6"/>
  <c r="AJ15" i="6" s="1"/>
  <c r="AF15" i="6"/>
  <c r="AE15" i="6"/>
  <c r="AG15" i="6" s="1"/>
  <c r="AL14" i="6"/>
  <c r="AM14" i="6" s="1"/>
  <c r="AK14" i="6"/>
  <c r="AI14" i="6"/>
  <c r="AH14" i="6"/>
  <c r="AJ14" i="6" s="1"/>
  <c r="AF14" i="6"/>
  <c r="AG14" i="6" s="1"/>
  <c r="AP12" i="6" s="1"/>
  <c r="AE14" i="6"/>
  <c r="AP13" i="6"/>
  <c r="AL13" i="6"/>
  <c r="AM13" i="6" s="1"/>
  <c r="AK13" i="6"/>
  <c r="AI13" i="6"/>
  <c r="AH13" i="6"/>
  <c r="AJ13" i="6" s="1"/>
  <c r="AF13" i="6"/>
  <c r="AE13" i="6"/>
  <c r="AG13" i="6" s="1"/>
  <c r="AV12" i="6"/>
  <c r="AP14" i="6" s="1"/>
  <c r="AU12" i="6"/>
  <c r="AT12" i="6"/>
  <c r="AS12" i="6"/>
  <c r="AR12" i="6"/>
  <c r="AQ12" i="6"/>
  <c r="AL12" i="6"/>
  <c r="AM12" i="6" s="1"/>
  <c r="AK12" i="6"/>
  <c r="AI12" i="6"/>
  <c r="AH12" i="6"/>
  <c r="AJ12" i="6" s="1"/>
  <c r="AF12" i="6"/>
  <c r="AE12" i="6"/>
  <c r="AG12" i="6" s="1"/>
  <c r="AL11" i="6"/>
  <c r="AM11" i="6" s="1"/>
  <c r="AK11" i="6"/>
  <c r="AI11" i="6"/>
  <c r="AH11" i="6"/>
  <c r="AJ11" i="6" s="1"/>
  <c r="AF11" i="6"/>
  <c r="AE11" i="6"/>
  <c r="AG11" i="6" s="1"/>
  <c r="K11" i="6"/>
  <c r="J11" i="6"/>
  <c r="I11" i="6"/>
  <c r="H11" i="6"/>
  <c r="G11" i="6"/>
  <c r="F11" i="6"/>
  <c r="AL10" i="6"/>
  <c r="AM10" i="6" s="1"/>
  <c r="AK10" i="6"/>
  <c r="AI10" i="6"/>
  <c r="AJ10" i="6" s="1"/>
  <c r="AH10" i="6"/>
  <c r="AF10" i="6"/>
  <c r="AE10" i="6"/>
  <c r="AG10" i="6" s="1"/>
  <c r="K10" i="6"/>
  <c r="J10" i="6"/>
  <c r="I10" i="6"/>
  <c r="H10" i="6"/>
  <c r="G10" i="6"/>
  <c r="F10" i="6"/>
  <c r="AP9" i="6"/>
  <c r="AM9" i="6"/>
  <c r="AL9" i="6"/>
  <c r="AK9" i="6"/>
  <c r="AI9" i="6"/>
  <c r="AH9" i="6"/>
  <c r="AJ9" i="6" s="1"/>
  <c r="AF9" i="6"/>
  <c r="AE9" i="6"/>
  <c r="AG9" i="6" s="1"/>
  <c r="K9" i="6"/>
  <c r="J9" i="6"/>
  <c r="I9" i="6"/>
  <c r="H9" i="6"/>
  <c r="G9" i="6"/>
  <c r="F9" i="6"/>
  <c r="AL8" i="6"/>
  <c r="AM8" i="6" s="1"/>
  <c r="AK8" i="6"/>
  <c r="AI8" i="6"/>
  <c r="AH8" i="6"/>
  <c r="AJ8" i="6" s="1"/>
  <c r="AF8" i="6"/>
  <c r="AE8" i="6"/>
  <c r="AG8" i="6" s="1"/>
  <c r="K8" i="6"/>
  <c r="J8" i="6"/>
  <c r="I8" i="6"/>
  <c r="H8" i="6"/>
  <c r="H23" i="6" s="1"/>
  <c r="G8" i="6"/>
  <c r="G23" i="6" s="1"/>
  <c r="F8" i="6"/>
  <c r="F23" i="6" s="1"/>
  <c r="AL7" i="6"/>
  <c r="AM7" i="6" s="1"/>
  <c r="AK7" i="6"/>
  <c r="AI7" i="6"/>
  <c r="AH7" i="6"/>
  <c r="AJ7" i="6" s="1"/>
  <c r="AF7" i="6"/>
  <c r="AE7" i="6"/>
  <c r="AG7" i="6" s="1"/>
  <c r="K7" i="6"/>
  <c r="K23" i="6" s="1"/>
  <c r="J7" i="6"/>
  <c r="J23" i="6" s="1"/>
  <c r="I7" i="6"/>
  <c r="I23" i="6" s="1"/>
  <c r="H7" i="6"/>
  <c r="G7" i="6"/>
  <c r="F7" i="6"/>
  <c r="AL6" i="6"/>
  <c r="AM6" i="6" s="1"/>
  <c r="AK6" i="6"/>
  <c r="AI6" i="6"/>
  <c r="AH6" i="6"/>
  <c r="AJ6" i="6" s="1"/>
  <c r="AF6" i="6"/>
  <c r="AG6" i="6" s="1"/>
  <c r="AE6" i="6"/>
  <c r="K6" i="6"/>
  <c r="J6" i="6"/>
  <c r="I6" i="6"/>
  <c r="H6" i="6"/>
  <c r="G6" i="6"/>
  <c r="F6" i="6"/>
  <c r="AP5" i="6"/>
  <c r="AL5" i="6"/>
  <c r="AM5" i="6" s="1"/>
  <c r="AK5" i="6"/>
  <c r="AJ5" i="6"/>
  <c r="AI5" i="6"/>
  <c r="AH5" i="6"/>
  <c r="AF5" i="6"/>
  <c r="AE5" i="6"/>
  <c r="AG5" i="6" s="1"/>
  <c r="K5" i="6"/>
  <c r="K22" i="6" s="1"/>
  <c r="J5" i="6"/>
  <c r="J22" i="6" s="1"/>
  <c r="I5" i="6"/>
  <c r="I22" i="6" s="1"/>
  <c r="I24" i="6" s="1"/>
  <c r="H5" i="6"/>
  <c r="H22" i="6" s="1"/>
  <c r="H24" i="6" s="1"/>
  <c r="G5" i="6"/>
  <c r="G22" i="6" s="1"/>
  <c r="G24" i="6" s="1"/>
  <c r="F5" i="6"/>
  <c r="F22" i="6" s="1"/>
  <c r="F24" i="6" s="1"/>
  <c r="AV4" i="6"/>
  <c r="AP6" i="6" s="1"/>
  <c r="AU4" i="6"/>
  <c r="AT4" i="6"/>
  <c r="AS4" i="6"/>
  <c r="AR4" i="6"/>
  <c r="AQ4" i="6"/>
  <c r="AL4" i="6"/>
  <c r="AM4" i="6" s="1"/>
  <c r="AK4" i="6"/>
  <c r="AI4" i="6"/>
  <c r="AH4" i="6"/>
  <c r="AJ4" i="6" s="1"/>
  <c r="AF4" i="6"/>
  <c r="AE4" i="6"/>
  <c r="AG4" i="6" s="1"/>
  <c r="AL3" i="6"/>
  <c r="AM3" i="6" s="1"/>
  <c r="AK3" i="6"/>
  <c r="AI3" i="6"/>
  <c r="AH3" i="6"/>
  <c r="AJ3" i="6" s="1"/>
  <c r="AF3" i="6"/>
  <c r="AE3" i="6"/>
  <c r="AG3" i="6" s="1"/>
  <c r="AL2" i="6"/>
  <c r="AM2" i="6" s="1"/>
  <c r="AK2" i="6"/>
  <c r="AI2" i="6"/>
  <c r="AH2" i="6"/>
  <c r="AJ2" i="6" s="1"/>
  <c r="AF2" i="6"/>
  <c r="AE2" i="6"/>
  <c r="AG2" i="6" s="1"/>
  <c r="AR8" i="5"/>
  <c r="AS8" i="5"/>
  <c r="AT8" i="5"/>
  <c r="AU8" i="5"/>
  <c r="AV8" i="5"/>
  <c r="AQ8" i="5"/>
  <c r="AP8" i="5"/>
  <c r="AM19" i="5"/>
  <c r="AJ19" i="5"/>
  <c r="AG19" i="5"/>
  <c r="AM18" i="5"/>
  <c r="AJ18" i="5"/>
  <c r="AG18" i="5"/>
  <c r="AM17" i="5"/>
  <c r="AJ17" i="5"/>
  <c r="AG17" i="5"/>
  <c r="AM16" i="5"/>
  <c r="AJ16" i="5"/>
  <c r="AG16" i="5"/>
  <c r="AM15" i="5"/>
  <c r="AJ15" i="5"/>
  <c r="AG15" i="5"/>
  <c r="AP14" i="5"/>
  <c r="AM14" i="5"/>
  <c r="AJ14" i="5"/>
  <c r="AG14" i="5"/>
  <c r="AM13" i="5"/>
  <c r="AJ13" i="5"/>
  <c r="AG13" i="5"/>
  <c r="AV12" i="5"/>
  <c r="AU12" i="5"/>
  <c r="AT12" i="5"/>
  <c r="AS12" i="5"/>
  <c r="AP13" i="5" s="1"/>
  <c r="AR12" i="5"/>
  <c r="AQ12" i="5"/>
  <c r="AP12" i="5"/>
  <c r="AM12" i="5"/>
  <c r="AJ12" i="5"/>
  <c r="AG12" i="5"/>
  <c r="AM11" i="5"/>
  <c r="AJ11" i="5"/>
  <c r="AG11" i="5"/>
  <c r="K11" i="5"/>
  <c r="J11" i="5"/>
  <c r="I11" i="5"/>
  <c r="H11" i="5"/>
  <c r="G11" i="5"/>
  <c r="F11" i="5"/>
  <c r="AM10" i="5"/>
  <c r="AJ10" i="5"/>
  <c r="AG10" i="5"/>
  <c r="K10" i="5"/>
  <c r="J10" i="5"/>
  <c r="I10" i="5"/>
  <c r="H10" i="5"/>
  <c r="G10" i="5"/>
  <c r="F10" i="5"/>
  <c r="AM9" i="5"/>
  <c r="AJ9" i="5"/>
  <c r="AG9" i="5"/>
  <c r="K9" i="5"/>
  <c r="J9" i="5"/>
  <c r="I9" i="5"/>
  <c r="H9" i="5"/>
  <c r="G9" i="5"/>
  <c r="F9" i="5"/>
  <c r="AP10" i="5"/>
  <c r="AP9" i="5"/>
  <c r="AM8" i="5"/>
  <c r="AJ8" i="5"/>
  <c r="AG8" i="5"/>
  <c r="K8" i="5"/>
  <c r="J8" i="5"/>
  <c r="J23" i="5" s="1"/>
  <c r="I8" i="5"/>
  <c r="I23" i="5" s="1"/>
  <c r="H8" i="5"/>
  <c r="H23" i="5" s="1"/>
  <c r="G8" i="5"/>
  <c r="G23" i="5" s="1"/>
  <c r="F8" i="5"/>
  <c r="F23" i="5" s="1"/>
  <c r="AM7" i="5"/>
  <c r="AJ7" i="5"/>
  <c r="AG7" i="5"/>
  <c r="K7" i="5"/>
  <c r="J7" i="5"/>
  <c r="I7" i="5"/>
  <c r="H7" i="5"/>
  <c r="G7" i="5"/>
  <c r="F7" i="5"/>
  <c r="AP6" i="5"/>
  <c r="AM6" i="5"/>
  <c r="AJ6" i="5"/>
  <c r="AG6" i="5"/>
  <c r="K6" i="5"/>
  <c r="J6" i="5"/>
  <c r="I6" i="5"/>
  <c r="H6" i="5"/>
  <c r="H22" i="5" s="1"/>
  <c r="G6" i="5"/>
  <c r="G22" i="5" s="1"/>
  <c r="G24" i="5" s="1"/>
  <c r="F6" i="5"/>
  <c r="F22" i="5" s="1"/>
  <c r="F24" i="5" s="1"/>
  <c r="AM5" i="5"/>
  <c r="AJ5" i="5"/>
  <c r="AG5" i="5"/>
  <c r="K5" i="5"/>
  <c r="K22" i="5" s="1"/>
  <c r="J5" i="5"/>
  <c r="J22" i="5" s="1"/>
  <c r="I5" i="5"/>
  <c r="I22" i="5" s="1"/>
  <c r="H5" i="5"/>
  <c r="G5" i="5"/>
  <c r="F5" i="5"/>
  <c r="AV4" i="5"/>
  <c r="AU4" i="5"/>
  <c r="AT4" i="5"/>
  <c r="AS4" i="5"/>
  <c r="AP5" i="5" s="1"/>
  <c r="AR4" i="5"/>
  <c r="AQ4" i="5"/>
  <c r="AP4" i="5"/>
  <c r="AM4" i="5"/>
  <c r="AJ4" i="5"/>
  <c r="AG4" i="5"/>
  <c r="AM3" i="5"/>
  <c r="AJ3" i="5"/>
  <c r="AG3" i="5"/>
  <c r="AM2" i="5"/>
  <c r="AJ2" i="5"/>
  <c r="AG2" i="5"/>
  <c r="BI19" i="4"/>
  <c r="BJ19" i="4"/>
  <c r="BK19" i="4"/>
  <c r="BL19" i="4"/>
  <c r="BH19" i="4"/>
  <c r="BG19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3" i="4"/>
  <c r="BH2" i="4"/>
  <c r="BI2" i="4"/>
  <c r="BJ2" i="4"/>
  <c r="BK2" i="4"/>
  <c r="BL2" i="4"/>
  <c r="BG2" i="4"/>
  <c r="AX19" i="4"/>
  <c r="AY19" i="4"/>
  <c r="AZ19" i="4"/>
  <c r="BA19" i="4"/>
  <c r="AW19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3" i="4"/>
  <c r="AV1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3" i="4"/>
  <c r="AI21" i="4"/>
  <c r="AI22" i="4"/>
  <c r="AI23" i="4"/>
  <c r="AI24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" i="4"/>
  <c r="AH21" i="4"/>
  <c r="AH22" i="4"/>
  <c r="AH23" i="4"/>
  <c r="AG24" i="4"/>
  <c r="AE24" i="4"/>
  <c r="AG23" i="4" s="1"/>
  <c r="AG21" i="4"/>
  <c r="AG22" i="4"/>
  <c r="AE21" i="4"/>
  <c r="AE22" i="4" s="1"/>
  <c r="AE23" i="4" s="1"/>
  <c r="AF21" i="4"/>
  <c r="AF22" i="4"/>
  <c r="AF23" i="4"/>
  <c r="AD21" i="4"/>
  <c r="AD22" i="4"/>
  <c r="AD23" i="4"/>
  <c r="Z23" i="4"/>
  <c r="Z22" i="4"/>
  <c r="AC23" i="4"/>
  <c r="AC22" i="4"/>
  <c r="AC21" i="4"/>
  <c r="Z21" i="4"/>
  <c r="Y21" i="4"/>
  <c r="Y22" i="4"/>
  <c r="Y23" i="4"/>
  <c r="X21" i="4"/>
  <c r="X22" i="4"/>
  <c r="X23" i="4"/>
  <c r="X24" i="4"/>
  <c r="V21" i="4"/>
  <c r="V22" i="4"/>
  <c r="V23" i="4"/>
  <c r="T19" i="4"/>
  <c r="V19" i="4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20" i="4"/>
  <c r="V2" i="4"/>
  <c r="AP4" i="6" l="1"/>
  <c r="J24" i="6"/>
  <c r="K24" i="6"/>
  <c r="H24" i="5"/>
  <c r="I24" i="5"/>
  <c r="J24" i="5"/>
  <c r="K23" i="5"/>
  <c r="K24" i="5" s="1"/>
  <c r="AF12" i="4"/>
  <c r="AF13" i="4"/>
  <c r="AF14" i="4"/>
  <c r="AD5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" i="4"/>
  <c r="Z3" i="4"/>
  <c r="Z4" i="4"/>
  <c r="Z5" i="4"/>
  <c r="Z6" i="4"/>
  <c r="Z12" i="4"/>
  <c r="Z13" i="4"/>
  <c r="Z14" i="4"/>
  <c r="Z15" i="4"/>
  <c r="Z16" i="4"/>
  <c r="Z17" i="4"/>
  <c r="Z18" i="4"/>
  <c r="Y3" i="4"/>
  <c r="AF3" i="4" s="1"/>
  <c r="Y4" i="4"/>
  <c r="AF4" i="4" s="1"/>
  <c r="Y5" i="4"/>
  <c r="AF5" i="4" s="1"/>
  <c r="Y6" i="4"/>
  <c r="AF6" i="4" s="1"/>
  <c r="Y7" i="4"/>
  <c r="Z7" i="4" s="1"/>
  <c r="Y8" i="4"/>
  <c r="Z8" i="4" s="1"/>
  <c r="Y9" i="4"/>
  <c r="Y10" i="4"/>
  <c r="Z10" i="4" s="1"/>
  <c r="Y11" i="4"/>
  <c r="Y12" i="4"/>
  <c r="Y13" i="4"/>
  <c r="Y14" i="4"/>
  <c r="Y15" i="4"/>
  <c r="AF15" i="4" s="1"/>
  <c r="Y16" i="4"/>
  <c r="AF16" i="4" s="1"/>
  <c r="Y17" i="4"/>
  <c r="AF17" i="4" s="1"/>
  <c r="Y18" i="4"/>
  <c r="AF18" i="4" s="1"/>
  <c r="Y19" i="4"/>
  <c r="Z19" i="4" s="1"/>
  <c r="Y20" i="4"/>
  <c r="Y2" i="4"/>
  <c r="Z2" i="4" s="1"/>
  <c r="X3" i="4"/>
  <c r="AD3" i="4" s="1"/>
  <c r="X4" i="4"/>
  <c r="AD4" i="4" s="1"/>
  <c r="X5" i="4"/>
  <c r="X6" i="4"/>
  <c r="AD6" i="4" s="1"/>
  <c r="X7" i="4"/>
  <c r="AD7" i="4" s="1"/>
  <c r="X8" i="4"/>
  <c r="AD8" i="4" s="1"/>
  <c r="X9" i="4"/>
  <c r="AD9" i="4" s="1"/>
  <c r="X10" i="4"/>
  <c r="AD10" i="4" s="1"/>
  <c r="X11" i="4"/>
  <c r="AD11" i="4" s="1"/>
  <c r="X12" i="4"/>
  <c r="AD12" i="4" s="1"/>
  <c r="X13" i="4"/>
  <c r="AD13" i="4" s="1"/>
  <c r="X14" i="4"/>
  <c r="AD14" i="4" s="1"/>
  <c r="X15" i="4"/>
  <c r="AD15" i="4" s="1"/>
  <c r="X16" i="4"/>
  <c r="AD16" i="4" s="1"/>
  <c r="X17" i="4"/>
  <c r="AD17" i="4" s="1"/>
  <c r="X18" i="4"/>
  <c r="AD18" i="4" s="1"/>
  <c r="X19" i="4"/>
  <c r="AD19" i="4" s="1"/>
  <c r="X20" i="4"/>
  <c r="AD20" i="4" s="1"/>
  <c r="X2" i="4"/>
  <c r="AD2" i="4" s="1"/>
  <c r="AE3" i="4" s="1"/>
  <c r="M4" i="4"/>
  <c r="M5" i="4"/>
  <c r="M6" i="4"/>
  <c r="M7" i="4"/>
  <c r="M8" i="4"/>
  <c r="M9" i="4"/>
  <c r="M10" i="4"/>
  <c r="M11" i="4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3" i="4"/>
  <c r="AF2" i="4" l="1"/>
  <c r="AF8" i="4"/>
  <c r="Z11" i="4"/>
  <c r="AF11" i="4" s="1"/>
  <c r="Z9" i="4"/>
  <c r="AF9" i="4" s="1"/>
  <c r="AF10" i="4"/>
  <c r="AF19" i="4"/>
  <c r="Z20" i="4"/>
  <c r="AF20" i="4" s="1"/>
  <c r="AF7" i="4"/>
  <c r="AE4" i="4"/>
  <c r="AG3" i="4" s="1"/>
  <c r="AH3" i="4" s="1"/>
  <c r="AG2" i="4"/>
  <c r="P22" i="4"/>
  <c r="O13" i="4"/>
  <c r="O14" i="4"/>
  <c r="L10" i="4"/>
  <c r="O10" i="4" s="1"/>
  <c r="L11" i="4"/>
  <c r="O11" i="4" s="1"/>
  <c r="L13" i="4"/>
  <c r="L14" i="4"/>
  <c r="K3" i="4"/>
  <c r="L3" i="4" s="1"/>
  <c r="O3" i="4" s="1"/>
  <c r="K4" i="4"/>
  <c r="L4" i="4" s="1"/>
  <c r="O4" i="4" s="1"/>
  <c r="P4" i="4" s="1"/>
  <c r="K5" i="4"/>
  <c r="L5" i="4" s="1"/>
  <c r="O5" i="4" s="1"/>
  <c r="P5" i="4" s="1"/>
  <c r="K6" i="4"/>
  <c r="L6" i="4" s="1"/>
  <c r="O6" i="4" s="1"/>
  <c r="P6" i="4" s="1"/>
  <c r="K7" i="4"/>
  <c r="L7" i="4" s="1"/>
  <c r="O7" i="4" s="1"/>
  <c r="P7" i="4" s="1"/>
  <c r="K8" i="4"/>
  <c r="L8" i="4" s="1"/>
  <c r="O8" i="4" s="1"/>
  <c r="P8" i="4" s="1"/>
  <c r="K9" i="4"/>
  <c r="L9" i="4" s="1"/>
  <c r="O9" i="4" s="1"/>
  <c r="P9" i="4" s="1"/>
  <c r="K10" i="4"/>
  <c r="K11" i="4"/>
  <c r="K12" i="4"/>
  <c r="L12" i="4" s="1"/>
  <c r="O12" i="4" s="1"/>
  <c r="K13" i="4"/>
  <c r="K14" i="4"/>
  <c r="K15" i="4"/>
  <c r="L15" i="4" s="1"/>
  <c r="O15" i="4" s="1"/>
  <c r="K16" i="4"/>
  <c r="L16" i="4" s="1"/>
  <c r="O16" i="4" s="1"/>
  <c r="P16" i="4" s="1"/>
  <c r="K17" i="4"/>
  <c r="L17" i="4" s="1"/>
  <c r="O17" i="4" s="1"/>
  <c r="P17" i="4" s="1"/>
  <c r="K18" i="4"/>
  <c r="L18" i="4" s="1"/>
  <c r="O18" i="4" s="1"/>
  <c r="P18" i="4" s="1"/>
  <c r="K19" i="4"/>
  <c r="L19" i="4" s="1"/>
  <c r="K20" i="4"/>
  <c r="L20" i="4" s="1"/>
  <c r="K21" i="4"/>
  <c r="K23" i="4" s="1"/>
  <c r="K2" i="4"/>
  <c r="L2" i="4" s="1"/>
  <c r="O2" i="4" s="1"/>
  <c r="H3" i="4"/>
  <c r="N3" i="4" s="1"/>
  <c r="H4" i="4"/>
  <c r="N4" i="4" s="1"/>
  <c r="H5" i="4"/>
  <c r="N5" i="4" s="1"/>
  <c r="H6" i="4"/>
  <c r="N6" i="4" s="1"/>
  <c r="H7" i="4"/>
  <c r="N7" i="4" s="1"/>
  <c r="H8" i="4"/>
  <c r="N8" i="4" s="1"/>
  <c r="H9" i="4"/>
  <c r="N9" i="4" s="1"/>
  <c r="H10" i="4"/>
  <c r="N10" i="4" s="1"/>
  <c r="H11" i="4"/>
  <c r="N11" i="4" s="1"/>
  <c r="H12" i="4"/>
  <c r="N12" i="4" s="1"/>
  <c r="H13" i="4"/>
  <c r="N13" i="4" s="1"/>
  <c r="H14" i="4"/>
  <c r="N14" i="4" s="1"/>
  <c r="H15" i="4"/>
  <c r="N15" i="4" s="1"/>
  <c r="H16" i="4"/>
  <c r="N16" i="4" s="1"/>
  <c r="H17" i="4"/>
  <c r="N17" i="4" s="1"/>
  <c r="H18" i="4"/>
  <c r="N18" i="4" s="1"/>
  <c r="H19" i="4"/>
  <c r="N19" i="4" s="1"/>
  <c r="H20" i="4"/>
  <c r="N20" i="4" s="1"/>
  <c r="H21" i="4"/>
  <c r="N21" i="4" s="1"/>
  <c r="P21" i="4" s="1"/>
  <c r="H2" i="4"/>
  <c r="N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D21" i="4"/>
  <c r="D22" i="4"/>
  <c r="D2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C20" i="4"/>
  <c r="B20" i="4"/>
  <c r="AH2" i="4" l="1"/>
  <c r="AE5" i="4"/>
  <c r="AG4" i="4" s="1"/>
  <c r="AH4" i="4" s="1"/>
  <c r="L23" i="4"/>
  <c r="H23" i="4"/>
  <c r="N23" i="4" s="1"/>
  <c r="P23" i="4" s="1"/>
  <c r="P3" i="4"/>
  <c r="P15" i="4"/>
  <c r="O20" i="4"/>
  <c r="P20" i="4" s="1"/>
  <c r="O19" i="4"/>
  <c r="P19" i="4" s="1"/>
  <c r="P10" i="4"/>
  <c r="L21" i="4"/>
  <c r="K22" i="4"/>
  <c r="K24" i="4"/>
  <c r="P14" i="4"/>
  <c r="P13" i="4"/>
  <c r="P12" i="4"/>
  <c r="P11" i="4"/>
  <c r="P2" i="4"/>
  <c r="AE6" i="4" l="1"/>
  <c r="Q20" i="4"/>
  <c r="H22" i="4"/>
  <c r="N22" i="4" s="1"/>
  <c r="L22" i="4"/>
  <c r="L24" i="4"/>
  <c r="H24" i="4"/>
  <c r="N24" i="4" s="1"/>
  <c r="P24" i="4" s="1"/>
  <c r="AE7" i="4" l="1"/>
  <c r="AG6" i="4" s="1"/>
  <c r="AH6" i="4" s="1"/>
  <c r="AG5" i="4"/>
  <c r="AH5" i="4" s="1"/>
  <c r="Q21" i="4"/>
  <c r="Q22" i="4"/>
  <c r="Q24" i="4"/>
  <c r="Q23" i="4"/>
  <c r="AE8" i="4" l="1"/>
  <c r="BT13" i="4"/>
  <c r="BT14" i="4"/>
  <c r="BT19" i="4"/>
  <c r="BW9" i="4"/>
  <c r="BW19" i="4"/>
  <c r="BV3" i="4"/>
  <c r="BW3" i="4" s="1"/>
  <c r="BV4" i="4"/>
  <c r="BW4" i="4" s="1"/>
  <c r="BV5" i="4"/>
  <c r="BV6" i="4"/>
  <c r="BV7" i="4"/>
  <c r="BV8" i="4"/>
  <c r="BV9" i="4"/>
  <c r="BV10" i="4"/>
  <c r="BV11" i="4"/>
  <c r="BV12" i="4"/>
  <c r="BW12" i="4" s="1"/>
  <c r="BV13" i="4"/>
  <c r="BW13" i="4" s="1"/>
  <c r="BV14" i="4"/>
  <c r="BW14" i="4" s="1"/>
  <c r="BV15" i="4"/>
  <c r="BW15" i="4" s="1"/>
  <c r="BV16" i="4"/>
  <c r="BW16" i="4" s="1"/>
  <c r="BV17" i="4"/>
  <c r="BV18" i="4"/>
  <c r="BV19" i="4"/>
  <c r="BU3" i="4"/>
  <c r="BU4" i="4"/>
  <c r="BU5" i="4"/>
  <c r="BU6" i="4"/>
  <c r="BU7" i="4"/>
  <c r="BW7" i="4" s="1"/>
  <c r="BU8" i="4"/>
  <c r="BW8" i="4" s="1"/>
  <c r="BU9" i="4"/>
  <c r="BU10" i="4"/>
  <c r="BW10" i="4" s="1"/>
  <c r="BU11" i="4"/>
  <c r="BW11" i="4" s="1"/>
  <c r="BU12" i="4"/>
  <c r="BU13" i="4"/>
  <c r="BU14" i="4"/>
  <c r="BU15" i="4"/>
  <c r="BU16" i="4"/>
  <c r="BU17" i="4"/>
  <c r="BU18" i="4"/>
  <c r="BU19" i="4"/>
  <c r="BU2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T15" i="4" s="1"/>
  <c r="BS16" i="4"/>
  <c r="BS17" i="4"/>
  <c r="BS18" i="4"/>
  <c r="BS19" i="4"/>
  <c r="BR3" i="4"/>
  <c r="BR4" i="4"/>
  <c r="BT4" i="4" s="1"/>
  <c r="BR5" i="4"/>
  <c r="BT5" i="4" s="1"/>
  <c r="BR6" i="4"/>
  <c r="BT6" i="4" s="1"/>
  <c r="BR7" i="4"/>
  <c r="BT7" i="4" s="1"/>
  <c r="BR8" i="4"/>
  <c r="BT8" i="4" s="1"/>
  <c r="BR9" i="4"/>
  <c r="BT9" i="4" s="1"/>
  <c r="BR10" i="4"/>
  <c r="BT10" i="4" s="1"/>
  <c r="BR11" i="4"/>
  <c r="BT11" i="4" s="1"/>
  <c r="BR12" i="4"/>
  <c r="BT12" i="4" s="1"/>
  <c r="BR13" i="4"/>
  <c r="BR14" i="4"/>
  <c r="BR15" i="4"/>
  <c r="BR16" i="4"/>
  <c r="BT16" i="4" s="1"/>
  <c r="BR17" i="4"/>
  <c r="BT17" i="4" s="1"/>
  <c r="BR18" i="4"/>
  <c r="BT18" i="4" s="1"/>
  <c r="BR19" i="4"/>
  <c r="BR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" i="4"/>
  <c r="AR11" i="4"/>
  <c r="AS11" i="4"/>
  <c r="AT11" i="4"/>
  <c r="AU11" i="4"/>
  <c r="AQ11" i="4"/>
  <c r="AU9" i="4"/>
  <c r="AU8" i="4"/>
  <c r="AU7" i="4"/>
  <c r="AU6" i="4"/>
  <c r="AR10" i="4"/>
  <c r="AS10" i="4"/>
  <c r="AT10" i="4"/>
  <c r="AU10" i="4"/>
  <c r="AQ10" i="4"/>
  <c r="AR8" i="4"/>
  <c r="AS8" i="4"/>
  <c r="AT8" i="4"/>
  <c r="AR9" i="4"/>
  <c r="AS9" i="4"/>
  <c r="AT9" i="4"/>
  <c r="AQ9" i="4"/>
  <c r="AQ8" i="4"/>
  <c r="AR7" i="4"/>
  <c r="AS7" i="4"/>
  <c r="AT7" i="4"/>
  <c r="AQ7" i="4"/>
  <c r="AR6" i="4"/>
  <c r="AS6" i="4"/>
  <c r="AT6" i="4"/>
  <c r="AQ6" i="4"/>
  <c r="AS5" i="4"/>
  <c r="AT5" i="4"/>
  <c r="AQ5" i="4"/>
  <c r="AR5" i="4"/>
  <c r="AU5" i="4"/>
  <c r="AP6" i="4"/>
  <c r="AP7" i="4"/>
  <c r="AP8" i="4"/>
  <c r="AP9" i="4"/>
  <c r="AP10" i="4"/>
  <c r="AP11" i="4"/>
  <c r="AP5" i="4"/>
  <c r="AP22" i="4" s="1"/>
  <c r="BW18" i="4" l="1"/>
  <c r="BW6" i="4"/>
  <c r="BW17" i="4"/>
  <c r="BW5" i="4"/>
  <c r="BT3" i="4"/>
  <c r="AT22" i="4"/>
  <c r="AS22" i="4"/>
  <c r="AP23" i="4"/>
  <c r="AV2" i="4" s="1"/>
  <c r="AP24" i="4"/>
  <c r="AE9" i="4"/>
  <c r="AG7" i="4"/>
  <c r="AH7" i="4" s="1"/>
  <c r="AR22" i="4"/>
  <c r="AU22" i="4"/>
  <c r="AQ22" i="4"/>
  <c r="AU23" i="4" l="1"/>
  <c r="BA2" i="4" s="1"/>
  <c r="BV2" i="4" s="1"/>
  <c r="BW2" i="4" s="1"/>
  <c r="AT23" i="4"/>
  <c r="AZ2" i="4" s="1"/>
  <c r="AT24" i="4"/>
  <c r="AS23" i="4"/>
  <c r="AY2" i="4" s="1"/>
  <c r="AS24" i="4"/>
  <c r="AR23" i="4"/>
  <c r="AX2" i="4" s="1"/>
  <c r="BS2" i="4" s="1"/>
  <c r="BT2" i="4" s="1"/>
  <c r="AQ23" i="4"/>
  <c r="AW2" i="4" s="1"/>
  <c r="AE10" i="4"/>
  <c r="AG8" i="4"/>
  <c r="AH8" i="4" s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" i="3"/>
  <c r="K5" i="3"/>
  <c r="K11" i="3"/>
  <c r="J11" i="3"/>
  <c r="I11" i="3"/>
  <c r="H11" i="3"/>
  <c r="G11" i="3"/>
  <c r="F11" i="3"/>
  <c r="K10" i="3"/>
  <c r="J10" i="3"/>
  <c r="I10" i="3"/>
  <c r="H10" i="3"/>
  <c r="G10" i="3"/>
  <c r="F10" i="3"/>
  <c r="K9" i="3"/>
  <c r="J9" i="3"/>
  <c r="I9" i="3"/>
  <c r="H9" i="3"/>
  <c r="G9" i="3"/>
  <c r="F9" i="3"/>
  <c r="K8" i="3"/>
  <c r="J8" i="3"/>
  <c r="I8" i="3"/>
  <c r="H8" i="3"/>
  <c r="G8" i="3"/>
  <c r="F8" i="3"/>
  <c r="K7" i="3"/>
  <c r="J7" i="3"/>
  <c r="I7" i="3"/>
  <c r="H7" i="3"/>
  <c r="G7" i="3"/>
  <c r="F7" i="3"/>
  <c r="K6" i="3"/>
  <c r="J6" i="3"/>
  <c r="I6" i="3"/>
  <c r="H6" i="3"/>
  <c r="G6" i="3"/>
  <c r="F6" i="3"/>
  <c r="J5" i="3"/>
  <c r="I5" i="3"/>
  <c r="H5" i="3"/>
  <c r="G5" i="3"/>
  <c r="F5" i="3"/>
  <c r="AM5" i="2"/>
  <c r="AM6" i="2"/>
  <c r="AM7" i="2"/>
  <c r="AM8" i="2"/>
  <c r="AM9" i="2"/>
  <c r="AM3" i="2"/>
  <c r="AM15" i="2"/>
  <c r="AJ9" i="2"/>
  <c r="AJ10" i="2"/>
  <c r="AJ11" i="2"/>
  <c r="AJ12" i="2"/>
  <c r="AJ13" i="2"/>
  <c r="AJ14" i="2"/>
  <c r="AJ2" i="2"/>
  <c r="AM4" i="2"/>
  <c r="AM16" i="2"/>
  <c r="AM17" i="2"/>
  <c r="AM18" i="2"/>
  <c r="AM19" i="2"/>
  <c r="AJ3" i="2"/>
  <c r="AJ4" i="2"/>
  <c r="AJ5" i="2"/>
  <c r="AJ6" i="2"/>
  <c r="AJ7" i="2"/>
  <c r="AJ8" i="2"/>
  <c r="AJ15" i="2"/>
  <c r="AJ16" i="2"/>
  <c r="AJ17" i="2"/>
  <c r="AJ18" i="2"/>
  <c r="AJ19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G11" i="2"/>
  <c r="G10" i="2"/>
  <c r="G9" i="2"/>
  <c r="G8" i="2"/>
  <c r="G7" i="2"/>
  <c r="G6" i="2"/>
  <c r="G5" i="2"/>
  <c r="H5" i="2"/>
  <c r="I5" i="2"/>
  <c r="J5" i="2"/>
  <c r="K5" i="2"/>
  <c r="F6" i="2"/>
  <c r="F7" i="2"/>
  <c r="F8" i="2"/>
  <c r="F9" i="2"/>
  <c r="F10" i="2"/>
  <c r="F11" i="2"/>
  <c r="F5" i="2"/>
  <c r="AU24" i="4" l="1"/>
  <c r="AR24" i="4"/>
  <c r="AQ24" i="4"/>
  <c r="AE11" i="4"/>
  <c r="AG10" i="4" s="1"/>
  <c r="AH10" i="4" s="1"/>
  <c r="AG9" i="4"/>
  <c r="AH9" i="4" s="1"/>
  <c r="AM13" i="2"/>
  <c r="AM12" i="2"/>
  <c r="AM11" i="2"/>
  <c r="AM10" i="2"/>
  <c r="AM14" i="2"/>
  <c r="AM2" i="2"/>
  <c r="AE12" i="4" l="1"/>
  <c r="CF11" i="4"/>
  <c r="BZ13" i="4" s="1"/>
  <c r="CE11" i="4"/>
  <c r="CD11" i="4"/>
  <c r="CC11" i="4"/>
  <c r="BZ12" i="4" s="1"/>
  <c r="CB11" i="4"/>
  <c r="CA11" i="4"/>
  <c r="BZ11" i="4"/>
  <c r="BZ9" i="4"/>
  <c r="BZ8" i="4"/>
  <c r="CF3" i="4"/>
  <c r="BZ5" i="4" s="1"/>
  <c r="CE3" i="4"/>
  <c r="CD3" i="4"/>
  <c r="CC3" i="4"/>
  <c r="BZ4" i="4" s="1"/>
  <c r="CB3" i="4"/>
  <c r="CA3" i="4"/>
  <c r="BZ3" i="4"/>
  <c r="K23" i="3"/>
  <c r="J23" i="3"/>
  <c r="I23" i="3"/>
  <c r="H23" i="3"/>
  <c r="G23" i="3"/>
  <c r="F23" i="3"/>
  <c r="K22" i="3"/>
  <c r="J22" i="3"/>
  <c r="J24" i="3" s="1"/>
  <c r="I22" i="3"/>
  <c r="I24" i="3" s="1"/>
  <c r="H22" i="3"/>
  <c r="H24" i="3" s="1"/>
  <c r="G22" i="3"/>
  <c r="G24" i="3" s="1"/>
  <c r="F22" i="3"/>
  <c r="AV12" i="3"/>
  <c r="AP14" i="3" s="1"/>
  <c r="AU12" i="3"/>
  <c r="AT12" i="3"/>
  <c r="AS12" i="3"/>
  <c r="AP13" i="3" s="1"/>
  <c r="AR12" i="3"/>
  <c r="AQ12" i="3"/>
  <c r="AP12" i="3"/>
  <c r="AV8" i="3"/>
  <c r="AP10" i="3" s="1"/>
  <c r="AU8" i="3"/>
  <c r="AT8" i="3"/>
  <c r="AS8" i="3"/>
  <c r="AP9" i="3" s="1"/>
  <c r="AR8" i="3"/>
  <c r="AQ8" i="3"/>
  <c r="AP8" i="3"/>
  <c r="AV4" i="3"/>
  <c r="AP6" i="3" s="1"/>
  <c r="AU4" i="3"/>
  <c r="AT4" i="3"/>
  <c r="AS4" i="3"/>
  <c r="AP5" i="3" s="1"/>
  <c r="AR4" i="3"/>
  <c r="AQ4" i="3"/>
  <c r="AP4" i="3"/>
  <c r="K23" i="2"/>
  <c r="J23" i="2"/>
  <c r="I23" i="2"/>
  <c r="H23" i="2"/>
  <c r="G23" i="2"/>
  <c r="F23" i="2"/>
  <c r="K22" i="2"/>
  <c r="J22" i="2"/>
  <c r="I22" i="2"/>
  <c r="H22" i="2"/>
  <c r="G22" i="2"/>
  <c r="G24" i="2" s="1"/>
  <c r="F22" i="2"/>
  <c r="AV12" i="2"/>
  <c r="AP14" i="2" s="1"/>
  <c r="AU12" i="2"/>
  <c r="AT12" i="2"/>
  <c r="AS12" i="2"/>
  <c r="AP13" i="2" s="1"/>
  <c r="AR12" i="2"/>
  <c r="AQ12" i="2"/>
  <c r="AP12" i="2"/>
  <c r="AV8" i="2"/>
  <c r="AP10" i="2" s="1"/>
  <c r="AU8" i="2"/>
  <c r="AT8" i="2"/>
  <c r="AS8" i="2"/>
  <c r="AP9" i="2" s="1"/>
  <c r="AR8" i="2"/>
  <c r="AQ8" i="2"/>
  <c r="AP8" i="2"/>
  <c r="AV4" i="2"/>
  <c r="AP6" i="2" s="1"/>
  <c r="AU4" i="2"/>
  <c r="AT4" i="2"/>
  <c r="AS4" i="2"/>
  <c r="AP5" i="2" s="1"/>
  <c r="AR4" i="2"/>
  <c r="AQ4" i="2"/>
  <c r="AP4" i="2"/>
  <c r="AE13" i="4" l="1"/>
  <c r="AG11" i="4"/>
  <c r="AH11" i="4" s="1"/>
  <c r="K24" i="3"/>
  <c r="F24" i="3"/>
  <c r="H24" i="2"/>
  <c r="I24" i="2"/>
  <c r="J24" i="2"/>
  <c r="K24" i="2"/>
  <c r="F24" i="2"/>
  <c r="Q12" i="4"/>
  <c r="Q10" i="4"/>
  <c r="Q8" i="4"/>
  <c r="Q7" i="4"/>
  <c r="Q18" i="4"/>
  <c r="Q5" i="4"/>
  <c r="Q16" i="4"/>
  <c r="Q4" i="4"/>
  <c r="Q14" i="4"/>
  <c r="Q13" i="4"/>
  <c r="Q11" i="4"/>
  <c r="Q9" i="4"/>
  <c r="Q19" i="4"/>
  <c r="Q6" i="4"/>
  <c r="Q17" i="4"/>
  <c r="Q15" i="4"/>
  <c r="Q3" i="4"/>
  <c r="Q2" i="4"/>
  <c r="AE14" i="4" l="1"/>
  <c r="AG12" i="4"/>
  <c r="AH12" i="4" s="1"/>
  <c r="AE15" i="4" l="1"/>
  <c r="AG14" i="4" s="1"/>
  <c r="AH14" i="4" s="1"/>
  <c r="AG13" i="4"/>
  <c r="AH13" i="4" s="1"/>
  <c r="AE16" i="4" l="1"/>
  <c r="AE17" i="4" l="1"/>
  <c r="AG15" i="4"/>
  <c r="AH15" i="4" s="1"/>
  <c r="AE18" i="4" l="1"/>
  <c r="AG17" i="4"/>
  <c r="AH17" i="4" s="1"/>
  <c r="AG16" i="4"/>
  <c r="AH16" i="4" s="1"/>
  <c r="AE19" i="4" l="1"/>
  <c r="AE20" i="4" l="1"/>
  <c r="AG20" i="4" s="1"/>
  <c r="AH20" i="4" s="1"/>
  <c r="AG18" i="4"/>
  <c r="AH18" i="4" s="1"/>
  <c r="AG19" i="4" l="1"/>
  <c r="AH19" i="4" s="1"/>
</calcChain>
</file>

<file path=xl/sharedStrings.xml><?xml version="1.0" encoding="utf-8"?>
<sst xmlns="http://schemas.openxmlformats.org/spreadsheetml/2006/main" count="1200" uniqueCount="106">
  <si>
    <t>Età</t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</si>
  <si>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L</t>
    </r>
    <r>
      <rPr>
        <b/>
        <sz val="9"/>
        <rFont val="Calibri"/>
        <family val="2"/>
      </rPr>
      <t>x</t>
    </r>
    <r>
      <rPr>
        <b/>
        <sz val="11"/>
        <rFont val="Calibri"/>
        <family val="2"/>
      </rPr>
      <t>_F</t>
    </r>
  </si>
  <si>
    <t>Tx_F</t>
  </si>
  <si>
    <t>F_ 2024</t>
  </si>
  <si>
    <r>
      <rPr>
        <b/>
        <sz val="9"/>
        <rFont val="Calibri"/>
        <family val="2"/>
      </rPr>
      <t>5</t>
    </r>
    <r>
      <rPr>
        <b/>
        <sz val="11"/>
        <rFont val="Calibri"/>
        <family val="2"/>
      </rPr>
      <t>F</t>
    </r>
    <r>
      <rPr>
        <b/>
        <sz val="9"/>
        <rFont val="Calibri"/>
        <family val="2"/>
      </rPr>
      <t>x</t>
    </r>
  </si>
  <si>
    <t>Nati per età 2024-29</t>
  </si>
  <si>
    <t>Nati per età 2029-34</t>
  </si>
  <si>
    <t>Nati per età 2034-39</t>
  </si>
  <si>
    <t>Nati per età 2039-44</t>
  </si>
  <si>
    <t>Nati per età 2044-49</t>
  </si>
  <si>
    <t>Nati per età 2049-54</t>
  </si>
  <si>
    <t>F_2029</t>
  </si>
  <si>
    <t>F_2034</t>
  </si>
  <si>
    <t>F_2039</t>
  </si>
  <si>
    <t>F_2044</t>
  </si>
  <si>
    <t>F_2049</t>
  </si>
  <si>
    <t>F_2054</t>
  </si>
  <si>
    <t>M</t>
  </si>
  <si>
    <t>5Lx M</t>
  </si>
  <si>
    <t>TxM</t>
  </si>
  <si>
    <t>M_2029</t>
  </si>
  <si>
    <t>M_2034</t>
  </si>
  <si>
    <t>M_2039</t>
  </si>
  <si>
    <t>M_2044</t>
  </si>
  <si>
    <t>M_2049</t>
  </si>
  <si>
    <t>M_2054</t>
  </si>
  <si>
    <t>M2024</t>
  </si>
  <si>
    <t>F2024</t>
  </si>
  <si>
    <t>T2024</t>
  </si>
  <si>
    <t>M2039</t>
  </si>
  <si>
    <t>F2039</t>
  </si>
  <si>
    <t>T2039</t>
  </si>
  <si>
    <t>M2054</t>
  </si>
  <si>
    <t>T2054</t>
  </si>
  <si>
    <t>0-4</t>
  </si>
  <si>
    <t>5-9</t>
  </si>
  <si>
    <t>10-14</t>
  </si>
  <si>
    <t>Indice di dipendenza 2024</t>
  </si>
  <si>
    <t>Ind. dipendenza</t>
  </si>
  <si>
    <t>15-19</t>
  </si>
  <si>
    <t>Indice di dipendenza 2039</t>
  </si>
  <si>
    <t>Ind. struttura pop. attiva</t>
  </si>
  <si>
    <t>20-24</t>
  </si>
  <si>
    <t>Indice di dipendenza 2054</t>
  </si>
  <si>
    <t>Ind. ricambio pop. attiva</t>
  </si>
  <si>
    <t>25-29</t>
  </si>
  <si>
    <t>30-34</t>
  </si>
  <si>
    <t>Indice di struttura pop att 2024</t>
  </si>
  <si>
    <t>35-39</t>
  </si>
  <si>
    <t>Indice di struttura pop att 2039</t>
  </si>
  <si>
    <t>40-44</t>
  </si>
  <si>
    <t>Indice di struttura pop att 2054</t>
  </si>
  <si>
    <t>45-49</t>
  </si>
  <si>
    <t>50-54</t>
  </si>
  <si>
    <t>Indice di ricambio pop att 2024</t>
  </si>
  <si>
    <t>55-59</t>
  </si>
  <si>
    <t>Indice di ricambio pop att 2039</t>
  </si>
  <si>
    <t>60-64</t>
  </si>
  <si>
    <t>Indice di ricambio pop att 2054</t>
  </si>
  <si>
    <t>65-69</t>
  </si>
  <si>
    <t>70-74</t>
  </si>
  <si>
    <t>75-79</t>
  </si>
  <si>
    <t>80-84</t>
  </si>
  <si>
    <t>85+</t>
  </si>
  <si>
    <t>90+</t>
  </si>
  <si>
    <t>Tot Nati</t>
  </si>
  <si>
    <t>Tot Nati F</t>
  </si>
  <si>
    <t>Tot Nati M</t>
  </si>
  <si>
    <t>Età  x</t>
  </si>
  <si>
    <t>Sopravviventi  lx_F</t>
  </si>
  <si>
    <t>Decessi  dx_F</t>
  </si>
  <si>
    <t>Probabilità di morte (per mille)  qx_F</t>
  </si>
  <si>
    <t>Anni vissuti  5Lx_F</t>
  </si>
  <si>
    <t>Probabilitàdi sopravvivenza  Px_F</t>
  </si>
  <si>
    <t>nmx_F per mille</t>
  </si>
  <si>
    <t>nDx_F</t>
  </si>
  <si>
    <t>nDxi_F</t>
  </si>
  <si>
    <t>nRx-i_F</t>
  </si>
  <si>
    <t>npx-i_F</t>
  </si>
  <si>
    <t>lx-i_F</t>
  </si>
  <si>
    <t>nmx-i_F</t>
  </si>
  <si>
    <t>ndx-i_F</t>
  </si>
  <si>
    <t>nLx-i_F</t>
  </si>
  <si>
    <t>nTx-i_F</t>
  </si>
  <si>
    <t>Età x</t>
  </si>
  <si>
    <t>Sopravviventi  lx_M</t>
  </si>
  <si>
    <t>Decessi  dx_M</t>
  </si>
  <si>
    <t>Probabilità di morte (per mille)  qx_M</t>
  </si>
  <si>
    <t>Anni vissuti  Lx_M</t>
  </si>
  <si>
    <t>Probabilità di sopravvivenza  px_M</t>
  </si>
  <si>
    <t>nmxi_M</t>
  </si>
  <si>
    <t>nDx_M</t>
  </si>
  <si>
    <t>nDx ce e avv</t>
  </si>
  <si>
    <t>nRx-i_M</t>
  </si>
  <si>
    <t>npx-i_M</t>
  </si>
  <si>
    <t>lx-i_M</t>
  </si>
  <si>
    <t>nmx-i_M</t>
  </si>
  <si>
    <t>ndx-i_M</t>
  </si>
  <si>
    <t>nLx-i_M</t>
  </si>
  <si>
    <t>nTx-i_M</t>
  </si>
  <si>
    <t>95-99</t>
  </si>
  <si>
    <t>100-104</t>
  </si>
  <si>
    <t>105-109</t>
  </si>
  <si>
    <t>110-114</t>
  </si>
  <si>
    <t>nmx_M per mille</t>
  </si>
  <si>
    <t>nmxi_F per 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</si>
</sst>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2" borderId="3" xfId="0" applyFont="1" applyFill="1" applyBorder="1"/>
    <xf numFmtId="0" fontId="1" fillId="5" borderId="3" xfId="0" applyFont="1" applyFill="1" applyBorder="1"/>
    <xf numFmtId="0" fontId="1" fillId="3" borderId="3" xfId="0" applyFont="1" applyFill="1" applyBorder="1"/>
    <xf numFmtId="0" fontId="1" fillId="2" borderId="5" xfId="0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4" fillId="0" borderId="6" xfId="0" applyFont="1" applyBorder="1"/>
    <xf numFmtId="0" fontId="4" fillId="2" borderId="6" xfId="0" applyFont="1" applyFill="1" applyBorder="1"/>
    <xf numFmtId="1" fontId="4" fillId="0" borderId="6" xfId="0" applyNumberFormat="1" applyFont="1" applyBorder="1"/>
    <xf numFmtId="1" fontId="4" fillId="2" borderId="6" xfId="0" applyNumberFormat="1" applyFont="1" applyFill="1" applyBorder="1"/>
    <xf numFmtId="0" fontId="0" fillId="0" borderId="6" xfId="0" applyBorder="1"/>
    <xf numFmtId="0" fontId="0" fillId="3" borderId="6" xfId="0" applyFill="1" applyBorder="1"/>
    <xf numFmtId="1" fontId="0" fillId="0" borderId="6" xfId="0" applyNumberFormat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0" fillId="5" borderId="6" xfId="0" applyFill="1" applyBorder="1"/>
    <xf numFmtId="1" fontId="0" fillId="0" borderId="7" xfId="0" applyNumberFormat="1" applyBorder="1"/>
    <xf numFmtId="1" fontId="0" fillId="6" borderId="6" xfId="0" applyNumberFormat="1" applyFill="1" applyBorder="1"/>
    <xf numFmtId="1" fontId="0" fillId="7" borderId="8" xfId="0" applyNumberFormat="1" applyFill="1" applyBorder="1"/>
    <xf numFmtId="49" fontId="4" fillId="0" borderId="9" xfId="0" applyNumberFormat="1" applyFont="1" applyBorder="1"/>
    <xf numFmtId="0" fontId="4" fillId="0" borderId="9" xfId="0" applyFont="1" applyBorder="1"/>
    <xf numFmtId="0" fontId="4" fillId="2" borderId="9" xfId="0" applyFont="1" applyFill="1" applyBorder="1"/>
    <xf numFmtId="1" fontId="4" fillId="0" borderId="9" xfId="0" applyNumberFormat="1" applyFont="1" applyBorder="1"/>
    <xf numFmtId="1" fontId="4" fillId="2" borderId="9" xfId="0" applyNumberFormat="1" applyFont="1" applyFill="1" applyBorder="1"/>
    <xf numFmtId="49" fontId="0" fillId="0" borderId="9" xfId="0" applyNumberFormat="1" applyBorder="1"/>
    <xf numFmtId="0" fontId="0" fillId="3" borderId="9" xfId="0" applyFill="1" applyBorder="1"/>
    <xf numFmtId="0" fontId="0" fillId="0" borderId="9" xfId="0" applyBorder="1"/>
    <xf numFmtId="1" fontId="0" fillId="0" borderId="9" xfId="0" applyNumberFormat="1" applyBorder="1"/>
    <xf numFmtId="1" fontId="0" fillId="3" borderId="9" xfId="0" applyNumberFormat="1" applyFill="1" applyBorder="1"/>
    <xf numFmtId="1" fontId="0" fillId="3" borderId="8" xfId="0" applyNumberFormat="1" applyFill="1" applyBorder="1"/>
    <xf numFmtId="1" fontId="0" fillId="0" borderId="8" xfId="0" applyNumberFormat="1" applyBorder="1"/>
    <xf numFmtId="1" fontId="0" fillId="6" borderId="9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2" fontId="0" fillId="0" borderId="0" xfId="0" applyNumberFormat="1"/>
    <xf numFmtId="0" fontId="0" fillId="6" borderId="3" xfId="0" applyFill="1" applyBorder="1"/>
    <xf numFmtId="2" fontId="0" fillId="6" borderId="3" xfId="0" applyNumberFormat="1" applyFill="1" applyBorder="1"/>
    <xf numFmtId="0" fontId="0" fillId="7" borderId="3" xfId="0" applyFill="1" applyBorder="1"/>
    <xf numFmtId="2" fontId="0" fillId="7" borderId="3" xfId="0" applyNumberFormat="1" applyFill="1" applyBorder="1"/>
    <xf numFmtId="0" fontId="0" fillId="0" borderId="1" xfId="0" applyBorder="1"/>
    <xf numFmtId="1" fontId="0" fillId="0" borderId="1" xfId="0" applyNumberFormat="1" applyBorder="1"/>
    <xf numFmtId="1" fontId="0" fillId="7" borderId="2" xfId="0" applyNumberFormat="1" applyFill="1" applyBorder="1"/>
    <xf numFmtId="0" fontId="4" fillId="0" borderId="1" xfId="0" applyFont="1" applyBorder="1"/>
    <xf numFmtId="0" fontId="0" fillId="0" borderId="2" xfId="0" applyBorder="1"/>
    <xf numFmtId="0" fontId="0" fillId="2" borderId="9" xfId="0" applyFill="1" applyBorder="1"/>
    <xf numFmtId="1" fontId="0" fillId="2" borderId="9" xfId="0" applyNumberFormat="1" applyFill="1" applyBorder="1"/>
    <xf numFmtId="0" fontId="0" fillId="5" borderId="0" xfId="0" applyFill="1"/>
    <xf numFmtId="1" fontId="0" fillId="0" borderId="0" xfId="0" applyNumberFormat="1"/>
    <xf numFmtId="1" fontId="0" fillId="6" borderId="0" xfId="0" applyNumberFormat="1" applyFill="1"/>
    <xf numFmtId="164" fontId="0" fillId="0" borderId="0" xfId="0" applyNumberFormat="1"/>
    <xf numFmtId="164" fontId="0" fillId="0" borderId="9" xfId="0" applyNumberFormat="1" applyBorder="1"/>
    <xf numFmtId="0" fontId="0" fillId="0" borderId="10" xfId="0" applyBorder="1"/>
    <xf numFmtId="0" fontId="0" fillId="5" borderId="10" xfId="0" applyFill="1" applyBorder="1"/>
    <xf numFmtId="1" fontId="0" fillId="0" borderId="10" xfId="0" applyNumberFormat="1" applyBorder="1"/>
    <xf numFmtId="1" fontId="0" fillId="6" borderId="10" xfId="0" applyNumberFormat="1" applyFill="1" applyBorder="1"/>
    <xf numFmtId="0" fontId="4" fillId="0" borderId="3" xfId="0" applyFont="1" applyBorder="1"/>
    <xf numFmtId="0" fontId="0" fillId="0" borderId="3" xfId="0" applyBorder="1"/>
    <xf numFmtId="0" fontId="2" fillId="2" borderId="0" xfId="0" applyFont="1" applyFill="1"/>
    <xf numFmtId="0" fontId="2" fillId="2" borderId="10" xfId="0" applyFont="1" applyFill="1" applyBorder="1"/>
    <xf numFmtId="0" fontId="2" fillId="2" borderId="2" xfId="0" applyFont="1" applyFill="1" applyBorder="1"/>
    <xf numFmtId="0" fontId="1" fillId="8" borderId="11" xfId="0" applyFont="1" applyFill="1" applyBorder="1"/>
    <xf numFmtId="0" fontId="1" fillId="8" borderId="5" xfId="0" applyFont="1" applyFill="1" applyBorder="1"/>
    <xf numFmtId="0" fontId="1" fillId="8" borderId="4" xfId="0" applyFont="1" applyFill="1" applyBorder="1"/>
    <xf numFmtId="0" fontId="0" fillId="0" borderId="8" xfId="0" applyBorder="1"/>
    <xf numFmtId="164" fontId="4" fillId="0" borderId="9" xfId="0" applyNumberFormat="1" applyFont="1" applyBorder="1"/>
    <xf numFmtId="1" fontId="0" fillId="0" borderId="2" xfId="0" applyNumberFormat="1" applyBorder="1"/>
    <xf numFmtId="3" fontId="0" fillId="0" borderId="1" xfId="0" applyNumberFormat="1" applyBorder="1" applyAlignment="1">
      <alignment horizontal="right"/>
    </xf>
    <xf numFmtId="0" fontId="0" fillId="0" borderId="12" xfId="0" applyBorder="1"/>
    <xf numFmtId="0" fontId="0" fillId="2" borderId="6" xfId="0" applyFill="1" applyBorder="1"/>
    <xf numFmtId="1" fontId="0" fillId="2" borderId="6" xfId="0" applyNumberFormat="1" applyFill="1" applyBorder="1"/>
    <xf numFmtId="1" fontId="0" fillId="0" borderId="4" xfId="0" applyNumberFormat="1" applyBorder="1"/>
    <xf numFmtId="3" fontId="0" fillId="0" borderId="3" xfId="0" applyNumberFormat="1" applyBorder="1" applyAlignment="1">
      <alignment horizontal="right"/>
    </xf>
    <xf numFmtId="1" fontId="0" fillId="2" borderId="8" xfId="0" applyNumberFormat="1" applyFill="1" applyBorder="1"/>
    <xf numFmtId="3" fontId="0" fillId="0" borderId="4" xfId="0" applyNumberFormat="1" applyBorder="1" applyAlignment="1">
      <alignment horizontal="right"/>
    </xf>
    <xf numFmtId="1" fontId="0" fillId="0" borderId="3" xfId="0" applyNumberFormat="1" applyBorder="1"/>
    <xf numFmtId="1" fontId="0" fillId="6" borderId="8" xfId="0" applyNumberFormat="1" applyFill="1" applyBorder="1"/>
    <xf numFmtId="0" fontId="0" fillId="9" borderId="8" xfId="0" applyFill="1" applyBorder="1"/>
    <xf numFmtId="1" fontId="0" fillId="9" borderId="9" xfId="0" applyNumberFormat="1" applyFill="1" applyBorder="1"/>
    <xf numFmtId="164" fontId="0" fillId="9" borderId="9" xfId="0" applyNumberFormat="1" applyFill="1" applyBorder="1"/>
    <xf numFmtId="164" fontId="4" fillId="9" borderId="9" xfId="0" applyNumberFormat="1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9" xfId="0" applyFill="1" applyBorder="1"/>
    <xf numFmtId="0" fontId="0" fillId="9" borderId="2" xfId="0" applyFill="1" applyBorder="1"/>
    <xf numFmtId="1" fontId="0" fillId="9" borderId="1" xfId="0" applyNumberFormat="1" applyFill="1" applyBorder="1"/>
    <xf numFmtId="0" fontId="0" fillId="9" borderId="1" xfId="0" applyFill="1" applyBorder="1"/>
    <xf numFmtId="0" fontId="0" fillId="0" borderId="13" xfId="0" applyBorder="1"/>
    <xf numFmtId="1" fontId="0" fillId="6" borderId="3" xfId="0" applyNumberFormat="1" applyFill="1" applyBorder="1"/>
    <xf numFmtId="165" fontId="0" fillId="0" borderId="9" xfId="0" applyNumberFormat="1" applyBorder="1"/>
    <xf numFmtId="1" fontId="0" fillId="10" borderId="9" xfId="0" applyNumberFormat="1" applyFill="1" applyBorder="1"/>
    <xf numFmtId="165" fontId="0" fillId="9" borderId="9" xfId="0" applyNumberFormat="1" applyFill="1" applyBorder="1"/>
    <xf numFmtId="0" fontId="0" fillId="9" borderId="12" xfId="0" applyFill="1" applyBorder="1"/>
    <xf numFmtId="0" fontId="0" fillId="9" borderId="0" xfId="0" applyFill="1"/>
    <xf numFmtId="164" fontId="0" fillId="9" borderId="0" xfId="0" applyNumberFormat="1" applyFill="1"/>
    <xf numFmtId="1" fontId="0" fillId="9" borderId="0" xfId="0" applyNumberFormat="1" applyFill="1"/>
    <xf numFmtId="1" fontId="0" fillId="9" borderId="8" xfId="0" applyNumberFormat="1" applyFill="1" applyBorder="1"/>
    <xf numFmtId="0" fontId="0" fillId="9" borderId="13" xfId="0" applyFill="1" applyBorder="1"/>
    <xf numFmtId="0" fontId="0" fillId="9" borderId="10" xfId="0" applyFill="1" applyBorder="1"/>
    <xf numFmtId="164" fontId="0" fillId="9" borderId="10" xfId="0" applyNumberFormat="1" applyFill="1" applyBorder="1"/>
    <xf numFmtId="1" fontId="0" fillId="11" borderId="6" xfId="0" applyNumberFormat="1" applyFill="1" applyBorder="1"/>
    <xf numFmtId="1" fontId="0" fillId="11" borderId="9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EMILIA_PUNTO1_NORM!$AX$4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22-4CA9-935D-837B527E405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22-4CA9-935D-837B527E4055}"/>
              </c:ext>
            </c:extLst>
          </c:dPt>
          <c:cat>
            <c:numRef>
              <c:f>EMILIA_PUNTO1_NORM!$AP$2:$AV$2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EMILIA_PUNTO1_NORM!$AP$4:$AV$4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0.73641160950015427</c:v>
                </c:pt>
                <c:pt idx="2">
                  <c:v>0.7902968063301351</c:v>
                </c:pt>
                <c:pt idx="3">
                  <c:v>0.88260599276212881</c:v>
                </c:pt>
                <c:pt idx="4">
                  <c:v>0.96050424799638767</c:v>
                </c:pt>
                <c:pt idx="5">
                  <c:v>1.0240016417149889</c:v>
                </c:pt>
                <c:pt idx="6">
                  <c:v>1.03260395817073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CA9-935D-837B527E4055}"/>
            </c:ext>
          </c:extLst>
        </c:ser>
        <c:ser>
          <c:idx val="1"/>
          <c:order val="1"/>
          <c:tx>
            <c:strRef>
              <c:f>EMILIA_PUNTO1_NORM!$AX$5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22-4CA9-935D-837B527E405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22-4CA9-935D-837B527E4055}"/>
              </c:ext>
            </c:extLst>
          </c:dPt>
          <c:cat>
            <c:numRef>
              <c:f>EMILIA_PUNTO1_NORM!$AP$2:$AV$2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EMILIA_PUNTO1_NORM!$AP$8:$AV$8</c:f>
              <c:numCache>
                <c:formatCode>0.00</c:formatCode>
                <c:ptCount val="7"/>
                <c:pt idx="0">
                  <c:v>1.4299029101268301</c:v>
                </c:pt>
                <c:pt idx="1">
                  <c:v>1.4197991808478259</c:v>
                </c:pt>
                <c:pt idx="2">
                  <c:v>1.3650824754121531</c:v>
                </c:pt>
                <c:pt idx="3">
                  <c:v>1.2998011799368261</c:v>
                </c:pt>
                <c:pt idx="4">
                  <c:v>1.2673041868886159</c:v>
                </c:pt>
                <c:pt idx="5">
                  <c:v>1.3594605251791705</c:v>
                </c:pt>
                <c:pt idx="6">
                  <c:v>1.5053486145837043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2-4CA9-935D-837B527E4055}"/>
            </c:ext>
          </c:extLst>
        </c:ser>
        <c:ser>
          <c:idx val="2"/>
          <c:order val="2"/>
          <c:tx>
            <c:strRef>
              <c:f>EMILIA_PUNTO1_NORM!$AX$6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22-4CA9-935D-837B527E405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22-4CA9-935D-837B527E4055}"/>
              </c:ext>
            </c:extLst>
          </c:dPt>
          <c:cat>
            <c:numRef>
              <c:f>EMILIA_PUNTO1_NORM!$AP$2:$AV$2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EMILIA_PUNTO1_NORM!$AP$12:$AV$12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1.9399505673493684</c:v>
                </c:pt>
                <c:pt idx="6">
                  <c:v>2.0059917026538523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22-4CA9-935D-837B527E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Emilia Romagna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EMILIA_PUNTO1!$AG$1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EMILIA_PUNTO1!$AD$2:$AD$19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EMILIA_PUNTO1!$AG$2:$AG$19</c:f>
              <c:numCache>
                <c:formatCode>General</c:formatCode>
                <c:ptCount val="18"/>
                <c:pt idx="0">
                  <c:v>152266</c:v>
                </c:pt>
                <c:pt idx="1">
                  <c:v>180033</c:v>
                </c:pt>
                <c:pt idx="2">
                  <c:v>205668</c:v>
                </c:pt>
                <c:pt idx="3">
                  <c:v>212504</c:v>
                </c:pt>
                <c:pt idx="4">
                  <c:v>212783</c:v>
                </c:pt>
                <c:pt idx="5">
                  <c:v>225628</c:v>
                </c:pt>
                <c:pt idx="6">
                  <c:v>243980</c:v>
                </c:pt>
                <c:pt idx="7">
                  <c:v>251692</c:v>
                </c:pt>
                <c:pt idx="8">
                  <c:v>277485</c:v>
                </c:pt>
                <c:pt idx="9">
                  <c:v>340696</c:v>
                </c:pt>
                <c:pt idx="10">
                  <c:v>370679</c:v>
                </c:pt>
                <c:pt idx="11">
                  <c:v>362729</c:v>
                </c:pt>
                <c:pt idx="12">
                  <c:v>317971</c:v>
                </c:pt>
                <c:pt idx="13">
                  <c:v>270179</c:v>
                </c:pt>
                <c:pt idx="14">
                  <c:v>237632</c:v>
                </c:pt>
                <c:pt idx="15">
                  <c:v>220380</c:v>
                </c:pt>
                <c:pt idx="16">
                  <c:v>175117</c:v>
                </c:pt>
                <c:pt idx="17">
                  <c:v>194516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B-478C-AAF3-2333D4BF1D77}"/>
            </c:ext>
          </c:extLst>
        </c:ser>
        <c:ser>
          <c:idx val="1"/>
          <c:order val="1"/>
          <c:tx>
            <c:strRef>
              <c:f>EMILIA_PUNTO1!$AJ$1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EMILIA_PUNTO1!$AD$2:$AD$19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EMILIA_PUNTO1!$AJ$2:$AJ$19</c:f>
              <c:numCache>
                <c:formatCode>0</c:formatCode>
                <c:ptCount val="18"/>
                <c:pt idx="0">
                  <c:v>110723.82561565835</c:v>
                </c:pt>
                <c:pt idx="1">
                  <c:v>115994.69789338054</c:v>
                </c:pt>
                <c:pt idx="2">
                  <c:v>124264.25704988677</c:v>
                </c:pt>
                <c:pt idx="3">
                  <c:v>152026.14917124945</c:v>
                </c:pt>
                <c:pt idx="4">
                  <c:v>179696.56960483652</c:v>
                </c:pt>
                <c:pt idx="5">
                  <c:v>205013.52096478356</c:v>
                </c:pt>
                <c:pt idx="6">
                  <c:v>211547.78263067652</c:v>
                </c:pt>
                <c:pt idx="7">
                  <c:v>211666.27242146357</c:v>
                </c:pt>
                <c:pt idx="8">
                  <c:v>224103.18776384782</c:v>
                </c:pt>
                <c:pt idx="9">
                  <c:v>241621.58716168982</c:v>
                </c:pt>
                <c:pt idx="10">
                  <c:v>247920.66254321393</c:v>
                </c:pt>
                <c:pt idx="11">
                  <c:v>271044.80131274823</c:v>
                </c:pt>
                <c:pt idx="12">
                  <c:v>327985.70844177</c:v>
                </c:pt>
                <c:pt idx="13">
                  <c:v>348330.42724612483</c:v>
                </c:pt>
                <c:pt idx="14">
                  <c:v>328104.43616561557</c:v>
                </c:pt>
                <c:pt idx="15">
                  <c:v>268947.6687519892</c:v>
                </c:pt>
                <c:pt idx="16">
                  <c:v>200950.27865395101</c:v>
                </c:pt>
                <c:pt idx="17">
                  <c:v>222312.60964909432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B-478C-AAF3-2333D4BF1D77}"/>
            </c:ext>
          </c:extLst>
        </c:ser>
        <c:ser>
          <c:idx val="2"/>
          <c:order val="2"/>
          <c:tx>
            <c:strRef>
              <c:f>EMILIA_PUNTO1!$AM$1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EMILIA_PUNTO1!$AD$2:$AD$19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EMILIA_PUNTO1!$AM$2:$AM$19</c:f>
              <c:numCache>
                <c:formatCode>0</c:formatCode>
                <c:ptCount val="18"/>
                <c:pt idx="0">
                  <c:v>87492.805541130598</c:v>
                </c:pt>
                <c:pt idx="1">
                  <c:v>99776.50322111274</c:v>
                </c:pt>
                <c:pt idx="2">
                  <c:v>106538.24498707848</c:v>
                </c:pt>
                <c:pt idx="3">
                  <c:v>110530.32838609623</c:v>
                </c:pt>
                <c:pt idx="4">
                  <c:v>115719.43265918337</c:v>
                </c:pt>
                <c:pt idx="5">
                  <c:v>123839.42721397904</c:v>
                </c:pt>
                <c:pt idx="6">
                  <c:v>151379.07440070878</c:v>
                </c:pt>
                <c:pt idx="7">
                  <c:v>178709.70382548671</c:v>
                </c:pt>
                <c:pt idx="8">
                  <c:v>203577.34688474645</c:v>
                </c:pt>
                <c:pt idx="9">
                  <c:v>209339.81026120362</c:v>
                </c:pt>
                <c:pt idx="10">
                  <c:v>208372.96555125347</c:v>
                </c:pt>
                <c:pt idx="11">
                  <c:v>218475.50906984811</c:v>
                </c:pt>
                <c:pt idx="12">
                  <c:v>232132.22175013306</c:v>
                </c:pt>
                <c:pt idx="13">
                  <c:v>232321.36962379556</c:v>
                </c:pt>
                <c:pt idx="14">
                  <c:v>243540.54274437507</c:v>
                </c:pt>
                <c:pt idx="15">
                  <c:v>273953.15465462487</c:v>
                </c:pt>
                <c:pt idx="16">
                  <c:v>253783.72567140235</c:v>
                </c:pt>
                <c:pt idx="17">
                  <c:v>287129.69733094343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B-478C-AAF3-2333D4B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EMILIA_PUNTO2!$AX$4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91D-4A7B-9EBB-96B6F98A7C9C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91D-4A7B-9EBB-96B6F98A7C9C}"/>
              </c:ext>
            </c:extLst>
          </c:dPt>
          <c:cat>
            <c:numRef>
              <c:f>EMILIA_PUNTO2!$AP$2:$AV$2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0.74790070186543556</c:v>
                </c:pt>
                <c:pt idx="2">
                  <c:v>0.81427140891169791</c:v>
                </c:pt>
                <c:pt idx="3">
                  <c:v>0.92114093393652452</c:v>
                </c:pt>
                <c:pt idx="4">
                  <c:v>1.0158996202282875</c:v>
                </c:pt>
                <c:pt idx="5">
                  <c:v>1.0641570071242352</c:v>
                </c:pt>
                <c:pt idx="6">
                  <c:v>1.0571918937780658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D-4A7B-9EBB-96B6F98A7C9C}"/>
            </c:ext>
          </c:extLst>
        </c:ser>
        <c:ser>
          <c:idx val="1"/>
          <c:order val="1"/>
          <c:tx>
            <c:strRef>
              <c:f>EMILIA_PUNTO2!$AX$5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91D-4A7B-9EBB-96B6F98A7C9C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91D-4A7B-9EBB-96B6F98A7C9C}"/>
              </c:ext>
            </c:extLst>
          </c:dPt>
          <c:cat>
            <c:numRef>
              <c:f>EMILIA_PUNTO2!$AP$2:$AV$2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EMILIA_PUNTO2!$AP$8:$AV$8</c:f>
              <c:numCache>
                <c:formatCode>0.00</c:formatCode>
                <c:ptCount val="7"/>
                <c:pt idx="0">
                  <c:v>1.7873786376585379</c:v>
                </c:pt>
                <c:pt idx="1">
                  <c:v>1.7747489760597823</c:v>
                </c:pt>
                <c:pt idx="2">
                  <c:v>1.706353094265191</c:v>
                </c:pt>
                <c:pt idx="3">
                  <c:v>1.6247514749210326</c:v>
                </c:pt>
                <c:pt idx="4">
                  <c:v>1.5841302336107699</c:v>
                </c:pt>
                <c:pt idx="5">
                  <c:v>1.6291372846848324</c:v>
                </c:pt>
                <c:pt idx="6">
                  <c:v>1.7154046524753999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D-4A7B-9EBB-96B6F98A7C9C}"/>
            </c:ext>
          </c:extLst>
        </c:ser>
        <c:ser>
          <c:idx val="2"/>
          <c:order val="2"/>
          <c:tx>
            <c:strRef>
              <c:f>EMILIA_PUNTO2!$AX$6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1D-4A7B-9EBB-96B6F98A7C9C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1D-4A7B-9EBB-96B6F98A7C9C}"/>
              </c:ext>
            </c:extLst>
          </c:dPt>
          <c:cat>
            <c:numRef>
              <c:f>EMILIA_PUNTO2!$AP$2:$AV$2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1.5785683670375006</c:v>
                </c:pt>
                <c:pt idx="6">
                  <c:v>1.6280031830431081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1D-4A7B-9EBB-96B6F98A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Emilia Romagna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EMILIA_PUNTO3!$CH$4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3A-4152-9C95-DA940674851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3A-4152-9C95-DA9406748514}"/>
              </c:ext>
            </c:extLst>
          </c:dPt>
          <c:cat>
            <c:numRef>
              <c:f>EMILIA_PUNTO3!$BZ$1:$CF$1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EMILIA_PUNTO3!$BZ$3:$CF$3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0.74130894397452141</c:v>
                </c:pt>
                <c:pt idx="2">
                  <c:v>0.79849599839520002</c:v>
                </c:pt>
                <c:pt idx="3">
                  <c:v>0.87953242191356806</c:v>
                </c:pt>
                <c:pt idx="4">
                  <c:v>0.96311968139750448</c:v>
                </c:pt>
                <c:pt idx="5">
                  <c:v>1.0119169955018568</c:v>
                </c:pt>
                <c:pt idx="6">
                  <c:v>1.0326595107416254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A-4152-9C95-DA9406748514}"/>
            </c:ext>
          </c:extLst>
        </c:ser>
        <c:ser>
          <c:idx val="1"/>
          <c:order val="1"/>
          <c:tx>
            <c:strRef>
              <c:f>EMILIA_PUNTO3!$CH$5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3A-4152-9C95-DA940674851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3A-4152-9C95-DA9406748514}"/>
              </c:ext>
            </c:extLst>
          </c:dPt>
          <c:cat>
            <c:numRef>
              <c:f>EMILIA_PUNTO3!$BZ$1:$CF$1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EMILIA_PUNTO3!$BZ$7:$CF$7</c:f>
              <c:numCache>
                <c:formatCode>0.00</c:formatCode>
                <c:ptCount val="7"/>
                <c:pt idx="0">
                  <c:v>1.7873786376585379</c:v>
                </c:pt>
                <c:pt idx="1">
                  <c:v>1.6359011108006507</c:v>
                </c:pt>
                <c:pt idx="2">
                  <c:v>1.5694112685046862</c:v>
                </c:pt>
                <c:pt idx="3">
                  <c:v>1.4909522833088096</c:v>
                </c:pt>
                <c:pt idx="4">
                  <c:v>1.4511043453905434</c:v>
                </c:pt>
                <c:pt idx="5">
                  <c:v>1.5445203628323823</c:v>
                </c:pt>
                <c:pt idx="6">
                  <c:v>1.7099949637315341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A-4152-9C95-DA9406748514}"/>
            </c:ext>
          </c:extLst>
        </c:ser>
        <c:ser>
          <c:idx val="2"/>
          <c:order val="2"/>
          <c:tx>
            <c:strRef>
              <c:f>EMILIA_PUNTO3!$CH$6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3A-4152-9C95-DA9406748514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D3A-4152-9C95-DA9406748514}"/>
              </c:ext>
            </c:extLst>
          </c:dPt>
          <c:cat>
            <c:numRef>
              <c:f>EMILIA_PUNTO3!$BZ$1:$CF$1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EMILIA_PUNTO3!$BZ$11:$CF$11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1.6733228894123804</c:v>
                </c:pt>
                <c:pt idx="2">
                  <c:v>1.7462052680277931</c:v>
                </c:pt>
                <c:pt idx="3">
                  <c:v>1.8215354213615056</c:v>
                </c:pt>
                <c:pt idx="4">
                  <c:v>1.7474019085472545</c:v>
                </c:pt>
                <c:pt idx="5">
                  <c:v>1.934742094691853</c:v>
                </c:pt>
                <c:pt idx="6">
                  <c:v>2.0060087066595051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A-4152-9C95-DA940674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Emilia Romagna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EMILIA_PUNTO1_NORM!$AG$1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EMILIA_PUNTO1_NORM!$AD$2:$AD$19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EMILIA_PUNTO1_NORM!$AG$2:$AG$19</c:f>
              <c:numCache>
                <c:formatCode>General</c:formatCode>
                <c:ptCount val="18"/>
                <c:pt idx="0">
                  <c:v>152266</c:v>
                </c:pt>
                <c:pt idx="1">
                  <c:v>180033</c:v>
                </c:pt>
                <c:pt idx="2">
                  <c:v>205668</c:v>
                </c:pt>
                <c:pt idx="3">
                  <c:v>212504</c:v>
                </c:pt>
                <c:pt idx="4">
                  <c:v>212783</c:v>
                </c:pt>
                <c:pt idx="5">
                  <c:v>225628</c:v>
                </c:pt>
                <c:pt idx="6">
                  <c:v>243980</c:v>
                </c:pt>
                <c:pt idx="7">
                  <c:v>251692</c:v>
                </c:pt>
                <c:pt idx="8">
                  <c:v>277485</c:v>
                </c:pt>
                <c:pt idx="9">
                  <c:v>340696</c:v>
                </c:pt>
                <c:pt idx="10">
                  <c:v>370679</c:v>
                </c:pt>
                <c:pt idx="11">
                  <c:v>362729</c:v>
                </c:pt>
                <c:pt idx="12">
                  <c:v>317971</c:v>
                </c:pt>
                <c:pt idx="13">
                  <c:v>270179</c:v>
                </c:pt>
                <c:pt idx="14">
                  <c:v>237632</c:v>
                </c:pt>
                <c:pt idx="15">
                  <c:v>220380</c:v>
                </c:pt>
                <c:pt idx="16">
                  <c:v>175117</c:v>
                </c:pt>
                <c:pt idx="17">
                  <c:v>194516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46A4-8765-B70FEBB682BE}"/>
            </c:ext>
          </c:extLst>
        </c:ser>
        <c:ser>
          <c:idx val="1"/>
          <c:order val="1"/>
          <c:tx>
            <c:strRef>
              <c:f>EMILIA_PUNTO1_NORM!$AJ$1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EMILIA_PUNTO1_NORM!$AD$2:$AD$19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EMILIA_PUNTO1_NORM!$AJ$2:$AJ$19</c:f>
              <c:numCache>
                <c:formatCode>0</c:formatCode>
                <c:ptCount val="18"/>
                <c:pt idx="0">
                  <c:v>110723.82561565835</c:v>
                </c:pt>
                <c:pt idx="1">
                  <c:v>115994.69789338054</c:v>
                </c:pt>
                <c:pt idx="2">
                  <c:v>124264.25704988677</c:v>
                </c:pt>
                <c:pt idx="3">
                  <c:v>152026.14917124945</c:v>
                </c:pt>
                <c:pt idx="4">
                  <c:v>179696.56960483652</c:v>
                </c:pt>
                <c:pt idx="5">
                  <c:v>205013.52096478356</c:v>
                </c:pt>
                <c:pt idx="6">
                  <c:v>211547.78263067652</c:v>
                </c:pt>
                <c:pt idx="7">
                  <c:v>211666.27242146357</c:v>
                </c:pt>
                <c:pt idx="8">
                  <c:v>224103.18776384782</c:v>
                </c:pt>
                <c:pt idx="9">
                  <c:v>241621.58716168982</c:v>
                </c:pt>
                <c:pt idx="10">
                  <c:v>247920.66254321393</c:v>
                </c:pt>
                <c:pt idx="11">
                  <c:v>271044.80131274823</c:v>
                </c:pt>
                <c:pt idx="12">
                  <c:v>327985.70844177</c:v>
                </c:pt>
                <c:pt idx="13">
                  <c:v>348330.42724612483</c:v>
                </c:pt>
                <c:pt idx="14">
                  <c:v>328104.43616561557</c:v>
                </c:pt>
                <c:pt idx="15">
                  <c:v>268947.6687519892</c:v>
                </c:pt>
                <c:pt idx="16">
                  <c:v>200950.27865395101</c:v>
                </c:pt>
                <c:pt idx="17">
                  <c:v>222312.60964909432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B-46A4-8765-B70FEBB682BE}"/>
            </c:ext>
          </c:extLst>
        </c:ser>
        <c:ser>
          <c:idx val="2"/>
          <c:order val="2"/>
          <c:tx>
            <c:strRef>
              <c:f>EMILIA_PUNTO1_NORM!$AM$1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EMILIA_PUNTO1_NORM!$AD$2:$AD$19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EMILIA_PUNTO1_NORM!$AM$2:$AM$19</c:f>
              <c:numCache>
                <c:formatCode>0</c:formatCode>
                <c:ptCount val="18"/>
                <c:pt idx="0">
                  <c:v>87492.805541130598</c:v>
                </c:pt>
                <c:pt idx="1">
                  <c:v>99776.50322111274</c:v>
                </c:pt>
                <c:pt idx="2">
                  <c:v>106538.24498707848</c:v>
                </c:pt>
                <c:pt idx="3">
                  <c:v>110530.32838609623</c:v>
                </c:pt>
                <c:pt idx="4">
                  <c:v>115719.43265918337</c:v>
                </c:pt>
                <c:pt idx="5">
                  <c:v>123839.42721397904</c:v>
                </c:pt>
                <c:pt idx="6">
                  <c:v>151379.07440070878</c:v>
                </c:pt>
                <c:pt idx="7">
                  <c:v>178709.70382548671</c:v>
                </c:pt>
                <c:pt idx="8">
                  <c:v>203577.34688474645</c:v>
                </c:pt>
                <c:pt idx="9">
                  <c:v>209339.81026120362</c:v>
                </c:pt>
                <c:pt idx="10">
                  <c:v>208372.96555125347</c:v>
                </c:pt>
                <c:pt idx="11">
                  <c:v>218475.50906984811</c:v>
                </c:pt>
                <c:pt idx="12">
                  <c:v>232132.22175013306</c:v>
                </c:pt>
                <c:pt idx="13">
                  <c:v>232321.36962379556</c:v>
                </c:pt>
                <c:pt idx="14">
                  <c:v>243540.54274437507</c:v>
                </c:pt>
                <c:pt idx="15">
                  <c:v>273953.15465462487</c:v>
                </c:pt>
                <c:pt idx="16">
                  <c:v>253783.72567140235</c:v>
                </c:pt>
                <c:pt idx="17">
                  <c:v>287129.69733094343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B-46A4-8765-B70FEBB6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EMILIA_PUNTO2_NORM!$AX$4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3E-41DA-A91F-72C7A5A6CF06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3E-41DA-A91F-72C7A5A6CF06}"/>
              </c:ext>
            </c:extLst>
          </c:dPt>
          <c:cat>
            <c:numRef>
              <c:f>EMILIA_PUNTO2_NORM!$AP$2:$AV$2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EMILIA_PUNTO2_NORM!$AP$4:$AV$4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0.74790070186543556</c:v>
                </c:pt>
                <c:pt idx="2">
                  <c:v>0.81427140891169791</c:v>
                </c:pt>
                <c:pt idx="3">
                  <c:v>0.92114093393652452</c:v>
                </c:pt>
                <c:pt idx="4">
                  <c:v>1.0158996202282875</c:v>
                </c:pt>
                <c:pt idx="5">
                  <c:v>1.0641570071242352</c:v>
                </c:pt>
                <c:pt idx="6">
                  <c:v>1.0571918937780658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1DA-A91F-72C7A5A6CF06}"/>
            </c:ext>
          </c:extLst>
        </c:ser>
        <c:ser>
          <c:idx val="1"/>
          <c:order val="1"/>
          <c:tx>
            <c:strRef>
              <c:f>EMILIA_PUNTO2_NORM!$AX$5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3E-41DA-A91F-72C7A5A6CF06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3E-41DA-A91F-72C7A5A6CF06}"/>
              </c:ext>
            </c:extLst>
          </c:dPt>
          <c:cat>
            <c:numRef>
              <c:f>EMILIA_PUNTO2_NORM!$AP$2:$AV$2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EMILIA_PUNTO2_NORM!$AP$8:$AV$8</c:f>
              <c:numCache>
                <c:formatCode>0.00</c:formatCode>
                <c:ptCount val="7"/>
                <c:pt idx="0">
                  <c:v>1.4299029101268304</c:v>
                </c:pt>
                <c:pt idx="1">
                  <c:v>1.4197991808478259</c:v>
                </c:pt>
                <c:pt idx="2">
                  <c:v>1.3650824754121531</c:v>
                </c:pt>
                <c:pt idx="3">
                  <c:v>1.2998011799368261</c:v>
                </c:pt>
                <c:pt idx="4">
                  <c:v>1.2673041868886159</c:v>
                </c:pt>
                <c:pt idx="5">
                  <c:v>1.3033098277478659</c:v>
                </c:pt>
                <c:pt idx="6">
                  <c:v>1.3723237219803199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E-41DA-A91F-72C7A5A6CF06}"/>
            </c:ext>
          </c:extLst>
        </c:ser>
        <c:ser>
          <c:idx val="2"/>
          <c:order val="2"/>
          <c:tx>
            <c:strRef>
              <c:f>EMILIA_PUNTO2_NORM!$AX$6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3E-41DA-A91F-72C7A5A6CF06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33E-41DA-A91F-72C7A5A6CF06}"/>
              </c:ext>
            </c:extLst>
          </c:dPt>
          <c:cat>
            <c:numRef>
              <c:f>EMILIA_PUNTO2_NORM!$AP$2:$AV$2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EMILIA_PUNTO2_NORM!$AP$12:$AV$12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1.5785683670375006</c:v>
                </c:pt>
                <c:pt idx="6">
                  <c:v>1.6280031830431081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1DA-A91F-72C7A5A6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Emilia Romagna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EMILIA_PUNTO3_NORM!$CH$4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7B8-4410-9E8C-586868615B7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B8-4410-9E8C-586868615B75}"/>
              </c:ext>
            </c:extLst>
          </c:dPt>
          <c:cat>
            <c:numRef>
              <c:f>EMILIA_PUNTO3_NORM!$BZ$1:$CF$1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EMILIA_PUNTO3_NORM!$BZ$3:$CF$3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0.74130894397452141</c:v>
                </c:pt>
                <c:pt idx="2">
                  <c:v>0.79849599839520002</c:v>
                </c:pt>
                <c:pt idx="3">
                  <c:v>0.87953242191356806</c:v>
                </c:pt>
                <c:pt idx="4">
                  <c:v>0.96311968139750448</c:v>
                </c:pt>
                <c:pt idx="5">
                  <c:v>1.0119169955018568</c:v>
                </c:pt>
                <c:pt idx="6">
                  <c:v>1.0326595107416254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8-4410-9E8C-586868615B75}"/>
            </c:ext>
          </c:extLst>
        </c:ser>
        <c:ser>
          <c:idx val="1"/>
          <c:order val="1"/>
          <c:tx>
            <c:strRef>
              <c:f>EMILIA_PUNTO3_NORM!$CH$5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7B8-4410-9E8C-586868615B7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7B8-4410-9E8C-586868615B75}"/>
              </c:ext>
            </c:extLst>
          </c:dPt>
          <c:cat>
            <c:numRef>
              <c:f>EMILIA_PUNTO3_NORM!$BZ$1:$CF$1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EMILIA_PUNTO3_NORM!$BZ$7:$CF$7</c:f>
              <c:numCache>
                <c:formatCode>0.00</c:formatCode>
                <c:ptCount val="7"/>
                <c:pt idx="0">
                  <c:v>1.4299029101268304</c:v>
                </c:pt>
                <c:pt idx="1">
                  <c:v>1.3087208886405206</c:v>
                </c:pt>
                <c:pt idx="2">
                  <c:v>1.255529014803749</c:v>
                </c:pt>
                <c:pt idx="3">
                  <c:v>1.1927618266470477</c:v>
                </c:pt>
                <c:pt idx="4">
                  <c:v>1.1608834763124349</c:v>
                </c:pt>
                <c:pt idx="5">
                  <c:v>1.2356162902659058</c:v>
                </c:pt>
                <c:pt idx="6">
                  <c:v>1.3679959709852272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8-4410-9E8C-586868615B75}"/>
            </c:ext>
          </c:extLst>
        </c:ser>
        <c:ser>
          <c:idx val="2"/>
          <c:order val="2"/>
          <c:tx>
            <c:strRef>
              <c:f>EMILIA_PUNTO3_NORM!$CH$6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7B8-4410-9E8C-586868615B75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7B8-4410-9E8C-586868615B75}"/>
              </c:ext>
            </c:extLst>
          </c:dPt>
          <c:cat>
            <c:numRef>
              <c:f>EMILIA_PUNTO3_NORM!$BZ$1:$CF$1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EMILIA_PUNTO3_NORM!$BZ$11:$CF$11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1.6733228894123804</c:v>
                </c:pt>
                <c:pt idx="2">
                  <c:v>1.7462052680277931</c:v>
                </c:pt>
                <c:pt idx="3">
                  <c:v>1.8215354213615056</c:v>
                </c:pt>
                <c:pt idx="4">
                  <c:v>1.7474019085472545</c:v>
                </c:pt>
                <c:pt idx="5">
                  <c:v>1.934742094691853</c:v>
                </c:pt>
                <c:pt idx="6">
                  <c:v>2.0060087066595051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B8-4410-9E8C-58686861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EMILIA_PUNTO1_TM!$AX$4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C17-464F-A10B-424BAE390DA9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C17-464F-A10B-424BAE390DA9}"/>
              </c:ext>
            </c:extLst>
          </c:dPt>
          <c:cat>
            <c:numRef>
              <c:f>EMILIA_PUNTO1_TM!$AP$2:$AV$2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EMILIA_PUNTO1_TM!$AP$4:$AV$4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0.73641160950015427</c:v>
                </c:pt>
                <c:pt idx="2">
                  <c:v>0.7902968063301351</c:v>
                </c:pt>
                <c:pt idx="3">
                  <c:v>0.88260599276212881</c:v>
                </c:pt>
                <c:pt idx="4">
                  <c:v>0.96050424799638767</c:v>
                </c:pt>
                <c:pt idx="5">
                  <c:v>1.0240016417149889</c:v>
                </c:pt>
                <c:pt idx="6">
                  <c:v>1.03260395817073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7-464F-A10B-424BAE390DA9}"/>
            </c:ext>
          </c:extLst>
        </c:ser>
        <c:ser>
          <c:idx val="1"/>
          <c:order val="1"/>
          <c:tx>
            <c:strRef>
              <c:f>EMILIA_PUNTO1_TM!$AX$5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C17-464F-A10B-424BAE390DA9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17-464F-A10B-424BAE390DA9}"/>
              </c:ext>
            </c:extLst>
          </c:dPt>
          <c:cat>
            <c:numRef>
              <c:f>EMILIA_PUNTO1_TM!$AP$2:$AV$2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EMILIA_PUNTO1_TM!$AP$8:$AV$8</c:f>
              <c:numCache>
                <c:formatCode>0.00</c:formatCode>
                <c:ptCount val="7"/>
                <c:pt idx="0">
                  <c:v>1.4903118887721969</c:v>
                </c:pt>
                <c:pt idx="1">
                  <c:v>1.4939435401442125</c:v>
                </c:pt>
                <c:pt idx="2">
                  <c:v>1.4222591396933837</c:v>
                </c:pt>
                <c:pt idx="3">
                  <c:v>1.3473700041749352</c:v>
                </c:pt>
                <c:pt idx="4">
                  <c:v>1.3017184362104577</c:v>
                </c:pt>
                <c:pt idx="5">
                  <c:v>1.3799443543623027</c:v>
                </c:pt>
                <c:pt idx="6">
                  <c:v>1.5243116069604168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17-464F-A10B-424BAE390DA9}"/>
            </c:ext>
          </c:extLst>
        </c:ser>
        <c:ser>
          <c:idx val="2"/>
          <c:order val="2"/>
          <c:tx>
            <c:strRef>
              <c:f>EMILIA_PUNTO1_TM!$AX$6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17-464F-A10B-424BAE390DA9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C17-464F-A10B-424BAE390DA9}"/>
              </c:ext>
            </c:extLst>
          </c:dPt>
          <c:cat>
            <c:numRef>
              <c:f>EMILIA_PUNTO1_TM!$AP$2:$AV$2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EMILIA_PUNTO1_TM!$AP$12:$AV$12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1.9399505673493684</c:v>
                </c:pt>
                <c:pt idx="6">
                  <c:v>2.0059917026538523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17-464F-A10B-424BAE39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Emilia Romagna per anno</a:t>
            </a:r>
            <a:r>
              <a:rPr lang="it-IT" baseline="0"/>
              <a:t> ed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EMILIA_PUNTO1_TM!$AG$1</c:f>
              <c:strCache>
                <c:ptCount val="1"/>
                <c:pt idx="0">
                  <c:v>T2024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EMILIA_PUNTO1_TM!$AD$2:$AD$19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EMILIA_PUNTO1_TM!$AG$2:$AG$19</c:f>
              <c:numCache>
                <c:formatCode>General</c:formatCode>
                <c:ptCount val="18"/>
                <c:pt idx="0">
                  <c:v>152266</c:v>
                </c:pt>
                <c:pt idx="1">
                  <c:v>180033</c:v>
                </c:pt>
                <c:pt idx="2">
                  <c:v>205668</c:v>
                </c:pt>
                <c:pt idx="3">
                  <c:v>212504</c:v>
                </c:pt>
                <c:pt idx="4">
                  <c:v>212783</c:v>
                </c:pt>
                <c:pt idx="5">
                  <c:v>225628</c:v>
                </c:pt>
                <c:pt idx="6">
                  <c:v>243980</c:v>
                </c:pt>
                <c:pt idx="7">
                  <c:v>251692</c:v>
                </c:pt>
                <c:pt idx="8">
                  <c:v>277485</c:v>
                </c:pt>
                <c:pt idx="9">
                  <c:v>340696</c:v>
                </c:pt>
                <c:pt idx="10">
                  <c:v>370679</c:v>
                </c:pt>
                <c:pt idx="11">
                  <c:v>362729</c:v>
                </c:pt>
                <c:pt idx="12">
                  <c:v>317971</c:v>
                </c:pt>
                <c:pt idx="13">
                  <c:v>270179</c:v>
                </c:pt>
                <c:pt idx="14">
                  <c:v>237632</c:v>
                </c:pt>
                <c:pt idx="15">
                  <c:v>220380</c:v>
                </c:pt>
                <c:pt idx="16">
                  <c:v>175117</c:v>
                </c:pt>
                <c:pt idx="17">
                  <c:v>194516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D-414B-9A28-7D3498CF68EF}"/>
            </c:ext>
          </c:extLst>
        </c:ser>
        <c:ser>
          <c:idx val="1"/>
          <c:order val="1"/>
          <c:tx>
            <c:strRef>
              <c:f>EMILIA_PUNTO1_TM!$AJ$1</c:f>
              <c:strCache>
                <c:ptCount val="1"/>
                <c:pt idx="0">
                  <c:v>T2039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EMILIA_PUNTO1_TM!$AD$2:$AD$19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EMILIA_PUNTO1_TM!$AJ$2:$AJ$19</c:f>
              <c:numCache>
                <c:formatCode>0</c:formatCode>
                <c:ptCount val="18"/>
                <c:pt idx="0">
                  <c:v>110723.82561565835</c:v>
                </c:pt>
                <c:pt idx="1">
                  <c:v>115994.69789338054</c:v>
                </c:pt>
                <c:pt idx="2">
                  <c:v>124264.25704988677</c:v>
                </c:pt>
                <c:pt idx="3">
                  <c:v>152026.14917124945</c:v>
                </c:pt>
                <c:pt idx="4">
                  <c:v>179696.56960483652</c:v>
                </c:pt>
                <c:pt idx="5">
                  <c:v>205013.52096478356</c:v>
                </c:pt>
                <c:pt idx="6">
                  <c:v>211547.78263067652</c:v>
                </c:pt>
                <c:pt idx="7">
                  <c:v>211666.27242146357</c:v>
                </c:pt>
                <c:pt idx="8">
                  <c:v>224103.18776384782</c:v>
                </c:pt>
                <c:pt idx="9">
                  <c:v>241621.58716168982</c:v>
                </c:pt>
                <c:pt idx="10">
                  <c:v>247920.66254321393</c:v>
                </c:pt>
                <c:pt idx="11">
                  <c:v>271044.80131274823</c:v>
                </c:pt>
                <c:pt idx="12">
                  <c:v>327985.70844177</c:v>
                </c:pt>
                <c:pt idx="13">
                  <c:v>348330.42724612483</c:v>
                </c:pt>
                <c:pt idx="14">
                  <c:v>328104.43616561557</c:v>
                </c:pt>
                <c:pt idx="15">
                  <c:v>268947.6687519892</c:v>
                </c:pt>
                <c:pt idx="16">
                  <c:v>200950.27865395101</c:v>
                </c:pt>
                <c:pt idx="17">
                  <c:v>222312.60964909432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D-414B-9A28-7D3498CF68EF}"/>
            </c:ext>
          </c:extLst>
        </c:ser>
        <c:ser>
          <c:idx val="2"/>
          <c:order val="2"/>
          <c:tx>
            <c:strRef>
              <c:f>EMILIA_PUNTO1_TM!$AM$1</c:f>
              <c:strCache>
                <c:ptCount val="1"/>
                <c:pt idx="0">
                  <c:v>T2054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EMILIA_PUNTO1_TM!$AD$2:$AD$19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EMILIA_PUNTO1_TM!$AM$2:$AM$19</c:f>
              <c:numCache>
                <c:formatCode>0</c:formatCode>
                <c:ptCount val="18"/>
                <c:pt idx="0">
                  <c:v>87492.805541130598</c:v>
                </c:pt>
                <c:pt idx="1">
                  <c:v>99776.50322111274</c:v>
                </c:pt>
                <c:pt idx="2">
                  <c:v>106538.24498707848</c:v>
                </c:pt>
                <c:pt idx="3">
                  <c:v>110530.32838609623</c:v>
                </c:pt>
                <c:pt idx="4">
                  <c:v>115719.43265918337</c:v>
                </c:pt>
                <c:pt idx="5">
                  <c:v>123839.42721397904</c:v>
                </c:pt>
                <c:pt idx="6">
                  <c:v>151379.07440070878</c:v>
                </c:pt>
                <c:pt idx="7">
                  <c:v>178709.70382548671</c:v>
                </c:pt>
                <c:pt idx="8">
                  <c:v>203577.34688474645</c:v>
                </c:pt>
                <c:pt idx="9">
                  <c:v>209339.81026120362</c:v>
                </c:pt>
                <c:pt idx="10">
                  <c:v>208372.96555125347</c:v>
                </c:pt>
                <c:pt idx="11">
                  <c:v>218475.50906984811</c:v>
                </c:pt>
                <c:pt idx="12">
                  <c:v>232132.22175013306</c:v>
                </c:pt>
                <c:pt idx="13">
                  <c:v>232321.36962379556</c:v>
                </c:pt>
                <c:pt idx="14">
                  <c:v>243540.54274437507</c:v>
                </c:pt>
                <c:pt idx="15">
                  <c:v>273953.15465462487</c:v>
                </c:pt>
                <c:pt idx="16">
                  <c:v>253783.72567140235</c:v>
                </c:pt>
                <c:pt idx="17">
                  <c:v>287129.69733094343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D-414B-9A28-7D3498CF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02223"/>
        <c:axId val="1497003183"/>
      </c:lineChart>
      <c:catAx>
        <c:axId val="14970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3183"/>
        <c:crosses val="autoZero"/>
        <c:auto val="1"/>
        <c:lblAlgn val="ctr"/>
        <c:lblOffset val="100"/>
        <c:noMultiLvlLbl val="0"/>
      </c:catAx>
      <c:valAx>
        <c:axId val="14970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 in migliaia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70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 con tassi di fecondità del Trentino</a:t>
            </a:r>
            <a:endParaRPr lang="it-IT"/>
          </a:p>
        </c:rich>
      </c:tx>
      <c:layout>
        <c:manualLayout>
          <c:xMode val="edge"/>
          <c:yMode val="edge"/>
          <c:x val="0.1002567804024496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EMILIA_PUNTO2_TM!$AX$4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8C5-4E80-896B-FC5FDF1B609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8C5-4E80-896B-FC5FDF1B6091}"/>
              </c:ext>
            </c:extLst>
          </c:dPt>
          <c:cat>
            <c:numRef>
              <c:f>EMILIA_PUNTO2_TM!$AP$2:$AV$2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EMILIA_PUNTO2_TM!$AP$4:$AV$4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0.74790070186543556</c:v>
                </c:pt>
                <c:pt idx="2">
                  <c:v>0.81427140891169791</c:v>
                </c:pt>
                <c:pt idx="3">
                  <c:v>0.92114093393652452</c:v>
                </c:pt>
                <c:pt idx="4">
                  <c:v>1.0158996202282875</c:v>
                </c:pt>
                <c:pt idx="5">
                  <c:v>1.0641570071242352</c:v>
                </c:pt>
                <c:pt idx="6">
                  <c:v>1.0571918937780658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E80-896B-FC5FDF1B6091}"/>
            </c:ext>
          </c:extLst>
        </c:ser>
        <c:ser>
          <c:idx val="1"/>
          <c:order val="1"/>
          <c:tx>
            <c:strRef>
              <c:f>EMILIA_PUNTO2_TM!$AX$5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8C5-4E80-896B-FC5FDF1B609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8C5-4E80-896B-FC5FDF1B6091}"/>
              </c:ext>
            </c:extLst>
          </c:dPt>
          <c:cat>
            <c:numRef>
              <c:f>EMILIA_PUNTO2_TM!$AP$2:$AV$2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EMILIA_PUNTO2_TM!$AP$8:$AV$8</c:f>
              <c:numCache>
                <c:formatCode>0.00</c:formatCode>
                <c:ptCount val="7"/>
                <c:pt idx="0">
                  <c:v>1.4903118887721969</c:v>
                </c:pt>
                <c:pt idx="1">
                  <c:v>1.4939435401442125</c:v>
                </c:pt>
                <c:pt idx="2">
                  <c:v>1.4222591396933837</c:v>
                </c:pt>
                <c:pt idx="3">
                  <c:v>1.3473700041749352</c:v>
                </c:pt>
                <c:pt idx="4">
                  <c:v>1.3017184362104577</c:v>
                </c:pt>
                <c:pt idx="5">
                  <c:v>1.3229475997830387</c:v>
                </c:pt>
                <c:pt idx="6">
                  <c:v>1.3896109895449109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5-4E80-896B-FC5FDF1B6091}"/>
            </c:ext>
          </c:extLst>
        </c:ser>
        <c:ser>
          <c:idx val="2"/>
          <c:order val="2"/>
          <c:tx>
            <c:strRef>
              <c:f>EMILIA_PUNTO2_TM!$AX$6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12700">
                  <a:noFill/>
                </a:ln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C5-4E80-896B-FC5FDF1B6091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8C5-4E80-896B-FC5FDF1B6091}"/>
              </c:ext>
            </c:extLst>
          </c:dPt>
          <c:cat>
            <c:numRef>
              <c:f>EMILIA_PUNTO2_TM!$AP$2:$AV$2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EMILIA_PUNTO2_TM!$AP$12:$AV$12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1.5785683670375006</c:v>
                </c:pt>
                <c:pt idx="6">
                  <c:v>1.6280031830431081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C5-4E80-896B-FC5FDF1B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/>
              <a:t>Indici</a:t>
            </a:r>
            <a:r>
              <a:rPr lang="it-IT" sz="1300" baseline="0"/>
              <a:t> di interesse Emilia Romagna 2024-2054 senza avvelenamento e cause esterne di traumatismo</a:t>
            </a:r>
            <a:endParaRPr lang="it-IT" sz="13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EMILIA_PUNTO3_TM!$CH$4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68-4F58-92E2-6C4DE7819D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68-4F58-92E2-6C4DE7819D6D}"/>
              </c:ext>
            </c:extLst>
          </c:dPt>
          <c:cat>
            <c:numRef>
              <c:f>EMILIA_PUNTO3_TM!$BZ$1:$CF$1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EMILIA_PUNTO3_TM!$BZ$3:$CF$3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0.74130894397452141</c:v>
                </c:pt>
                <c:pt idx="2">
                  <c:v>0.79849599839520002</c:v>
                </c:pt>
                <c:pt idx="3">
                  <c:v>0.87953242191356806</c:v>
                </c:pt>
                <c:pt idx="4">
                  <c:v>0.96311968139750448</c:v>
                </c:pt>
                <c:pt idx="5">
                  <c:v>1.0119169955018568</c:v>
                </c:pt>
                <c:pt idx="6">
                  <c:v>1.0326595107416254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8-4F58-92E2-6C4DE7819D6D}"/>
            </c:ext>
          </c:extLst>
        </c:ser>
        <c:ser>
          <c:idx val="1"/>
          <c:order val="1"/>
          <c:tx>
            <c:strRef>
              <c:f>EMILIA_PUNTO3_TM!$CH$5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68-4F58-92E2-6C4DE7819D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68-4F58-92E2-6C4DE7819D6D}"/>
              </c:ext>
            </c:extLst>
          </c:dPt>
          <c:cat>
            <c:numRef>
              <c:f>EMILIA_PUNTO3_TM!$BZ$1:$CF$1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EMILIA_PUNTO3_TM!$BZ$7:$CF$7</c:f>
              <c:numCache>
                <c:formatCode>0.00</c:formatCode>
                <c:ptCount val="7"/>
                <c:pt idx="0">
                  <c:v>1.4903118887721969</c:v>
                </c:pt>
                <c:pt idx="1">
                  <c:v>1.4944997519423067</c:v>
                </c:pt>
                <c:pt idx="2">
                  <c:v>1.4233350812188532</c:v>
                </c:pt>
                <c:pt idx="3">
                  <c:v>1.345106845996523</c:v>
                </c:pt>
                <c:pt idx="4">
                  <c:v>1.3018543599233114</c:v>
                </c:pt>
                <c:pt idx="5">
                  <c:v>1.3781750832388326</c:v>
                </c:pt>
                <c:pt idx="6">
                  <c:v>1.525789891206907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8-4F58-92E2-6C4DE7819D6D}"/>
            </c:ext>
          </c:extLst>
        </c:ser>
        <c:ser>
          <c:idx val="2"/>
          <c:order val="2"/>
          <c:tx>
            <c:strRef>
              <c:f>EMILIA_PUNTO3_TM!$CH$6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68-4F58-92E2-6C4DE7819D6D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68-4F58-92E2-6C4DE7819D6D}"/>
              </c:ext>
            </c:extLst>
          </c:dPt>
          <c:cat>
            <c:numRef>
              <c:f>EMILIA_PUNTO3_TM!$BZ$1:$CF$1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EMILIA_PUNTO3_TM!$BZ$11:$CF$11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1.6733228894123804</c:v>
                </c:pt>
                <c:pt idx="2">
                  <c:v>1.7462052680277931</c:v>
                </c:pt>
                <c:pt idx="3">
                  <c:v>1.8215354213615056</c:v>
                </c:pt>
                <c:pt idx="4">
                  <c:v>1.7474019085472545</c:v>
                </c:pt>
                <c:pt idx="5">
                  <c:v>1.934742094691853</c:v>
                </c:pt>
                <c:pt idx="6">
                  <c:v>2.0060087066595051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8-4F58-92E2-6C4DE781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47855"/>
        <c:axId val="1525448335"/>
      </c:lineChart>
      <c:catAx>
        <c:axId val="1525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8335"/>
        <c:crosses val="autoZero"/>
        <c:auto val="1"/>
        <c:lblAlgn val="ctr"/>
        <c:lblOffset val="100"/>
        <c:noMultiLvlLbl val="0"/>
      </c:catAx>
      <c:valAx>
        <c:axId val="15254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Indici di interesse</a:t>
            </a:r>
            <a:r>
              <a:rPr lang="it-IT" baseline="0"/>
              <a:t> Emilia Romagna 2024-2054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171296296296298"/>
          <c:w val="0.8838079615048118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EMILIA_PUNTO1!$AX$4</c:f>
              <c:strCache>
                <c:ptCount val="1"/>
                <c:pt idx="0">
                  <c:v>Ind. dipendenza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97-48A4-9A90-933432FE523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A97-48A4-9A90-933432FE523B}"/>
              </c:ext>
            </c:extLst>
          </c:dPt>
          <c:cat>
            <c:numRef>
              <c:f>EMILIA_PUNTO1!$AP$2:$AV$2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EMILIA_PUNTO1!$AP$4:$AV$4</c:f>
              <c:numCache>
                <c:formatCode>0.00</c:formatCode>
                <c:ptCount val="7"/>
                <c:pt idx="0">
                  <c:v>0.70988802996416944</c:v>
                </c:pt>
                <c:pt idx="1">
                  <c:v>0.73641160950015427</c:v>
                </c:pt>
                <c:pt idx="2">
                  <c:v>0.7902968063301351</c:v>
                </c:pt>
                <c:pt idx="3">
                  <c:v>0.88260599276212881</c:v>
                </c:pt>
                <c:pt idx="4">
                  <c:v>0.96050424799638767</c:v>
                </c:pt>
                <c:pt idx="5">
                  <c:v>1.0240016417149889</c:v>
                </c:pt>
                <c:pt idx="6">
                  <c:v>1.03260395817073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7-48A4-9A90-933432FE523B}"/>
            </c:ext>
          </c:extLst>
        </c:ser>
        <c:ser>
          <c:idx val="1"/>
          <c:order val="1"/>
          <c:tx>
            <c:strRef>
              <c:f>EMILIA_PUNTO1!$AX$5</c:f>
              <c:strCache>
                <c:ptCount val="1"/>
                <c:pt idx="0">
                  <c:v>Ind. struttura pop. attiva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97-48A4-9A90-933432FE523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97-48A4-9A90-933432FE523B}"/>
              </c:ext>
            </c:extLst>
          </c:dPt>
          <c:cat>
            <c:numRef>
              <c:f>EMILIA_PUNTO1!$AP$2:$AV$2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EMILIA_PUNTO1!$AP$8:$AV$8</c:f>
              <c:numCache>
                <c:formatCode>0.00</c:formatCode>
                <c:ptCount val="7"/>
                <c:pt idx="0">
                  <c:v>1.7873786376585379</c:v>
                </c:pt>
                <c:pt idx="1">
                  <c:v>1.7747489760597823</c:v>
                </c:pt>
                <c:pt idx="2">
                  <c:v>1.706353094265191</c:v>
                </c:pt>
                <c:pt idx="3">
                  <c:v>1.6247514749210326</c:v>
                </c:pt>
                <c:pt idx="4">
                  <c:v>1.5841302336107699</c:v>
                </c:pt>
                <c:pt idx="5">
                  <c:v>1.6993256564739629</c:v>
                </c:pt>
                <c:pt idx="6">
                  <c:v>1.8816857682296302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97-48A4-9A90-933432FE523B}"/>
            </c:ext>
          </c:extLst>
        </c:ser>
        <c:ser>
          <c:idx val="2"/>
          <c:order val="2"/>
          <c:tx>
            <c:strRef>
              <c:f>EMILIA_PUNTO1!$AX$6</c:f>
              <c:strCache>
                <c:ptCount val="1"/>
                <c:pt idx="0">
                  <c:v>Ind. ricambio pop. attiva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>
                  <a:outerShdw blurRad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sq">
                <a:solidFill>
                  <a:schemeClr val="accent3"/>
                </a:solidFill>
                <a:round/>
              </a:ln>
              <a:effectLst>
                <a:outerShdw blurRad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97-48A4-9A90-933432FE523B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97-48A4-9A90-933432FE523B}"/>
              </c:ext>
            </c:extLst>
          </c:dPt>
          <c:cat>
            <c:numRef>
              <c:f>EMILIA_PUNTO1!$AP$2:$AV$2</c:f>
              <c:numCache>
                <c:formatCode>General</c:formatCode>
                <c:ptCount val="7"/>
                <c:pt idx="0">
                  <c:v>2024</c:v>
                </c:pt>
                <c:pt idx="1">
                  <c:v>2029</c:v>
                </c:pt>
                <c:pt idx="2">
                  <c:v>2034</c:v>
                </c:pt>
                <c:pt idx="3">
                  <c:v>2039</c:v>
                </c:pt>
                <c:pt idx="4">
                  <c:v>2044</c:v>
                </c:pt>
                <c:pt idx="5">
                  <c:v>2049</c:v>
                </c:pt>
                <c:pt idx="6">
                  <c:v>2054</c:v>
                </c:pt>
              </c:numCache>
            </c:numRef>
          </c:cat>
          <c:val>
            <c:numRef>
              <c:f>EMILIA_PUNTO1!$AP$12:$AV$12</c:f>
              <c:numCache>
                <c:formatCode>0.00</c:formatCode>
                <c:ptCount val="7"/>
                <c:pt idx="0">
                  <c:v>1.4943440030453561</c:v>
                </c:pt>
                <c:pt idx="1">
                  <c:v>1.6723567258564751</c:v>
                </c:pt>
                <c:pt idx="2">
                  <c:v>1.7434378642458144</c:v>
                </c:pt>
                <c:pt idx="3">
                  <c:v>1.8252196419944473</c:v>
                </c:pt>
                <c:pt idx="4">
                  <c:v>1.7466970138623041</c:v>
                </c:pt>
                <c:pt idx="5">
                  <c:v>1.9399505673493684</c:v>
                </c:pt>
                <c:pt idx="6">
                  <c:v>2.0059917026538523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97-48A4-9A90-933432FE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9375"/>
        <c:axId val="833179855"/>
      </c:lineChart>
      <c:catAx>
        <c:axId val="833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855"/>
        <c:crosses val="autoZero"/>
        <c:auto val="1"/>
        <c:lblAlgn val="ctr"/>
        <c:lblOffset val="100"/>
        <c:noMultiLvlLbl val="0"/>
      </c:catAx>
      <c:valAx>
        <c:axId val="83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1F5D86-C81A-46CB-9C33-A06929DA9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D84E058-DC04-4446-9A57-F300719F4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66F21E-AC27-42C7-B6B1-B2FF26FA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3C0653-6810-4522-BCD7-98B9858D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E4A69F-B742-414E-B280-554C26A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09A42A-7E5F-4953-9045-4027A4A6A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4960A8-830D-4524-8A02-8510708F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47276B-CFAA-4DEF-A190-48B989EA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7B9D06-CF2B-4365-8E00-B6B53D50D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525780</xdr:colOff>
      <xdr:row>20</xdr:row>
      <xdr:rowOff>118110</xdr:rowOff>
    </xdr:from>
    <xdr:to>
      <xdr:col>39</xdr:col>
      <xdr:colOff>220980</xdr:colOff>
      <xdr:row>35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0B515F-0DEB-41A1-B02F-CD65BB090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68580</xdr:colOff>
      <xdr:row>14</xdr:row>
      <xdr:rowOff>171450</xdr:rowOff>
    </xdr:from>
    <xdr:to>
      <xdr:col>45</xdr:col>
      <xdr:colOff>381000</xdr:colOff>
      <xdr:row>29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4CAD8-3575-4ADF-8424-0C2C3F4FC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160020</xdr:colOff>
      <xdr:row>15</xdr:row>
      <xdr:rowOff>156210</xdr:rowOff>
    </xdr:from>
    <xdr:to>
      <xdr:col>81</xdr:col>
      <xdr:colOff>457200</xdr:colOff>
      <xdr:row>30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8AF5FD-1A84-4495-896C-23AAF7D8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8037-630D-4B7E-9C7C-1BC623066724}">
  <dimension ref="A1:AX24"/>
  <sheetViews>
    <sheetView topLeftCell="AI4" workbookViewId="0">
      <selection activeCell="AV8" sqref="AV8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498937</v>
      </c>
      <c r="C2" s="13">
        <v>8558753</v>
      </c>
      <c r="D2" s="14">
        <v>74054</v>
      </c>
      <c r="E2" s="13"/>
      <c r="F2" s="13"/>
      <c r="G2" s="13"/>
      <c r="H2" s="13"/>
      <c r="I2" s="13"/>
      <c r="J2" s="13"/>
      <c r="K2" s="13"/>
      <c r="L2" s="15">
        <v>60707.514954185543</v>
      </c>
      <c r="M2" s="15">
        <v>56640.895001396202</v>
      </c>
      <c r="N2" s="16">
        <v>54032.700280417259</v>
      </c>
      <c r="O2" s="15">
        <v>52047.72679040971</v>
      </c>
      <c r="P2" s="15">
        <v>48721.454904328246</v>
      </c>
      <c r="Q2" s="16">
        <v>42696.072974452843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63694.342892318207</v>
      </c>
      <c r="X2" s="19">
        <v>59427.644018526669</v>
      </c>
      <c r="Y2" s="20">
        <v>56691.125335241093</v>
      </c>
      <c r="Z2" s="19">
        <v>54608.490554355769</v>
      </c>
      <c r="AA2" s="19">
        <v>51118.565094138197</v>
      </c>
      <c r="AB2" s="21">
        <v>44796.732566677754</v>
      </c>
      <c r="AD2" s="17" t="s">
        <v>34</v>
      </c>
      <c r="AE2" s="17">
        <v>78212</v>
      </c>
      <c r="AF2" s="17">
        <v>74054</v>
      </c>
      <c r="AG2" s="22">
        <f>AE2+AF2</f>
        <v>152266</v>
      </c>
      <c r="AH2" s="19">
        <v>56691.125335241093</v>
      </c>
      <c r="AI2" s="23">
        <v>54032.700280417259</v>
      </c>
      <c r="AJ2" s="24">
        <f>AH2+AI2</f>
        <v>110723.82561565835</v>
      </c>
      <c r="AK2" s="19">
        <v>44796.732566677754</v>
      </c>
      <c r="AL2" s="19">
        <v>42696.072974452843</v>
      </c>
      <c r="AM2" s="25">
        <f>AL2+AK2</f>
        <v>87492.805541130598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26" t="s">
        <v>35</v>
      </c>
      <c r="B3" s="27">
        <v>498674</v>
      </c>
      <c r="C3" s="27">
        <v>8059816</v>
      </c>
      <c r="D3" s="28">
        <v>87132</v>
      </c>
      <c r="E3" s="27"/>
      <c r="F3" s="27"/>
      <c r="G3" s="27"/>
      <c r="H3" s="27"/>
      <c r="I3" s="27"/>
      <c r="J3" s="27"/>
      <c r="K3" s="27"/>
      <c r="L3" s="29">
        <v>74014.964606753958</v>
      </c>
      <c r="M3" s="29">
        <v>60675.514768925779</v>
      </c>
      <c r="N3" s="30">
        <v>56611.038415523908</v>
      </c>
      <c r="O3" s="29">
        <v>54004.218527863828</v>
      </c>
      <c r="P3" s="29">
        <v>52020.291358389477</v>
      </c>
      <c r="Q3" s="30">
        <v>48695.772818935024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63647.200414071456</v>
      </c>
      <c r="Y3" s="35">
        <v>59383.659477856629</v>
      </c>
      <c r="Z3" s="34">
        <v>56649.166190652402</v>
      </c>
      <c r="AA3" s="34">
        <v>54568.07284281114</v>
      </c>
      <c r="AB3" s="36">
        <v>51080.730402177724</v>
      </c>
      <c r="AD3" s="33" t="s">
        <v>35</v>
      </c>
      <c r="AE3" s="33">
        <v>92901</v>
      </c>
      <c r="AF3" s="33">
        <v>87132</v>
      </c>
      <c r="AG3" s="22">
        <f t="shared" ref="AG3:AG19" si="0">AE3+AF3</f>
        <v>180033</v>
      </c>
      <c r="AH3" s="34">
        <v>59383.659477856629</v>
      </c>
      <c r="AI3" s="37">
        <v>56611.038415523908</v>
      </c>
      <c r="AJ3" s="24">
        <f t="shared" ref="AJ3:AJ19" si="1">AH3+AI3</f>
        <v>115994.69789338054</v>
      </c>
      <c r="AK3" s="34">
        <v>51080.730402177724</v>
      </c>
      <c r="AL3" s="34">
        <v>48695.772818935024</v>
      </c>
      <c r="AM3" s="25">
        <f t="shared" ref="AM3:AM19" si="2">AL3+AK3</f>
        <v>99776.50322111274</v>
      </c>
    </row>
    <row r="4" spans="1:50" x14ac:dyDescent="0.3">
      <c r="A4" s="26" t="s">
        <v>36</v>
      </c>
      <c r="B4" s="27">
        <v>498434</v>
      </c>
      <c r="C4" s="27">
        <v>7561142</v>
      </c>
      <c r="D4" s="28">
        <v>99724</v>
      </c>
      <c r="E4" s="27"/>
      <c r="F4" s="27"/>
      <c r="G4" s="27"/>
      <c r="H4" s="27"/>
      <c r="I4" s="27"/>
      <c r="J4" s="27"/>
      <c r="K4" s="27"/>
      <c r="L4" s="29">
        <v>87090.065429519076</v>
      </c>
      <c r="M4" s="29">
        <v>73979.342955122585</v>
      </c>
      <c r="N4" s="30">
        <v>60646.313078954889</v>
      </c>
      <c r="O4" s="29">
        <v>56583.79286187618</v>
      </c>
      <c r="P4" s="29">
        <v>53978.227574963363</v>
      </c>
      <c r="Q4" s="30">
        <v>51995.255222705615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63617.943970931876</v>
      </c>
      <c r="Z4" s="34">
        <v>59356.362838795816</v>
      </c>
      <c r="AA4" s="34">
        <v>56623.126504715248</v>
      </c>
      <c r="AB4" s="36">
        <v>54542.989764372869</v>
      </c>
      <c r="AD4" s="33" t="s">
        <v>36</v>
      </c>
      <c r="AE4" s="33">
        <v>105944</v>
      </c>
      <c r="AF4" s="33">
        <v>99724</v>
      </c>
      <c r="AG4" s="22">
        <f t="shared" si="0"/>
        <v>205668</v>
      </c>
      <c r="AH4" s="34">
        <v>63617.943970931876</v>
      </c>
      <c r="AI4" s="37">
        <v>60646.313078954889</v>
      </c>
      <c r="AJ4" s="24">
        <f t="shared" si="1"/>
        <v>124264.25704988677</v>
      </c>
      <c r="AK4" s="34">
        <v>54542.989764372869</v>
      </c>
      <c r="AL4" s="34">
        <v>51995.255222705615</v>
      </c>
      <c r="AM4" s="25">
        <f t="shared" si="2"/>
        <v>106538.24498707848</v>
      </c>
      <c r="AO4" s="39" t="s">
        <v>37</v>
      </c>
      <c r="AP4" s="40">
        <f>SUM(AG2:AG5,AG15:AG19)/SUM(AG6:AG14)</f>
        <v>0.70988802996416944</v>
      </c>
      <c r="AQ4" s="41">
        <f t="shared" ref="AQ4:AV4" si="3">SUM(L2:L5,L15:L19,W2:W5,W15:W19)/SUM(L6:L14,W6:W14)</f>
        <v>0.73641160950015427</v>
      </c>
      <c r="AR4" s="41">
        <f t="shared" si="3"/>
        <v>0.7902968063301351</v>
      </c>
      <c r="AS4" s="41">
        <f t="shared" si="3"/>
        <v>0.88260599276212881</v>
      </c>
      <c r="AT4" s="41">
        <f t="shared" si="3"/>
        <v>0.96050424799638767</v>
      </c>
      <c r="AU4" s="41">
        <f t="shared" si="3"/>
        <v>1.0240016417149889</v>
      </c>
      <c r="AV4" s="41">
        <f t="shared" si="3"/>
        <v>1.03260395817073</v>
      </c>
      <c r="AX4" t="s">
        <v>38</v>
      </c>
    </row>
    <row r="5" spans="1:50" x14ac:dyDescent="0.3">
      <c r="A5" s="27" t="s">
        <v>39</v>
      </c>
      <c r="B5" s="27">
        <v>498195</v>
      </c>
      <c r="C5" s="27">
        <v>7062708</v>
      </c>
      <c r="D5" s="28">
        <v>101883</v>
      </c>
      <c r="E5" s="71">
        <v>1.15E-3</v>
      </c>
      <c r="F5" s="29">
        <f>2.5*(D5+L5)*E5</f>
        <v>579.48264871728247</v>
      </c>
      <c r="G5" s="29">
        <f>2.5*(L5+M5)*E5</f>
        <v>536.83290227822613</v>
      </c>
      <c r="H5" s="29">
        <f t="shared" ref="H5:K5" si="4">2.5*(M5+N5)*$E$5</f>
        <v>462.85250402618266</v>
      </c>
      <c r="I5" s="29">
        <f t="shared" si="4"/>
        <v>386.86317052047923</v>
      </c>
      <c r="J5" s="29">
        <f t="shared" si="4"/>
        <v>336.87494494542506</v>
      </c>
      <c r="K5" s="29">
        <f t="shared" si="4"/>
        <v>317.71339152857234</v>
      </c>
      <c r="L5" s="29">
        <v>99676.182162533063</v>
      </c>
      <c r="M5" s="29">
        <v>87048.305586415168</v>
      </c>
      <c r="N5" s="30">
        <v>73943.869727039681</v>
      </c>
      <c r="O5" s="29">
        <v>60617.233062692219</v>
      </c>
      <c r="P5" s="29">
        <v>56556.660831368659</v>
      </c>
      <c r="Q5" s="30">
        <v>53952.344917699986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63567.224285663688</v>
      </c>
      <c r="AA5" s="34">
        <v>59309.040717803924</v>
      </c>
      <c r="AB5" s="36">
        <v>56577.983468396247</v>
      </c>
      <c r="AD5" s="33" t="s">
        <v>39</v>
      </c>
      <c r="AE5" s="33">
        <v>110621</v>
      </c>
      <c r="AF5" s="33">
        <v>101883</v>
      </c>
      <c r="AG5" s="22">
        <f t="shared" si="0"/>
        <v>212504</v>
      </c>
      <c r="AH5" s="34">
        <v>78082.279444209766</v>
      </c>
      <c r="AI5" s="37">
        <v>73943.869727039681</v>
      </c>
      <c r="AJ5" s="24">
        <f t="shared" si="1"/>
        <v>152026.14917124945</v>
      </c>
      <c r="AK5" s="34">
        <v>56577.983468396247</v>
      </c>
      <c r="AL5" s="34">
        <v>53952.344917699986</v>
      </c>
      <c r="AM5" s="25">
        <f t="shared" si="2"/>
        <v>110530.32838609623</v>
      </c>
      <c r="AO5" s="42" t="s">
        <v>40</v>
      </c>
      <c r="AP5" s="43">
        <f>AS4</f>
        <v>0.88260599276212881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27" t="s">
        <v>42</v>
      </c>
      <c r="B6" s="27">
        <v>497840</v>
      </c>
      <c r="C6" s="27">
        <v>6564513</v>
      </c>
      <c r="D6" s="28">
        <v>100353</v>
      </c>
      <c r="E6" s="71">
        <v>9.9059999999999999E-3</v>
      </c>
      <c r="F6" s="29">
        <f t="shared" ref="F6:F11" si="5">2.5*(D6+L6)*E6</f>
        <v>5006.5766254570499</v>
      </c>
      <c r="G6" s="29">
        <f>2.5*(L6+M6)*$E$6</f>
        <v>4988.0562605639452</v>
      </c>
      <c r="H6" s="29">
        <f t="shared" ref="H6:K6" si="6">2.5*(M6+N6)*$E$6</f>
        <v>4620.9368391149837</v>
      </c>
      <c r="I6" s="29">
        <f t="shared" si="6"/>
        <v>3984.1302160401392</v>
      </c>
      <c r="J6" s="29">
        <f t="shared" si="6"/>
        <v>3330.0311302983487</v>
      </c>
      <c r="K6" s="29">
        <f t="shared" si="6"/>
        <v>2899.74373155385</v>
      </c>
      <c r="L6" s="29">
        <v>101810.40098756511</v>
      </c>
      <c r="M6" s="29">
        <v>99605.155667550775</v>
      </c>
      <c r="N6" s="30">
        <v>86986.277367578819</v>
      </c>
      <c r="O6" s="29">
        <v>73891.179367334946</v>
      </c>
      <c r="P6" s="29">
        <v>60574.03889627695</v>
      </c>
      <c r="Q6" s="30">
        <v>56516.360116598065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63453.647962733165</v>
      </c>
      <c r="AB6" s="36">
        <v>59203.072542585302</v>
      </c>
      <c r="AD6" s="33" t="s">
        <v>42</v>
      </c>
      <c r="AE6" s="33">
        <v>112430</v>
      </c>
      <c r="AF6" s="33">
        <v>100353</v>
      </c>
      <c r="AG6" s="22">
        <f t="shared" si="0"/>
        <v>212783</v>
      </c>
      <c r="AH6" s="34">
        <v>92710.292237257687</v>
      </c>
      <c r="AI6" s="37">
        <v>86986.277367578819</v>
      </c>
      <c r="AJ6" s="24">
        <f t="shared" si="1"/>
        <v>179696.56960483652</v>
      </c>
      <c r="AK6" s="34">
        <v>59203.072542585302</v>
      </c>
      <c r="AL6" s="34">
        <v>56516.360116598065</v>
      </c>
      <c r="AM6" s="25">
        <f t="shared" si="2"/>
        <v>115719.43265918337</v>
      </c>
      <c r="AO6" s="44" t="s">
        <v>43</v>
      </c>
      <c r="AP6" s="45">
        <f>AV4</f>
        <v>1.03260395817073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27" t="s">
        <v>45</v>
      </c>
      <c r="B7" s="27">
        <v>497474</v>
      </c>
      <c r="C7" s="27">
        <v>6066673</v>
      </c>
      <c r="D7" s="28">
        <v>106943</v>
      </c>
      <c r="E7" s="71">
        <v>4.1241999999999994E-2</v>
      </c>
      <c r="F7" s="29">
        <f t="shared" si="5"/>
        <v>21365.647290750861</v>
      </c>
      <c r="G7" s="29">
        <f>2.5*(L7+M7)*$E$7</f>
        <v>20828.733408867232</v>
      </c>
      <c r="H7" s="29">
        <f t="shared" ref="H7:K7" si="7">2.5*(M7+N7)*$E$7</f>
        <v>20751.683605807797</v>
      </c>
      <c r="I7" s="29">
        <f t="shared" si="7"/>
        <v>19224.366013244253</v>
      </c>
      <c r="J7" s="29">
        <f t="shared" si="7"/>
        <v>16575.075614374928</v>
      </c>
      <c r="K7" s="29">
        <f t="shared" si="7"/>
        <v>13853.843822849956</v>
      </c>
      <c r="L7" s="29">
        <v>100279.22288687128</v>
      </c>
      <c r="M7" s="29">
        <v>101735.55242826605</v>
      </c>
      <c r="N7" s="30">
        <v>99531.928351597206</v>
      </c>
      <c r="O7" s="29">
        <v>86922.327147595424</v>
      </c>
      <c r="P7" s="29">
        <v>73836.85634859711</v>
      </c>
      <c r="Q7" s="30">
        <v>60529.506319071348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63309.9208949077</v>
      </c>
      <c r="AD7" s="33" t="s">
        <v>45</v>
      </c>
      <c r="AE7" s="33">
        <v>118685</v>
      </c>
      <c r="AF7" s="33">
        <v>106943</v>
      </c>
      <c r="AG7" s="22">
        <f t="shared" si="0"/>
        <v>225628</v>
      </c>
      <c r="AH7" s="34">
        <v>105481.59261318635</v>
      </c>
      <c r="AI7" s="37">
        <v>99531.928351597206</v>
      </c>
      <c r="AJ7" s="24">
        <f t="shared" si="1"/>
        <v>205013.52096478356</v>
      </c>
      <c r="AK7" s="34">
        <v>63309.9208949077</v>
      </c>
      <c r="AL7" s="34">
        <v>60529.506319071348</v>
      </c>
      <c r="AM7" s="25">
        <f t="shared" si="2"/>
        <v>123839.42721397904</v>
      </c>
      <c r="AP7" s="41"/>
      <c r="AQ7" s="41"/>
      <c r="AR7" s="41"/>
      <c r="AS7" s="41"/>
      <c r="AT7" s="41"/>
      <c r="AU7" s="41"/>
      <c r="AV7" s="41"/>
    </row>
    <row r="8" spans="1:50" x14ac:dyDescent="0.3">
      <c r="A8" s="27" t="s">
        <v>46</v>
      </c>
      <c r="B8" s="27">
        <v>496929</v>
      </c>
      <c r="C8" s="27">
        <v>5569199</v>
      </c>
      <c r="D8" s="28">
        <v>118492</v>
      </c>
      <c r="E8" s="71">
        <v>8.2902000000000003E-2</v>
      </c>
      <c r="F8" s="29">
        <f t="shared" si="5"/>
        <v>46698.248978710493</v>
      </c>
      <c r="G8" s="29">
        <f>2.5*(L8+M8)*$E$8</f>
        <v>42900.790955965313</v>
      </c>
      <c r="H8" s="29">
        <f t="shared" ref="H8:K8" si="8">2.5*(M8+N8)*$E$8</f>
        <v>41822.703786660735</v>
      </c>
      <c r="I8" s="29">
        <f t="shared" si="8"/>
        <v>41667.992934737151</v>
      </c>
      <c r="J8" s="29">
        <f t="shared" si="8"/>
        <v>38601.241346532202</v>
      </c>
      <c r="K8" s="29">
        <f t="shared" si="8"/>
        <v>33281.643393946862</v>
      </c>
      <c r="L8" s="29">
        <v>106825.84023888686</v>
      </c>
      <c r="M8" s="29">
        <v>100169.36352442553</v>
      </c>
      <c r="N8" s="30">
        <v>101624.09760635896</v>
      </c>
      <c r="O8" s="29">
        <v>99422.887676201877</v>
      </c>
      <c r="P8" s="29">
        <v>86827.100727128345</v>
      </c>
      <c r="Q8" s="30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 s="33">
        <v>125488</v>
      </c>
      <c r="AF8" s="33">
        <v>118492</v>
      </c>
      <c r="AG8" s="22">
        <f t="shared" si="0"/>
        <v>243980</v>
      </c>
      <c r="AH8" s="34">
        <v>109923.68502431757</v>
      </c>
      <c r="AI8" s="37">
        <v>101624.09760635896</v>
      </c>
      <c r="AJ8" s="24">
        <f t="shared" si="1"/>
        <v>211547.78263067652</v>
      </c>
      <c r="AK8" s="34">
        <v>77623.10888602458</v>
      </c>
      <c r="AL8" s="34">
        <v>73755.965514684212</v>
      </c>
      <c r="AM8" s="25">
        <f t="shared" si="2"/>
        <v>151379.07440070878</v>
      </c>
      <c r="AO8" s="39" t="s">
        <v>47</v>
      </c>
      <c r="AP8" s="40">
        <f>(SUM(AG10:AG14)/25)/(SUM(AG6:AG9)/20)</f>
        <v>1.4299029101268301</v>
      </c>
      <c r="AQ8" s="41">
        <f>0.8*SUM(L10:L14,W10:W14)/SUM(L6:L9,W6:W9)</f>
        <v>1.4197991808478259</v>
      </c>
      <c r="AR8" s="41">
        <f t="shared" ref="AR8:AV8" si="9">0.8*SUM(M10:M14,X10:X14)/SUM(M6:M9,X6:X9)</f>
        <v>1.3650824754121531</v>
      </c>
      <c r="AS8" s="41">
        <f t="shared" si="9"/>
        <v>1.2998011799368261</v>
      </c>
      <c r="AT8" s="41">
        <f t="shared" si="9"/>
        <v>1.2673041868886159</v>
      </c>
      <c r="AU8" s="41">
        <f t="shared" si="9"/>
        <v>1.3594605251791705</v>
      </c>
      <c r="AV8" s="41">
        <f t="shared" si="9"/>
        <v>1.5053486145837043</v>
      </c>
    </row>
    <row r="9" spans="1:50" x14ac:dyDescent="0.3">
      <c r="A9" s="27" t="s">
        <v>48</v>
      </c>
      <c r="B9" s="27">
        <v>496141</v>
      </c>
      <c r="C9" s="27">
        <v>5072270</v>
      </c>
      <c r="D9" s="28">
        <v>124924</v>
      </c>
      <c r="E9" s="71">
        <v>6.3238000000000016E-2</v>
      </c>
      <c r="F9" s="29">
        <f t="shared" si="5"/>
        <v>38453.146871347752</v>
      </c>
      <c r="G9" s="29">
        <f>2.5*(L9+M9)*$E$9</f>
        <v>35565.137332396494</v>
      </c>
      <c r="H9" s="29">
        <f t="shared" ref="H9:K9" si="10">2.5*(M9+N9)*$E$9</f>
        <v>32673.013558022954</v>
      </c>
      <c r="I9" s="29">
        <f t="shared" si="10"/>
        <v>31851.948120428246</v>
      </c>
      <c r="J9" s="29">
        <f t="shared" si="10"/>
        <v>31734.12116083533</v>
      </c>
      <c r="K9" s="29">
        <f t="shared" si="10"/>
        <v>29398.499509398716</v>
      </c>
      <c r="L9" s="29">
        <v>118304.10254181181</v>
      </c>
      <c r="M9" s="29">
        <v>106656.44227235996</v>
      </c>
      <c r="N9" s="30">
        <v>100010.52099670577</v>
      </c>
      <c r="O9" s="29">
        <v>101462.94824917954</v>
      </c>
      <c r="P9" s="29">
        <v>99265.22886480458</v>
      </c>
      <c r="Q9" s="30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 s="33">
        <v>126768</v>
      </c>
      <c r="AF9" s="33">
        <v>124924</v>
      </c>
      <c r="AG9" s="22">
        <f t="shared" si="0"/>
        <v>251692</v>
      </c>
      <c r="AH9" s="34">
        <v>111655.75142475779</v>
      </c>
      <c r="AI9" s="37">
        <v>100010.52099670577</v>
      </c>
      <c r="AJ9" s="24">
        <f t="shared" si="1"/>
        <v>211666.27242146357</v>
      </c>
      <c r="AK9" s="34">
        <v>92020.288271437355</v>
      </c>
      <c r="AL9" s="34">
        <v>86689.415554049338</v>
      </c>
      <c r="AM9" s="25">
        <f t="shared" si="2"/>
        <v>178709.70382548671</v>
      </c>
      <c r="AO9" s="42" t="s">
        <v>49</v>
      </c>
      <c r="AP9" s="43">
        <f>AS8</f>
        <v>1.2998011799368261</v>
      </c>
      <c r="AQ9" s="41"/>
      <c r="AR9" s="41"/>
      <c r="AS9" s="41"/>
      <c r="AT9" s="41"/>
      <c r="AU9" s="41"/>
      <c r="AV9" s="41"/>
    </row>
    <row r="10" spans="1:50" x14ac:dyDescent="0.3">
      <c r="A10" s="27" t="s">
        <v>50</v>
      </c>
      <c r="B10" s="27">
        <v>494885</v>
      </c>
      <c r="C10" s="27">
        <v>4576129</v>
      </c>
      <c r="D10" s="28">
        <v>138541</v>
      </c>
      <c r="E10" s="71">
        <v>1.7345999999999997E-2</v>
      </c>
      <c r="F10" s="29">
        <f t="shared" si="5"/>
        <v>11411.445547879863</v>
      </c>
      <c r="G10" s="29">
        <f>2.5*(L10+M10)*$E$10</f>
        <v>10520.885045909392</v>
      </c>
      <c r="H10" s="29">
        <f t="shared" ref="H10:K10" si="11">2.5*(M10+N10)*$E$10</f>
        <v>9730.7178205207201</v>
      </c>
      <c r="I10" s="29">
        <f t="shared" si="11"/>
        <v>8939.4249291865672</v>
      </c>
      <c r="J10" s="29">
        <f t="shared" si="11"/>
        <v>8714.7792034933136</v>
      </c>
      <c r="K10" s="29">
        <f t="shared" si="11"/>
        <v>8682.541428485365</v>
      </c>
      <c r="L10" s="29">
        <v>124607.75009523502</v>
      </c>
      <c r="M10" s="29">
        <v>118004.6111617555</v>
      </c>
      <c r="N10" s="30">
        <v>106386.43739170287</v>
      </c>
      <c r="O10" s="29">
        <v>99757.340521050952</v>
      </c>
      <c r="P10" s="29">
        <v>101206.0908981423</v>
      </c>
      <c r="Q10" s="30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 s="33">
        <v>138944</v>
      </c>
      <c r="AF10" s="33">
        <v>138541</v>
      </c>
      <c r="AG10" s="22">
        <f t="shared" si="0"/>
        <v>277485</v>
      </c>
      <c r="AH10" s="34">
        <v>117716.75037214495</v>
      </c>
      <c r="AI10" s="37">
        <v>106386.43739170287</v>
      </c>
      <c r="AJ10" s="24">
        <f t="shared" si="1"/>
        <v>224103.18776384782</v>
      </c>
      <c r="AK10" s="34">
        <v>104563.41175993552</v>
      </c>
      <c r="AL10" s="34">
        <v>99013.935124810916</v>
      </c>
      <c r="AM10" s="25">
        <f t="shared" si="2"/>
        <v>203577.34688474645</v>
      </c>
      <c r="AO10" s="44" t="s">
        <v>51</v>
      </c>
      <c r="AP10" s="45">
        <f>AV8</f>
        <v>1.5053486145837043</v>
      </c>
      <c r="AQ10" s="41"/>
      <c r="AR10" s="41"/>
      <c r="AS10" s="41"/>
      <c r="AT10" s="41"/>
      <c r="AU10" s="41"/>
      <c r="AV10" s="41"/>
    </row>
    <row r="11" spans="1:50" x14ac:dyDescent="0.3">
      <c r="A11" s="27" t="s">
        <v>52</v>
      </c>
      <c r="B11" s="27">
        <v>492866</v>
      </c>
      <c r="C11" s="27">
        <v>4081244</v>
      </c>
      <c r="D11" s="28">
        <v>170369</v>
      </c>
      <c r="E11" s="71">
        <v>1.5580000000000001E-3</v>
      </c>
      <c r="F11" s="29">
        <f t="shared" si="5"/>
        <v>1201.0029544672902</v>
      </c>
      <c r="G11" s="29">
        <f>2.5*(L11+M11)*$E$11</f>
        <v>1020.782797845937</v>
      </c>
      <c r="H11" s="29">
        <f t="shared" ref="H11:K11" si="12">2.5*(M11+N11)*$E$11</f>
        <v>941.11989825637556</v>
      </c>
      <c r="I11" s="29">
        <f t="shared" si="12"/>
        <v>870.43743233090242</v>
      </c>
      <c r="J11" s="29">
        <f t="shared" si="12"/>
        <v>799.65427272657462</v>
      </c>
      <c r="K11" s="29">
        <f t="shared" si="12"/>
        <v>779.55914179551598</v>
      </c>
      <c r="L11" s="29">
        <v>137975.78933691667</v>
      </c>
      <c r="M11" s="29">
        <v>124099.38340915184</v>
      </c>
      <c r="N11" s="30">
        <v>117523.18353728601</v>
      </c>
      <c r="O11" s="29">
        <v>105952.4088454874</v>
      </c>
      <c r="P11" s="29">
        <v>99350.356937972057</v>
      </c>
      <c r="Q11" s="30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 s="33">
        <v>170327</v>
      </c>
      <c r="AF11" s="33">
        <v>170369</v>
      </c>
      <c r="AG11" s="22">
        <f t="shared" si="0"/>
        <v>340696</v>
      </c>
      <c r="AH11" s="34">
        <v>124098.40362440383</v>
      </c>
      <c r="AI11" s="37">
        <v>117523.18353728601</v>
      </c>
      <c r="AJ11" s="24">
        <f t="shared" si="1"/>
        <v>241621.58716168982</v>
      </c>
      <c r="AK11" s="34">
        <v>108546.61346476848</v>
      </c>
      <c r="AL11" s="34">
        <v>100793.19679643514</v>
      </c>
      <c r="AM11" s="25">
        <f t="shared" si="2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27" t="s">
        <v>53</v>
      </c>
      <c r="B12" s="27">
        <v>489933</v>
      </c>
      <c r="C12" s="27">
        <v>3588378</v>
      </c>
      <c r="D12" s="28">
        <v>186057</v>
      </c>
      <c r="E12" s="27"/>
      <c r="F12" s="27"/>
      <c r="G12" s="27"/>
      <c r="H12" s="27"/>
      <c r="I12" s="27"/>
      <c r="J12" s="27"/>
      <c r="K12" s="27"/>
      <c r="L12" s="29">
        <v>169355.14983180011</v>
      </c>
      <c r="M12" s="29">
        <v>137154.7081705851</v>
      </c>
      <c r="N12" s="30">
        <v>123360.87945160751</v>
      </c>
      <c r="O12" s="29">
        <v>116823.8139372023</v>
      </c>
      <c r="P12" s="29">
        <v>105321.89585586383</v>
      </c>
      <c r="Q12" s="30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 s="33">
        <v>184622</v>
      </c>
      <c r="AF12" s="33">
        <v>186057</v>
      </c>
      <c r="AG12" s="22">
        <f t="shared" si="0"/>
        <v>370679</v>
      </c>
      <c r="AH12" s="34">
        <v>124559.7830916064</v>
      </c>
      <c r="AI12" s="37">
        <v>123360.87945160751</v>
      </c>
      <c r="AJ12" s="24">
        <f t="shared" si="1"/>
        <v>247920.66254321393</v>
      </c>
      <c r="AK12" s="34">
        <v>109613.83340237029</v>
      </c>
      <c r="AL12" s="34">
        <v>98759.132148883189</v>
      </c>
      <c r="AM12" s="25">
        <f t="shared" si="2"/>
        <v>208372.96555125347</v>
      </c>
      <c r="AO12" s="39" t="s">
        <v>54</v>
      </c>
      <c r="AP12" s="40">
        <f>AG14/AG6</f>
        <v>1.4943440030453561</v>
      </c>
      <c r="AQ12" s="41">
        <f>(L14+W14)/(L6+W6)</f>
        <v>1.6723567258564751</v>
      </c>
      <c r="AR12" s="41">
        <f t="shared" ref="AR12:AV12" si="13">(M14+X14)/(M6+X6)</f>
        <v>1.7434378642458144</v>
      </c>
      <c r="AS12" s="41">
        <f t="shared" si="13"/>
        <v>1.8252196419944473</v>
      </c>
      <c r="AT12" s="41">
        <f t="shared" si="13"/>
        <v>1.7466970138623041</v>
      </c>
      <c r="AU12" s="41">
        <f t="shared" si="13"/>
        <v>1.9399505673493684</v>
      </c>
      <c r="AV12" s="41">
        <f t="shared" si="13"/>
        <v>2.0059917026538523</v>
      </c>
    </row>
    <row r="13" spans="1:50" x14ac:dyDescent="0.3">
      <c r="A13" s="27" t="s">
        <v>55</v>
      </c>
      <c r="B13" s="27">
        <v>485222</v>
      </c>
      <c r="C13" s="27">
        <v>3098445</v>
      </c>
      <c r="D13" s="28">
        <v>182895</v>
      </c>
      <c r="E13" s="27"/>
      <c r="F13" s="27"/>
      <c r="G13" s="27"/>
      <c r="H13" s="27"/>
      <c r="I13" s="27"/>
      <c r="J13" s="27"/>
      <c r="K13" s="27"/>
      <c r="L13" s="29">
        <v>184267.95021768281</v>
      </c>
      <c r="M13" s="29">
        <v>167726.69836831916</v>
      </c>
      <c r="N13" s="30">
        <v>135835.8832900573</v>
      </c>
      <c r="O13" s="29">
        <v>122174.6905174134</v>
      </c>
      <c r="P13" s="29">
        <v>115700.48281344015</v>
      </c>
      <c r="Q13" s="30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 s="33">
        <v>179834</v>
      </c>
      <c r="AF13" s="33">
        <v>182895</v>
      </c>
      <c r="AG13" s="22">
        <f t="shared" si="0"/>
        <v>362729</v>
      </c>
      <c r="AH13" s="34">
        <v>135208.91802269095</v>
      </c>
      <c r="AI13" s="37">
        <v>135835.8832900573</v>
      </c>
      <c r="AJ13" s="24">
        <f t="shared" si="1"/>
        <v>271044.80131274823</v>
      </c>
      <c r="AK13" s="34">
        <v>114166.34648848709</v>
      </c>
      <c r="AL13" s="34">
        <v>104309.16258136103</v>
      </c>
      <c r="AM13" s="25">
        <f t="shared" si="2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27" t="s">
        <v>57</v>
      </c>
      <c r="B14" s="27">
        <v>477571</v>
      </c>
      <c r="C14" s="27">
        <v>2613223</v>
      </c>
      <c r="D14" s="28">
        <v>164009</v>
      </c>
      <c r="E14" s="27"/>
      <c r="F14" s="27"/>
      <c r="G14" s="27"/>
      <c r="H14" s="27"/>
      <c r="I14" s="27"/>
      <c r="J14" s="27"/>
      <c r="K14" s="27"/>
      <c r="L14" s="29">
        <v>180011.10428834637</v>
      </c>
      <c r="M14" s="29">
        <v>181362.4057718096</v>
      </c>
      <c r="N14" s="30">
        <v>165081.97704649944</v>
      </c>
      <c r="O14" s="29">
        <v>133694.01762227589</v>
      </c>
      <c r="P14" s="29">
        <v>120248.23508639682</v>
      </c>
      <c r="Q14" s="30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 s="33">
        <v>153962</v>
      </c>
      <c r="AF14" s="33">
        <v>164009</v>
      </c>
      <c r="AG14" s="22">
        <f t="shared" si="0"/>
        <v>317971</v>
      </c>
      <c r="AH14" s="34">
        <v>162903.73139527056</v>
      </c>
      <c r="AI14" s="37">
        <v>165081.97704649944</v>
      </c>
      <c r="AJ14" s="24">
        <f t="shared" si="1"/>
        <v>327985.70844177</v>
      </c>
      <c r="AK14" s="34">
        <v>118256.10880039577</v>
      </c>
      <c r="AL14" s="34">
        <v>113876.11294973729</v>
      </c>
      <c r="AM14" s="25">
        <f t="shared" si="2"/>
        <v>232132.22175013306</v>
      </c>
      <c r="AO14" s="44" t="s">
        <v>58</v>
      </c>
      <c r="AP14" s="45">
        <f>AV12</f>
        <v>2.0059917026538523</v>
      </c>
      <c r="AQ14" s="41"/>
      <c r="AR14" s="41"/>
      <c r="AS14" s="41"/>
      <c r="AT14" s="41"/>
      <c r="AU14" s="41"/>
      <c r="AV14" s="41"/>
    </row>
    <row r="15" spans="1:50" x14ac:dyDescent="0.3">
      <c r="A15" s="27" t="s">
        <v>59</v>
      </c>
      <c r="B15" s="27">
        <v>465114</v>
      </c>
      <c r="C15" s="27">
        <v>2135652</v>
      </c>
      <c r="D15" s="28">
        <v>141546</v>
      </c>
      <c r="E15" s="27"/>
      <c r="F15" s="27"/>
      <c r="G15" s="27"/>
      <c r="H15" s="27"/>
      <c r="I15" s="27"/>
      <c r="J15" s="27"/>
      <c r="K15" s="27"/>
      <c r="L15" s="29">
        <v>159730.97618155205</v>
      </c>
      <c r="M15" s="29">
        <v>175315.68030715839</v>
      </c>
      <c r="N15" s="30">
        <v>176631.73433510296</v>
      </c>
      <c r="O15" s="29">
        <v>160775.96560931366</v>
      </c>
      <c r="P15" s="29">
        <v>130206.73221859624</v>
      </c>
      <c r="Q15" s="30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 s="33">
        <v>128633</v>
      </c>
      <c r="AF15" s="33">
        <v>141546</v>
      </c>
      <c r="AG15" s="22">
        <f t="shared" si="0"/>
        <v>270179</v>
      </c>
      <c r="AH15" s="34">
        <v>171698.69291102185</v>
      </c>
      <c r="AI15" s="37">
        <v>176631.73433510296</v>
      </c>
      <c r="AJ15" s="24">
        <f t="shared" si="1"/>
        <v>348330.42724612483</v>
      </c>
      <c r="AK15" s="34">
        <v>115209.69907852719</v>
      </c>
      <c r="AL15" s="34">
        <v>117111.67054526838</v>
      </c>
      <c r="AM15" s="25">
        <f t="shared" si="2"/>
        <v>232321.36962379556</v>
      </c>
    </row>
    <row r="16" spans="1:50" x14ac:dyDescent="0.3">
      <c r="A16" s="27" t="s">
        <v>60</v>
      </c>
      <c r="B16" s="27">
        <v>445262</v>
      </c>
      <c r="C16" s="27">
        <v>1670538</v>
      </c>
      <c r="D16" s="28">
        <v>127376</v>
      </c>
      <c r="E16" s="27"/>
      <c r="F16" s="27"/>
      <c r="G16" s="27"/>
      <c r="H16" s="27"/>
      <c r="I16" s="27"/>
      <c r="J16" s="27"/>
      <c r="K16" s="27"/>
      <c r="L16" s="29">
        <v>135504.53233400843</v>
      </c>
      <c r="M16" s="29">
        <v>152913.33719593525</v>
      </c>
      <c r="N16" s="30">
        <v>167832.85483757951</v>
      </c>
      <c r="O16" s="29">
        <v>169092.73703547218</v>
      </c>
      <c r="P16" s="29">
        <v>153913.724375388</v>
      </c>
      <c r="Q16" s="30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 s="33">
        <v>110256</v>
      </c>
      <c r="AF16" s="33">
        <v>127376</v>
      </c>
      <c r="AG16" s="22">
        <f t="shared" si="0"/>
        <v>237632</v>
      </c>
      <c r="AH16" s="34">
        <v>160271.58132803606</v>
      </c>
      <c r="AI16" s="37">
        <v>167832.85483757951</v>
      </c>
      <c r="AJ16" s="24">
        <f t="shared" si="1"/>
        <v>328104.43616561557</v>
      </c>
      <c r="AK16" s="34">
        <v>118891.29546066269</v>
      </c>
      <c r="AL16" s="34">
        <v>124649.24728371238</v>
      </c>
      <c r="AM16" s="25">
        <f t="shared" si="2"/>
        <v>243540.54274437507</v>
      </c>
    </row>
    <row r="17" spans="1:39" x14ac:dyDescent="0.3">
      <c r="A17" s="27" t="s">
        <v>61</v>
      </c>
      <c r="B17" s="27">
        <v>412442</v>
      </c>
      <c r="C17" s="27">
        <v>1225276</v>
      </c>
      <c r="D17" s="28">
        <v>119889</v>
      </c>
      <c r="E17" s="27"/>
      <c r="F17" s="27"/>
      <c r="G17" s="27"/>
      <c r="H17" s="27"/>
      <c r="I17" s="27"/>
      <c r="J17" s="27"/>
      <c r="K17" s="27"/>
      <c r="L17" s="29">
        <v>117987.18999600236</v>
      </c>
      <c r="M17" s="29">
        <v>125516.57299500768</v>
      </c>
      <c r="N17" s="30">
        <v>141642.18509499112</v>
      </c>
      <c r="O17" s="29">
        <v>155461.99387084675</v>
      </c>
      <c r="P17" s="29">
        <v>156629.01089332622</v>
      </c>
      <c r="Q17" s="30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 s="33">
        <v>100491</v>
      </c>
      <c r="AF17" s="33">
        <v>119889</v>
      </c>
      <c r="AG17" s="22">
        <f t="shared" si="0"/>
        <v>220380</v>
      </c>
      <c r="AH17" s="34">
        <v>127305.48365699808</v>
      </c>
      <c r="AI17" s="37">
        <v>141642.18509499112</v>
      </c>
      <c r="AJ17" s="24">
        <f t="shared" si="1"/>
        <v>268947.6687519892</v>
      </c>
      <c r="AK17" s="34">
        <v>131384.32033048809</v>
      </c>
      <c r="AL17" s="34">
        <v>142568.83432413675</v>
      </c>
      <c r="AM17" s="25">
        <f t="shared" si="2"/>
        <v>273953.15465462487</v>
      </c>
    </row>
    <row r="18" spans="1:39" x14ac:dyDescent="0.3">
      <c r="A18" s="27" t="s">
        <v>62</v>
      </c>
      <c r="B18" s="27">
        <v>355935</v>
      </c>
      <c r="C18" s="27">
        <v>812834</v>
      </c>
      <c r="D18" s="28">
        <v>100083</v>
      </c>
      <c r="E18" s="27"/>
      <c r="F18" s="27"/>
      <c r="G18" s="27"/>
      <c r="H18" s="27"/>
      <c r="I18" s="27"/>
      <c r="J18" s="27"/>
      <c r="K18" s="27"/>
      <c r="L18" s="29">
        <v>103463.49599458833</v>
      </c>
      <c r="M18" s="29">
        <v>101822.24523988123</v>
      </c>
      <c r="N18" s="30">
        <v>108320.05811478476</v>
      </c>
      <c r="O18" s="29">
        <v>122236.36572363062</v>
      </c>
      <c r="P18" s="29">
        <v>134162.77873839191</v>
      </c>
      <c r="Q18" s="30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 s="33">
        <v>75034</v>
      </c>
      <c r="AF18" s="33">
        <v>100083</v>
      </c>
      <c r="AG18" s="22">
        <f t="shared" si="0"/>
        <v>175117</v>
      </c>
      <c r="AH18" s="34">
        <v>92630.220539166257</v>
      </c>
      <c r="AI18" s="37">
        <v>108320.05811478476</v>
      </c>
      <c r="AJ18" s="24">
        <f t="shared" si="1"/>
        <v>200950.27865395101</v>
      </c>
      <c r="AK18" s="34">
        <v>118613.8181636411</v>
      </c>
      <c r="AL18" s="34">
        <v>135169.90750776127</v>
      </c>
      <c r="AM18" s="25">
        <f t="shared" si="2"/>
        <v>253783.72567140235</v>
      </c>
    </row>
    <row r="19" spans="1:39" x14ac:dyDescent="0.3">
      <c r="A19" s="27" t="s">
        <v>63</v>
      </c>
      <c r="B19" s="27">
        <v>264799</v>
      </c>
      <c r="C19" s="27">
        <v>456899</v>
      </c>
      <c r="D19" s="28">
        <v>124888</v>
      </c>
      <c r="E19" s="27"/>
      <c r="F19" s="27"/>
      <c r="G19" s="27"/>
      <c r="H19" s="27"/>
      <c r="I19" s="27"/>
      <c r="J19" s="27"/>
      <c r="K19" s="27"/>
      <c r="L19" s="29">
        <v>126965.36224934252</v>
      </c>
      <c r="M19" s="29">
        <v>130353.70570944546</v>
      </c>
      <c r="N19" s="30">
        <v>130557.29726790841</v>
      </c>
      <c r="O19" s="29">
        <v>135476.96492511596</v>
      </c>
      <c r="P19" s="29">
        <v>147898.48717397882</v>
      </c>
      <c r="Q19" s="30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46">
        <v>69628</v>
      </c>
      <c r="AF19" s="46">
        <v>124888</v>
      </c>
      <c r="AG19" s="39">
        <f t="shared" si="0"/>
        <v>194516</v>
      </c>
      <c r="AH19" s="47">
        <v>91755.312381185911</v>
      </c>
      <c r="AI19" s="47">
        <v>130557.29726790841</v>
      </c>
      <c r="AJ19" s="95">
        <f t="shared" si="1"/>
        <v>222312.60964909432</v>
      </c>
      <c r="AK19" s="47">
        <v>125135.97398258516</v>
      </c>
      <c r="AL19" s="47">
        <v>161993.72334835824</v>
      </c>
      <c r="AM19" s="48">
        <f t="shared" si="2"/>
        <v>287129.69733094343</v>
      </c>
    </row>
    <row r="20" spans="1:39" x14ac:dyDescent="0.3">
      <c r="A20" s="49" t="s">
        <v>64</v>
      </c>
      <c r="B20" s="49"/>
      <c r="C20" s="47">
        <v>192100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S20" s="46" t="s">
        <v>64</v>
      </c>
      <c r="T20" s="46"/>
      <c r="U20" s="46"/>
      <c r="V20" s="46">
        <v>111058</v>
      </c>
      <c r="W20" s="46"/>
      <c r="X20" s="46"/>
      <c r="Y20" s="46"/>
      <c r="Z20" s="46"/>
      <c r="AA20" s="46"/>
      <c r="AB20" s="50"/>
    </row>
    <row r="22" spans="1:39" x14ac:dyDescent="0.3">
      <c r="E22" s="17" t="s">
        <v>65</v>
      </c>
      <c r="F22" s="19">
        <f>SUM(F5:F11)</f>
        <v>124715.55091733059</v>
      </c>
      <c r="G22" s="19">
        <f t="shared" ref="G22:K22" si="14">SUM(G5:G11)</f>
        <v>116361.21870382654</v>
      </c>
      <c r="H22" s="19">
        <f t="shared" si="14"/>
        <v>111003.02801240975</v>
      </c>
      <c r="I22" s="19">
        <f t="shared" si="14"/>
        <v>106925.16281648775</v>
      </c>
      <c r="J22" s="19">
        <f t="shared" si="14"/>
        <v>100091.77767320612</v>
      </c>
      <c r="K22" s="19">
        <f t="shared" si="14"/>
        <v>89213.544419558835</v>
      </c>
    </row>
    <row r="23" spans="1:39" x14ac:dyDescent="0.3">
      <c r="E23" s="33" t="s">
        <v>66</v>
      </c>
      <c r="F23" s="34">
        <f>(1/2.05)*SUM(F5:F11)</f>
        <v>60836.854106014929</v>
      </c>
      <c r="G23" s="34">
        <f t="shared" ref="G23:I23" si="15">(1/2.05)*SUM(G5:G11)</f>
        <v>56761.570099427583</v>
      </c>
      <c r="H23" s="34">
        <f t="shared" si="15"/>
        <v>54147.81854263891</v>
      </c>
      <c r="I23" s="34">
        <f t="shared" si="15"/>
        <v>52158.616008042809</v>
      </c>
      <c r="J23" s="34">
        <f t="shared" ref="J23:K23" si="16">(1/2.05)*SUM(J5:J11)</f>
        <v>48825.257401563962</v>
      </c>
      <c r="K23" s="34">
        <f t="shared" si="16"/>
        <v>43518.80215588236</v>
      </c>
    </row>
    <row r="24" spans="1:39" x14ac:dyDescent="0.3">
      <c r="E24" s="46" t="s">
        <v>67</v>
      </c>
      <c r="F24" s="47">
        <f>F22-F23</f>
        <v>63878.696811315662</v>
      </c>
      <c r="G24" s="47">
        <f t="shared" ref="G24:K24" si="17">G22-G23</f>
        <v>59599.648604398957</v>
      </c>
      <c r="H24" s="47">
        <f t="shared" si="17"/>
        <v>56855.209469770838</v>
      </c>
      <c r="I24" s="47">
        <f t="shared" si="17"/>
        <v>54766.546808444939</v>
      </c>
      <c r="J24" s="47">
        <f t="shared" si="17"/>
        <v>51266.520271642155</v>
      </c>
      <c r="K24" s="47">
        <f t="shared" si="17"/>
        <v>45694.742263676475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E9C0-B87C-4BD1-93AA-88D44C8136CE}">
  <dimension ref="A1:AX24"/>
  <sheetViews>
    <sheetView topLeftCell="AK3" zoomScale="97" workbookViewId="0">
      <selection activeCell="AS10" sqref="AS10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33" t="s">
        <v>34</v>
      </c>
      <c r="B2" s="33">
        <v>498937</v>
      </c>
      <c r="C2" s="33">
        <v>8558753</v>
      </c>
      <c r="D2" s="51">
        <v>74054</v>
      </c>
      <c r="E2" s="33"/>
      <c r="F2" s="33"/>
      <c r="G2" s="33"/>
      <c r="H2" s="33"/>
      <c r="I2" s="33"/>
      <c r="J2" s="33"/>
      <c r="K2" s="33"/>
      <c r="L2" s="34">
        <v>74605.307275199419</v>
      </c>
      <c r="M2" s="34">
        <v>69791.734185252062</v>
      </c>
      <c r="N2" s="52">
        <v>66885.412344605531</v>
      </c>
      <c r="O2" s="34">
        <v>64374.465026473437</v>
      </c>
      <c r="P2" s="34">
        <v>60041.28371073195</v>
      </c>
      <c r="Q2" s="52">
        <v>54424.010449410038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78275.910762604646</v>
      </c>
      <c r="X2" s="19">
        <v>73225.508433342373</v>
      </c>
      <c r="Y2" s="20">
        <v>70176.194686711897</v>
      </c>
      <c r="Z2" s="19">
        <v>67541.708007651643</v>
      </c>
      <c r="AA2" s="19">
        <v>62995.332871925624</v>
      </c>
      <c r="AB2" s="21">
        <v>57101.68808187775</v>
      </c>
      <c r="AD2" s="17" t="s">
        <v>34</v>
      </c>
      <c r="AE2">
        <f>T2</f>
        <v>78212</v>
      </c>
      <c r="AF2">
        <f>D2</f>
        <v>74054</v>
      </c>
      <c r="AG2" s="53">
        <f>AE2+AF2</f>
        <v>152266</v>
      </c>
      <c r="AH2" s="54">
        <f>Y2</f>
        <v>70176.194686711897</v>
      </c>
      <c r="AI2" s="54">
        <f>N2</f>
        <v>66885.412344605531</v>
      </c>
      <c r="AJ2" s="55">
        <f>AH2+AI2</f>
        <v>137061.60703131743</v>
      </c>
      <c r="AK2" s="54">
        <f>AB2</f>
        <v>57101.68808187775</v>
      </c>
      <c r="AL2" s="54">
        <f>Q2</f>
        <v>54424.010449410038</v>
      </c>
      <c r="AM2" s="25">
        <f>AL2+AK2</f>
        <v>111525.69853128778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31" t="s">
        <v>35</v>
      </c>
      <c r="B3" s="33">
        <v>498674</v>
      </c>
      <c r="C3" s="33">
        <v>8059816</v>
      </c>
      <c r="D3" s="51">
        <v>87132</v>
      </c>
      <c r="E3" s="33"/>
      <c r="F3" s="33"/>
      <c r="G3" s="33"/>
      <c r="H3" s="33"/>
      <c r="I3" s="33"/>
      <c r="J3" s="33"/>
      <c r="K3" s="33"/>
      <c r="L3" s="34">
        <v>74014.964606753958</v>
      </c>
      <c r="M3" s="34">
        <v>74565.981276499428</v>
      </c>
      <c r="N3" s="52">
        <v>69754.945520369089</v>
      </c>
      <c r="O3" s="34">
        <v>66850.155662005054</v>
      </c>
      <c r="P3" s="34">
        <v>64340.531916076812</v>
      </c>
      <c r="Q3" s="52">
        <v>60009.634709723963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78217.975940565433</v>
      </c>
      <c r="Y3" s="35">
        <v>73171.311596046129</v>
      </c>
      <c r="Z3" s="34">
        <v>70124.254756394206</v>
      </c>
      <c r="AA3" s="34">
        <v>67491.717955852509</v>
      </c>
      <c r="AB3" s="36">
        <v>62948.707756182106</v>
      </c>
      <c r="AD3" s="33" t="s">
        <v>35</v>
      </c>
      <c r="AE3">
        <f t="shared" ref="AE3:AE19" si="0">T3</f>
        <v>92901</v>
      </c>
      <c r="AF3">
        <f t="shared" ref="AF3:AF19" si="1">D3</f>
        <v>87132</v>
      </c>
      <c r="AG3" s="53">
        <f t="shared" ref="AG3:AG19" si="2">AE3+AF3</f>
        <v>180033</v>
      </c>
      <c r="AH3" s="54">
        <f t="shared" ref="AH3:AH19" si="3">Y3</f>
        <v>73171.311596046129</v>
      </c>
      <c r="AI3" s="54">
        <f t="shared" ref="AI3:AI19" si="4">N3</f>
        <v>69754.945520369089</v>
      </c>
      <c r="AJ3" s="55">
        <f t="shared" ref="AJ3:AJ19" si="5">AH3+AI3</f>
        <v>142926.25711641522</v>
      </c>
      <c r="AK3" s="54">
        <f t="shared" ref="AK3:AK19" si="6">AB3</f>
        <v>62948.707756182106</v>
      </c>
      <c r="AL3" s="54">
        <f t="shared" ref="AL3:AL19" si="7">Q3</f>
        <v>60009.634709723963</v>
      </c>
      <c r="AM3" s="25">
        <f t="shared" ref="AM3:AM19" si="8">AL3+AK3</f>
        <v>122958.34246590607</v>
      </c>
    </row>
    <row r="4" spans="1:50" x14ac:dyDescent="0.3">
      <c r="A4" s="31" t="s">
        <v>36</v>
      </c>
      <c r="B4" s="33">
        <v>498434</v>
      </c>
      <c r="C4" s="33">
        <v>7561142</v>
      </c>
      <c r="D4" s="51">
        <v>99724</v>
      </c>
      <c r="E4" s="33"/>
      <c r="F4" s="33"/>
      <c r="G4" s="33"/>
      <c r="H4" s="33"/>
      <c r="I4" s="33"/>
      <c r="J4" s="33"/>
      <c r="K4" s="33"/>
      <c r="L4" s="34">
        <v>87090.065429519076</v>
      </c>
      <c r="M4" s="34">
        <v>73979.342955122585</v>
      </c>
      <c r="N4" s="52">
        <v>74530.094433579288</v>
      </c>
      <c r="O4" s="34">
        <v>69721.374115152677</v>
      </c>
      <c r="P4" s="34">
        <v>66817.982263434285</v>
      </c>
      <c r="Q4" s="52">
        <v>64309.566340049467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78182.021809814818</v>
      </c>
      <c r="Z4" s="34">
        <v>73137.677244444931</v>
      </c>
      <c r="AA4" s="34">
        <v>70092.021032701115</v>
      </c>
      <c r="AB4" s="36">
        <v>67460.694319370115</v>
      </c>
      <c r="AD4" s="33" t="s">
        <v>36</v>
      </c>
      <c r="AE4">
        <f t="shared" si="0"/>
        <v>105944</v>
      </c>
      <c r="AF4">
        <f t="shared" si="1"/>
        <v>99724</v>
      </c>
      <c r="AG4" s="53">
        <f t="shared" si="2"/>
        <v>205668</v>
      </c>
      <c r="AH4" s="54">
        <f t="shared" si="3"/>
        <v>78182.021809814818</v>
      </c>
      <c r="AI4" s="54">
        <f t="shared" si="4"/>
        <v>74530.094433579288</v>
      </c>
      <c r="AJ4" s="55">
        <f t="shared" si="5"/>
        <v>152712.11624339409</v>
      </c>
      <c r="AK4" s="54">
        <f t="shared" si="6"/>
        <v>67460.694319370115</v>
      </c>
      <c r="AL4" s="54">
        <f t="shared" si="7"/>
        <v>64309.566340049467</v>
      </c>
      <c r="AM4" s="25">
        <f t="shared" si="8"/>
        <v>131770.26065941958</v>
      </c>
      <c r="AO4" s="39" t="s">
        <v>37</v>
      </c>
      <c r="AP4" s="40">
        <f>SUM(AG2:AG5,AG15:AG19)/SUM(AG6:AG14)</f>
        <v>0.70988802996416944</v>
      </c>
      <c r="AQ4" s="41">
        <f t="shared" ref="AQ4:AV4" si="9">SUM(L2:L5,L15:L19,W2:W5,W15:W19)/SUM(L6:L14,W6:W14)</f>
        <v>0.74790070186543556</v>
      </c>
      <c r="AR4" s="41">
        <f t="shared" si="9"/>
        <v>0.81427140891169791</v>
      </c>
      <c r="AS4" s="41">
        <f t="shared" si="9"/>
        <v>0.92114093393652452</v>
      </c>
      <c r="AT4" s="41">
        <f t="shared" si="9"/>
        <v>1.0158996202282875</v>
      </c>
      <c r="AU4" s="41">
        <f t="shared" si="9"/>
        <v>1.0641570071242352</v>
      </c>
      <c r="AV4" s="41">
        <f t="shared" si="9"/>
        <v>1.0571918937780658</v>
      </c>
      <c r="AX4" t="s">
        <v>38</v>
      </c>
    </row>
    <row r="5" spans="1:50" x14ac:dyDescent="0.3">
      <c r="A5" s="33" t="s">
        <v>39</v>
      </c>
      <c r="B5" s="33">
        <v>498195</v>
      </c>
      <c r="C5" s="33">
        <v>7062708</v>
      </c>
      <c r="D5" s="51">
        <v>101883</v>
      </c>
      <c r="E5" s="56">
        <v>1E-3</v>
      </c>
      <c r="F5" s="29">
        <f>2.5*(D5+L5)*E5</f>
        <v>503.89795540633264</v>
      </c>
      <c r="G5" s="29">
        <f>2.5*(L5+M5)*E5</f>
        <v>466.81121937237054</v>
      </c>
      <c r="H5" s="29">
        <f t="shared" ref="H5:J5" si="10">2.5*(M5+N5)*$E$5</f>
        <v>402.48043828363711</v>
      </c>
      <c r="I5" s="29">
        <f t="shared" si="10"/>
        <v>371.0955671155275</v>
      </c>
      <c r="J5" s="29">
        <f t="shared" si="10"/>
        <v>360.45574927490668</v>
      </c>
      <c r="K5" s="29">
        <f>2.5*(P5+Q5)*$E$5</f>
        <v>341.18471377870566</v>
      </c>
      <c r="L5" s="34">
        <v>99676.182162533063</v>
      </c>
      <c r="M5" s="34">
        <v>87048.305586415168</v>
      </c>
      <c r="N5" s="52">
        <v>73943.869727039681</v>
      </c>
      <c r="O5" s="34">
        <v>74494.357119171313</v>
      </c>
      <c r="P5" s="34">
        <v>69687.942590791339</v>
      </c>
      <c r="Q5" s="52">
        <v>66785.942920690897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78119.690849517894</v>
      </c>
      <c r="AA5" s="34">
        <v>73079.367910009678</v>
      </c>
      <c r="AB5" s="36">
        <v>70036.139861058502</v>
      </c>
      <c r="AD5" s="33" t="s">
        <v>39</v>
      </c>
      <c r="AE5">
        <f t="shared" si="0"/>
        <v>110621</v>
      </c>
      <c r="AF5">
        <f t="shared" si="1"/>
        <v>101883</v>
      </c>
      <c r="AG5" s="53">
        <f t="shared" si="2"/>
        <v>212504</v>
      </c>
      <c r="AH5" s="54">
        <f t="shared" si="3"/>
        <v>78082.279444209766</v>
      </c>
      <c r="AI5" s="54">
        <f t="shared" si="4"/>
        <v>73943.869727039681</v>
      </c>
      <c r="AJ5" s="55">
        <f t="shared" si="5"/>
        <v>152026.14917124945</v>
      </c>
      <c r="AK5" s="54">
        <f t="shared" si="6"/>
        <v>70036.139861058502</v>
      </c>
      <c r="AL5" s="54">
        <f t="shared" si="7"/>
        <v>66785.942920690897</v>
      </c>
      <c r="AM5" s="25">
        <f t="shared" si="8"/>
        <v>136822.0827817494</v>
      </c>
      <c r="AO5" s="42" t="s">
        <v>40</v>
      </c>
      <c r="AP5" s="43">
        <f>AS4</f>
        <v>0.92114093393652452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33" t="s">
        <v>42</v>
      </c>
      <c r="B6" s="33">
        <v>497840</v>
      </c>
      <c r="C6" s="33">
        <v>6564513</v>
      </c>
      <c r="D6" s="51">
        <v>100353</v>
      </c>
      <c r="E6" s="56">
        <v>1.4E-2</v>
      </c>
      <c r="F6" s="29">
        <f t="shared" ref="F6:F11" si="11">2.5*(D6+L6)*E6</f>
        <v>7075.7190345647787</v>
      </c>
      <c r="G6" s="29">
        <f>2.5*(L6+M6)*$E$6</f>
        <v>7049.5444829290564</v>
      </c>
      <c r="H6" s="29">
        <f t="shared" ref="H6:K6" si="12">2.5*(M6+N6)*$E$6</f>
        <v>6530.7001562295354</v>
      </c>
      <c r="I6" s="29">
        <f t="shared" si="12"/>
        <v>5630.7109857219812</v>
      </c>
      <c r="J6" s="29">
        <f t="shared" si="12"/>
        <v>5191.6358852640415</v>
      </c>
      <c r="K6" s="29">
        <f t="shared" si="12"/>
        <v>5042.7845784607889</v>
      </c>
      <c r="L6" s="34">
        <v>101810.40098756511</v>
      </c>
      <c r="M6" s="34">
        <v>99605.155667550775</v>
      </c>
      <c r="N6" s="52">
        <v>86986.277367578819</v>
      </c>
      <c r="O6" s="34">
        <v>73891.179367334946</v>
      </c>
      <c r="P6" s="34">
        <v>74441.274497351929</v>
      </c>
      <c r="Q6" s="52">
        <v>69638.284887242058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77980.113459835353</v>
      </c>
      <c r="AB6" s="36">
        <v>72948.7961258461</v>
      </c>
      <c r="AD6" s="33" t="s">
        <v>42</v>
      </c>
      <c r="AE6">
        <f t="shared" si="0"/>
        <v>112430</v>
      </c>
      <c r="AF6">
        <f t="shared" si="1"/>
        <v>100353</v>
      </c>
      <c r="AG6" s="53">
        <f t="shared" si="2"/>
        <v>212783</v>
      </c>
      <c r="AH6" s="54">
        <f t="shared" si="3"/>
        <v>92710.292237257687</v>
      </c>
      <c r="AI6" s="54">
        <f t="shared" si="4"/>
        <v>86986.277367578819</v>
      </c>
      <c r="AJ6" s="55">
        <f t="shared" si="5"/>
        <v>179696.56960483652</v>
      </c>
      <c r="AK6" s="54">
        <f t="shared" si="6"/>
        <v>72948.7961258461</v>
      </c>
      <c r="AL6" s="54">
        <f t="shared" si="7"/>
        <v>69638.284887242058</v>
      </c>
      <c r="AM6" s="25">
        <f t="shared" si="8"/>
        <v>142587.08101308817</v>
      </c>
      <c r="AO6" s="44" t="s">
        <v>43</v>
      </c>
      <c r="AP6" s="45">
        <f>AV4</f>
        <v>1.0571918937780658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33" t="s">
        <v>45</v>
      </c>
      <c r="B7" s="33">
        <v>497474</v>
      </c>
      <c r="C7" s="33">
        <v>6066673</v>
      </c>
      <c r="D7" s="51">
        <v>106943</v>
      </c>
      <c r="E7" s="56">
        <v>6.3E-2</v>
      </c>
      <c r="F7" s="29">
        <f t="shared" si="11"/>
        <v>32637.500104682229</v>
      </c>
      <c r="G7" s="29">
        <f>2.5*(L7+M7)*$E$7</f>
        <v>31817.327112134131</v>
      </c>
      <c r="H7" s="29">
        <f t="shared" ref="H7:K7" si="13">2.5*(M7+N7)*$E$7</f>
        <v>31699.628222828462</v>
      </c>
      <c r="I7" s="29">
        <f t="shared" si="13"/>
        <v>29366.54524112284</v>
      </c>
      <c r="J7" s="29">
        <f t="shared" si="13"/>
        <v>25319.571400650326</v>
      </c>
      <c r="K7" s="29">
        <f t="shared" si="13"/>
        <v>23345.186037153097</v>
      </c>
      <c r="L7" s="34">
        <v>100279.22288687128</v>
      </c>
      <c r="M7" s="34">
        <v>101735.55242826605</v>
      </c>
      <c r="N7" s="52">
        <v>99531.928351597206</v>
      </c>
      <c r="O7" s="34">
        <v>86922.327147595424</v>
      </c>
      <c r="P7" s="34">
        <v>73836.85634859711</v>
      </c>
      <c r="Q7" s="52">
        <v>74386.547061898716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77803.482904837772</v>
      </c>
      <c r="AD7" s="33" t="s">
        <v>45</v>
      </c>
      <c r="AE7">
        <f t="shared" si="0"/>
        <v>118685</v>
      </c>
      <c r="AF7">
        <f t="shared" si="1"/>
        <v>106943</v>
      </c>
      <c r="AG7" s="53">
        <f t="shared" si="2"/>
        <v>225628</v>
      </c>
      <c r="AH7" s="54">
        <f t="shared" si="3"/>
        <v>105481.59261318635</v>
      </c>
      <c r="AI7" s="54">
        <f t="shared" si="4"/>
        <v>99531.928351597206</v>
      </c>
      <c r="AJ7" s="55">
        <f t="shared" si="5"/>
        <v>205013.52096478356</v>
      </c>
      <c r="AK7" s="54">
        <f t="shared" si="6"/>
        <v>77803.482904837772</v>
      </c>
      <c r="AL7" s="54">
        <f t="shared" si="7"/>
        <v>74386.547061898716</v>
      </c>
      <c r="AM7" s="25">
        <f t="shared" si="8"/>
        <v>152190.0299667365</v>
      </c>
      <c r="AP7" s="41"/>
      <c r="AQ7" s="41"/>
      <c r="AR7" s="41"/>
      <c r="AS7" s="41"/>
      <c r="AT7" s="41"/>
      <c r="AU7" s="41"/>
      <c r="AV7" s="41"/>
    </row>
    <row r="8" spans="1:50" x14ac:dyDescent="0.3">
      <c r="A8" s="33" t="s">
        <v>46</v>
      </c>
      <c r="B8" s="33">
        <v>496929</v>
      </c>
      <c r="C8" s="33">
        <v>5569199</v>
      </c>
      <c r="D8" s="51">
        <v>118492</v>
      </c>
      <c r="E8" s="56">
        <v>0.107</v>
      </c>
      <c r="F8" s="29">
        <f t="shared" si="11"/>
        <v>60272.522263902225</v>
      </c>
      <c r="G8" s="29">
        <f>2.5*(L8+M8)*$E$8</f>
        <v>55371.217006686064</v>
      </c>
      <c r="H8" s="29">
        <f t="shared" ref="H8:K8" si="14">2.5*(M8+N8)*$E$8</f>
        <v>53979.750852484845</v>
      </c>
      <c r="I8" s="29">
        <f t="shared" si="14"/>
        <v>53780.06856308502</v>
      </c>
      <c r="J8" s="29">
        <f t="shared" si="14"/>
        <v>49821.871897890829</v>
      </c>
      <c r="K8" s="29">
        <f t="shared" si="14"/>
        <v>42955.970219684852</v>
      </c>
      <c r="L8" s="34">
        <v>106825.84023888686</v>
      </c>
      <c r="M8" s="34">
        <v>100169.36352442553</v>
      </c>
      <c r="N8" s="52">
        <v>101624.09760635896</v>
      </c>
      <c r="O8" s="34">
        <v>99422.887676201877</v>
      </c>
      <c r="P8" s="34">
        <v>86827.100727128345</v>
      </c>
      <c r="Q8" s="52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>
        <f t="shared" si="0"/>
        <v>125488</v>
      </c>
      <c r="AF8">
        <f t="shared" si="1"/>
        <v>118492</v>
      </c>
      <c r="AG8" s="53">
        <f t="shared" si="2"/>
        <v>243980</v>
      </c>
      <c r="AH8" s="54">
        <f t="shared" si="3"/>
        <v>109923.68502431757</v>
      </c>
      <c r="AI8" s="54">
        <f t="shared" si="4"/>
        <v>101624.09760635896</v>
      </c>
      <c r="AJ8" s="55">
        <f t="shared" si="5"/>
        <v>211547.78263067652</v>
      </c>
      <c r="AK8" s="54">
        <f t="shared" si="6"/>
        <v>77623.10888602458</v>
      </c>
      <c r="AL8" s="54">
        <f t="shared" si="7"/>
        <v>73755.965514684212</v>
      </c>
      <c r="AM8" s="25">
        <f t="shared" si="8"/>
        <v>151379.07440070878</v>
      </c>
      <c r="AO8" s="39" t="s">
        <v>47</v>
      </c>
      <c r="AP8" s="40">
        <f>0.8*SUM(AG10:AG14)/SUM(AG6:AG9)</f>
        <v>1.4299029101268304</v>
      </c>
      <c r="AQ8" s="41">
        <f>0.8*SUM(L10:L14,W10:W14)/SUM(L6:L9,W6:W9)</f>
        <v>1.4197991808478259</v>
      </c>
      <c r="AR8" s="41">
        <f t="shared" ref="AR8:AV8" si="15">0.8*SUM(M10:M14,X10:X14)/SUM(M6:M9,X6:X9)</f>
        <v>1.3650824754121531</v>
      </c>
      <c r="AS8" s="41">
        <f t="shared" si="15"/>
        <v>1.2998011799368261</v>
      </c>
      <c r="AT8" s="41">
        <f t="shared" si="15"/>
        <v>1.2673041868886159</v>
      </c>
      <c r="AU8" s="41">
        <f t="shared" si="15"/>
        <v>1.3033098277478659</v>
      </c>
      <c r="AV8" s="41">
        <f t="shared" si="15"/>
        <v>1.3723237219803199</v>
      </c>
    </row>
    <row r="9" spans="1:50" x14ac:dyDescent="0.3">
      <c r="A9" s="33" t="s">
        <v>48</v>
      </c>
      <c r="B9" s="33">
        <v>496141</v>
      </c>
      <c r="C9" s="33">
        <v>5072270</v>
      </c>
      <c r="D9" s="51">
        <v>124924</v>
      </c>
      <c r="E9" s="56">
        <v>6.7000000000000004E-2</v>
      </c>
      <c r="F9" s="29">
        <f t="shared" si="11"/>
        <v>40740.70717575348</v>
      </c>
      <c r="G9" s="29">
        <f>2.5*(L9+M9)*$E$9</f>
        <v>37680.891256373776</v>
      </c>
      <c r="H9" s="29">
        <f t="shared" ref="H9:K9" si="16">2.5*(M9+N9)*$E$9</f>
        <v>34616.716347568508</v>
      </c>
      <c r="I9" s="29">
        <f t="shared" si="16"/>
        <v>33746.806098685789</v>
      </c>
      <c r="J9" s="29">
        <f t="shared" si="16"/>
        <v>33621.96966659234</v>
      </c>
      <c r="K9" s="29">
        <f t="shared" si="16"/>
        <v>31147.402940158034</v>
      </c>
      <c r="L9" s="34">
        <v>118304.10254181181</v>
      </c>
      <c r="M9" s="34">
        <v>106656.44227235996</v>
      </c>
      <c r="N9" s="52">
        <v>100010.52099670577</v>
      </c>
      <c r="O9" s="34">
        <v>101462.94824917954</v>
      </c>
      <c r="P9" s="34">
        <v>99265.22886480458</v>
      </c>
      <c r="Q9" s="52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>
        <f t="shared" si="0"/>
        <v>126768</v>
      </c>
      <c r="AF9">
        <f t="shared" si="1"/>
        <v>124924</v>
      </c>
      <c r="AG9" s="53">
        <f t="shared" si="2"/>
        <v>251692</v>
      </c>
      <c r="AH9" s="54">
        <f t="shared" si="3"/>
        <v>111655.75142475779</v>
      </c>
      <c r="AI9" s="54">
        <f t="shared" si="4"/>
        <v>100010.52099670577</v>
      </c>
      <c r="AJ9" s="55">
        <f t="shared" si="5"/>
        <v>211666.27242146357</v>
      </c>
      <c r="AK9" s="54">
        <f t="shared" si="6"/>
        <v>92020.288271437355</v>
      </c>
      <c r="AL9" s="54">
        <f t="shared" si="7"/>
        <v>86689.415554049338</v>
      </c>
      <c r="AM9" s="25">
        <f t="shared" si="8"/>
        <v>178709.70382548671</v>
      </c>
      <c r="AO9" s="42" t="s">
        <v>49</v>
      </c>
      <c r="AP9" s="43">
        <f>AS8</f>
        <v>1.2998011799368261</v>
      </c>
      <c r="AQ9" s="41"/>
      <c r="AR9" s="41"/>
      <c r="AS9" s="41"/>
      <c r="AT9" s="41"/>
      <c r="AU9" s="41"/>
      <c r="AV9" s="41"/>
    </row>
    <row r="10" spans="1:50" x14ac:dyDescent="0.3">
      <c r="A10" s="33" t="s">
        <v>50</v>
      </c>
      <c r="B10" s="33">
        <v>494885</v>
      </c>
      <c r="C10" s="33">
        <v>4576129</v>
      </c>
      <c r="D10" s="51">
        <v>138541</v>
      </c>
      <c r="E10" s="56">
        <v>1.6E-2</v>
      </c>
      <c r="F10" s="29">
        <f t="shared" si="11"/>
        <v>10525.950003809399</v>
      </c>
      <c r="G10" s="29">
        <f>2.5*(L10+M10)*$E$10</f>
        <v>9704.4944502796225</v>
      </c>
      <c r="H10" s="29">
        <f t="shared" ref="H10:K10" si="17">2.5*(M10+N10)*$E$10</f>
        <v>8975.6419421383343</v>
      </c>
      <c r="I10" s="29">
        <f t="shared" si="17"/>
        <v>8245.7511165101532</v>
      </c>
      <c r="J10" s="29">
        <f t="shared" si="17"/>
        <v>8038.5372567677305</v>
      </c>
      <c r="K10" s="29">
        <f t="shared" si="17"/>
        <v>8008.8010409181288</v>
      </c>
      <c r="L10" s="34">
        <v>124607.75009523502</v>
      </c>
      <c r="M10" s="34">
        <v>118004.6111617555</v>
      </c>
      <c r="N10" s="52">
        <v>106386.43739170287</v>
      </c>
      <c r="O10" s="34">
        <v>99757.340521050952</v>
      </c>
      <c r="P10" s="34">
        <v>101206.0908981423</v>
      </c>
      <c r="Q10" s="52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>
        <f t="shared" si="0"/>
        <v>138944</v>
      </c>
      <c r="AF10">
        <f t="shared" si="1"/>
        <v>138541</v>
      </c>
      <c r="AG10" s="53">
        <f t="shared" si="2"/>
        <v>277485</v>
      </c>
      <c r="AH10" s="54">
        <f t="shared" si="3"/>
        <v>117716.75037214495</v>
      </c>
      <c r="AI10" s="54">
        <f t="shared" si="4"/>
        <v>106386.43739170287</v>
      </c>
      <c r="AJ10" s="55">
        <f t="shared" si="5"/>
        <v>224103.18776384782</v>
      </c>
      <c r="AK10" s="54">
        <f t="shared" si="6"/>
        <v>104563.41175993552</v>
      </c>
      <c r="AL10" s="54">
        <f t="shared" si="7"/>
        <v>99013.935124810916</v>
      </c>
      <c r="AM10" s="25">
        <f t="shared" si="8"/>
        <v>203577.34688474645</v>
      </c>
      <c r="AO10" s="44" t="s">
        <v>51</v>
      </c>
      <c r="AP10" s="45">
        <f>AV8</f>
        <v>1.3723237219803199</v>
      </c>
      <c r="AQ10" s="41"/>
      <c r="AR10" s="41"/>
      <c r="AS10" s="41"/>
      <c r="AT10" s="41"/>
      <c r="AU10" s="41"/>
      <c r="AV10" s="41"/>
    </row>
    <row r="11" spans="1:50" x14ac:dyDescent="0.3">
      <c r="A11" s="33" t="s">
        <v>52</v>
      </c>
      <c r="B11" s="33">
        <v>492866</v>
      </c>
      <c r="C11" s="33">
        <v>4081244</v>
      </c>
      <c r="D11" s="51">
        <v>170369</v>
      </c>
      <c r="E11" s="56">
        <v>2E-3</v>
      </c>
      <c r="F11" s="29">
        <f t="shared" si="11"/>
        <v>1541.7239466845831</v>
      </c>
      <c r="G11" s="29">
        <f>2.5*(L11+M11)*$E$11</f>
        <v>1310.3758637303426</v>
      </c>
      <c r="H11" s="29">
        <f t="shared" ref="H11:K11" si="18">2.5*(M11+N11)*$E$11</f>
        <v>1208.1128347321894</v>
      </c>
      <c r="I11" s="29">
        <f t="shared" si="18"/>
        <v>1117.377961913867</v>
      </c>
      <c r="J11" s="29">
        <f t="shared" si="18"/>
        <v>1026.5138289172974</v>
      </c>
      <c r="K11" s="29">
        <f t="shared" si="18"/>
        <v>1000.717768672036</v>
      </c>
      <c r="L11" s="34">
        <v>137975.78933691667</v>
      </c>
      <c r="M11" s="34">
        <v>124099.38340915184</v>
      </c>
      <c r="N11" s="52">
        <v>117523.18353728601</v>
      </c>
      <c r="O11" s="34">
        <v>105952.4088454874</v>
      </c>
      <c r="P11" s="34">
        <v>99350.356937972057</v>
      </c>
      <c r="Q11" s="52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>
        <f t="shared" si="0"/>
        <v>170327</v>
      </c>
      <c r="AF11">
        <f t="shared" si="1"/>
        <v>170369</v>
      </c>
      <c r="AG11" s="53">
        <f t="shared" si="2"/>
        <v>340696</v>
      </c>
      <c r="AH11" s="54">
        <f t="shared" si="3"/>
        <v>124098.40362440383</v>
      </c>
      <c r="AI11" s="54">
        <f t="shared" si="4"/>
        <v>117523.18353728601</v>
      </c>
      <c r="AJ11" s="55">
        <f t="shared" si="5"/>
        <v>241621.58716168982</v>
      </c>
      <c r="AK11" s="54">
        <f t="shared" si="6"/>
        <v>108546.61346476848</v>
      </c>
      <c r="AL11" s="54">
        <f t="shared" si="7"/>
        <v>100793.19679643514</v>
      </c>
      <c r="AM11" s="25">
        <f t="shared" si="8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33" t="s">
        <v>53</v>
      </c>
      <c r="B12" s="33">
        <v>489933</v>
      </c>
      <c r="C12" s="33">
        <v>3588378</v>
      </c>
      <c r="D12" s="51">
        <v>186057</v>
      </c>
      <c r="E12" s="57"/>
      <c r="F12" s="57"/>
      <c r="G12" s="57"/>
      <c r="H12" s="57"/>
      <c r="I12" s="57"/>
      <c r="J12" s="57"/>
      <c r="K12" s="57"/>
      <c r="L12" s="34">
        <v>169355.14983180011</v>
      </c>
      <c r="M12" s="34">
        <v>137154.7081705851</v>
      </c>
      <c r="N12" s="52">
        <v>123360.87945160751</v>
      </c>
      <c r="O12" s="34">
        <v>116823.8139372023</v>
      </c>
      <c r="P12" s="34">
        <v>105321.89585586383</v>
      </c>
      <c r="Q12" s="52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>
        <f t="shared" si="0"/>
        <v>184622</v>
      </c>
      <c r="AF12">
        <f t="shared" si="1"/>
        <v>186057</v>
      </c>
      <c r="AG12" s="53">
        <f t="shared" si="2"/>
        <v>370679</v>
      </c>
      <c r="AH12" s="54">
        <f t="shared" si="3"/>
        <v>124559.7830916064</v>
      </c>
      <c r="AI12" s="54">
        <f t="shared" si="4"/>
        <v>123360.87945160751</v>
      </c>
      <c r="AJ12" s="55">
        <f t="shared" si="5"/>
        <v>247920.66254321393</v>
      </c>
      <c r="AK12" s="54">
        <f t="shared" si="6"/>
        <v>109613.83340237029</v>
      </c>
      <c r="AL12" s="54">
        <f t="shared" si="7"/>
        <v>98759.132148883189</v>
      </c>
      <c r="AM12" s="25">
        <f t="shared" si="8"/>
        <v>208372.96555125347</v>
      </c>
      <c r="AO12" s="39" t="s">
        <v>54</v>
      </c>
      <c r="AP12" s="40">
        <f>AG14/AG6</f>
        <v>1.4943440030453561</v>
      </c>
      <c r="AQ12" s="41">
        <f t="shared" ref="AQ12:AV12" si="19">(L14+W14)/(L6+W6)</f>
        <v>1.6723567258564751</v>
      </c>
      <c r="AR12" s="41">
        <f t="shared" si="19"/>
        <v>1.7434378642458144</v>
      </c>
      <c r="AS12" s="41">
        <f t="shared" si="19"/>
        <v>1.8252196419944473</v>
      </c>
      <c r="AT12" s="41">
        <f t="shared" si="19"/>
        <v>1.7466970138623041</v>
      </c>
      <c r="AU12" s="41">
        <f t="shared" si="19"/>
        <v>1.5785683670375006</v>
      </c>
      <c r="AV12" s="41">
        <f t="shared" si="19"/>
        <v>1.6280031830431081</v>
      </c>
    </row>
    <row r="13" spans="1:50" x14ac:dyDescent="0.3">
      <c r="A13" s="33" t="s">
        <v>55</v>
      </c>
      <c r="B13" s="33">
        <v>485222</v>
      </c>
      <c r="C13" s="33">
        <v>3098445</v>
      </c>
      <c r="D13" s="51">
        <v>182895</v>
      </c>
      <c r="E13" s="33"/>
      <c r="F13" s="33"/>
      <c r="G13" s="33"/>
      <c r="H13" s="33"/>
      <c r="I13" s="33"/>
      <c r="J13" s="33"/>
      <c r="K13" s="33"/>
      <c r="L13" s="34">
        <v>184267.95021768281</v>
      </c>
      <c r="M13" s="34">
        <v>167726.69836831916</v>
      </c>
      <c r="N13" s="52">
        <v>135835.8832900573</v>
      </c>
      <c r="O13" s="34">
        <v>122174.6905174134</v>
      </c>
      <c r="P13" s="34">
        <v>115700.48281344015</v>
      </c>
      <c r="Q13" s="52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>
        <f t="shared" si="0"/>
        <v>179834</v>
      </c>
      <c r="AF13">
        <f t="shared" si="1"/>
        <v>182895</v>
      </c>
      <c r="AG13" s="53">
        <f t="shared" si="2"/>
        <v>362729</v>
      </c>
      <c r="AH13" s="54">
        <f t="shared" si="3"/>
        <v>135208.91802269095</v>
      </c>
      <c r="AI13" s="54">
        <f t="shared" si="4"/>
        <v>135835.8832900573</v>
      </c>
      <c r="AJ13" s="55">
        <f t="shared" si="5"/>
        <v>271044.80131274823</v>
      </c>
      <c r="AK13" s="54">
        <f t="shared" si="6"/>
        <v>114166.34648848709</v>
      </c>
      <c r="AL13" s="54">
        <f t="shared" si="7"/>
        <v>104309.16258136103</v>
      </c>
      <c r="AM13" s="25">
        <f t="shared" si="8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33" t="s">
        <v>57</v>
      </c>
      <c r="B14" s="33">
        <v>477571</v>
      </c>
      <c r="C14" s="33">
        <v>2613223</v>
      </c>
      <c r="D14" s="51">
        <v>164009</v>
      </c>
      <c r="E14" s="33"/>
      <c r="F14" s="33"/>
      <c r="G14" s="33"/>
      <c r="H14" s="33"/>
      <c r="I14" s="33"/>
      <c r="J14" s="33"/>
      <c r="K14" s="33"/>
      <c r="L14" s="34">
        <v>180011.10428834637</v>
      </c>
      <c r="M14" s="34">
        <v>181362.4057718096</v>
      </c>
      <c r="N14" s="52">
        <v>165081.97704649944</v>
      </c>
      <c r="O14" s="34">
        <v>133694.01762227589</v>
      </c>
      <c r="P14" s="34">
        <v>120248.23508639682</v>
      </c>
      <c r="Q14" s="52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>
        <f t="shared" si="0"/>
        <v>153962</v>
      </c>
      <c r="AF14">
        <f t="shared" si="1"/>
        <v>164009</v>
      </c>
      <c r="AG14" s="53">
        <f t="shared" si="2"/>
        <v>317971</v>
      </c>
      <c r="AH14" s="54">
        <f t="shared" si="3"/>
        <v>162903.73139527056</v>
      </c>
      <c r="AI14" s="54">
        <f t="shared" si="4"/>
        <v>165081.97704649944</v>
      </c>
      <c r="AJ14" s="55">
        <f t="shared" si="5"/>
        <v>327985.70844177</v>
      </c>
      <c r="AK14" s="54">
        <f t="shared" si="6"/>
        <v>118256.10880039577</v>
      </c>
      <c r="AL14" s="54">
        <f t="shared" si="7"/>
        <v>113876.11294973729</v>
      </c>
      <c r="AM14" s="25">
        <f t="shared" si="8"/>
        <v>232132.22175013306</v>
      </c>
      <c r="AO14" s="44" t="s">
        <v>58</v>
      </c>
      <c r="AP14" s="45">
        <f>AV12</f>
        <v>1.6280031830431081</v>
      </c>
      <c r="AQ14" s="41"/>
      <c r="AR14" s="41"/>
      <c r="AS14" s="41"/>
      <c r="AT14" s="41"/>
      <c r="AU14" s="41"/>
      <c r="AV14" s="41"/>
    </row>
    <row r="15" spans="1:50" x14ac:dyDescent="0.3">
      <c r="A15" s="33" t="s">
        <v>59</v>
      </c>
      <c r="B15" s="33">
        <v>465114</v>
      </c>
      <c r="C15" s="33">
        <v>2135652</v>
      </c>
      <c r="D15" s="51">
        <v>141546</v>
      </c>
      <c r="E15" s="33"/>
      <c r="F15" s="33"/>
      <c r="G15" s="33"/>
      <c r="H15" s="33"/>
      <c r="I15" s="33"/>
      <c r="J15" s="33"/>
      <c r="K15" s="33"/>
      <c r="L15" s="34">
        <v>159730.97618155205</v>
      </c>
      <c r="M15" s="34">
        <v>175315.68030715839</v>
      </c>
      <c r="N15" s="52">
        <v>176631.73433510296</v>
      </c>
      <c r="O15" s="34">
        <v>160775.96560931366</v>
      </c>
      <c r="P15" s="34">
        <v>130206.73221859624</v>
      </c>
      <c r="Q15" s="52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>
        <f t="shared" si="0"/>
        <v>128633</v>
      </c>
      <c r="AF15">
        <f t="shared" si="1"/>
        <v>141546</v>
      </c>
      <c r="AG15" s="53">
        <f t="shared" si="2"/>
        <v>270179</v>
      </c>
      <c r="AH15" s="54">
        <f t="shared" si="3"/>
        <v>171698.69291102185</v>
      </c>
      <c r="AI15" s="54">
        <f t="shared" si="4"/>
        <v>176631.73433510296</v>
      </c>
      <c r="AJ15" s="55">
        <f t="shared" si="5"/>
        <v>348330.42724612483</v>
      </c>
      <c r="AK15" s="54">
        <f t="shared" si="6"/>
        <v>115209.69907852719</v>
      </c>
      <c r="AL15" s="54">
        <f t="shared" si="7"/>
        <v>117111.67054526838</v>
      </c>
      <c r="AM15" s="25">
        <f t="shared" si="8"/>
        <v>232321.36962379556</v>
      </c>
    </row>
    <row r="16" spans="1:50" x14ac:dyDescent="0.3">
      <c r="A16" s="33" t="s">
        <v>60</v>
      </c>
      <c r="B16" s="33">
        <v>445262</v>
      </c>
      <c r="C16" s="33">
        <v>1670538</v>
      </c>
      <c r="D16" s="51">
        <v>127376</v>
      </c>
      <c r="E16" s="33"/>
      <c r="F16" s="33"/>
      <c r="G16" s="33"/>
      <c r="H16" s="33"/>
      <c r="I16" s="33"/>
      <c r="J16" s="33"/>
      <c r="K16" s="33"/>
      <c r="L16" s="34">
        <v>135504.53233400843</v>
      </c>
      <c r="M16" s="34">
        <v>152913.33719593525</v>
      </c>
      <c r="N16" s="52">
        <v>167832.85483757951</v>
      </c>
      <c r="O16" s="34">
        <v>169092.73703547218</v>
      </c>
      <c r="P16" s="34">
        <v>153913.724375388</v>
      </c>
      <c r="Q16" s="52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>
        <f t="shared" si="0"/>
        <v>110256</v>
      </c>
      <c r="AF16">
        <f t="shared" si="1"/>
        <v>127376</v>
      </c>
      <c r="AG16" s="53">
        <f t="shared" si="2"/>
        <v>237632</v>
      </c>
      <c r="AH16" s="54">
        <f t="shared" si="3"/>
        <v>160271.58132803606</v>
      </c>
      <c r="AI16" s="54">
        <f t="shared" si="4"/>
        <v>167832.85483757951</v>
      </c>
      <c r="AJ16" s="55">
        <f t="shared" si="5"/>
        <v>328104.43616561557</v>
      </c>
      <c r="AK16" s="54">
        <f t="shared" si="6"/>
        <v>118891.29546066269</v>
      </c>
      <c r="AL16" s="54">
        <f t="shared" si="7"/>
        <v>124649.24728371238</v>
      </c>
      <c r="AM16" s="25">
        <f t="shared" si="8"/>
        <v>243540.54274437507</v>
      </c>
    </row>
    <row r="17" spans="1:39" x14ac:dyDescent="0.3">
      <c r="A17" s="33" t="s">
        <v>61</v>
      </c>
      <c r="B17" s="33">
        <v>412442</v>
      </c>
      <c r="C17" s="33">
        <v>1225276</v>
      </c>
      <c r="D17" s="51">
        <v>119889</v>
      </c>
      <c r="E17" s="33"/>
      <c r="F17" s="33"/>
      <c r="G17" s="33"/>
      <c r="H17" s="33"/>
      <c r="I17" s="33"/>
      <c r="J17" s="33"/>
      <c r="K17" s="33"/>
      <c r="L17" s="34">
        <v>117987.18999600236</v>
      </c>
      <c r="M17" s="34">
        <v>125516.57299500768</v>
      </c>
      <c r="N17" s="52">
        <v>141642.18509499112</v>
      </c>
      <c r="O17" s="34">
        <v>155461.99387084675</v>
      </c>
      <c r="P17" s="34">
        <v>156629.01089332622</v>
      </c>
      <c r="Q17" s="52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>
        <f t="shared" si="0"/>
        <v>100491</v>
      </c>
      <c r="AF17">
        <f t="shared" si="1"/>
        <v>119889</v>
      </c>
      <c r="AG17" s="53">
        <f t="shared" si="2"/>
        <v>220380</v>
      </c>
      <c r="AH17" s="54">
        <f t="shared" si="3"/>
        <v>127305.48365699808</v>
      </c>
      <c r="AI17" s="54">
        <f t="shared" si="4"/>
        <v>141642.18509499112</v>
      </c>
      <c r="AJ17" s="55">
        <f t="shared" si="5"/>
        <v>268947.6687519892</v>
      </c>
      <c r="AK17" s="54">
        <f t="shared" si="6"/>
        <v>131384.32033048809</v>
      </c>
      <c r="AL17" s="54">
        <f t="shared" si="7"/>
        <v>142568.83432413675</v>
      </c>
      <c r="AM17" s="25">
        <f t="shared" si="8"/>
        <v>273953.15465462487</v>
      </c>
    </row>
    <row r="18" spans="1:39" x14ac:dyDescent="0.3">
      <c r="A18" s="33" t="s">
        <v>62</v>
      </c>
      <c r="B18" s="33">
        <v>355935</v>
      </c>
      <c r="C18" s="33">
        <v>812834</v>
      </c>
      <c r="D18" s="51">
        <v>100083</v>
      </c>
      <c r="E18" s="33"/>
      <c r="F18" s="33"/>
      <c r="G18" s="33"/>
      <c r="H18" s="33"/>
      <c r="I18" s="33"/>
      <c r="J18" s="33"/>
      <c r="K18" s="33"/>
      <c r="L18" s="34">
        <v>103463.49599458833</v>
      </c>
      <c r="M18" s="34">
        <v>101822.24523988123</v>
      </c>
      <c r="N18" s="52">
        <v>108320.05811478476</v>
      </c>
      <c r="O18" s="34">
        <v>122236.36572363062</v>
      </c>
      <c r="P18" s="34">
        <v>134162.77873839191</v>
      </c>
      <c r="Q18" s="52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>
        <f t="shared" si="0"/>
        <v>75034</v>
      </c>
      <c r="AF18">
        <f t="shared" si="1"/>
        <v>100083</v>
      </c>
      <c r="AG18" s="53">
        <f t="shared" si="2"/>
        <v>175117</v>
      </c>
      <c r="AH18" s="54">
        <f t="shared" si="3"/>
        <v>92630.220539166257</v>
      </c>
      <c r="AI18" s="54">
        <f t="shared" si="4"/>
        <v>108320.05811478476</v>
      </c>
      <c r="AJ18" s="55">
        <f t="shared" si="5"/>
        <v>200950.27865395101</v>
      </c>
      <c r="AK18" s="54">
        <f t="shared" si="6"/>
        <v>118613.8181636411</v>
      </c>
      <c r="AL18" s="54">
        <f t="shared" si="7"/>
        <v>135169.90750776127</v>
      </c>
      <c r="AM18" s="25">
        <f t="shared" si="8"/>
        <v>253783.72567140235</v>
      </c>
    </row>
    <row r="19" spans="1:39" x14ac:dyDescent="0.3">
      <c r="A19" s="33" t="s">
        <v>63</v>
      </c>
      <c r="B19" s="33">
        <v>264799</v>
      </c>
      <c r="C19" s="33">
        <v>456899</v>
      </c>
      <c r="D19" s="51">
        <v>124888</v>
      </c>
      <c r="E19" s="33"/>
      <c r="F19" s="33"/>
      <c r="G19" s="33"/>
      <c r="H19" s="33"/>
      <c r="I19" s="33"/>
      <c r="J19" s="33"/>
      <c r="K19" s="33"/>
      <c r="L19" s="34">
        <v>126965.36224934252</v>
      </c>
      <c r="M19" s="34">
        <v>130353.70570944546</v>
      </c>
      <c r="N19" s="52">
        <v>130557.29726790841</v>
      </c>
      <c r="O19" s="34">
        <v>135476.96492511596</v>
      </c>
      <c r="P19" s="34">
        <v>147898.48717397882</v>
      </c>
      <c r="Q19" s="52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94">
        <f t="shared" si="0"/>
        <v>69628</v>
      </c>
      <c r="AF19" s="58">
        <f t="shared" si="1"/>
        <v>124888</v>
      </c>
      <c r="AG19" s="59">
        <f t="shared" si="2"/>
        <v>194516</v>
      </c>
      <c r="AH19" s="60">
        <f t="shared" si="3"/>
        <v>91755.312381185911</v>
      </c>
      <c r="AI19" s="60">
        <f t="shared" si="4"/>
        <v>130557.29726790841</v>
      </c>
      <c r="AJ19" s="61">
        <f t="shared" si="5"/>
        <v>222312.60964909432</v>
      </c>
      <c r="AK19" s="60">
        <f t="shared" si="6"/>
        <v>125135.97398258516</v>
      </c>
      <c r="AL19" s="60">
        <f t="shared" si="7"/>
        <v>161993.72334835824</v>
      </c>
      <c r="AM19" s="48">
        <f t="shared" si="8"/>
        <v>287129.69733094343</v>
      </c>
    </row>
    <row r="20" spans="1:39" x14ac:dyDescent="0.3">
      <c r="A20" s="62" t="s">
        <v>64</v>
      </c>
      <c r="B20" s="63"/>
      <c r="C20" s="63">
        <v>192100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S20" s="46" t="s">
        <v>64</v>
      </c>
      <c r="T20" s="63"/>
      <c r="U20" s="63">
        <v>88411</v>
      </c>
      <c r="V20" s="63">
        <v>111058</v>
      </c>
      <c r="W20" s="63"/>
      <c r="X20" s="63"/>
      <c r="Y20" s="63"/>
      <c r="Z20" s="63"/>
      <c r="AA20" s="63"/>
      <c r="AB20" s="63"/>
    </row>
    <row r="22" spans="1:39" x14ac:dyDescent="0.3">
      <c r="E22" s="17" t="s">
        <v>65</v>
      </c>
      <c r="F22" s="19">
        <f t="shared" ref="F22:K22" si="20">SUM(F5:F11)</f>
        <v>153298.02048480304</v>
      </c>
      <c r="G22" s="19">
        <f t="shared" si="20"/>
        <v>143400.66139150539</v>
      </c>
      <c r="H22" s="19">
        <f t="shared" si="20"/>
        <v>137413.03079426551</v>
      </c>
      <c r="I22" s="19">
        <f t="shared" si="20"/>
        <v>132258.35553415518</v>
      </c>
      <c r="J22" s="19">
        <f t="shared" si="20"/>
        <v>123380.55568535748</v>
      </c>
      <c r="K22" s="19">
        <f t="shared" si="20"/>
        <v>111842.04729882564</v>
      </c>
    </row>
    <row r="23" spans="1:39" x14ac:dyDescent="0.3">
      <c r="E23" s="33" t="s">
        <v>66</v>
      </c>
      <c r="F23" s="34">
        <f t="shared" ref="F23:K23" si="21">(1/2.05)*SUM(F5:F11)</f>
        <v>74779.522187708804</v>
      </c>
      <c r="G23" s="34">
        <f t="shared" si="21"/>
        <v>69951.542142197752</v>
      </c>
      <c r="H23" s="34">
        <f t="shared" si="21"/>
        <v>67030.746728910002</v>
      </c>
      <c r="I23" s="34">
        <f t="shared" si="21"/>
        <v>64516.270992270824</v>
      </c>
      <c r="J23" s="34">
        <f t="shared" si="21"/>
        <v>60185.636919686585</v>
      </c>
      <c r="K23" s="34">
        <f t="shared" si="21"/>
        <v>54557.096243329586</v>
      </c>
    </row>
    <row r="24" spans="1:39" x14ac:dyDescent="0.3">
      <c r="E24" s="46" t="s">
        <v>67</v>
      </c>
      <c r="F24" s="47">
        <f t="shared" ref="F24:K24" si="22">F22-F23</f>
        <v>78518.498297094236</v>
      </c>
      <c r="G24" s="47">
        <f t="shared" si="22"/>
        <v>73449.119249307638</v>
      </c>
      <c r="H24" s="47">
        <f t="shared" si="22"/>
        <v>70382.284065355503</v>
      </c>
      <c r="I24" s="47">
        <f t="shared" si="22"/>
        <v>67742.084541884367</v>
      </c>
      <c r="J24" s="47">
        <f t="shared" si="22"/>
        <v>63194.918765670896</v>
      </c>
      <c r="K24" s="47">
        <f t="shared" si="22"/>
        <v>57284.951055496051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46E4-7705-42A2-99D7-96DB1CA9E982}">
  <dimension ref="A1:CH25"/>
  <sheetViews>
    <sheetView tabSelected="1" topLeftCell="BU1" zoomScale="108" workbookViewId="0">
      <selection activeCell="BZ11" sqref="BZ11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64" t="s">
        <v>68</v>
      </c>
      <c r="B1" s="65" t="s">
        <v>69</v>
      </c>
      <c r="C1" s="66" t="s">
        <v>70</v>
      </c>
      <c r="D1" s="2" t="s">
        <v>71</v>
      </c>
      <c r="E1" s="2" t="s">
        <v>72</v>
      </c>
      <c r="F1" s="65" t="s">
        <v>73</v>
      </c>
      <c r="G1" s="66" t="s">
        <v>74</v>
      </c>
      <c r="H1" s="2" t="s">
        <v>105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S1" s="67" t="s">
        <v>84</v>
      </c>
      <c r="T1" s="68" t="s">
        <v>85</v>
      </c>
      <c r="U1" s="68" t="s">
        <v>86</v>
      </c>
      <c r="V1" s="68" t="s">
        <v>87</v>
      </c>
      <c r="W1" s="68" t="s">
        <v>88</v>
      </c>
      <c r="X1" s="68" t="s">
        <v>89</v>
      </c>
      <c r="Y1" s="68" t="s">
        <v>104</v>
      </c>
      <c r="Z1" s="68" t="s">
        <v>90</v>
      </c>
      <c r="AA1" s="68" t="s">
        <v>91</v>
      </c>
      <c r="AB1" s="68" t="s">
        <v>92</v>
      </c>
      <c r="AC1" s="68" t="s">
        <v>93</v>
      </c>
      <c r="AD1" s="68" t="s">
        <v>94</v>
      </c>
      <c r="AE1" s="68" t="s">
        <v>95</v>
      </c>
      <c r="AF1" s="68" t="s">
        <v>96</v>
      </c>
      <c r="AG1" s="68" t="s">
        <v>97</v>
      </c>
      <c r="AH1" s="68" t="s">
        <v>98</v>
      </c>
      <c r="AI1" s="69" t="s">
        <v>99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70" t="s">
        <v>34</v>
      </c>
      <c r="B2" s="34">
        <v>100000</v>
      </c>
      <c r="C2" s="34">
        <v>244</v>
      </c>
      <c r="D2" s="57">
        <f t="shared" ref="D2:D19" si="0">(C2/B2)*1000</f>
        <v>2.44</v>
      </c>
      <c r="E2" s="34">
        <v>498937</v>
      </c>
      <c r="F2" s="71">
        <f>1-D2/1000</f>
        <v>0.99756</v>
      </c>
      <c r="G2" s="57">
        <f>(C2/E2)*1000</f>
        <v>0.48903969839879585</v>
      </c>
      <c r="H2" s="57">
        <f>G2*(J2/I2)</f>
        <v>2.0810199931863654E-2</v>
      </c>
      <c r="I2" s="72">
        <v>94</v>
      </c>
      <c r="J2" s="73">
        <v>4</v>
      </c>
      <c r="K2" s="57">
        <f>1-J2/I2</f>
        <v>0.95744680851063835</v>
      </c>
      <c r="L2" s="57">
        <f>F2^K2</f>
        <v>0.99766370840223739</v>
      </c>
      <c r="M2" s="34">
        <v>100000</v>
      </c>
      <c r="N2" s="96">
        <f>(G2-H2)/1000</f>
        <v>4.6822949846693219E-4</v>
      </c>
      <c r="O2" s="34">
        <f>M2*(1-L2)</f>
        <v>233.62915977626076</v>
      </c>
      <c r="P2" s="38">
        <f>O2/N2</f>
        <v>498962.9242523266</v>
      </c>
      <c r="Q2" s="34">
        <f>SUM(P2:$P$24)</f>
        <v>8663306.9406915009</v>
      </c>
      <c r="S2" s="74" t="s">
        <v>34</v>
      </c>
      <c r="T2">
        <v>100000</v>
      </c>
      <c r="U2">
        <v>329</v>
      </c>
      <c r="V2" s="56">
        <f>(U2/T2)*1000</f>
        <v>3.29</v>
      </c>
      <c r="W2">
        <v>498557</v>
      </c>
      <c r="X2" s="56">
        <f>1-V2/1000</f>
        <v>0.99670999999999998</v>
      </c>
      <c r="Y2" s="56">
        <f>(U2/W2)*1000</f>
        <v>0.65990448434181048</v>
      </c>
      <c r="Z2" s="56">
        <f>Y2*(AB2/AA2)</f>
        <v>2.6134831063041999E-2</v>
      </c>
      <c r="AA2" s="54">
        <v>101</v>
      </c>
      <c r="AB2" s="54">
        <v>4</v>
      </c>
      <c r="AC2" s="56">
        <f>1-(AB2/AA2)</f>
        <v>0.96039603960396036</v>
      </c>
      <c r="AD2" s="56">
        <f>X2^AC2</f>
        <v>0.99684009094466319</v>
      </c>
      <c r="AE2" s="54">
        <v>100000</v>
      </c>
      <c r="AF2" s="56">
        <f>(Y2-Z2)/1000</f>
        <v>6.3376965327876849E-4</v>
      </c>
      <c r="AG2" s="54">
        <f>AE2-AE3</f>
        <v>315.99090553367569</v>
      </c>
      <c r="AH2" s="55">
        <f>AG2/AF2</f>
        <v>498589.51734106563</v>
      </c>
      <c r="AI2" s="37">
        <f>SUM(AH2:$AH$24)</f>
        <v>8263947.2066208804</v>
      </c>
      <c r="AK2" s="17" t="s">
        <v>34</v>
      </c>
      <c r="AL2" s="19">
        <v>498962.9242523266</v>
      </c>
      <c r="AM2" s="19">
        <v>8663306.9406915009</v>
      </c>
      <c r="AN2" s="75">
        <v>74054</v>
      </c>
      <c r="AO2" s="17"/>
      <c r="AP2" s="17"/>
      <c r="AQ2" s="17"/>
      <c r="AR2" s="17"/>
      <c r="AS2" s="17"/>
      <c r="AT2" s="17"/>
      <c r="AU2" s="17"/>
      <c r="AV2" s="19">
        <f>AP23*($AL$2/500000)</f>
        <v>60721.72704926131</v>
      </c>
      <c r="AW2" s="19">
        <f t="shared" ref="AW2:BA2" si="1">AQ23*($AL$2/500000)</f>
        <v>56675.962118939169</v>
      </c>
      <c r="AX2" s="76">
        <f t="shared" si="1"/>
        <v>54086.00575435724</v>
      </c>
      <c r="AY2" s="19">
        <f t="shared" si="1"/>
        <v>52114.116957956445</v>
      </c>
      <c r="AZ2" s="19">
        <f t="shared" si="1"/>
        <v>48793.019184297584</v>
      </c>
      <c r="BA2" s="76">
        <f t="shared" si="1"/>
        <v>43496.380397774337</v>
      </c>
      <c r="BC2" s="33" t="s">
        <v>34</v>
      </c>
      <c r="BD2" s="18">
        <v>78212</v>
      </c>
      <c r="BE2" s="19">
        <v>498589.51734106563</v>
      </c>
      <c r="BF2" s="19">
        <v>8263947.2066208804</v>
      </c>
      <c r="BG2" s="19">
        <f>AP24*($BE$2/500000)</f>
        <v>63710.099218938609</v>
      </c>
      <c r="BH2" s="19">
        <f t="shared" ref="BH2:BL2" si="2">AQ24*($BE$2/500000)</f>
        <v>59465.225140864095</v>
      </c>
      <c r="BI2" s="107">
        <f t="shared" si="2"/>
        <v>56747.806105230062</v>
      </c>
      <c r="BJ2" s="19">
        <f t="shared" si="2"/>
        <v>54678.872348364253</v>
      </c>
      <c r="BK2" s="19">
        <f t="shared" si="2"/>
        <v>51194.329352675915</v>
      </c>
      <c r="BL2" s="107">
        <f t="shared" si="2"/>
        <v>45637.020642689553</v>
      </c>
      <c r="BN2" s="17" t="s">
        <v>34</v>
      </c>
      <c r="BO2" s="17">
        <f>BD2</f>
        <v>78212</v>
      </c>
      <c r="BP2" s="17">
        <v>74054</v>
      </c>
      <c r="BQ2" s="22">
        <f>BO2+BP2</f>
        <v>152266</v>
      </c>
      <c r="BR2" s="19">
        <f>BI2</f>
        <v>56747.806105230062</v>
      </c>
      <c r="BS2" s="23">
        <f>AX2</f>
        <v>54086.00575435724</v>
      </c>
      <c r="BT2" s="24">
        <f>BR2+BS2</f>
        <v>110833.81185958729</v>
      </c>
      <c r="BU2" s="19">
        <f>BL2</f>
        <v>45637.020642689553</v>
      </c>
      <c r="BV2" s="19">
        <f>BA2</f>
        <v>43496.380397774337</v>
      </c>
      <c r="BW2" s="25">
        <f>BU2+BV2</f>
        <v>89133.401040463883</v>
      </c>
    </row>
    <row r="3" spans="1:86" x14ac:dyDescent="0.3">
      <c r="A3" s="70" t="s">
        <v>35</v>
      </c>
      <c r="B3" s="34">
        <v>99756</v>
      </c>
      <c r="C3" s="34">
        <v>43</v>
      </c>
      <c r="D3" s="57">
        <f t="shared" si="0"/>
        <v>0.43105176630979591</v>
      </c>
      <c r="E3" s="34">
        <v>498674</v>
      </c>
      <c r="F3" s="71">
        <f t="shared" ref="F3:F24" si="3">1-D3/1000</f>
        <v>0.99956894823369025</v>
      </c>
      <c r="G3" s="57">
        <f t="shared" ref="G3:G24" si="4">(C3/E3)*1000</f>
        <v>8.6228678455263358E-2</v>
      </c>
      <c r="H3" s="57">
        <f t="shared" ref="H3:H21" si="5">G3*(J3/I3)</f>
        <v>2.2994314254736897E-2</v>
      </c>
      <c r="I3" s="77">
        <v>15</v>
      </c>
      <c r="J3" s="78">
        <v>4</v>
      </c>
      <c r="K3" s="57">
        <f t="shared" ref="K3:K21" si="6">1-J3/I3</f>
        <v>0.73333333333333339</v>
      </c>
      <c r="L3" s="57">
        <f t="shared" ref="L3:L24" si="7">F3^K3</f>
        <v>0.99968387720040441</v>
      </c>
      <c r="M3" s="34">
        <f>M2*L2</f>
        <v>99766.370840223739</v>
      </c>
      <c r="N3" s="96">
        <f t="shared" ref="N3:N24" si="8">(G3-H3)/1000</f>
        <v>6.3234364200526452E-5</v>
      </c>
      <c r="O3" s="34">
        <f t="shared" ref="O3:O20" si="9">M3*(1-L3)</f>
        <v>31.538424455502984</v>
      </c>
      <c r="P3" s="38">
        <f t="shared" ref="P3:P24" si="10">O3/N3</f>
        <v>498754.51195317646</v>
      </c>
      <c r="Q3" s="34">
        <f>SUM(P3:$P$24)</f>
        <v>8164344.0164391706</v>
      </c>
      <c r="S3" s="74" t="s">
        <v>35</v>
      </c>
      <c r="T3">
        <v>99671</v>
      </c>
      <c r="U3">
        <v>62</v>
      </c>
      <c r="V3" s="56">
        <f t="shared" ref="V3:V23" si="11">(U3/T3)*1000</f>
        <v>0.62204653309387881</v>
      </c>
      <c r="W3">
        <v>498188</v>
      </c>
      <c r="X3" s="56">
        <f t="shared" ref="X3:X24" si="12">1-V3/1000</f>
        <v>0.99937795346690617</v>
      </c>
      <c r="Y3" s="56">
        <f t="shared" ref="Y3:Y23" si="13">(U3/W3)*1000</f>
        <v>0.12445101046191398</v>
      </c>
      <c r="Z3" s="56">
        <f t="shared" ref="Z3:Z21" si="14">Y3*(AB3/AA3)</f>
        <v>1.0370917538492831E-2</v>
      </c>
      <c r="AA3" s="54">
        <v>24</v>
      </c>
      <c r="AB3" s="54">
        <v>2</v>
      </c>
      <c r="AC3" s="56">
        <f t="shared" ref="AC3:AC21" si="15">1-(AB3/AA3)</f>
        <v>0.91666666666666663</v>
      </c>
      <c r="AD3" s="56">
        <f t="shared" ref="AD3:AD23" si="16">X3^AC3</f>
        <v>0.99942977589564597</v>
      </c>
      <c r="AE3" s="54">
        <f>AE2*AD2</f>
        <v>99684.009094466324</v>
      </c>
      <c r="AF3" s="56">
        <f t="shared" ref="AF3:AF23" si="17">(Y3-Z3)/1000</f>
        <v>1.1408009292342115E-4</v>
      </c>
      <c r="AG3" s="54">
        <f t="shared" ref="AG3:AG24" si="18">AE3-AE4</f>
        <v>56.84222480430617</v>
      </c>
      <c r="AH3" s="55">
        <f t="shared" ref="AH3:AH23" si="19">AG3/AF3</f>
        <v>498265.94060072169</v>
      </c>
      <c r="AI3" s="37">
        <f>SUM(AH3:$AH$24)</f>
        <v>7765357.6892798143</v>
      </c>
      <c r="AK3" s="33" t="s">
        <v>35</v>
      </c>
      <c r="AL3" s="34">
        <v>498754.51195317646</v>
      </c>
      <c r="AM3" s="34">
        <v>8164344.0164391706</v>
      </c>
      <c r="AN3" s="51">
        <v>87132</v>
      </c>
      <c r="AO3" s="33"/>
      <c r="AP3" s="33"/>
      <c r="AQ3" s="33"/>
      <c r="AR3" s="33"/>
      <c r="AS3" s="33"/>
      <c r="AT3" s="33"/>
      <c r="AU3" s="33"/>
      <c r="AV3" s="34">
        <f>AN2*(AL3/AL2)</f>
        <v>74023.068314195101</v>
      </c>
      <c r="AW3" s="34">
        <f>AV2*(AL3/AL2)</f>
        <v>60696.364133245719</v>
      </c>
      <c r="AX3" s="52">
        <f>AW2*(AL3/AL2)</f>
        <v>56652.289082331379</v>
      </c>
      <c r="AY3" s="34">
        <f>AX2*AL3/AL2</f>
        <v>54063.414519090606</v>
      </c>
      <c r="AZ3" s="34">
        <f>AY2*AL3/AL2</f>
        <v>52092.349362799629</v>
      </c>
      <c r="BA3" s="79">
        <f>AZ2*AL3/AL2</f>
        <v>48772.63878163357</v>
      </c>
      <c r="BC3" s="33" t="s">
        <v>35</v>
      </c>
      <c r="BD3" s="32">
        <v>92901</v>
      </c>
      <c r="BE3" s="34">
        <v>498265.94060072169</v>
      </c>
      <c r="BF3" s="34">
        <v>7765357.6892798143</v>
      </c>
      <c r="BG3" s="34">
        <f>BD2*(BE3/BE2)</f>
        <v>78161.241644407724</v>
      </c>
      <c r="BH3" s="34">
        <f>BG2*BE3/BE2</f>
        <v>63668.752368442845</v>
      </c>
      <c r="BI3" s="108">
        <f>BH2*BE3/BE2</f>
        <v>59426.633146757376</v>
      </c>
      <c r="BJ3" s="34">
        <f>BI2*BE3/BE2</f>
        <v>56710.977673258363</v>
      </c>
      <c r="BK3" s="34">
        <f>BJ2*BE3/BE2</f>
        <v>54643.386621800004</v>
      </c>
      <c r="BL3" s="108">
        <f>BK2*BE3/BE2</f>
        <v>51161.105039608978</v>
      </c>
      <c r="BN3" s="33" t="s">
        <v>35</v>
      </c>
      <c r="BO3" s="17">
        <f t="shared" ref="BO3:BO19" si="20">BD3</f>
        <v>92901</v>
      </c>
      <c r="BP3" s="33">
        <v>87132</v>
      </c>
      <c r="BQ3" s="22">
        <f t="shared" ref="BQ3:BQ19" si="21">BO3+BP3</f>
        <v>180033</v>
      </c>
      <c r="BR3" s="19">
        <f t="shared" ref="BR3:BR19" si="22">BI3</f>
        <v>59426.633146757376</v>
      </c>
      <c r="BS3" s="23">
        <f t="shared" ref="BS3:BS19" si="23">AX3</f>
        <v>56652.289082331379</v>
      </c>
      <c r="BT3" s="24">
        <f t="shared" ref="BT3:BT19" si="24">BR3+BS3</f>
        <v>116078.92222908876</v>
      </c>
      <c r="BU3" s="19">
        <f t="shared" ref="BU3:BU19" si="25">BL3</f>
        <v>51161.105039608978</v>
      </c>
      <c r="BV3" s="19">
        <f t="shared" ref="BV3:BV19" si="26">BA3</f>
        <v>48772.63878163357</v>
      </c>
      <c r="BW3" s="25">
        <f t="shared" ref="BW3:BW19" si="27">BU3+BV3</f>
        <v>99933.743821242548</v>
      </c>
      <c r="BY3" s="39" t="s">
        <v>37</v>
      </c>
      <c r="BZ3" s="40">
        <f>SUM(BQ2:BQ5,BQ15:BQ19)/SUM(BQ6:BQ14)</f>
        <v>0.70988802996416944</v>
      </c>
      <c r="CA3" s="41">
        <f>SUM(BG2:BG5,AV2:AV5,AV15:AV19,BG15:BG19)/SUM(AV6:AV14,BG6:BG14)</f>
        <v>0.74130894397452141</v>
      </c>
      <c r="CB3" s="41">
        <f t="shared" ref="CB3:CF3" si="28">SUM(BH2:BH5,AW2:AW5,AW15:AW19,BH15:BH19)/SUM(AW6:AW14,BH6:BH14)</f>
        <v>0.79849599839520002</v>
      </c>
      <c r="CC3" s="41">
        <f t="shared" si="28"/>
        <v>0.87953242191356806</v>
      </c>
      <c r="CD3" s="41">
        <f t="shared" si="28"/>
        <v>0.96311968139750448</v>
      </c>
      <c r="CE3" s="41">
        <f t="shared" si="28"/>
        <v>1.0119169955018568</v>
      </c>
      <c r="CF3" s="41">
        <f t="shared" si="28"/>
        <v>1.0326595107416254</v>
      </c>
    </row>
    <row r="4" spans="1:86" x14ac:dyDescent="0.3">
      <c r="A4" s="70" t="s">
        <v>36</v>
      </c>
      <c r="B4" s="34">
        <v>99713</v>
      </c>
      <c r="C4" s="34">
        <v>49</v>
      </c>
      <c r="D4" s="57">
        <f t="shared" si="0"/>
        <v>0.49141034769789299</v>
      </c>
      <c r="E4" s="34">
        <v>498434</v>
      </c>
      <c r="F4" s="71">
        <f t="shared" si="3"/>
        <v>0.99950858965230216</v>
      </c>
      <c r="G4" s="57">
        <f t="shared" si="4"/>
        <v>9.8307900343877028E-2</v>
      </c>
      <c r="H4" s="57">
        <f t="shared" si="5"/>
        <v>6.1442437714923142E-3</v>
      </c>
      <c r="I4" s="77">
        <v>16</v>
      </c>
      <c r="J4" s="78">
        <v>1</v>
      </c>
      <c r="K4" s="57">
        <f t="shared" si="6"/>
        <v>0.9375</v>
      </c>
      <c r="L4" s="57">
        <f t="shared" si="7"/>
        <v>0.99953929572307132</v>
      </c>
      <c r="M4" s="34">
        <f t="shared" ref="M4:M24" si="29">M3*L3</f>
        <v>99734.832415768236</v>
      </c>
      <c r="N4" s="96">
        <f t="shared" si="8"/>
        <v>9.2163656572384723E-5</v>
      </c>
      <c r="O4" s="34">
        <f t="shared" si="9"/>
        <v>45.948263852709644</v>
      </c>
      <c r="P4" s="38">
        <f t="shared" si="10"/>
        <v>498550.79064297088</v>
      </c>
      <c r="Q4" s="34">
        <f>SUM(P4:$P$24)</f>
        <v>7665589.5044859936</v>
      </c>
      <c r="S4" s="74" t="s">
        <v>36</v>
      </c>
      <c r="T4">
        <v>99609</v>
      </c>
      <c r="U4">
        <v>42</v>
      </c>
      <c r="V4" s="56">
        <f t="shared" si="11"/>
        <v>0.42164864620666809</v>
      </c>
      <c r="W4">
        <v>497959</v>
      </c>
      <c r="X4" s="56">
        <f t="shared" si="12"/>
        <v>0.99957835135379336</v>
      </c>
      <c r="Y4" s="56">
        <f t="shared" si="13"/>
        <v>8.4344293405682003E-2</v>
      </c>
      <c r="Z4" s="56">
        <f t="shared" si="14"/>
        <v>1.5814555013565375E-2</v>
      </c>
      <c r="AA4" s="54">
        <v>16</v>
      </c>
      <c r="AB4" s="54">
        <v>3</v>
      </c>
      <c r="AC4" s="56">
        <f t="shared" si="15"/>
        <v>0.8125</v>
      </c>
      <c r="AD4" s="56">
        <f t="shared" si="16"/>
        <v>0.99965739693028288</v>
      </c>
      <c r="AE4" s="54">
        <f t="shared" ref="AE4:AE24" si="30">AE3*AD3</f>
        <v>99627.166869662018</v>
      </c>
      <c r="AF4" s="56">
        <f t="shared" si="17"/>
        <v>6.8529738392116623E-5</v>
      </c>
      <c r="AG4" s="54">
        <f t="shared" si="18"/>
        <v>34.132573196766316</v>
      </c>
      <c r="AH4" s="55">
        <f t="shared" si="19"/>
        <v>498069.50964069035</v>
      </c>
      <c r="AI4" s="37">
        <f>SUM(AH4:$AH$24)</f>
        <v>7267091.7486790931</v>
      </c>
      <c r="AK4" s="33" t="s">
        <v>36</v>
      </c>
      <c r="AL4" s="34">
        <v>498550.79064297088</v>
      </c>
      <c r="AM4" s="34">
        <v>7665589.5044859936</v>
      </c>
      <c r="AN4" s="51">
        <v>99724</v>
      </c>
      <c r="AO4" s="33"/>
      <c r="AP4" s="33"/>
      <c r="AQ4" s="33"/>
      <c r="AR4" s="33"/>
      <c r="AS4" s="33"/>
      <c r="AT4" s="33"/>
      <c r="AU4" s="33"/>
      <c r="AV4" s="34">
        <f t="shared" ref="AV4:AV18" si="31">AN3*(AL4/AL3)</f>
        <v>87096.410055898406</v>
      </c>
      <c r="AW4" s="34">
        <f t="shared" ref="AW4:AW18" si="32">AV3*(AL4/AL3)</f>
        <v>73992.83284544044</v>
      </c>
      <c r="AX4" s="52">
        <f t="shared" ref="AX4:AX18" si="33">AW3*(AL4/AL3)</f>
        <v>60671.572091209819</v>
      </c>
      <c r="AY4" s="34">
        <f t="shared" ref="AY4:AY18" si="34">AX3*AL4/AL3</f>
        <v>56629.14888353338</v>
      </c>
      <c r="AZ4" s="34">
        <f t="shared" ref="AZ4:AZ18" si="35">AY3*AL4/AL3</f>
        <v>54041.331772216021</v>
      </c>
      <c r="BA4" s="79">
        <f t="shared" ref="BA4:BA18" si="36">AZ3*AL4/AL3</f>
        <v>52071.071717365776</v>
      </c>
      <c r="BC4" s="33" t="s">
        <v>36</v>
      </c>
      <c r="BD4" s="32">
        <v>105944</v>
      </c>
      <c r="BE4" s="34">
        <v>498069.50964069035</v>
      </c>
      <c r="BF4" s="34">
        <v>7267091.7486790931</v>
      </c>
      <c r="BG4" s="34">
        <f t="shared" ref="BG4:BG18" si="37">BD3*(BE4/BE3)</f>
        <v>92864.375717401301</v>
      </c>
      <c r="BH4" s="34">
        <f t="shared" ref="BH4:BH18" si="38">BG3*BE4/BE3</f>
        <v>78130.428204269832</v>
      </c>
      <c r="BI4" s="108">
        <f t="shared" ref="BI4:BI18" si="39">BH3*BE4/BE3</f>
        <v>63643.652290085789</v>
      </c>
      <c r="BJ4" s="34">
        <f t="shared" ref="BJ4:BJ18" si="40">BI3*BE4/BE3</f>
        <v>59403.205435470554</v>
      </c>
      <c r="BK4" s="34">
        <f t="shared" ref="BK4:BK18" si="41">BJ3*BE4/BE3</f>
        <v>56688.620552530338</v>
      </c>
      <c r="BL4" s="108">
        <f t="shared" ref="BL4:BL18" si="42">BK3*BE4/BE3</f>
        <v>54621.84460574219</v>
      </c>
      <c r="BN4" s="33" t="s">
        <v>36</v>
      </c>
      <c r="BO4" s="17">
        <f t="shared" si="20"/>
        <v>105944</v>
      </c>
      <c r="BP4" s="33">
        <v>99724</v>
      </c>
      <c r="BQ4" s="22">
        <f t="shared" si="21"/>
        <v>205668</v>
      </c>
      <c r="BR4" s="19">
        <f t="shared" si="22"/>
        <v>63643.652290085789</v>
      </c>
      <c r="BS4" s="23">
        <f t="shared" si="23"/>
        <v>60671.572091209819</v>
      </c>
      <c r="BT4" s="24">
        <f t="shared" si="24"/>
        <v>124315.22438129561</v>
      </c>
      <c r="BU4" s="19">
        <f t="shared" si="25"/>
        <v>54621.84460574219</v>
      </c>
      <c r="BV4" s="19">
        <f t="shared" si="26"/>
        <v>52071.071717365776</v>
      </c>
      <c r="BW4" s="25">
        <f t="shared" si="27"/>
        <v>106692.91632310796</v>
      </c>
      <c r="BY4" s="42" t="s">
        <v>40</v>
      </c>
      <c r="BZ4" s="43">
        <f>CC3</f>
        <v>0.87953242191356806</v>
      </c>
      <c r="CA4" s="41"/>
      <c r="CB4" s="41"/>
      <c r="CC4" s="41"/>
      <c r="CD4" s="41"/>
      <c r="CE4" s="41"/>
      <c r="CF4" s="41"/>
      <c r="CH4" t="s">
        <v>38</v>
      </c>
    </row>
    <row r="5" spans="1:86" x14ac:dyDescent="0.3">
      <c r="A5" s="70" t="s">
        <v>39</v>
      </c>
      <c r="B5" s="34">
        <v>99664</v>
      </c>
      <c r="C5" s="34">
        <v>57</v>
      </c>
      <c r="D5" s="57">
        <f t="shared" si="0"/>
        <v>0.57192165676673623</v>
      </c>
      <c r="E5" s="34">
        <v>498195</v>
      </c>
      <c r="F5" s="71">
        <f t="shared" si="3"/>
        <v>0.99942807834323322</v>
      </c>
      <c r="G5" s="57">
        <f t="shared" si="4"/>
        <v>0.11441303104206184</v>
      </c>
      <c r="H5" s="57">
        <f t="shared" si="5"/>
        <v>5.2806014327105466E-2</v>
      </c>
      <c r="I5" s="77">
        <v>26</v>
      </c>
      <c r="J5" s="78">
        <v>12</v>
      </c>
      <c r="K5" s="57">
        <f t="shared" si="6"/>
        <v>0.53846153846153844</v>
      </c>
      <c r="L5" s="57">
        <f t="shared" si="7"/>
        <v>0.99969200152862514</v>
      </c>
      <c r="M5" s="34">
        <f t="shared" si="29"/>
        <v>99688.884151915525</v>
      </c>
      <c r="N5" s="96">
        <f t="shared" si="8"/>
        <v>6.1607016714956372E-5</v>
      </c>
      <c r="O5" s="34">
        <f t="shared" si="9"/>
        <v>30.704023931855446</v>
      </c>
      <c r="P5" s="38">
        <f t="shared" si="10"/>
        <v>498385.17703132686</v>
      </c>
      <c r="Q5" s="34">
        <f>SUM(P5:$P$24)</f>
        <v>7167038.7138430243</v>
      </c>
      <c r="S5" s="74" t="s">
        <v>39</v>
      </c>
      <c r="T5">
        <v>99567</v>
      </c>
      <c r="U5">
        <v>125</v>
      </c>
      <c r="V5" s="56">
        <f t="shared" si="11"/>
        <v>1.2554360380447338</v>
      </c>
      <c r="W5">
        <v>497562</v>
      </c>
      <c r="X5" s="56">
        <f t="shared" si="12"/>
        <v>0.99874456396195521</v>
      </c>
      <c r="Y5" s="56">
        <f t="shared" si="13"/>
        <v>0.25122497296819291</v>
      </c>
      <c r="Z5" s="56">
        <f t="shared" si="14"/>
        <v>0.18912441785245981</v>
      </c>
      <c r="AA5" s="54">
        <v>89</v>
      </c>
      <c r="AB5" s="54">
        <v>67</v>
      </c>
      <c r="AC5" s="56">
        <f t="shared" si="15"/>
        <v>0.2471910112359551</v>
      </c>
      <c r="AD5" s="56">
        <f t="shared" si="16"/>
        <v>0.9996895207403792</v>
      </c>
      <c r="AE5" s="54">
        <f t="shared" si="30"/>
        <v>99593.034296465252</v>
      </c>
      <c r="AF5" s="56">
        <f t="shared" si="17"/>
        <v>6.210055511573309E-5</v>
      </c>
      <c r="AG5" s="54">
        <f t="shared" si="18"/>
        <v>30.921571551749366</v>
      </c>
      <c r="AH5" s="55">
        <f t="shared" si="19"/>
        <v>497927.45804160176</v>
      </c>
      <c r="AI5" s="37">
        <f>SUM(AH5:$AH$24)</f>
        <v>6769022.2390384031</v>
      </c>
      <c r="AK5" s="33" t="s">
        <v>39</v>
      </c>
      <c r="AL5" s="34">
        <v>498385.17703132686</v>
      </c>
      <c r="AM5" s="34">
        <v>7167038.7138430243</v>
      </c>
      <c r="AN5" s="51">
        <v>101883</v>
      </c>
      <c r="AO5" s="57">
        <v>1.15E-3</v>
      </c>
      <c r="AP5" s="34">
        <f>2.5*(AN5+AV5)*AO5</f>
        <v>579.52488395367538</v>
      </c>
      <c r="AQ5" s="34">
        <f>2.5*(AV5+AW5)*AO5</f>
        <v>536.93025675226545</v>
      </c>
      <c r="AR5" s="34">
        <f t="shared" ref="AR5:AU5" si="43">2.5*(AW5+AX5)*$AO$5</f>
        <v>462.97772564124119</v>
      </c>
      <c r="AS5" s="34">
        <f t="shared" si="43"/>
        <v>387.03155343890006</v>
      </c>
      <c r="AT5" s="34">
        <f t="shared" si="43"/>
        <v>337.12754517212443</v>
      </c>
      <c r="AU5" s="34">
        <f t="shared" si="43"/>
        <v>318.07193644210724</v>
      </c>
      <c r="AV5" s="34">
        <f t="shared" si="31"/>
        <v>99690.872679539258</v>
      </c>
      <c r="AW5" s="34">
        <f t="shared" si="32"/>
        <v>87067.477495161744</v>
      </c>
      <c r="AX5" s="52">
        <f t="shared" si="33"/>
        <v>73968.253162661276</v>
      </c>
      <c r="AY5" s="34">
        <f t="shared" si="34"/>
        <v>60651.417598695247</v>
      </c>
      <c r="AZ5" s="34">
        <f t="shared" si="35"/>
        <v>56610.337243782822</v>
      </c>
      <c r="BA5" s="79">
        <f t="shared" si="36"/>
        <v>54023.379779558847</v>
      </c>
      <c r="BC5" s="33" t="s">
        <v>39</v>
      </c>
      <c r="BD5" s="32">
        <v>110621</v>
      </c>
      <c r="BE5" s="34">
        <v>497927.45804160176</v>
      </c>
      <c r="BF5" s="34">
        <v>6769022.2390384031</v>
      </c>
      <c r="BG5" s="34">
        <f t="shared" si="37"/>
        <v>105913.78430857031</v>
      </c>
      <c r="BH5" s="34">
        <f t="shared" si="38"/>
        <v>92837.890391932291</v>
      </c>
      <c r="BI5" s="108">
        <f t="shared" si="39"/>
        <v>78108.145064970871</v>
      </c>
      <c r="BJ5" s="34">
        <f t="shared" si="40"/>
        <v>63625.500842537505</v>
      </c>
      <c r="BK5" s="34">
        <f t="shared" si="41"/>
        <v>59386.26338188212</v>
      </c>
      <c r="BL5" s="108">
        <f t="shared" si="42"/>
        <v>56672.452710404395</v>
      </c>
      <c r="BN5" s="33" t="s">
        <v>39</v>
      </c>
      <c r="BO5" s="17">
        <f t="shared" si="20"/>
        <v>110621</v>
      </c>
      <c r="BP5" s="33">
        <v>101883</v>
      </c>
      <c r="BQ5" s="22">
        <f t="shared" si="21"/>
        <v>212504</v>
      </c>
      <c r="BR5" s="19">
        <f t="shared" si="22"/>
        <v>78108.145064970871</v>
      </c>
      <c r="BS5" s="23">
        <f t="shared" si="23"/>
        <v>73968.253162661276</v>
      </c>
      <c r="BT5" s="24">
        <f t="shared" si="24"/>
        <v>152076.39822763216</v>
      </c>
      <c r="BU5" s="19">
        <f t="shared" si="25"/>
        <v>56672.452710404395</v>
      </c>
      <c r="BV5" s="19">
        <f t="shared" si="26"/>
        <v>54023.379779558847</v>
      </c>
      <c r="BW5" s="25">
        <f t="shared" si="27"/>
        <v>110695.83248996324</v>
      </c>
      <c r="BY5" s="44" t="s">
        <v>43</v>
      </c>
      <c r="BZ5" s="45">
        <f>CF3</f>
        <v>1.0326595107416254</v>
      </c>
      <c r="CA5" s="41"/>
      <c r="CB5" s="41"/>
      <c r="CC5" s="41"/>
      <c r="CD5" s="41"/>
      <c r="CE5" s="41"/>
      <c r="CF5" s="41"/>
      <c r="CH5" t="s">
        <v>41</v>
      </c>
    </row>
    <row r="6" spans="1:86" x14ac:dyDescent="0.3">
      <c r="A6" s="70" t="s">
        <v>42</v>
      </c>
      <c r="B6" s="34">
        <v>99606</v>
      </c>
      <c r="C6" s="34">
        <v>72</v>
      </c>
      <c r="D6" s="57">
        <f t="shared" si="0"/>
        <v>0.72284802120354197</v>
      </c>
      <c r="E6" s="34">
        <v>497840</v>
      </c>
      <c r="F6" s="71">
        <f t="shared" si="3"/>
        <v>0.99927715197879641</v>
      </c>
      <c r="G6" s="57">
        <f t="shared" si="4"/>
        <v>0.14462477904547644</v>
      </c>
      <c r="H6" s="57">
        <f t="shared" si="5"/>
        <v>9.2973072243520569E-2</v>
      </c>
      <c r="I6" s="77">
        <v>56</v>
      </c>
      <c r="J6" s="78">
        <v>36</v>
      </c>
      <c r="K6" s="57">
        <f t="shared" si="6"/>
        <v>0.3571428571428571</v>
      </c>
      <c r="L6" s="57">
        <f t="shared" si="7"/>
        <v>0.99974177998674185</v>
      </c>
      <c r="M6" s="34">
        <f t="shared" si="29"/>
        <v>99658.180127983665</v>
      </c>
      <c r="N6" s="96">
        <f t="shared" si="8"/>
        <v>5.1651706801955868E-5</v>
      </c>
      <c r="O6" s="34">
        <f t="shared" si="9"/>
        <v>25.733736593930846</v>
      </c>
      <c r="P6" s="38">
        <f t="shared" si="10"/>
        <v>498216.57767476526</v>
      </c>
      <c r="Q6" s="34">
        <f>SUM(P6:$P$24)</f>
        <v>6668653.5368116973</v>
      </c>
      <c r="S6" s="74" t="s">
        <v>42</v>
      </c>
      <c r="T6">
        <v>99442</v>
      </c>
      <c r="U6">
        <v>224</v>
      </c>
      <c r="V6" s="56">
        <f t="shared" si="11"/>
        <v>2.2525693368999016</v>
      </c>
      <c r="W6">
        <v>496673</v>
      </c>
      <c r="X6" s="56">
        <f t="shared" si="12"/>
        <v>0.99774743066310012</v>
      </c>
      <c r="Y6" s="56">
        <f t="shared" si="13"/>
        <v>0.45100096039043797</v>
      </c>
      <c r="Z6" s="56">
        <f t="shared" si="14"/>
        <v>0.31131039743764743</v>
      </c>
      <c r="AA6" s="54">
        <v>113</v>
      </c>
      <c r="AB6" s="54">
        <v>78</v>
      </c>
      <c r="AC6" s="56">
        <f t="shared" si="15"/>
        <v>0.30973451327433632</v>
      </c>
      <c r="AD6" s="56">
        <f t="shared" si="16"/>
        <v>0.99930175842785784</v>
      </c>
      <c r="AE6" s="54">
        <f t="shared" si="30"/>
        <v>99562.112724913502</v>
      </c>
      <c r="AF6" s="56">
        <f t="shared" si="17"/>
        <v>1.3969056295279054E-4</v>
      </c>
      <c r="AG6" s="54">
        <f t="shared" si="18"/>
        <v>69.518406114832032</v>
      </c>
      <c r="AH6" s="55">
        <f t="shared" si="19"/>
        <v>497660.00397840969</v>
      </c>
      <c r="AI6" s="37">
        <f>SUM(AH6:$AH$24)</f>
        <v>6271094.7809968004</v>
      </c>
      <c r="AK6" s="33" t="s">
        <v>42</v>
      </c>
      <c r="AL6" s="34">
        <v>498216.57767476526</v>
      </c>
      <c r="AM6" s="34">
        <v>6668653.5368116973</v>
      </c>
      <c r="AN6" s="51">
        <v>100353</v>
      </c>
      <c r="AO6" s="57">
        <v>9.9059999999999999E-3</v>
      </c>
      <c r="AP6" s="34">
        <f t="shared" ref="AP6:AP11" si="44">2.5*(AN6+AV6)*AO6</f>
        <v>5007.5209862933852</v>
      </c>
      <c r="AQ6" s="34">
        <f>2.5*(AV6+AW6)*$AO$6</f>
        <v>4990.2882146634474</v>
      </c>
      <c r="AR6" s="34">
        <f t="shared" ref="AR6:AU6" si="45">2.5*(AW6+AX6)*$AO$6</f>
        <v>4623.5059210697</v>
      </c>
      <c r="AS6" s="34">
        <f t="shared" si="45"/>
        <v>3986.7007472691289</v>
      </c>
      <c r="AT6" s="34">
        <f t="shared" si="45"/>
        <v>3332.7283319613521</v>
      </c>
      <c r="AU6" s="34">
        <f t="shared" si="45"/>
        <v>2903.0049650902515</v>
      </c>
      <c r="AV6" s="34">
        <f t="shared" si="31"/>
        <v>101848.53387011451</v>
      </c>
      <c r="AW6" s="34">
        <f t="shared" si="32"/>
        <v>99657.148127198132</v>
      </c>
      <c r="AX6" s="52">
        <f t="shared" si="33"/>
        <v>87038.023327261806</v>
      </c>
      <c r="AY6" s="34">
        <f t="shared" si="34"/>
        <v>73943.230348051307</v>
      </c>
      <c r="AZ6" s="34">
        <f t="shared" si="35"/>
        <v>60630.899753356025</v>
      </c>
      <c r="BA6" s="79">
        <f t="shared" si="36"/>
        <v>56591.186460665856</v>
      </c>
      <c r="BC6" s="33" t="s">
        <v>42</v>
      </c>
      <c r="BD6" s="32">
        <v>112430</v>
      </c>
      <c r="BE6" s="34">
        <v>497660.00397840969</v>
      </c>
      <c r="BF6" s="34">
        <v>6271094.7809968004</v>
      </c>
      <c r="BG6" s="34">
        <f t="shared" si="37"/>
        <v>110561.58163403816</v>
      </c>
      <c r="BH6" s="34">
        <f t="shared" si="38"/>
        <v>105856.8943509994</v>
      </c>
      <c r="BI6" s="108">
        <f t="shared" si="39"/>
        <v>92788.0239493361</v>
      </c>
      <c r="BJ6" s="34">
        <f t="shared" si="40"/>
        <v>78066.190478155782</v>
      </c>
      <c r="BK6" s="34">
        <f t="shared" si="41"/>
        <v>63591.32538495199</v>
      </c>
      <c r="BL6" s="108">
        <f t="shared" si="42"/>
        <v>59354.364965390392</v>
      </c>
      <c r="BN6" s="33" t="s">
        <v>42</v>
      </c>
      <c r="BO6" s="17">
        <f t="shared" si="20"/>
        <v>112430</v>
      </c>
      <c r="BP6" s="33">
        <v>100353</v>
      </c>
      <c r="BQ6" s="22">
        <f t="shared" si="21"/>
        <v>212783</v>
      </c>
      <c r="BR6" s="19">
        <f t="shared" si="22"/>
        <v>92788.0239493361</v>
      </c>
      <c r="BS6" s="23">
        <f t="shared" si="23"/>
        <v>87038.023327261806</v>
      </c>
      <c r="BT6" s="24">
        <f t="shared" si="24"/>
        <v>179826.04727659791</v>
      </c>
      <c r="BU6" s="19">
        <f t="shared" si="25"/>
        <v>59354.364965390392</v>
      </c>
      <c r="BV6" s="19">
        <f t="shared" si="26"/>
        <v>56591.186460665856</v>
      </c>
      <c r="BW6" s="25">
        <f t="shared" si="27"/>
        <v>115945.55142605625</v>
      </c>
      <c r="BZ6" s="41"/>
      <c r="CA6" s="41"/>
      <c r="CB6" s="41"/>
      <c r="CC6" s="41"/>
      <c r="CD6" s="41"/>
      <c r="CE6" s="41"/>
      <c r="CF6" s="41"/>
      <c r="CH6" t="s">
        <v>44</v>
      </c>
    </row>
    <row r="7" spans="1:86" x14ac:dyDescent="0.3">
      <c r="A7" s="70" t="s">
        <v>45</v>
      </c>
      <c r="B7" s="34">
        <v>99534</v>
      </c>
      <c r="C7" s="34">
        <v>89</v>
      </c>
      <c r="D7" s="57">
        <f t="shared" si="0"/>
        <v>0.89416681736893933</v>
      </c>
      <c r="E7" s="34">
        <v>497474</v>
      </c>
      <c r="F7" s="71">
        <f t="shared" si="3"/>
        <v>0.99910583318263102</v>
      </c>
      <c r="G7" s="57">
        <f t="shared" si="4"/>
        <v>0.17890382210929617</v>
      </c>
      <c r="H7" s="57">
        <f t="shared" si="5"/>
        <v>8.2199053401568523E-2</v>
      </c>
      <c r="I7" s="77">
        <v>37</v>
      </c>
      <c r="J7" s="78">
        <v>17</v>
      </c>
      <c r="K7" s="57">
        <f t="shared" si="6"/>
        <v>0.54054054054054057</v>
      </c>
      <c r="L7" s="57">
        <f t="shared" si="7"/>
        <v>0.99951656725723759</v>
      </c>
      <c r="M7" s="34">
        <f t="shared" si="29"/>
        <v>99632.446391389734</v>
      </c>
      <c r="N7" s="96">
        <f t="shared" si="8"/>
        <v>9.6704768707727654E-5</v>
      </c>
      <c r="O7" s="34">
        <f t="shared" si="9"/>
        <v>48.165586827118616</v>
      </c>
      <c r="P7" s="38">
        <f t="shared" si="10"/>
        <v>498068.37316048215</v>
      </c>
      <c r="Q7" s="34">
        <f>SUM(P7:$P$24)</f>
        <v>6170436.9591369322</v>
      </c>
      <c r="S7" s="74" t="s">
        <v>45</v>
      </c>
      <c r="T7">
        <v>99218</v>
      </c>
      <c r="U7">
        <v>218</v>
      </c>
      <c r="V7" s="56">
        <f t="shared" si="11"/>
        <v>2.1971819629502711</v>
      </c>
      <c r="W7">
        <v>495548</v>
      </c>
      <c r="X7" s="56">
        <f t="shared" si="12"/>
        <v>0.99780281803704973</v>
      </c>
      <c r="Y7" s="56">
        <f t="shared" si="13"/>
        <v>0.43991702115637638</v>
      </c>
      <c r="Z7" s="56">
        <f t="shared" si="14"/>
        <v>0.28079809861045302</v>
      </c>
      <c r="AA7" s="54">
        <v>141</v>
      </c>
      <c r="AB7" s="54">
        <v>90</v>
      </c>
      <c r="AC7" s="56">
        <f t="shared" si="15"/>
        <v>0.36170212765957444</v>
      </c>
      <c r="AD7" s="56">
        <f t="shared" si="16"/>
        <v>0.99920471665557775</v>
      </c>
      <c r="AE7" s="54">
        <f t="shared" si="30"/>
        <v>99492.59431879867</v>
      </c>
      <c r="AF7" s="56">
        <f t="shared" si="17"/>
        <v>1.5911892254592337E-4</v>
      </c>
      <c r="AG7" s="54">
        <f t="shared" si="18"/>
        <v>79.124803155093105</v>
      </c>
      <c r="AH7" s="55">
        <f t="shared" si="19"/>
        <v>497268.34426154982</v>
      </c>
      <c r="AI7" s="37">
        <f>SUM(AH7:$AH$24)</f>
        <v>5773434.7770183915</v>
      </c>
      <c r="AK7" s="33" t="s">
        <v>45</v>
      </c>
      <c r="AL7" s="34">
        <v>498068.37316048215</v>
      </c>
      <c r="AM7" s="34">
        <v>6170436.9591369322</v>
      </c>
      <c r="AN7" s="51">
        <v>106943</v>
      </c>
      <c r="AO7" s="57">
        <v>4.1241999999999994E-2</v>
      </c>
      <c r="AP7" s="34">
        <f t="shared" si="44"/>
        <v>21370.176188226887</v>
      </c>
      <c r="AQ7" s="34">
        <f>2.5*(AV7+AW7)*$AO$7</f>
        <v>20841.787497135538</v>
      </c>
      <c r="AR7" s="34">
        <f t="shared" ref="AR7:AU7" si="46">2.5*(AW7+AX7)*$AO$7</f>
        <v>20770.063032019778</v>
      </c>
      <c r="AS7" s="34">
        <f t="shared" si="46"/>
        <v>19243.479590489103</v>
      </c>
      <c r="AT7" s="34">
        <f t="shared" si="46"/>
        <v>16593.03476045113</v>
      </c>
      <c r="AU7" s="34">
        <f t="shared" si="46"/>
        <v>13871.13820801707</v>
      </c>
      <c r="AV7" s="34">
        <f t="shared" si="31"/>
        <v>100323.14798726435</v>
      </c>
      <c r="AW7" s="34">
        <f t="shared" si="32"/>
        <v>101818.2369808317</v>
      </c>
      <c r="AX7" s="52">
        <f t="shared" si="33"/>
        <v>99627.50310955949</v>
      </c>
      <c r="AY7" s="34">
        <f t="shared" si="34"/>
        <v>87012.132121409973</v>
      </c>
      <c r="AZ7" s="34">
        <f t="shared" si="35"/>
        <v>73921.234451027165</v>
      </c>
      <c r="BA7" s="79">
        <f t="shared" si="36"/>
        <v>60612.863876086682</v>
      </c>
      <c r="BC7" s="33" t="s">
        <v>45</v>
      </c>
      <c r="BD7" s="32">
        <v>118685</v>
      </c>
      <c r="BE7" s="34">
        <v>497268.34426154982</v>
      </c>
      <c r="BF7" s="34">
        <v>5773434.7770183915</v>
      </c>
      <c r="BG7" s="34">
        <f t="shared" si="37"/>
        <v>112341.51729772428</v>
      </c>
      <c r="BH7" s="34">
        <f t="shared" si="38"/>
        <v>110474.56938187363</v>
      </c>
      <c r="BI7" s="108">
        <f t="shared" si="39"/>
        <v>105773.58469995705</v>
      </c>
      <c r="BJ7" s="34">
        <f t="shared" si="40"/>
        <v>92714.999533274007</v>
      </c>
      <c r="BK7" s="34">
        <f t="shared" si="41"/>
        <v>78004.752183306744</v>
      </c>
      <c r="BL7" s="108">
        <f t="shared" si="42"/>
        <v>63541.278846560497</v>
      </c>
      <c r="BN7" s="33" t="s">
        <v>45</v>
      </c>
      <c r="BO7" s="17">
        <f t="shared" si="20"/>
        <v>118685</v>
      </c>
      <c r="BP7" s="33">
        <v>106943</v>
      </c>
      <c r="BQ7" s="22">
        <f t="shared" si="21"/>
        <v>225628</v>
      </c>
      <c r="BR7" s="19">
        <f t="shared" si="22"/>
        <v>105773.58469995705</v>
      </c>
      <c r="BS7" s="23">
        <f t="shared" si="23"/>
        <v>99627.50310955949</v>
      </c>
      <c r="BT7" s="24">
        <f t="shared" si="24"/>
        <v>205401.08780951652</v>
      </c>
      <c r="BU7" s="19">
        <f t="shared" si="25"/>
        <v>63541.278846560497</v>
      </c>
      <c r="BV7" s="19">
        <f t="shared" si="26"/>
        <v>60612.863876086682</v>
      </c>
      <c r="BW7" s="25">
        <f t="shared" si="27"/>
        <v>124154.14272264717</v>
      </c>
      <c r="BY7" s="39" t="s">
        <v>47</v>
      </c>
      <c r="BZ7" s="40">
        <f>0.8*SUM(BQ10:BQ14)/SUM(BQ6:BQ9)</f>
        <v>1.4299029101268304</v>
      </c>
      <c r="CA7" s="41">
        <f>0.8*SUM(BG10:BG14,AV11:AV14)/SUM(BG6:BG9,AV6:AV9)</f>
        <v>1.3087208886405206</v>
      </c>
      <c r="CB7" s="41">
        <f t="shared" ref="CB7:CF7" si="47">0.8*SUM(BH10:BH14,AW11:AW14)/SUM(BH6:BH9,AW6:AW9)</f>
        <v>1.255529014803749</v>
      </c>
      <c r="CC7" s="41">
        <f t="shared" si="47"/>
        <v>1.1927618266470477</v>
      </c>
      <c r="CD7" s="41">
        <f t="shared" si="47"/>
        <v>1.1608834763124349</v>
      </c>
      <c r="CE7" s="41">
        <f t="shared" si="47"/>
        <v>1.2356162902659058</v>
      </c>
      <c r="CF7" s="41">
        <f t="shared" si="47"/>
        <v>1.3679959709852272</v>
      </c>
    </row>
    <row r="8" spans="1:86" x14ac:dyDescent="0.3">
      <c r="A8" s="70" t="s">
        <v>46</v>
      </c>
      <c r="B8" s="34">
        <v>99445</v>
      </c>
      <c r="C8" s="34">
        <v>126</v>
      </c>
      <c r="D8" s="57">
        <f t="shared" si="0"/>
        <v>1.267032027754035</v>
      </c>
      <c r="E8" s="34">
        <v>496929</v>
      </c>
      <c r="F8" s="71">
        <f t="shared" si="3"/>
        <v>0.99873296797224598</v>
      </c>
      <c r="G8" s="57">
        <f t="shared" si="4"/>
        <v>0.25355734923902612</v>
      </c>
      <c r="H8" s="57">
        <f t="shared" si="5"/>
        <v>7.0610907383019922E-2</v>
      </c>
      <c r="I8" s="77">
        <v>79</v>
      </c>
      <c r="J8" s="78">
        <v>22</v>
      </c>
      <c r="K8" s="57">
        <f t="shared" si="6"/>
        <v>0.72151898734177222</v>
      </c>
      <c r="L8" s="57">
        <f t="shared" si="7"/>
        <v>0.99908565096427437</v>
      </c>
      <c r="M8" s="34">
        <f t="shared" si="29"/>
        <v>99584.280804562615</v>
      </c>
      <c r="N8" s="96">
        <f t="shared" si="8"/>
        <v>1.829464418560062E-4</v>
      </c>
      <c r="O8" s="34">
        <f t="shared" si="9"/>
        <v>91.054791127081756</v>
      </c>
      <c r="P8" s="38">
        <f t="shared" si="10"/>
        <v>497712.82897510147</v>
      </c>
      <c r="Q8" s="34">
        <f>SUM(P8:$P$24)</f>
        <v>5672368.5859764507</v>
      </c>
      <c r="S8" s="74" t="s">
        <v>46</v>
      </c>
      <c r="T8">
        <v>99000</v>
      </c>
      <c r="U8">
        <v>248</v>
      </c>
      <c r="V8" s="56">
        <f t="shared" si="11"/>
        <v>2.5050505050505047</v>
      </c>
      <c r="W8">
        <v>494399</v>
      </c>
      <c r="X8" s="56">
        <f t="shared" si="12"/>
        <v>0.99749494949494955</v>
      </c>
      <c r="Y8" s="56">
        <f t="shared" si="13"/>
        <v>0.50161913757916177</v>
      </c>
      <c r="Z8" s="56">
        <f t="shared" si="14"/>
        <v>0.25685317285679971</v>
      </c>
      <c r="AA8" s="54">
        <v>166</v>
      </c>
      <c r="AB8" s="54">
        <v>85</v>
      </c>
      <c r="AC8" s="56">
        <f t="shared" si="15"/>
        <v>0.48795180722891562</v>
      </c>
      <c r="AD8" s="56">
        <f t="shared" si="16"/>
        <v>0.9987768711331938</v>
      </c>
      <c r="AE8" s="54">
        <f t="shared" si="30"/>
        <v>99413.469515643577</v>
      </c>
      <c r="AF8" s="56">
        <f t="shared" si="17"/>
        <v>2.4476596472236209E-4</v>
      </c>
      <c r="AG8" s="54">
        <f t="shared" si="18"/>
        <v>121.59548431394796</v>
      </c>
      <c r="AH8" s="55">
        <f t="shared" si="19"/>
        <v>496782.64889431692</v>
      </c>
      <c r="AI8" s="37">
        <f>SUM(AH8:$AH$24)</f>
        <v>5276166.4327568421</v>
      </c>
      <c r="AK8" s="33" t="s">
        <v>46</v>
      </c>
      <c r="AL8" s="34">
        <v>497712.82897510147</v>
      </c>
      <c r="AM8" s="34">
        <v>5672368.5859764507</v>
      </c>
      <c r="AN8" s="51">
        <v>118492</v>
      </c>
      <c r="AO8" s="57">
        <v>8.2902000000000003E-2</v>
      </c>
      <c r="AP8" s="34">
        <f t="shared" si="44"/>
        <v>46706.708902610961</v>
      </c>
      <c r="AQ8" s="34">
        <f>2.5*(AV8+AW8)*$AO$8</f>
        <v>42926.280851390409</v>
      </c>
      <c r="AR8" s="34">
        <f t="shared" ref="AR8:AU8" si="48">2.5*(AW8+AX8)*$AO$8</f>
        <v>41864.906291222695</v>
      </c>
      <c r="AS8" s="34">
        <f t="shared" si="48"/>
        <v>41720.833331488706</v>
      </c>
      <c r="AT8" s="34">
        <f t="shared" si="48"/>
        <v>38654.38460514036</v>
      </c>
      <c r="AU8" s="34">
        <f t="shared" si="48"/>
        <v>33330.435090021005</v>
      </c>
      <c r="AV8" s="34">
        <f t="shared" si="31"/>
        <v>106866.65915230494</v>
      </c>
      <c r="AW8" s="34">
        <f t="shared" si="32"/>
        <v>100251.53269537256</v>
      </c>
      <c r="AX8" s="52">
        <f t="shared" si="33"/>
        <v>101745.55442543367</v>
      </c>
      <c r="AY8" s="34">
        <f t="shared" si="34"/>
        <v>99556.384401078103</v>
      </c>
      <c r="AZ8" s="34">
        <f t="shared" si="35"/>
        <v>86950.018846806663</v>
      </c>
      <c r="BA8" s="79">
        <f t="shared" si="36"/>
        <v>73868.466063188258</v>
      </c>
      <c r="BC8" s="33" t="s">
        <v>46</v>
      </c>
      <c r="BD8" s="32">
        <v>125488</v>
      </c>
      <c r="BE8" s="34">
        <v>496782.64889431692</v>
      </c>
      <c r="BF8" s="34">
        <v>5276166.4327568421</v>
      </c>
      <c r="BG8" s="34">
        <f t="shared" si="37"/>
        <v>118569.0771681422</v>
      </c>
      <c r="BH8" s="34">
        <f t="shared" si="38"/>
        <v>112231.79031604712</v>
      </c>
      <c r="BI8" s="108">
        <f t="shared" si="39"/>
        <v>110366.66589844256</v>
      </c>
      <c r="BJ8" s="34">
        <f t="shared" si="40"/>
        <v>105670.27279471065</v>
      </c>
      <c r="BK8" s="34">
        <f t="shared" si="41"/>
        <v>92624.442299406277</v>
      </c>
      <c r="BL8" s="108">
        <f t="shared" si="42"/>
        <v>77928.562843698077</v>
      </c>
      <c r="BN8" s="33" t="s">
        <v>46</v>
      </c>
      <c r="BO8" s="17">
        <f t="shared" si="20"/>
        <v>125488</v>
      </c>
      <c r="BP8" s="33">
        <v>118492</v>
      </c>
      <c r="BQ8" s="22">
        <f t="shared" si="21"/>
        <v>243980</v>
      </c>
      <c r="BR8" s="19">
        <f t="shared" si="22"/>
        <v>110366.66589844256</v>
      </c>
      <c r="BS8" s="23">
        <f t="shared" si="23"/>
        <v>101745.55442543367</v>
      </c>
      <c r="BT8" s="24">
        <f t="shared" si="24"/>
        <v>212112.22032387624</v>
      </c>
      <c r="BU8" s="19">
        <f t="shared" si="25"/>
        <v>77928.562843698077</v>
      </c>
      <c r="BV8" s="19">
        <f t="shared" si="26"/>
        <v>73868.466063188258</v>
      </c>
      <c r="BW8" s="25">
        <f t="shared" si="27"/>
        <v>151797.02890688635</v>
      </c>
      <c r="BY8" s="42" t="s">
        <v>49</v>
      </c>
      <c r="BZ8" s="43">
        <f>CC7</f>
        <v>1.1927618266470477</v>
      </c>
      <c r="CA8" s="41"/>
      <c r="CB8" s="41"/>
      <c r="CC8" s="41"/>
      <c r="CD8" s="41"/>
      <c r="CE8" s="41"/>
      <c r="CF8" s="41"/>
    </row>
    <row r="9" spans="1:86" x14ac:dyDescent="0.3">
      <c r="A9" s="70" t="s">
        <v>48</v>
      </c>
      <c r="B9" s="34">
        <v>99320</v>
      </c>
      <c r="C9" s="34">
        <v>199</v>
      </c>
      <c r="D9" s="57">
        <f t="shared" si="0"/>
        <v>2.0036246476037052</v>
      </c>
      <c r="E9" s="34">
        <v>496141</v>
      </c>
      <c r="F9" s="71">
        <f t="shared" si="3"/>
        <v>0.99799637535239627</v>
      </c>
      <c r="G9" s="57">
        <f t="shared" si="4"/>
        <v>0.4010956562751315</v>
      </c>
      <c r="H9" s="57">
        <f t="shared" si="5"/>
        <v>7.2639370821480517E-2</v>
      </c>
      <c r="I9" s="77">
        <v>127</v>
      </c>
      <c r="J9" s="78">
        <v>23</v>
      </c>
      <c r="K9" s="57">
        <f t="shared" si="6"/>
        <v>0.81889763779527558</v>
      </c>
      <c r="L9" s="57">
        <f t="shared" si="7"/>
        <v>0.9983589385893008</v>
      </c>
      <c r="M9" s="34">
        <f t="shared" si="29"/>
        <v>99493.226013435531</v>
      </c>
      <c r="N9" s="96">
        <f t="shared" si="8"/>
        <v>3.2845628545365098E-4</v>
      </c>
      <c r="O9" s="34">
        <f t="shared" si="9"/>
        <v>163.27449383662247</v>
      </c>
      <c r="P9" s="38">
        <f t="shared" si="10"/>
        <v>497096.57287000649</v>
      </c>
      <c r="Q9" s="34">
        <f>SUM(P9:$P$24)</f>
        <v>5174655.7570013488</v>
      </c>
      <c r="S9" s="74" t="s">
        <v>48</v>
      </c>
      <c r="T9">
        <v>98752</v>
      </c>
      <c r="U9">
        <v>333</v>
      </c>
      <c r="V9" s="56">
        <f t="shared" si="11"/>
        <v>3.3720836033700583</v>
      </c>
      <c r="W9">
        <v>492950</v>
      </c>
      <c r="X9" s="56">
        <f t="shared" si="12"/>
        <v>0.99662791639662995</v>
      </c>
      <c r="Y9" s="56">
        <f t="shared" si="13"/>
        <v>0.67552490110558883</v>
      </c>
      <c r="Z9" s="56">
        <f t="shared" si="14"/>
        <v>0.27020996044223555</v>
      </c>
      <c r="AA9" s="54">
        <v>220</v>
      </c>
      <c r="AB9" s="54">
        <v>88</v>
      </c>
      <c r="AC9" s="56">
        <f t="shared" si="15"/>
        <v>0.6</v>
      </c>
      <c r="AD9" s="56">
        <f t="shared" si="16"/>
        <v>0.99797538317263212</v>
      </c>
      <c r="AE9" s="54">
        <f t="shared" si="30"/>
        <v>99291.874031329629</v>
      </c>
      <c r="AF9" s="56">
        <f t="shared" si="17"/>
        <v>4.053149406633533E-4</v>
      </c>
      <c r="AG9" s="54">
        <f t="shared" si="18"/>
        <v>201.02799898471858</v>
      </c>
      <c r="AH9" s="55">
        <f t="shared" si="19"/>
        <v>495979.74023782293</v>
      </c>
      <c r="AI9" s="37">
        <f>SUM(AH9:$AH$24)</f>
        <v>4779383.7838625247</v>
      </c>
      <c r="AK9" s="33" t="s">
        <v>48</v>
      </c>
      <c r="AL9" s="34">
        <v>497096.57287000649</v>
      </c>
      <c r="AM9" s="34">
        <v>5174655.7570013488</v>
      </c>
      <c r="AN9" s="51">
        <v>124924</v>
      </c>
      <c r="AO9" s="57">
        <v>6.3238000000000016E-2</v>
      </c>
      <c r="AP9" s="34">
        <f t="shared" si="44"/>
        <v>38459.657777026441</v>
      </c>
      <c r="AQ9" s="34">
        <f>2.5*(AV9+AW9)*$AO$9</f>
        <v>35583.963386729556</v>
      </c>
      <c r="AR9" s="34">
        <f t="shared" ref="AR9:AU9" si="49">2.5*(AW9+AX9)*$AO$9</f>
        <v>32703.807269515361</v>
      </c>
      <c r="AS9" s="34">
        <f t="shared" si="49"/>
        <v>31895.188671117336</v>
      </c>
      <c r="AT9" s="34">
        <f t="shared" si="49"/>
        <v>31785.425276422106</v>
      </c>
      <c r="AU9" s="34">
        <f t="shared" si="49"/>
        <v>29449.221296964177</v>
      </c>
      <c r="AV9" s="34">
        <f t="shared" si="31"/>
        <v>118345.28604336907</v>
      </c>
      <c r="AW9" s="34">
        <f t="shared" si="32"/>
        <v>106734.33941429593</v>
      </c>
      <c r="AX9" s="52">
        <f t="shared" si="33"/>
        <v>100127.40364851663</v>
      </c>
      <c r="AY9" s="34">
        <f t="shared" si="34"/>
        <v>101619.57551665195</v>
      </c>
      <c r="AZ9" s="34">
        <f t="shared" si="35"/>
        <v>99433.116070192031</v>
      </c>
      <c r="BA9" s="79">
        <f t="shared" si="36"/>
        <v>86842.359415839601</v>
      </c>
      <c r="BC9" s="33" t="s">
        <v>48</v>
      </c>
      <c r="BD9" s="32">
        <v>126768</v>
      </c>
      <c r="BE9" s="34">
        <v>495979.74023782293</v>
      </c>
      <c r="BF9" s="34">
        <v>4779383.7838625247</v>
      </c>
      <c r="BG9" s="34">
        <f t="shared" si="37"/>
        <v>125285.18413734787</v>
      </c>
      <c r="BH9" s="34">
        <f t="shared" si="38"/>
        <v>118377.44378750242</v>
      </c>
      <c r="BI9" s="108">
        <f t="shared" si="39"/>
        <v>112050.39936735127</v>
      </c>
      <c r="BJ9" s="34">
        <f t="shared" si="40"/>
        <v>110188.28939589065</v>
      </c>
      <c r="BK9" s="34">
        <f t="shared" si="41"/>
        <v>105499.48668342075</v>
      </c>
      <c r="BL9" s="108">
        <f t="shared" si="42"/>
        <v>92474.741083611705</v>
      </c>
      <c r="BN9" s="33" t="s">
        <v>48</v>
      </c>
      <c r="BO9" s="17">
        <f t="shared" si="20"/>
        <v>126768</v>
      </c>
      <c r="BP9" s="33">
        <v>124924</v>
      </c>
      <c r="BQ9" s="22">
        <f t="shared" si="21"/>
        <v>251692</v>
      </c>
      <c r="BR9" s="19">
        <f t="shared" si="22"/>
        <v>112050.39936735127</v>
      </c>
      <c r="BS9" s="23">
        <f t="shared" si="23"/>
        <v>100127.40364851663</v>
      </c>
      <c r="BT9" s="24">
        <f t="shared" si="24"/>
        <v>212177.80301586789</v>
      </c>
      <c r="BU9" s="19">
        <f t="shared" si="25"/>
        <v>92474.741083611705</v>
      </c>
      <c r="BV9" s="19">
        <f t="shared" si="26"/>
        <v>86842.359415839601</v>
      </c>
      <c r="BW9" s="25">
        <f t="shared" si="27"/>
        <v>179317.10049945131</v>
      </c>
      <c r="BY9" s="44" t="s">
        <v>51</v>
      </c>
      <c r="BZ9" s="45">
        <f>CF7</f>
        <v>1.3679959709852272</v>
      </c>
      <c r="CA9" s="41"/>
      <c r="CB9" s="41"/>
      <c r="CC9" s="41"/>
      <c r="CD9" s="41"/>
      <c r="CE9" s="41"/>
      <c r="CF9" s="41"/>
    </row>
    <row r="10" spans="1:86" x14ac:dyDescent="0.3">
      <c r="A10" s="70" t="s">
        <v>50</v>
      </c>
      <c r="B10" s="34">
        <v>99121</v>
      </c>
      <c r="C10" s="34">
        <v>304</v>
      </c>
      <c r="D10" s="57">
        <f t="shared" si="0"/>
        <v>3.0669585657933234</v>
      </c>
      <c r="E10" s="34">
        <v>494885</v>
      </c>
      <c r="F10" s="71">
        <f t="shared" si="3"/>
        <v>0.99693304143420669</v>
      </c>
      <c r="G10" s="57">
        <f t="shared" si="4"/>
        <v>0.61428412661527421</v>
      </c>
      <c r="H10" s="57">
        <f t="shared" si="5"/>
        <v>7.615092478701746E-2</v>
      </c>
      <c r="I10" s="77">
        <v>242</v>
      </c>
      <c r="J10" s="78">
        <v>30</v>
      </c>
      <c r="K10" s="57">
        <f t="shared" si="6"/>
        <v>0.87603305785123964</v>
      </c>
      <c r="L10" s="57">
        <f t="shared" si="7"/>
        <v>0.99731273156695877</v>
      </c>
      <c r="M10" s="34">
        <f t="shared" si="29"/>
        <v>99329.951519598908</v>
      </c>
      <c r="N10" s="96">
        <f t="shared" si="8"/>
        <v>5.3813320182825679E-4</v>
      </c>
      <c r="O10" s="34">
        <f t="shared" si="9"/>
        <v>266.92624317413436</v>
      </c>
      <c r="P10" s="38">
        <f t="shared" si="10"/>
        <v>496022.62463508593</v>
      </c>
      <c r="Q10" s="34">
        <f>SUM(P10:$P$24)</f>
        <v>4677559.184131342</v>
      </c>
      <c r="S10" s="74" t="s">
        <v>50</v>
      </c>
      <c r="T10">
        <v>98419</v>
      </c>
      <c r="U10">
        <v>516</v>
      </c>
      <c r="V10" s="56">
        <f t="shared" si="11"/>
        <v>5.2428900923602146</v>
      </c>
      <c r="W10">
        <v>490933</v>
      </c>
      <c r="X10" s="56">
        <f t="shared" si="12"/>
        <v>0.99475710990763977</v>
      </c>
      <c r="Y10" s="56">
        <f t="shared" si="13"/>
        <v>1.0510599206001634</v>
      </c>
      <c r="Z10" s="56">
        <f t="shared" si="14"/>
        <v>0.31060345938580025</v>
      </c>
      <c r="AA10" s="54">
        <v>379</v>
      </c>
      <c r="AB10" s="54">
        <v>112</v>
      </c>
      <c r="AC10" s="56">
        <f t="shared" si="15"/>
        <v>0.70448548812664913</v>
      </c>
      <c r="AD10" s="56">
        <f t="shared" si="16"/>
        <v>0.99630359222304787</v>
      </c>
      <c r="AE10" s="54">
        <f t="shared" si="30"/>
        <v>99090.846032344911</v>
      </c>
      <c r="AF10" s="56">
        <f t="shared" si="17"/>
        <v>7.4045646121436316E-4</v>
      </c>
      <c r="AG10" s="54">
        <f t="shared" si="18"/>
        <v>366.28017389873276</v>
      </c>
      <c r="AH10" s="55">
        <f t="shared" si="19"/>
        <v>494668.07717232429</v>
      </c>
      <c r="AI10" s="37">
        <f>SUM(AH10:$AH$24)</f>
        <v>4283404.0436247028</v>
      </c>
      <c r="AK10" s="33" t="s">
        <v>50</v>
      </c>
      <c r="AL10" s="34">
        <v>496022.62463508593</v>
      </c>
      <c r="AM10" s="34">
        <v>4677559.184131342</v>
      </c>
      <c r="AN10" s="51">
        <v>138541</v>
      </c>
      <c r="AO10" s="57">
        <v>1.7345999999999997E-2</v>
      </c>
      <c r="AP10" s="34">
        <f t="shared" si="44"/>
        <v>11413.455900201589</v>
      </c>
      <c r="AQ10" s="34">
        <f>2.5*(AV10+AW10)*$AO$10</f>
        <v>10526.581283335203</v>
      </c>
      <c r="AR10" s="34">
        <f t="shared" ref="AR10:AU10" si="50">2.5*(AW10+AX10)*$AO$10</f>
        <v>9739.4907969613632</v>
      </c>
      <c r="AS10" s="34">
        <f t="shared" si="50"/>
        <v>8951.1791158662509</v>
      </c>
      <c r="AT10" s="34">
        <f t="shared" si="50"/>
        <v>8729.8565691966342</v>
      </c>
      <c r="AU10" s="34">
        <f t="shared" si="50"/>
        <v>8699.8138344720337</v>
      </c>
      <c r="AV10" s="34">
        <f t="shared" si="31"/>
        <v>124654.10896348646</v>
      </c>
      <c r="AW10" s="34">
        <f t="shared" si="32"/>
        <v>118089.60793574573</v>
      </c>
      <c r="AX10" s="52">
        <f t="shared" si="33"/>
        <v>106503.74608158074</v>
      </c>
      <c r="AY10" s="34">
        <f t="shared" si="34"/>
        <v>99911.084216268951</v>
      </c>
      <c r="AZ10" s="34">
        <f t="shared" si="35"/>
        <v>101400.03233386678</v>
      </c>
      <c r="BA10" s="79">
        <f t="shared" si="36"/>
        <v>99218.296605878088</v>
      </c>
      <c r="BC10" s="33" t="s">
        <v>50</v>
      </c>
      <c r="BD10" s="32">
        <v>138944</v>
      </c>
      <c r="BE10" s="34">
        <v>494668.07717232429</v>
      </c>
      <c r="BF10" s="34">
        <v>4283404.0436247028</v>
      </c>
      <c r="BG10" s="34">
        <f t="shared" si="37"/>
        <v>126432.7506137904</v>
      </c>
      <c r="BH10" s="34">
        <f t="shared" si="38"/>
        <v>124953.8561911532</v>
      </c>
      <c r="BI10" s="108">
        <f t="shared" si="39"/>
        <v>118064.38398241893</v>
      </c>
      <c r="BJ10" s="34">
        <f t="shared" si="40"/>
        <v>111754.07200072525</v>
      </c>
      <c r="BK10" s="34">
        <f t="shared" si="41"/>
        <v>109896.88654669008</v>
      </c>
      <c r="BL10" s="108">
        <f t="shared" si="42"/>
        <v>105220.48379502584</v>
      </c>
      <c r="BN10" s="33" t="s">
        <v>50</v>
      </c>
      <c r="BO10" s="17">
        <f t="shared" si="20"/>
        <v>138944</v>
      </c>
      <c r="BP10" s="33">
        <v>138541</v>
      </c>
      <c r="BQ10" s="22">
        <f t="shared" si="21"/>
        <v>277485</v>
      </c>
      <c r="BR10" s="19">
        <f t="shared" si="22"/>
        <v>118064.38398241893</v>
      </c>
      <c r="BS10" s="23">
        <f t="shared" si="23"/>
        <v>106503.74608158074</v>
      </c>
      <c r="BT10" s="24">
        <f t="shared" si="24"/>
        <v>224568.13006399968</v>
      </c>
      <c r="BU10" s="19">
        <f t="shared" si="25"/>
        <v>105220.48379502584</v>
      </c>
      <c r="BV10" s="19">
        <f t="shared" si="26"/>
        <v>99218.296605878088</v>
      </c>
      <c r="BW10" s="25">
        <f t="shared" si="27"/>
        <v>204438.78040090392</v>
      </c>
      <c r="BZ10" s="41"/>
      <c r="CA10" s="41"/>
      <c r="CB10" s="41"/>
      <c r="CC10" s="41"/>
      <c r="CD10" s="41"/>
      <c r="CE10" s="41"/>
      <c r="CF10" s="41"/>
    </row>
    <row r="11" spans="1:86" x14ac:dyDescent="0.3">
      <c r="A11" s="70" t="s">
        <v>52</v>
      </c>
      <c r="B11" s="34">
        <v>98817</v>
      </c>
      <c r="C11" s="34">
        <v>504</v>
      </c>
      <c r="D11" s="57">
        <f t="shared" si="0"/>
        <v>5.1003369865508974</v>
      </c>
      <c r="E11" s="34">
        <v>492866</v>
      </c>
      <c r="F11" s="71">
        <f t="shared" si="3"/>
        <v>0.99489966301344912</v>
      </c>
      <c r="G11" s="57">
        <f t="shared" si="4"/>
        <v>1.0225903186667369</v>
      </c>
      <c r="H11" s="57">
        <f t="shared" si="5"/>
        <v>8.6779453648324012E-2</v>
      </c>
      <c r="I11" s="77">
        <v>436</v>
      </c>
      <c r="J11" s="78">
        <v>37</v>
      </c>
      <c r="K11" s="57">
        <f t="shared" si="6"/>
        <v>0.91513761467889909</v>
      </c>
      <c r="L11" s="57">
        <f t="shared" si="7"/>
        <v>0.9953314777963933</v>
      </c>
      <c r="M11" s="34">
        <f t="shared" si="29"/>
        <v>99063.025276424771</v>
      </c>
      <c r="N11" s="96">
        <f t="shared" si="8"/>
        <v>9.3581086501841294E-4</v>
      </c>
      <c r="O11" s="34">
        <f t="shared" si="9"/>
        <v>462.47793305944032</v>
      </c>
      <c r="P11" s="38">
        <f t="shared" si="10"/>
        <v>494200.21753043082</v>
      </c>
      <c r="Q11" s="34">
        <f>SUM(P11:$P$24)</f>
        <v>4181536.5594962561</v>
      </c>
      <c r="S11" s="74" t="s">
        <v>52</v>
      </c>
      <c r="T11">
        <v>97903</v>
      </c>
      <c r="U11">
        <v>806</v>
      </c>
      <c r="V11" s="56">
        <f t="shared" si="11"/>
        <v>8.2326384278316294</v>
      </c>
      <c r="W11">
        <v>487637</v>
      </c>
      <c r="X11" s="56">
        <f t="shared" si="12"/>
        <v>0.99176736157216838</v>
      </c>
      <c r="Y11" s="56">
        <f t="shared" si="13"/>
        <v>1.6528688348094998</v>
      </c>
      <c r="Z11" s="56">
        <f t="shared" si="14"/>
        <v>0.36503687572610349</v>
      </c>
      <c r="AA11" s="54">
        <v>729</v>
      </c>
      <c r="AB11" s="54">
        <v>161</v>
      </c>
      <c r="AC11" s="56">
        <f t="shared" si="15"/>
        <v>0.7791495198902606</v>
      </c>
      <c r="AD11" s="56">
        <f t="shared" si="16"/>
        <v>0.99357969277026437</v>
      </c>
      <c r="AE11" s="54">
        <f t="shared" si="30"/>
        <v>98724.565858446178</v>
      </c>
      <c r="AF11" s="56">
        <f t="shared" si="17"/>
        <v>1.2878319590833962E-3</v>
      </c>
      <c r="AG11" s="54">
        <f t="shared" si="18"/>
        <v>633.84204393348773</v>
      </c>
      <c r="AH11" s="55">
        <f t="shared" si="19"/>
        <v>492177.6008607673</v>
      </c>
      <c r="AI11" s="37">
        <f>SUM(AH11:$AH$24)</f>
        <v>3788735.9664523778</v>
      </c>
      <c r="AK11" s="33" t="s">
        <v>52</v>
      </c>
      <c r="AL11" s="34">
        <v>494200.21753043082</v>
      </c>
      <c r="AM11" s="34">
        <v>4181536.5594962561</v>
      </c>
      <c r="AN11" s="51">
        <v>170369</v>
      </c>
      <c r="AO11" s="57">
        <v>1.5580000000000001E-3</v>
      </c>
      <c r="AP11" s="34">
        <f t="shared" si="44"/>
        <v>1201.2218746876633</v>
      </c>
      <c r="AQ11" s="34">
        <f>2.5*(AV11+AW11)*$AO$11</f>
        <v>1021.3785255717594</v>
      </c>
      <c r="AR11" s="34">
        <f t="shared" ref="AR11:AU11" si="51">2.5*(AW11+AX11)*$AO$11</f>
        <v>942.01302081469362</v>
      </c>
      <c r="AS11" s="34">
        <f t="shared" si="51"/>
        <v>871.57709610499433</v>
      </c>
      <c r="AT11" s="34">
        <f t="shared" si="51"/>
        <v>801.03188792543699</v>
      </c>
      <c r="AU11" s="34">
        <f t="shared" si="51"/>
        <v>781.22595899647808</v>
      </c>
      <c r="AV11" s="34">
        <f t="shared" si="31"/>
        <v>138031.99478502263</v>
      </c>
      <c r="AW11" s="34">
        <f t="shared" si="32"/>
        <v>124196.12474559592</v>
      </c>
      <c r="AX11" s="52">
        <f t="shared" si="33"/>
        <v>117655.74195907508</v>
      </c>
      <c r="AY11" s="34">
        <f t="shared" si="34"/>
        <v>106112.44702808648</v>
      </c>
      <c r="AZ11" s="34">
        <f t="shared" si="35"/>
        <v>99544.006868046228</v>
      </c>
      <c r="BA11" s="79">
        <f t="shared" si="36"/>
        <v>101027.48453027931</v>
      </c>
      <c r="BC11" s="33" t="s">
        <v>52</v>
      </c>
      <c r="BD11" s="32">
        <v>170327</v>
      </c>
      <c r="BE11" s="34">
        <v>492177.6008607673</v>
      </c>
      <c r="BF11" s="34">
        <v>3788735.9664523778</v>
      </c>
      <c r="BG11" s="34">
        <f t="shared" si="37"/>
        <v>138244.46680470867</v>
      </c>
      <c r="BH11" s="34">
        <f t="shared" si="38"/>
        <v>125796.20707087859</v>
      </c>
      <c r="BI11" s="108">
        <f t="shared" si="39"/>
        <v>124324.75835112146</v>
      </c>
      <c r="BJ11" s="34">
        <f t="shared" si="40"/>
        <v>117469.97216343199</v>
      </c>
      <c r="BK11" s="34">
        <f t="shared" si="41"/>
        <v>111191.43033880761</v>
      </c>
      <c r="BL11" s="108">
        <f t="shared" si="42"/>
        <v>109343.59514728762</v>
      </c>
      <c r="BN11" s="33" t="s">
        <v>52</v>
      </c>
      <c r="BO11" s="17">
        <f t="shared" si="20"/>
        <v>170327</v>
      </c>
      <c r="BP11" s="33">
        <v>170369</v>
      </c>
      <c r="BQ11" s="22">
        <f t="shared" si="21"/>
        <v>340696</v>
      </c>
      <c r="BR11" s="19">
        <f t="shared" si="22"/>
        <v>124324.75835112146</v>
      </c>
      <c r="BS11" s="23">
        <f t="shared" si="23"/>
        <v>117655.74195907508</v>
      </c>
      <c r="BT11" s="24">
        <f t="shared" si="24"/>
        <v>241980.50031019654</v>
      </c>
      <c r="BU11" s="19">
        <f t="shared" si="25"/>
        <v>109343.59514728762</v>
      </c>
      <c r="BV11" s="19">
        <f t="shared" si="26"/>
        <v>101027.48453027931</v>
      </c>
      <c r="BW11" s="25">
        <f t="shared" si="27"/>
        <v>210371.07967756694</v>
      </c>
      <c r="BY11" s="39" t="s">
        <v>54</v>
      </c>
      <c r="BZ11" s="40">
        <f>BQ14/BQ6</f>
        <v>1.4943440030453561</v>
      </c>
      <c r="CA11" s="41">
        <f>(BG14+AV14)/(BG6+AV6)</f>
        <v>1.6733228894123804</v>
      </c>
      <c r="CB11" s="41">
        <f t="shared" ref="CB11:CF11" si="52">(BH14+AW14)/(BH6+AW6)</f>
        <v>1.7462052680277931</v>
      </c>
      <c r="CC11" s="41">
        <f t="shared" si="52"/>
        <v>1.8215354213615056</v>
      </c>
      <c r="CD11" s="41">
        <f t="shared" si="52"/>
        <v>1.7474019085472545</v>
      </c>
      <c r="CE11" s="41">
        <f t="shared" si="52"/>
        <v>1.934742094691853</v>
      </c>
      <c r="CF11" s="41">
        <f t="shared" si="52"/>
        <v>2.0060087066595051</v>
      </c>
    </row>
    <row r="12" spans="1:86" x14ac:dyDescent="0.3">
      <c r="A12" s="70" t="s">
        <v>53</v>
      </c>
      <c r="B12" s="34">
        <v>98313</v>
      </c>
      <c r="C12" s="34">
        <v>709</v>
      </c>
      <c r="D12" s="57">
        <f t="shared" si="0"/>
        <v>7.2116607162837063</v>
      </c>
      <c r="E12" s="34">
        <v>489933</v>
      </c>
      <c r="F12" s="71">
        <f t="shared" si="3"/>
        <v>0.99278833928371635</v>
      </c>
      <c r="G12" s="57">
        <f t="shared" si="4"/>
        <v>1.4471366492969446</v>
      </c>
      <c r="H12" s="57">
        <f t="shared" si="5"/>
        <v>0.11610265381178926</v>
      </c>
      <c r="I12" s="77">
        <v>698</v>
      </c>
      <c r="J12" s="78">
        <v>56</v>
      </c>
      <c r="K12" s="57">
        <f t="shared" si="6"/>
        <v>0.91977077363896842</v>
      </c>
      <c r="L12" s="57">
        <f t="shared" si="7"/>
        <v>0.99336500134012085</v>
      </c>
      <c r="M12" s="34">
        <f t="shared" si="29"/>
        <v>98600.547343365324</v>
      </c>
      <c r="N12" s="96">
        <f t="shared" si="8"/>
        <v>1.3310339954851554E-3</v>
      </c>
      <c r="O12" s="34">
        <f t="shared" si="9"/>
        <v>654.21449948658005</v>
      </c>
      <c r="P12" s="38">
        <f t="shared" si="10"/>
        <v>491508.4826575914</v>
      </c>
      <c r="Q12" s="34">
        <f>SUM(P12:$P$24)</f>
        <v>3687336.3419658253</v>
      </c>
      <c r="S12" s="74" t="s">
        <v>53</v>
      </c>
      <c r="T12">
        <v>97097</v>
      </c>
      <c r="U12">
        <v>1228</v>
      </c>
      <c r="V12" s="56">
        <f t="shared" si="11"/>
        <v>12.647146667765226</v>
      </c>
      <c r="W12">
        <v>482661</v>
      </c>
      <c r="X12" s="56">
        <f t="shared" si="12"/>
        <v>0.98735285333223477</v>
      </c>
      <c r="Y12" s="56">
        <f t="shared" si="13"/>
        <v>2.5442287651167175</v>
      </c>
      <c r="Z12" s="56">
        <f t="shared" si="14"/>
        <v>0.38131655097502848</v>
      </c>
      <c r="AA12" s="54">
        <v>1201</v>
      </c>
      <c r="AB12" s="54">
        <v>180</v>
      </c>
      <c r="AC12" s="56">
        <f t="shared" si="15"/>
        <v>0.85012489592006657</v>
      </c>
      <c r="AD12" s="56">
        <f t="shared" si="16"/>
        <v>0.98923810618161845</v>
      </c>
      <c r="AE12" s="54">
        <f t="shared" si="30"/>
        <v>98090.72381451269</v>
      </c>
      <c r="AF12" s="56">
        <f t="shared" si="17"/>
        <v>2.1629122141416887E-3</v>
      </c>
      <c r="AG12" s="54">
        <f t="shared" si="18"/>
        <v>1055.641954259976</v>
      </c>
      <c r="AH12" s="55">
        <f t="shared" si="19"/>
        <v>488065.09453222901</v>
      </c>
      <c r="AI12" s="37">
        <f>SUM(AH12:$AH$24)</f>
        <v>3296558.3655916103</v>
      </c>
      <c r="AK12" s="33" t="s">
        <v>53</v>
      </c>
      <c r="AL12" s="34">
        <v>491508.4826575914</v>
      </c>
      <c r="AM12" s="34">
        <v>3687336.3419658253</v>
      </c>
      <c r="AN12" s="51">
        <v>186057</v>
      </c>
      <c r="AO12" s="33"/>
      <c r="AP12" s="33"/>
      <c r="AQ12" s="33"/>
      <c r="AR12" s="33"/>
      <c r="AS12" s="33"/>
      <c r="AT12" s="33"/>
      <c r="AU12" s="33"/>
      <c r="AV12" s="34">
        <f t="shared" si="31"/>
        <v>169441.05994193529</v>
      </c>
      <c r="AW12" s="34">
        <f t="shared" si="32"/>
        <v>137280.18302786257</v>
      </c>
      <c r="AX12" s="52">
        <f t="shared" si="33"/>
        <v>123519.6721092135</v>
      </c>
      <c r="AY12" s="34">
        <f t="shared" si="34"/>
        <v>117014.91248877737</v>
      </c>
      <c r="AZ12" s="34">
        <f t="shared" si="35"/>
        <v>105534.48982779398</v>
      </c>
      <c r="BA12" s="79">
        <f t="shared" si="36"/>
        <v>99001.825652489832</v>
      </c>
      <c r="BC12" s="33" t="s">
        <v>53</v>
      </c>
      <c r="BD12" s="32">
        <v>184622</v>
      </c>
      <c r="BE12" s="34">
        <v>488065.09453222901</v>
      </c>
      <c r="BF12" s="34">
        <v>3296558.3655916103</v>
      </c>
      <c r="BG12" s="34">
        <f t="shared" si="37"/>
        <v>168903.7924745135</v>
      </c>
      <c r="BH12" s="34">
        <f t="shared" si="38"/>
        <v>137089.33247184698</v>
      </c>
      <c r="BI12" s="108">
        <f t="shared" si="39"/>
        <v>124745.08711584542</v>
      </c>
      <c r="BJ12" s="34">
        <f t="shared" si="40"/>
        <v>123285.93343381764</v>
      </c>
      <c r="BK12" s="34">
        <f t="shared" si="41"/>
        <v>116488.42403306108</v>
      </c>
      <c r="BL12" s="108">
        <f t="shared" si="42"/>
        <v>110262.34404933031</v>
      </c>
      <c r="BN12" s="33" t="s">
        <v>53</v>
      </c>
      <c r="BO12" s="17">
        <f t="shared" si="20"/>
        <v>184622</v>
      </c>
      <c r="BP12" s="33">
        <v>186057</v>
      </c>
      <c r="BQ12" s="22">
        <f t="shared" si="21"/>
        <v>370679</v>
      </c>
      <c r="BR12" s="19">
        <f t="shared" si="22"/>
        <v>124745.08711584542</v>
      </c>
      <c r="BS12" s="23">
        <f t="shared" si="23"/>
        <v>123519.6721092135</v>
      </c>
      <c r="BT12" s="24">
        <f t="shared" si="24"/>
        <v>248264.75922505892</v>
      </c>
      <c r="BU12" s="19">
        <f t="shared" si="25"/>
        <v>110262.34404933031</v>
      </c>
      <c r="BV12" s="19">
        <f t="shared" si="26"/>
        <v>99001.825652489832</v>
      </c>
      <c r="BW12" s="25">
        <f t="shared" si="27"/>
        <v>209264.16970182012</v>
      </c>
      <c r="BY12" s="42" t="s">
        <v>56</v>
      </c>
      <c r="BZ12" s="43">
        <f>CC11</f>
        <v>1.8215354213615056</v>
      </c>
      <c r="CA12" s="41"/>
      <c r="CB12" s="41"/>
      <c r="CC12" s="41"/>
      <c r="CD12" s="41"/>
      <c r="CE12" s="41"/>
      <c r="CF12" s="41"/>
    </row>
    <row r="13" spans="1:86" x14ac:dyDescent="0.3">
      <c r="A13" s="70" t="s">
        <v>55</v>
      </c>
      <c r="B13" s="34">
        <v>97604</v>
      </c>
      <c r="C13" s="34">
        <v>1202</v>
      </c>
      <c r="D13" s="57">
        <f t="shared" si="0"/>
        <v>12.315069054546944</v>
      </c>
      <c r="E13" s="34">
        <v>485222</v>
      </c>
      <c r="F13" s="71">
        <f t="shared" si="3"/>
        <v>0.98768493094545307</v>
      </c>
      <c r="G13" s="57">
        <f t="shared" si="4"/>
        <v>2.4772166142507963</v>
      </c>
      <c r="H13" s="57">
        <f t="shared" si="5"/>
        <v>0.14995257955513294</v>
      </c>
      <c r="I13" s="77">
        <v>1239</v>
      </c>
      <c r="J13" s="78">
        <v>75</v>
      </c>
      <c r="K13" s="57">
        <f t="shared" si="6"/>
        <v>0.93946731234866832</v>
      </c>
      <c r="L13" s="57">
        <f t="shared" si="7"/>
        <v>0.98842606391674226</v>
      </c>
      <c r="M13" s="34">
        <f t="shared" si="29"/>
        <v>97946.332843878743</v>
      </c>
      <c r="N13" s="96">
        <f t="shared" si="8"/>
        <v>2.3272640346956633E-3</v>
      </c>
      <c r="O13" s="34">
        <f t="shared" si="9"/>
        <v>1133.6245959245409</v>
      </c>
      <c r="P13" s="38">
        <f t="shared" si="10"/>
        <v>487106.13794742251</v>
      </c>
      <c r="Q13" s="34">
        <f>SUM(P13:$P$24)</f>
        <v>3195827.859308234</v>
      </c>
      <c r="S13" s="74" t="s">
        <v>55</v>
      </c>
      <c r="T13">
        <v>95869</v>
      </c>
      <c r="U13">
        <v>2134</v>
      </c>
      <c r="V13" s="56">
        <f t="shared" si="11"/>
        <v>22.259541666232046</v>
      </c>
      <c r="W13">
        <v>474453</v>
      </c>
      <c r="X13" s="56">
        <f t="shared" si="12"/>
        <v>0.97774045833376799</v>
      </c>
      <c r="Y13" s="56">
        <f t="shared" si="13"/>
        <v>4.4978111635926004</v>
      </c>
      <c r="Z13" s="56">
        <f t="shared" si="14"/>
        <v>0.43038054267395731</v>
      </c>
      <c r="AA13" s="54">
        <v>2017</v>
      </c>
      <c r="AB13" s="54">
        <v>193</v>
      </c>
      <c r="AC13" s="56">
        <f t="shared" si="15"/>
        <v>0.90431333663857216</v>
      </c>
      <c r="AD13" s="56">
        <f t="shared" si="16"/>
        <v>0.97984878582683699</v>
      </c>
      <c r="AE13" s="54">
        <f t="shared" si="30"/>
        <v>97035.081860252714</v>
      </c>
      <c r="AF13" s="56">
        <f t="shared" si="17"/>
        <v>4.0674306209186424E-3</v>
      </c>
      <c r="AG13" s="54">
        <f t="shared" si="18"/>
        <v>1955.3747168763512</v>
      </c>
      <c r="AH13" s="55">
        <f t="shared" si="19"/>
        <v>480739.53783499898</v>
      </c>
      <c r="AI13" s="37">
        <f>SUM(AH13:$AH$24)</f>
        <v>2808493.2710593813</v>
      </c>
      <c r="AK13" s="33" t="s">
        <v>55</v>
      </c>
      <c r="AL13" s="34">
        <v>487106.13794742251</v>
      </c>
      <c r="AM13" s="34">
        <v>3195827.859308234</v>
      </c>
      <c r="AN13" s="51">
        <v>182895</v>
      </c>
      <c r="AO13" s="33"/>
      <c r="AP13" s="33"/>
      <c r="AQ13" s="33"/>
      <c r="AR13" s="33"/>
      <c r="AS13" s="33"/>
      <c r="AT13" s="33"/>
      <c r="AU13" s="33"/>
      <c r="AV13" s="34">
        <f t="shared" si="31"/>
        <v>184390.52408220692</v>
      </c>
      <c r="AW13" s="34">
        <f t="shared" si="32"/>
        <v>167923.4097278688</v>
      </c>
      <c r="AX13" s="52">
        <f t="shared" si="33"/>
        <v>136050.59145642931</v>
      </c>
      <c r="AY13" s="34">
        <f t="shared" si="34"/>
        <v>122413.33072488665</v>
      </c>
      <c r="AZ13" s="34">
        <f t="shared" si="35"/>
        <v>115966.83295570304</v>
      </c>
      <c r="BA13" s="79">
        <f t="shared" si="36"/>
        <v>104589.23818020965</v>
      </c>
      <c r="BC13" s="33" t="s">
        <v>55</v>
      </c>
      <c r="BD13" s="32">
        <v>179834</v>
      </c>
      <c r="BE13" s="34">
        <v>480739.53783499898</v>
      </c>
      <c r="BF13" s="34">
        <v>2808493.2710593813</v>
      </c>
      <c r="BG13" s="34">
        <f t="shared" si="37"/>
        <v>181850.93740259745</v>
      </c>
      <c r="BH13" s="34">
        <f t="shared" si="38"/>
        <v>166368.65049855414</v>
      </c>
      <c r="BI13" s="108">
        <f t="shared" si="39"/>
        <v>135031.70596083737</v>
      </c>
      <c r="BJ13" s="34">
        <f t="shared" si="40"/>
        <v>122872.740130565</v>
      </c>
      <c r="BK13" s="34">
        <f t="shared" si="41"/>
        <v>121435.48744729212</v>
      </c>
      <c r="BL13" s="108">
        <f t="shared" si="42"/>
        <v>114740.00447922468</v>
      </c>
      <c r="BN13" s="33" t="s">
        <v>55</v>
      </c>
      <c r="BO13" s="17">
        <f t="shared" si="20"/>
        <v>179834</v>
      </c>
      <c r="BP13" s="33">
        <v>182895</v>
      </c>
      <c r="BQ13" s="22">
        <f t="shared" si="21"/>
        <v>362729</v>
      </c>
      <c r="BR13" s="19">
        <f t="shared" si="22"/>
        <v>135031.70596083737</v>
      </c>
      <c r="BS13" s="23">
        <f t="shared" si="23"/>
        <v>136050.59145642931</v>
      </c>
      <c r="BT13" s="24">
        <f t="shared" si="24"/>
        <v>271082.29741726664</v>
      </c>
      <c r="BU13" s="19">
        <f t="shared" si="25"/>
        <v>114740.00447922468</v>
      </c>
      <c r="BV13" s="19">
        <f t="shared" si="26"/>
        <v>104589.23818020965</v>
      </c>
      <c r="BW13" s="25">
        <f t="shared" si="27"/>
        <v>219329.24265943433</v>
      </c>
      <c r="BY13" s="44" t="s">
        <v>58</v>
      </c>
      <c r="BZ13" s="45">
        <f>CF11</f>
        <v>2.0060087066595051</v>
      </c>
    </row>
    <row r="14" spans="1:86" x14ac:dyDescent="0.3">
      <c r="A14" s="70" t="s">
        <v>57</v>
      </c>
      <c r="B14" s="34">
        <v>96401</v>
      </c>
      <c r="C14" s="34">
        <v>1910</v>
      </c>
      <c r="D14" s="57">
        <f t="shared" si="0"/>
        <v>19.813072478501262</v>
      </c>
      <c r="E14" s="34">
        <v>477571</v>
      </c>
      <c r="F14" s="71">
        <f t="shared" si="3"/>
        <v>0.98018692752149872</v>
      </c>
      <c r="G14" s="57">
        <f t="shared" si="4"/>
        <v>3.9994053240251186</v>
      </c>
      <c r="H14" s="57">
        <f t="shared" si="5"/>
        <v>0.11975761419413955</v>
      </c>
      <c r="I14" s="77">
        <v>1603</v>
      </c>
      <c r="J14" s="78">
        <v>48</v>
      </c>
      <c r="K14" s="57">
        <f t="shared" si="6"/>
        <v>0.97005614472863377</v>
      </c>
      <c r="L14" s="57">
        <f t="shared" si="7"/>
        <v>0.98077446676314661</v>
      </c>
      <c r="M14" s="34">
        <f t="shared" si="29"/>
        <v>96812.7082479542</v>
      </c>
      <c r="N14" s="96">
        <f t="shared" si="8"/>
        <v>3.8796477098309791E-3</v>
      </c>
      <c r="O14" s="34">
        <f t="shared" si="9"/>
        <v>1861.2759401708336</v>
      </c>
      <c r="P14" s="38">
        <f t="shared" si="10"/>
        <v>479753.85379821563</v>
      </c>
      <c r="Q14" s="34">
        <f>SUM(P14:$P$24)</f>
        <v>2708721.7213608115</v>
      </c>
      <c r="S14" s="74" t="s">
        <v>57</v>
      </c>
      <c r="T14">
        <v>93735</v>
      </c>
      <c r="U14">
        <v>3078</v>
      </c>
      <c r="V14" s="56">
        <f t="shared" si="11"/>
        <v>32.837253960633703</v>
      </c>
      <c r="W14">
        <v>461487</v>
      </c>
      <c r="X14" s="56">
        <f t="shared" si="12"/>
        <v>0.96716274603936625</v>
      </c>
      <c r="Y14" s="56">
        <f t="shared" si="13"/>
        <v>6.6697436764199205</v>
      </c>
      <c r="Z14" s="56">
        <f t="shared" si="14"/>
        <v>0.43030604363999486</v>
      </c>
      <c r="AA14" s="54">
        <v>2883</v>
      </c>
      <c r="AB14" s="54">
        <v>186</v>
      </c>
      <c r="AC14" s="56">
        <f t="shared" si="15"/>
        <v>0.93548387096774199</v>
      </c>
      <c r="AD14" s="56">
        <f t="shared" si="16"/>
        <v>0.96924835354407446</v>
      </c>
      <c r="AE14" s="54">
        <f t="shared" si="30"/>
        <v>95079.707143376363</v>
      </c>
      <c r="AF14" s="56">
        <f t="shared" si="17"/>
        <v>6.2394376327799261E-3</v>
      </c>
      <c r="AG14" s="54">
        <f t="shared" si="18"/>
        <v>2923.8575392060447</v>
      </c>
      <c r="AH14" s="55">
        <f t="shared" si="19"/>
        <v>468609.14577382291</v>
      </c>
      <c r="AI14" s="37">
        <f>SUM(AH14:$AH$24)</f>
        <v>2327753.7332243822</v>
      </c>
      <c r="AK14" s="33" t="s">
        <v>57</v>
      </c>
      <c r="AL14" s="34">
        <v>479753.85379821563</v>
      </c>
      <c r="AM14" s="34">
        <v>2708721.7213608115</v>
      </c>
      <c r="AN14" s="51">
        <v>164009</v>
      </c>
      <c r="AO14" s="33"/>
      <c r="AP14" s="33"/>
      <c r="AQ14" s="33"/>
      <c r="AR14" s="33"/>
      <c r="AS14" s="33"/>
      <c r="AT14" s="33"/>
      <c r="AU14" s="33"/>
      <c r="AV14" s="34">
        <f t="shared" si="31"/>
        <v>180134.41887668363</v>
      </c>
      <c r="AW14" s="34">
        <f t="shared" si="32"/>
        <v>181607.36981281874</v>
      </c>
      <c r="AX14" s="52">
        <f t="shared" si="33"/>
        <v>165388.80684065114</v>
      </c>
      <c r="AY14" s="34">
        <f t="shared" si="34"/>
        <v>133997.07061337374</v>
      </c>
      <c r="AZ14" s="34">
        <f t="shared" si="35"/>
        <v>120565.64801053467</v>
      </c>
      <c r="BA14" s="79">
        <f t="shared" si="36"/>
        <v>114216.45240955199</v>
      </c>
      <c r="BC14" s="33" t="s">
        <v>57</v>
      </c>
      <c r="BD14" s="32">
        <v>153962</v>
      </c>
      <c r="BE14" s="34">
        <v>468609.14577382291</v>
      </c>
      <c r="BF14" s="34">
        <v>2327753.7332243822</v>
      </c>
      <c r="BG14" s="34">
        <f t="shared" si="37"/>
        <v>175296.28933914259</v>
      </c>
      <c r="BH14" s="34">
        <f t="shared" si="38"/>
        <v>177262.33381629741</v>
      </c>
      <c r="BI14" s="108">
        <f t="shared" si="39"/>
        <v>162170.70795710065</v>
      </c>
      <c r="BJ14" s="34">
        <f t="shared" si="40"/>
        <v>131624.48145550326</v>
      </c>
      <c r="BK14" s="34">
        <f t="shared" si="41"/>
        <v>119772.32006083832</v>
      </c>
      <c r="BL14" s="108">
        <f t="shared" si="42"/>
        <v>118371.33324955424</v>
      </c>
      <c r="BN14" s="33" t="s">
        <v>57</v>
      </c>
      <c r="BO14" s="17">
        <f t="shared" si="20"/>
        <v>153962</v>
      </c>
      <c r="BP14" s="33">
        <v>164009</v>
      </c>
      <c r="BQ14" s="22">
        <f t="shared" si="21"/>
        <v>317971</v>
      </c>
      <c r="BR14" s="19">
        <f t="shared" si="22"/>
        <v>162170.70795710065</v>
      </c>
      <c r="BS14" s="23">
        <f t="shared" si="23"/>
        <v>165388.80684065114</v>
      </c>
      <c r="BT14" s="24">
        <f t="shared" si="24"/>
        <v>327559.51479775179</v>
      </c>
      <c r="BU14" s="19">
        <f t="shared" si="25"/>
        <v>118371.33324955424</v>
      </c>
      <c r="BV14" s="19">
        <f t="shared" si="26"/>
        <v>114216.45240955199</v>
      </c>
      <c r="BW14" s="25">
        <f t="shared" si="27"/>
        <v>232587.78565910622</v>
      </c>
    </row>
    <row r="15" spans="1:86" x14ac:dyDescent="0.3">
      <c r="A15" s="70" t="s">
        <v>59</v>
      </c>
      <c r="B15" s="34">
        <v>94492</v>
      </c>
      <c r="C15" s="34">
        <v>3144</v>
      </c>
      <c r="D15" s="57">
        <f t="shared" si="0"/>
        <v>33.272658002793889</v>
      </c>
      <c r="E15" s="34">
        <v>465114</v>
      </c>
      <c r="F15" s="71">
        <f t="shared" si="3"/>
        <v>0.96672734199720611</v>
      </c>
      <c r="G15" s="57">
        <f t="shared" si="4"/>
        <v>6.7596331222022989</v>
      </c>
      <c r="H15" s="57">
        <f t="shared" si="5"/>
        <v>0.20403092101135548</v>
      </c>
      <c r="I15" s="77">
        <v>2286</v>
      </c>
      <c r="J15" s="78">
        <v>69</v>
      </c>
      <c r="K15" s="57">
        <f t="shared" si="6"/>
        <v>0.96981627296587924</v>
      </c>
      <c r="L15" s="57">
        <f t="shared" si="7"/>
        <v>0.96771524305440537</v>
      </c>
      <c r="M15" s="34">
        <f t="shared" si="29"/>
        <v>94951.432307783369</v>
      </c>
      <c r="N15" s="96">
        <f t="shared" si="8"/>
        <v>6.555602201190943E-3</v>
      </c>
      <c r="O15" s="34">
        <f t="shared" si="9"/>
        <v>3065.4839136928672</v>
      </c>
      <c r="P15" s="38">
        <f t="shared" si="10"/>
        <v>467612.86295498023</v>
      </c>
      <c r="Q15" s="34">
        <f>SUM(P15:$P$24)</f>
        <v>2228967.8675625958</v>
      </c>
      <c r="S15" s="74" t="s">
        <v>59</v>
      </c>
      <c r="T15">
        <v>90657</v>
      </c>
      <c r="U15">
        <v>4911</v>
      </c>
      <c r="V15" s="56">
        <f t="shared" si="11"/>
        <v>54.171216784142423</v>
      </c>
      <c r="W15">
        <v>441742</v>
      </c>
      <c r="X15" s="56">
        <f t="shared" si="12"/>
        <v>0.94582878321585762</v>
      </c>
      <c r="Y15" s="56">
        <f t="shared" si="13"/>
        <v>11.117349040842845</v>
      </c>
      <c r="Z15" s="56">
        <f t="shared" si="14"/>
        <v>0.43614665800041708</v>
      </c>
      <c r="AA15" s="54">
        <v>3798</v>
      </c>
      <c r="AB15" s="54">
        <v>149</v>
      </c>
      <c r="AC15" s="56">
        <f t="shared" si="15"/>
        <v>0.9607688256977357</v>
      </c>
      <c r="AD15" s="56">
        <f t="shared" si="16"/>
        <v>0.94789761210674361</v>
      </c>
      <c r="AE15" s="54">
        <f t="shared" si="30"/>
        <v>92155.849604170318</v>
      </c>
      <c r="AF15" s="56">
        <f t="shared" si="17"/>
        <v>1.0681202382842427E-2</v>
      </c>
      <c r="AG15" s="54">
        <f t="shared" si="18"/>
        <v>4801.5398227090773</v>
      </c>
      <c r="AH15" s="55">
        <f t="shared" si="19"/>
        <v>449531.77091953164</v>
      </c>
      <c r="AI15" s="37">
        <f>SUM(AH15:$AH$24)</f>
        <v>1859144.5874505599</v>
      </c>
      <c r="AK15" s="33" t="s">
        <v>59</v>
      </c>
      <c r="AL15" s="34">
        <v>467612.86295498023</v>
      </c>
      <c r="AM15" s="34">
        <v>2228967.8675625958</v>
      </c>
      <c r="AN15" s="51">
        <v>141546</v>
      </c>
      <c r="AO15" s="33"/>
      <c r="AP15" s="33"/>
      <c r="AQ15" s="33"/>
      <c r="AR15" s="33"/>
      <c r="AS15" s="33"/>
      <c r="AT15" s="33"/>
      <c r="AU15" s="33"/>
      <c r="AV15" s="34">
        <f t="shared" si="31"/>
        <v>159858.47207522442</v>
      </c>
      <c r="AW15" s="34">
        <f t="shared" si="32"/>
        <v>175575.80967986578</v>
      </c>
      <c r="AX15" s="52">
        <f t="shared" si="33"/>
        <v>177011.48507629117</v>
      </c>
      <c r="AY15" s="34">
        <f t="shared" si="34"/>
        <v>161203.36054662193</v>
      </c>
      <c r="AZ15" s="34">
        <f t="shared" si="35"/>
        <v>130606.04583169143</v>
      </c>
      <c r="BA15" s="79">
        <f t="shared" si="36"/>
        <v>117514.52832297857</v>
      </c>
      <c r="BC15" s="33" t="s">
        <v>59</v>
      </c>
      <c r="BD15" s="32">
        <v>128633</v>
      </c>
      <c r="BE15" s="34">
        <v>449531.77091953164</v>
      </c>
      <c r="BF15" s="34">
        <v>1859144.5874505599</v>
      </c>
      <c r="BG15" s="34">
        <f t="shared" si="37"/>
        <v>147694.10955482707</v>
      </c>
      <c r="BH15" s="34">
        <f t="shared" si="38"/>
        <v>168159.86647490936</v>
      </c>
      <c r="BI15" s="108">
        <f t="shared" si="39"/>
        <v>170045.87203731152</v>
      </c>
      <c r="BJ15" s="34">
        <f t="shared" si="40"/>
        <v>155568.63581662934</v>
      </c>
      <c r="BK15" s="34">
        <f t="shared" si="41"/>
        <v>126265.96552517117</v>
      </c>
      <c r="BL15" s="108">
        <f t="shared" si="42"/>
        <v>114896.31312077829</v>
      </c>
      <c r="BN15" s="33" t="s">
        <v>59</v>
      </c>
      <c r="BO15" s="17">
        <f t="shared" si="20"/>
        <v>128633</v>
      </c>
      <c r="BP15" s="33">
        <v>141546</v>
      </c>
      <c r="BQ15" s="22">
        <f t="shared" si="21"/>
        <v>270179</v>
      </c>
      <c r="BR15" s="19">
        <f t="shared" si="22"/>
        <v>170045.87203731152</v>
      </c>
      <c r="BS15" s="23">
        <f t="shared" si="23"/>
        <v>177011.48507629117</v>
      </c>
      <c r="BT15" s="24">
        <f t="shared" si="24"/>
        <v>347057.35711360269</v>
      </c>
      <c r="BU15" s="19">
        <f t="shared" si="25"/>
        <v>114896.31312077829</v>
      </c>
      <c r="BV15" s="19">
        <f t="shared" si="26"/>
        <v>117514.52832297857</v>
      </c>
      <c r="BW15" s="25">
        <f t="shared" si="27"/>
        <v>232410.84144375686</v>
      </c>
    </row>
    <row r="16" spans="1:86" x14ac:dyDescent="0.3">
      <c r="A16" s="70" t="s">
        <v>60</v>
      </c>
      <c r="B16" s="34">
        <v>91348</v>
      </c>
      <c r="C16" s="34">
        <v>4978</v>
      </c>
      <c r="D16" s="57">
        <f t="shared" si="0"/>
        <v>54.494898629417172</v>
      </c>
      <c r="E16" s="34">
        <v>445262</v>
      </c>
      <c r="F16" s="71">
        <f t="shared" si="3"/>
        <v>0.94550510137058286</v>
      </c>
      <c r="G16" s="57">
        <f t="shared" si="4"/>
        <v>11.179934510467993</v>
      </c>
      <c r="H16" s="57">
        <f t="shared" si="5"/>
        <v>0.29999292921287651</v>
      </c>
      <c r="I16" s="77">
        <v>3764</v>
      </c>
      <c r="J16" s="78">
        <v>101</v>
      </c>
      <c r="K16" s="57">
        <f t="shared" si="6"/>
        <v>0.97316684378320939</v>
      </c>
      <c r="L16" s="57">
        <f t="shared" si="7"/>
        <v>0.94692785360187193</v>
      </c>
      <c r="M16" s="34">
        <f t="shared" si="29"/>
        <v>91885.948394090505</v>
      </c>
      <c r="N16" s="96">
        <f t="shared" si="8"/>
        <v>1.0879941581255116E-2</v>
      </c>
      <c r="O16" s="34">
        <f t="shared" si="9"/>
        <v>4876.5845051020124</v>
      </c>
      <c r="P16" s="38">
        <f t="shared" si="10"/>
        <v>448217.89424897323</v>
      </c>
      <c r="Q16" s="34">
        <f>SUM(P16:$P$24)</f>
        <v>1761355.0046076155</v>
      </c>
      <c r="S16" s="74" t="s">
        <v>60</v>
      </c>
      <c r="T16">
        <v>85746</v>
      </c>
      <c r="U16">
        <v>7857</v>
      </c>
      <c r="V16" s="56">
        <f t="shared" si="11"/>
        <v>91.631096494297111</v>
      </c>
      <c r="W16">
        <v>410564</v>
      </c>
      <c r="X16" s="56">
        <f t="shared" si="12"/>
        <v>0.90836890350570287</v>
      </c>
      <c r="Y16" s="56">
        <f t="shared" si="13"/>
        <v>19.13708946717199</v>
      </c>
      <c r="Z16" s="56">
        <f t="shared" si="14"/>
        <v>0.70665899230076201</v>
      </c>
      <c r="AA16" s="54">
        <v>6012</v>
      </c>
      <c r="AB16" s="54">
        <v>222</v>
      </c>
      <c r="AC16" s="56">
        <f t="shared" si="15"/>
        <v>0.96307385229540921</v>
      </c>
      <c r="AD16" s="56">
        <f t="shared" si="16"/>
        <v>0.91159822832202597</v>
      </c>
      <c r="AE16" s="54">
        <f t="shared" si="30"/>
        <v>87354.309781461241</v>
      </c>
      <c r="AF16" s="56">
        <f t="shared" si="17"/>
        <v>1.8430430474871227E-2</v>
      </c>
      <c r="AG16" s="54">
        <f t="shared" si="18"/>
        <v>7722.2757483877504</v>
      </c>
      <c r="AH16" s="55">
        <f t="shared" si="19"/>
        <v>418995.9512294954</v>
      </c>
      <c r="AI16" s="37">
        <f>SUM(AH16:$AH$24)</f>
        <v>1409612.8165310281</v>
      </c>
      <c r="AK16" s="33" t="s">
        <v>60</v>
      </c>
      <c r="AL16" s="34">
        <v>448217.89424897323</v>
      </c>
      <c r="AM16" s="34">
        <v>1761355.0046076155</v>
      </c>
      <c r="AN16" s="51">
        <v>127376</v>
      </c>
      <c r="AO16" s="33"/>
      <c r="AP16" s="33"/>
      <c r="AQ16" s="33"/>
      <c r="AR16" s="33"/>
      <c r="AS16" s="33"/>
      <c r="AT16" s="33"/>
      <c r="AU16" s="33"/>
      <c r="AV16" s="34">
        <f t="shared" si="31"/>
        <v>135675.16012807636</v>
      </c>
      <c r="AW16" s="34">
        <f t="shared" si="32"/>
        <v>153228.09402339661</v>
      </c>
      <c r="AX16" s="52">
        <f t="shared" si="33"/>
        <v>168293.53067506285</v>
      </c>
      <c r="AY16" s="34">
        <f t="shared" si="34"/>
        <v>169669.65920785046</v>
      </c>
      <c r="AZ16" s="34">
        <f t="shared" si="35"/>
        <v>154517.20115967217</v>
      </c>
      <c r="BA16" s="79">
        <f t="shared" si="36"/>
        <v>125188.95752553668</v>
      </c>
      <c r="BC16" s="33" t="s">
        <v>60</v>
      </c>
      <c r="BD16" s="32">
        <v>110256</v>
      </c>
      <c r="BE16" s="34">
        <v>418995.9512294954</v>
      </c>
      <c r="BF16" s="34">
        <v>1409612.8165310281</v>
      </c>
      <c r="BG16" s="34">
        <f t="shared" si="37"/>
        <v>119895.21026346201</v>
      </c>
      <c r="BH16" s="34">
        <f t="shared" si="38"/>
        <v>137661.53568486148</v>
      </c>
      <c r="BI16" s="108">
        <f t="shared" si="39"/>
        <v>156737.0935054376</v>
      </c>
      <c r="BJ16" s="34">
        <f t="shared" si="40"/>
        <v>158494.98637478112</v>
      </c>
      <c r="BK16" s="34">
        <f t="shared" si="41"/>
        <v>145001.1606791004</v>
      </c>
      <c r="BL16" s="108">
        <f t="shared" si="42"/>
        <v>117688.9638410007</v>
      </c>
      <c r="BN16" s="33" t="s">
        <v>60</v>
      </c>
      <c r="BO16" s="17">
        <f t="shared" si="20"/>
        <v>110256</v>
      </c>
      <c r="BP16" s="33">
        <v>127376</v>
      </c>
      <c r="BQ16" s="22">
        <f t="shared" si="21"/>
        <v>237632</v>
      </c>
      <c r="BR16" s="19">
        <f t="shared" si="22"/>
        <v>156737.0935054376</v>
      </c>
      <c r="BS16" s="23">
        <f t="shared" si="23"/>
        <v>168293.53067506285</v>
      </c>
      <c r="BT16" s="24">
        <f t="shared" si="24"/>
        <v>325030.62418050045</v>
      </c>
      <c r="BU16" s="19">
        <f t="shared" si="25"/>
        <v>117688.9638410007</v>
      </c>
      <c r="BV16" s="19">
        <f t="shared" si="26"/>
        <v>125188.95752553668</v>
      </c>
      <c r="BW16" s="25">
        <f t="shared" si="27"/>
        <v>242877.9213665374</v>
      </c>
    </row>
    <row r="17" spans="1:75" x14ac:dyDescent="0.3">
      <c r="A17" s="70" t="s">
        <v>61</v>
      </c>
      <c r="B17" s="34">
        <v>86370</v>
      </c>
      <c r="C17" s="34">
        <v>8503</v>
      </c>
      <c r="D17" s="57">
        <f t="shared" si="0"/>
        <v>98.448535371077924</v>
      </c>
      <c r="E17" s="34">
        <v>412442</v>
      </c>
      <c r="F17" s="71">
        <f t="shared" si="3"/>
        <v>0.90155146462892211</v>
      </c>
      <c r="G17" s="57">
        <f t="shared" si="4"/>
        <v>20.616232100513525</v>
      </c>
      <c r="H17" s="57">
        <f t="shared" si="5"/>
        <v>0.50760919075934485</v>
      </c>
      <c r="I17" s="77">
        <v>6214</v>
      </c>
      <c r="J17" s="78">
        <v>153</v>
      </c>
      <c r="K17" s="57">
        <f t="shared" si="6"/>
        <v>0.97537817830704865</v>
      </c>
      <c r="L17" s="57">
        <f t="shared" si="7"/>
        <v>0.90385494535870869</v>
      </c>
      <c r="M17" s="34">
        <f t="shared" si="29"/>
        <v>87009.36388898849</v>
      </c>
      <c r="N17" s="96">
        <f t="shared" si="8"/>
        <v>2.0108622909754178E-2</v>
      </c>
      <c r="O17" s="34">
        <f t="shared" si="9"/>
        <v>8365.5200454107962</v>
      </c>
      <c r="P17" s="38">
        <f t="shared" si="10"/>
        <v>416016.55583052867</v>
      </c>
      <c r="Q17" s="34">
        <f>SUM(P17:$P$24)</f>
        <v>1313137.1103586424</v>
      </c>
      <c r="S17" s="74" t="s">
        <v>61</v>
      </c>
      <c r="T17">
        <v>77889</v>
      </c>
      <c r="U17">
        <v>11849</v>
      </c>
      <c r="V17" s="56">
        <f t="shared" si="11"/>
        <v>152.12674446969405</v>
      </c>
      <c r="W17">
        <v>361389</v>
      </c>
      <c r="X17" s="56">
        <f t="shared" si="12"/>
        <v>0.8478732555303059</v>
      </c>
      <c r="Y17" s="56">
        <f t="shared" si="13"/>
        <v>32.787384231396082</v>
      </c>
      <c r="Z17" s="56">
        <f t="shared" si="14"/>
        <v>0.94242829037856146</v>
      </c>
      <c r="AA17" s="54">
        <v>8628</v>
      </c>
      <c r="AB17" s="54">
        <v>248</v>
      </c>
      <c r="AC17" s="56">
        <f t="shared" si="15"/>
        <v>0.971256374594344</v>
      </c>
      <c r="AD17" s="56">
        <f t="shared" si="16"/>
        <v>0.85190460381760769</v>
      </c>
      <c r="AE17" s="54">
        <f t="shared" si="30"/>
        <v>79632.034033073491</v>
      </c>
      <c r="AF17" s="56">
        <f t="shared" si="17"/>
        <v>3.1844955941017522E-2</v>
      </c>
      <c r="AG17" s="54">
        <f t="shared" si="18"/>
        <v>11793.137628937766</v>
      </c>
      <c r="AH17" s="55">
        <f t="shared" si="19"/>
        <v>370329.84598191117</v>
      </c>
      <c r="AI17" s="37">
        <f>SUM(AH17:$AH$24)</f>
        <v>990616.86530153255</v>
      </c>
      <c r="AK17" s="33" t="s">
        <v>61</v>
      </c>
      <c r="AL17" s="34">
        <v>416016.55583052867</v>
      </c>
      <c r="AM17" s="34">
        <v>1313137.1103586424</v>
      </c>
      <c r="AN17" s="51">
        <v>119889</v>
      </c>
      <c r="AO17" s="33"/>
      <c r="AP17" s="33"/>
      <c r="AQ17" s="33"/>
      <c r="AR17" s="33"/>
      <c r="AS17" s="33"/>
      <c r="AT17" s="33"/>
      <c r="AU17" s="33"/>
      <c r="AV17" s="34">
        <f t="shared" si="31"/>
        <v>118224.92027958744</v>
      </c>
      <c r="AW17" s="34">
        <f t="shared" si="32"/>
        <v>125927.84347178502</v>
      </c>
      <c r="AX17" s="52">
        <f t="shared" si="33"/>
        <v>142219.72114455781</v>
      </c>
      <c r="AY17" s="34">
        <f t="shared" si="34"/>
        <v>156202.81095048998</v>
      </c>
      <c r="AZ17" s="34">
        <f t="shared" si="35"/>
        <v>157480.07421894933</v>
      </c>
      <c r="BA17" s="79">
        <f t="shared" si="36"/>
        <v>143416.21489862472</v>
      </c>
      <c r="BC17" s="33" t="s">
        <v>61</v>
      </c>
      <c r="BD17" s="32">
        <v>100491</v>
      </c>
      <c r="BE17" s="34">
        <v>370329.84598191117</v>
      </c>
      <c r="BF17" s="34">
        <v>990616.86530153255</v>
      </c>
      <c r="BG17" s="34">
        <f t="shared" si="37"/>
        <v>97449.837829619762</v>
      </c>
      <c r="BH17" s="34">
        <f t="shared" si="38"/>
        <v>105969.46013570722</v>
      </c>
      <c r="BI17" s="108">
        <f t="shared" si="39"/>
        <v>121672.23849827824</v>
      </c>
      <c r="BJ17" s="34">
        <f t="shared" si="40"/>
        <v>138532.18277455054</v>
      </c>
      <c r="BK17" s="34">
        <f t="shared" si="41"/>
        <v>140085.89753873</v>
      </c>
      <c r="BL17" s="108">
        <f t="shared" si="42"/>
        <v>128159.3708576855</v>
      </c>
      <c r="BN17" s="33" t="s">
        <v>61</v>
      </c>
      <c r="BO17" s="17">
        <f t="shared" si="20"/>
        <v>100491</v>
      </c>
      <c r="BP17" s="33">
        <v>119889</v>
      </c>
      <c r="BQ17" s="22">
        <f t="shared" si="21"/>
        <v>220380</v>
      </c>
      <c r="BR17" s="19">
        <f t="shared" si="22"/>
        <v>121672.23849827824</v>
      </c>
      <c r="BS17" s="23">
        <f t="shared" si="23"/>
        <v>142219.72114455781</v>
      </c>
      <c r="BT17" s="24">
        <f t="shared" si="24"/>
        <v>263891.95964283607</v>
      </c>
      <c r="BU17" s="19">
        <f t="shared" si="25"/>
        <v>128159.3708576855</v>
      </c>
      <c r="BV17" s="19">
        <f t="shared" si="26"/>
        <v>143416.21489862472</v>
      </c>
      <c r="BW17" s="25">
        <f t="shared" si="27"/>
        <v>271575.5857563102</v>
      </c>
    </row>
    <row r="18" spans="1:75" x14ac:dyDescent="0.3">
      <c r="A18" s="70" t="s">
        <v>62</v>
      </c>
      <c r="B18" s="34">
        <v>77867</v>
      </c>
      <c r="C18" s="34">
        <v>14451</v>
      </c>
      <c r="D18" s="57">
        <f t="shared" si="0"/>
        <v>185.5856781435011</v>
      </c>
      <c r="E18" s="34">
        <v>355935</v>
      </c>
      <c r="F18" s="71">
        <f t="shared" si="3"/>
        <v>0.81441432185649887</v>
      </c>
      <c r="G18" s="57">
        <f t="shared" si="4"/>
        <v>40.60010957056766</v>
      </c>
      <c r="H18" s="57">
        <f t="shared" si="5"/>
        <v>1.1826714412392552</v>
      </c>
      <c r="I18" s="77">
        <v>10951</v>
      </c>
      <c r="J18" s="78">
        <v>319</v>
      </c>
      <c r="K18" s="57">
        <f t="shared" si="6"/>
        <v>0.97087024016071588</v>
      </c>
      <c r="L18" s="57">
        <f t="shared" si="7"/>
        <v>0.81929905578547513</v>
      </c>
      <c r="M18" s="34">
        <f t="shared" si="29"/>
        <v>78643.843843577692</v>
      </c>
      <c r="N18" s="96">
        <f t="shared" si="8"/>
        <v>3.9417438129328401E-2</v>
      </c>
      <c r="O18" s="34">
        <f t="shared" si="9"/>
        <v>14211.016839194137</v>
      </c>
      <c r="P18" s="38">
        <f t="shared" si="10"/>
        <v>360526.14055149572</v>
      </c>
      <c r="Q18" s="34">
        <f>SUM(P18:$P$24)</f>
        <v>897120.55452811404</v>
      </c>
      <c r="S18" s="74" t="s">
        <v>62</v>
      </c>
      <c r="T18">
        <v>66040</v>
      </c>
      <c r="U18">
        <v>17228</v>
      </c>
      <c r="V18" s="56">
        <f t="shared" si="11"/>
        <v>260.87219866747427</v>
      </c>
      <c r="W18">
        <v>289014</v>
      </c>
      <c r="X18" s="56">
        <f t="shared" si="12"/>
        <v>0.73912780133252576</v>
      </c>
      <c r="Y18" s="56">
        <f t="shared" si="13"/>
        <v>59.609569086618642</v>
      </c>
      <c r="Z18" s="56">
        <f t="shared" si="14"/>
        <v>2.0173334875776892</v>
      </c>
      <c r="AA18" s="54">
        <v>12440</v>
      </c>
      <c r="AB18" s="54">
        <v>421</v>
      </c>
      <c r="AC18" s="56">
        <f t="shared" si="15"/>
        <v>0.96615755627009647</v>
      </c>
      <c r="AD18" s="56">
        <f t="shared" si="16"/>
        <v>0.74672791973404051</v>
      </c>
      <c r="AE18" s="54">
        <f t="shared" si="30"/>
        <v>67838.896404135725</v>
      </c>
      <c r="AF18" s="56">
        <f t="shared" si="17"/>
        <v>5.7592235599040954E-2</v>
      </c>
      <c r="AG18" s="54">
        <f t="shared" si="18"/>
        <v>17181.698415222374</v>
      </c>
      <c r="AH18" s="55">
        <f t="shared" si="19"/>
        <v>298333.59022285446</v>
      </c>
      <c r="AI18" s="37">
        <f>SUM(AH18:$AH$24)</f>
        <v>620287.01931962138</v>
      </c>
      <c r="AK18" s="33" t="s">
        <v>62</v>
      </c>
      <c r="AL18" s="34">
        <v>360526.14055149572</v>
      </c>
      <c r="AM18" s="34">
        <v>897120.55452811404</v>
      </c>
      <c r="AN18" s="51">
        <v>100083</v>
      </c>
      <c r="AO18" s="33"/>
      <c r="AP18" s="33"/>
      <c r="AQ18" s="33"/>
      <c r="AR18" s="33"/>
      <c r="AS18" s="33"/>
      <c r="AT18" s="33"/>
      <c r="AU18" s="33"/>
      <c r="AV18" s="34">
        <f t="shared" si="31"/>
        <v>103897.59219627292</v>
      </c>
      <c r="AW18" s="34">
        <f t="shared" si="32"/>
        <v>102455.47593728743</v>
      </c>
      <c r="AX18" s="52">
        <f t="shared" si="33"/>
        <v>109130.94384962431</v>
      </c>
      <c r="AY18" s="34">
        <f t="shared" si="34"/>
        <v>123249.72757921845</v>
      </c>
      <c r="AZ18" s="34">
        <f t="shared" si="35"/>
        <v>135367.68137231539</v>
      </c>
      <c r="BA18" s="79">
        <f t="shared" si="36"/>
        <v>136474.57673547356</v>
      </c>
      <c r="BC18" s="33" t="s">
        <v>62</v>
      </c>
      <c r="BD18" s="32">
        <v>75034</v>
      </c>
      <c r="BE18" s="34">
        <v>298333.59022285446</v>
      </c>
      <c r="BF18" s="34">
        <v>620287.01931962138</v>
      </c>
      <c r="BG18" s="34">
        <f t="shared" si="37"/>
        <v>80954.427898174967</v>
      </c>
      <c r="BH18" s="34">
        <f t="shared" si="38"/>
        <v>78504.50159981288</v>
      </c>
      <c r="BI18" s="108">
        <f t="shared" si="39"/>
        <v>85367.814231768381</v>
      </c>
      <c r="BJ18" s="34">
        <f t="shared" si="40"/>
        <v>98017.797202917805</v>
      </c>
      <c r="BK18" s="34">
        <f t="shared" si="41"/>
        <v>111599.98011761399</v>
      </c>
      <c r="BL18" s="108">
        <f t="shared" si="42"/>
        <v>112851.6353887437</v>
      </c>
      <c r="BN18" s="33" t="s">
        <v>62</v>
      </c>
      <c r="BO18" s="17">
        <f t="shared" si="20"/>
        <v>75034</v>
      </c>
      <c r="BP18" s="33">
        <v>100083</v>
      </c>
      <c r="BQ18" s="22">
        <f t="shared" si="21"/>
        <v>175117</v>
      </c>
      <c r="BR18" s="19">
        <f t="shared" si="22"/>
        <v>85367.814231768381</v>
      </c>
      <c r="BS18" s="23">
        <f t="shared" si="23"/>
        <v>109130.94384962431</v>
      </c>
      <c r="BT18" s="24">
        <f t="shared" si="24"/>
        <v>194498.75808139268</v>
      </c>
      <c r="BU18" s="19">
        <f t="shared" si="25"/>
        <v>112851.6353887437</v>
      </c>
      <c r="BV18" s="19">
        <f t="shared" si="26"/>
        <v>136474.57673547356</v>
      </c>
      <c r="BW18" s="25">
        <f t="shared" si="27"/>
        <v>249326.21212421724</v>
      </c>
    </row>
    <row r="19" spans="1:75" x14ac:dyDescent="0.3">
      <c r="A19" s="70" t="s">
        <v>63</v>
      </c>
      <c r="B19" s="34">
        <v>63416</v>
      </c>
      <c r="C19" s="34">
        <v>22170</v>
      </c>
      <c r="D19" s="57">
        <f t="shared" si="0"/>
        <v>349.59631638703166</v>
      </c>
      <c r="E19" s="34">
        <v>264799</v>
      </c>
      <c r="F19" s="71">
        <f t="shared" si="3"/>
        <v>0.6504036836129683</v>
      </c>
      <c r="G19" s="57">
        <f t="shared" si="4"/>
        <v>83.723881132481623</v>
      </c>
      <c r="H19" s="57">
        <f t="shared" si="5"/>
        <v>2.447476804189856</v>
      </c>
      <c r="I19" s="80">
        <v>15770</v>
      </c>
      <c r="J19" s="78">
        <v>461</v>
      </c>
      <c r="K19" s="57">
        <f t="shared" si="6"/>
        <v>0.9707672796448954</v>
      </c>
      <c r="L19" s="57">
        <f t="shared" si="7"/>
        <v>0.65863402350344979</v>
      </c>
      <c r="M19" s="34">
        <f t="shared" si="29"/>
        <v>64432.827004383551</v>
      </c>
      <c r="N19" s="96">
        <f t="shared" si="8"/>
        <v>8.1276404328291765E-2</v>
      </c>
      <c r="O19" s="34">
        <f t="shared" si="9"/>
        <v>21995.17490878468</v>
      </c>
      <c r="P19" s="38">
        <f t="shared" si="10"/>
        <v>270621.89931461215</v>
      </c>
      <c r="Q19" s="34">
        <f>SUM(P19:$P$24)</f>
        <v>536594.41397661832</v>
      </c>
      <c r="S19" s="74" t="s">
        <v>63</v>
      </c>
      <c r="T19">
        <f>T18-U18</f>
        <v>48812</v>
      </c>
      <c r="U19">
        <v>21065</v>
      </c>
      <c r="V19" s="56">
        <f t="shared" si="11"/>
        <v>431.55371629927072</v>
      </c>
      <c r="W19">
        <v>192089</v>
      </c>
      <c r="X19" s="56">
        <f t="shared" si="12"/>
        <v>0.56844628370072936</v>
      </c>
      <c r="Y19" s="56">
        <f t="shared" si="13"/>
        <v>109.66270843202889</v>
      </c>
      <c r="Z19" s="56">
        <f t="shared" si="14"/>
        <v>3.6748673570307555</v>
      </c>
      <c r="AA19" s="54">
        <v>13160</v>
      </c>
      <c r="AB19" s="54">
        <v>441</v>
      </c>
      <c r="AC19" s="56">
        <f t="shared" si="15"/>
        <v>0.96648936170212763</v>
      </c>
      <c r="AD19" s="56">
        <f t="shared" si="16"/>
        <v>0.57930855934837078</v>
      </c>
      <c r="AE19" s="54">
        <f t="shared" si="30"/>
        <v>50657.197988913351</v>
      </c>
      <c r="AF19" s="56">
        <f t="shared" si="17"/>
        <v>0.10598784107499815</v>
      </c>
      <c r="AG19" s="54">
        <f t="shared" si="18"/>
        <v>21311.049601330771</v>
      </c>
      <c r="AH19" s="55">
        <f t="shared" si="19"/>
        <v>201070.70193316648</v>
      </c>
      <c r="AI19" s="37">
        <f>SUM(AH19:$AH$24)</f>
        <v>321953.42909676692</v>
      </c>
      <c r="AK19" s="33" t="s">
        <v>63</v>
      </c>
      <c r="AL19" s="34">
        <v>270621.89931461215</v>
      </c>
      <c r="AM19" s="34">
        <v>536594.41397661832</v>
      </c>
      <c r="AN19" s="51">
        <v>124888</v>
      </c>
      <c r="AO19" s="33"/>
      <c r="AP19" s="33"/>
      <c r="AQ19" s="33"/>
      <c r="AR19" s="33"/>
      <c r="AS19" s="33"/>
      <c r="AT19" s="33"/>
      <c r="AU19" s="33"/>
      <c r="AV19" s="34">
        <f>AN18*(AL19/AL18)+AN19*(AM20/AM19)</f>
        <v>137028.29408762776</v>
      </c>
      <c r="AW19" s="34">
        <f>AV18*($AL$19/$AL$18)+AV19*($AM$20/$AM$19)</f>
        <v>145909.19469594973</v>
      </c>
      <c r="AX19" s="52">
        <f t="shared" ref="AX19:BA19" si="53">AW18*($AL$19/$AL$18)+AW19*($AM$20/$AM$19)</f>
        <v>149228.67382524908</v>
      </c>
      <c r="AY19" s="34">
        <f t="shared" si="53"/>
        <v>155884.84187019896</v>
      </c>
      <c r="AZ19" s="34">
        <f t="shared" si="53"/>
        <v>169782.07831399614</v>
      </c>
      <c r="BA19" s="52">
        <f t="shared" si="53"/>
        <v>185766.59454124473</v>
      </c>
      <c r="BC19" s="33" t="s">
        <v>63</v>
      </c>
      <c r="BD19" s="32">
        <v>69628</v>
      </c>
      <c r="BE19" s="34">
        <v>201070.70193316648</v>
      </c>
      <c r="BF19" s="34">
        <v>321953.42909676692</v>
      </c>
      <c r="BG19" s="34">
        <f>BD18*(BE19/BE18)+BD19*(BF20/BF19)</f>
        <v>76714.353717267819</v>
      </c>
      <c r="BH19" s="34">
        <f>BG18*($BE$19/$BE$18)+BG19*($BF$20/$BF$19)</f>
        <v>83365.288742005563</v>
      </c>
      <c r="BI19" s="108">
        <f t="shared" ref="BI19:BL19" si="54">BH18*($BE$19/$BE$18)+BH19*($BF$20/$BF$19)</f>
        <v>84211.292116382843</v>
      </c>
      <c r="BJ19" s="34">
        <f t="shared" si="54"/>
        <v>89154.669551313535</v>
      </c>
      <c r="BK19" s="34">
        <f t="shared" si="54"/>
        <v>99536.570438069466</v>
      </c>
      <c r="BL19" s="108">
        <f t="shared" si="54"/>
        <v>112588.73827306079</v>
      </c>
      <c r="BN19" s="46" t="s">
        <v>63</v>
      </c>
      <c r="BO19" s="63">
        <f t="shared" si="20"/>
        <v>69628</v>
      </c>
      <c r="BP19" s="46">
        <v>124888</v>
      </c>
      <c r="BQ19" s="39">
        <f t="shared" si="21"/>
        <v>194516</v>
      </c>
      <c r="BR19" s="81">
        <f t="shared" si="22"/>
        <v>84211.292116382843</v>
      </c>
      <c r="BS19" s="77">
        <f t="shared" si="23"/>
        <v>149228.67382524908</v>
      </c>
      <c r="BT19" s="95">
        <f t="shared" si="24"/>
        <v>233439.96594163193</v>
      </c>
      <c r="BU19" s="81">
        <f t="shared" si="25"/>
        <v>112588.73827306079</v>
      </c>
      <c r="BV19" s="81">
        <f t="shared" si="26"/>
        <v>185766.59454124473</v>
      </c>
      <c r="BW19" s="48">
        <f t="shared" si="27"/>
        <v>298355.33281430556</v>
      </c>
    </row>
    <row r="20" spans="1:75" x14ac:dyDescent="0.3">
      <c r="A20" s="70" t="s">
        <v>64</v>
      </c>
      <c r="B20" s="34">
        <f>B19-C19</f>
        <v>41246</v>
      </c>
      <c r="C20" s="34">
        <f>B20-B21</f>
        <v>22030</v>
      </c>
      <c r="D20" s="57">
        <f>(C20/B20)*1000</f>
        <v>534.11239877806338</v>
      </c>
      <c r="E20" s="34">
        <v>192100</v>
      </c>
      <c r="F20" s="71">
        <f t="shared" si="3"/>
        <v>0.46588760122193662</v>
      </c>
      <c r="G20" s="57">
        <f t="shared" si="4"/>
        <v>114.679854242582</v>
      </c>
      <c r="H20" s="57">
        <f t="shared" si="5"/>
        <v>3.5110219650719712</v>
      </c>
      <c r="I20" s="77">
        <v>16952</v>
      </c>
      <c r="J20" s="81">
        <v>519</v>
      </c>
      <c r="K20" s="57">
        <f t="shared" si="6"/>
        <v>0.96938414346389812</v>
      </c>
      <c r="L20" s="57">
        <f t="shared" si="7"/>
        <v>0.47691063725083749</v>
      </c>
      <c r="M20" s="34">
        <f t="shared" si="29"/>
        <v>42437.652095598867</v>
      </c>
      <c r="N20" s="96">
        <f t="shared" si="8"/>
        <v>0.11116883227751002</v>
      </c>
      <c r="O20" s="34">
        <f t="shared" si="9"/>
        <v>22198.684391257473</v>
      </c>
      <c r="P20" s="34">
        <f t="shared" si="10"/>
        <v>199684.42535982607</v>
      </c>
      <c r="Q20" s="97">
        <f>SUM(P20:$P$24)</f>
        <v>265972.51466200594</v>
      </c>
      <c r="S20" s="74" t="s">
        <v>64</v>
      </c>
      <c r="T20">
        <v>27747</v>
      </c>
      <c r="U20">
        <v>18992</v>
      </c>
      <c r="V20" s="56">
        <f t="shared" si="11"/>
        <v>684.47039319566079</v>
      </c>
      <c r="W20">
        <v>88411</v>
      </c>
      <c r="X20" s="56">
        <f t="shared" si="12"/>
        <v>0.31552960680433917</v>
      </c>
      <c r="Y20" s="56">
        <f t="shared" si="13"/>
        <v>214.81489859859067</v>
      </c>
      <c r="Z20" s="56">
        <f t="shared" si="14"/>
        <v>7.4655920214487619</v>
      </c>
      <c r="AA20" s="54">
        <v>9294</v>
      </c>
      <c r="AB20" s="54">
        <v>323</v>
      </c>
      <c r="AC20" s="56">
        <f t="shared" si="15"/>
        <v>0.96524639552399394</v>
      </c>
      <c r="AD20" s="56">
        <f t="shared" si="16"/>
        <v>0.32843563977104517</v>
      </c>
      <c r="AE20" s="54">
        <f t="shared" si="30"/>
        <v>29346.14838758258</v>
      </c>
      <c r="AF20" s="56">
        <f t="shared" si="17"/>
        <v>0.2073493065771419</v>
      </c>
      <c r="AG20" s="54">
        <f t="shared" si="18"/>
        <v>19707.827367090867</v>
      </c>
      <c r="AH20" s="54">
        <f t="shared" si="19"/>
        <v>95046.507231789554</v>
      </c>
      <c r="AI20" s="82">
        <f>SUM(AH20:$AH$24)</f>
        <v>120882.72716360046</v>
      </c>
      <c r="AK20" s="46" t="s">
        <v>64</v>
      </c>
      <c r="AL20" s="47"/>
      <c r="AM20" s="47">
        <v>265972.51466200594</v>
      </c>
      <c r="AN20" s="46"/>
      <c r="AO20" s="46"/>
      <c r="AP20" s="46"/>
      <c r="AQ20" s="46"/>
      <c r="AR20" s="46"/>
      <c r="AS20" s="46"/>
      <c r="AT20" s="46"/>
      <c r="AU20" s="46"/>
      <c r="AV20" s="34"/>
      <c r="AW20" s="46"/>
      <c r="AX20" s="46"/>
      <c r="AY20" s="46"/>
      <c r="AZ20" s="46"/>
      <c r="BA20" s="50"/>
      <c r="BC20" s="46" t="s">
        <v>64</v>
      </c>
      <c r="BD20" s="46"/>
      <c r="BE20" s="47"/>
      <c r="BF20" s="47">
        <v>120882.72716360046</v>
      </c>
      <c r="BG20" s="46"/>
      <c r="BH20" s="46"/>
      <c r="BI20" s="46"/>
      <c r="BJ20" s="46"/>
      <c r="BK20" s="46"/>
      <c r="BL20" s="50"/>
    </row>
    <row r="21" spans="1:75" x14ac:dyDescent="0.3">
      <c r="A21" s="83" t="s">
        <v>100</v>
      </c>
      <c r="B21" s="84">
        <v>19216</v>
      </c>
      <c r="C21" s="84">
        <v>15032</v>
      </c>
      <c r="D21" s="85">
        <f t="shared" ref="D21:D24" si="55">(C21/B21)*1000</f>
        <v>782.26477935054118</v>
      </c>
      <c r="E21" s="84">
        <v>52584</v>
      </c>
      <c r="F21" s="86">
        <f t="shared" si="3"/>
        <v>0.21773522064945883</v>
      </c>
      <c r="G21" s="85">
        <f t="shared" si="4"/>
        <v>285.86642324661494</v>
      </c>
      <c r="H21" s="85">
        <f t="shared" si="5"/>
        <v>8.3309350390198951</v>
      </c>
      <c r="I21" s="87">
        <v>11152</v>
      </c>
      <c r="J21" s="88">
        <v>325</v>
      </c>
      <c r="K21" s="85">
        <f t="shared" si="6"/>
        <v>0.97085724533715922</v>
      </c>
      <c r="L21" s="85">
        <f t="shared" si="7"/>
        <v>0.22762673427455113</v>
      </c>
      <c r="M21" s="84">
        <f t="shared" si="29"/>
        <v>20238.967704341394</v>
      </c>
      <c r="N21" s="98">
        <f t="shared" si="8"/>
        <v>0.27753548820759505</v>
      </c>
      <c r="O21" s="84">
        <v>15639.295</v>
      </c>
      <c r="P21" s="84">
        <f t="shared" si="10"/>
        <v>56350.613397238383</v>
      </c>
      <c r="Q21" s="84">
        <f>SUM(P21:$P$24)</f>
        <v>66288.089302179942</v>
      </c>
      <c r="S21" s="99"/>
      <c r="T21" s="100">
        <v>8755</v>
      </c>
      <c r="U21" s="100">
        <v>7537</v>
      </c>
      <c r="V21" s="101">
        <f t="shared" si="11"/>
        <v>860.87949743004003</v>
      </c>
      <c r="W21" s="100">
        <v>20497</v>
      </c>
      <c r="X21" s="101">
        <f t="shared" si="12"/>
        <v>0.13912050256996</v>
      </c>
      <c r="Y21" s="101">
        <f t="shared" si="13"/>
        <v>367.71234814850953</v>
      </c>
      <c r="Z21" s="101">
        <f t="shared" si="14"/>
        <v>14.37863120994747</v>
      </c>
      <c r="AA21" s="102">
        <v>3478</v>
      </c>
      <c r="AB21" s="102">
        <v>136</v>
      </c>
      <c r="AC21" s="101">
        <f t="shared" si="15"/>
        <v>0.96089706728004598</v>
      </c>
      <c r="AD21" s="101">
        <f t="shared" si="16"/>
        <v>0.15027511070586483</v>
      </c>
      <c r="AE21" s="102">
        <f t="shared" si="30"/>
        <v>9638.3210204917104</v>
      </c>
      <c r="AF21" s="101">
        <f t="shared" si="17"/>
        <v>0.35333371693856208</v>
      </c>
      <c r="AG21" s="102">
        <f t="shared" si="18"/>
        <v>8189.9212621186543</v>
      </c>
      <c r="AH21" s="102">
        <f t="shared" si="19"/>
        <v>23178.997275096517</v>
      </c>
      <c r="AI21" s="103">
        <f>SUM(AH21:$AH$24)</f>
        <v>25836.219931810905</v>
      </c>
    </row>
    <row r="22" spans="1:75" x14ac:dyDescent="0.3">
      <c r="A22" s="83" t="s">
        <v>101</v>
      </c>
      <c r="B22" s="84">
        <v>4184</v>
      </c>
      <c r="C22" s="84">
        <v>3879</v>
      </c>
      <c r="D22" s="85">
        <f t="shared" si="55"/>
        <v>927.10325047801143</v>
      </c>
      <c r="E22" s="84">
        <v>8355</v>
      </c>
      <c r="F22" s="86">
        <f t="shared" si="3"/>
        <v>7.2896749521988546E-2</v>
      </c>
      <c r="G22" s="85">
        <f t="shared" si="4"/>
        <v>464.27289048473966</v>
      </c>
      <c r="H22" s="85">
        <f>G22*(1-K22)</f>
        <v>13.530190944004712</v>
      </c>
      <c r="I22" s="89"/>
      <c r="J22" s="89"/>
      <c r="K22" s="85">
        <f>K$21</f>
        <v>0.97085724533715922</v>
      </c>
      <c r="L22" s="85">
        <f t="shared" si="7"/>
        <v>7.8677758848446203E-2</v>
      </c>
      <c r="M22" s="84">
        <f t="shared" si="29"/>
        <v>4606.9301236273404</v>
      </c>
      <c r="N22" s="98">
        <f t="shared" si="8"/>
        <v>0.45074269954073498</v>
      </c>
      <c r="O22" s="84">
        <v>4246.4380000000001</v>
      </c>
      <c r="P22" s="84">
        <f>O22/N22</f>
        <v>9420.9800942460679</v>
      </c>
      <c r="Q22" s="84">
        <f>SUM(P22:$P$24)</f>
        <v>9937.4759049415497</v>
      </c>
      <c r="S22" s="99"/>
      <c r="T22" s="100">
        <v>1218</v>
      </c>
      <c r="U22" s="100">
        <v>1170</v>
      </c>
      <c r="V22" s="101">
        <f t="shared" si="11"/>
        <v>960.59113300492618</v>
      </c>
      <c r="W22" s="100">
        <v>2095</v>
      </c>
      <c r="X22" s="101">
        <f t="shared" si="12"/>
        <v>3.9408866995073843E-2</v>
      </c>
      <c r="Y22" s="101">
        <f t="shared" si="13"/>
        <v>558.47255369928405</v>
      </c>
      <c r="Z22" s="101">
        <f>Y22*(1-AC22)</f>
        <v>21.837914693244013</v>
      </c>
      <c r="AA22" s="101"/>
      <c r="AB22" s="101"/>
      <c r="AC22" s="101">
        <f>AC21</f>
        <v>0.96089706728004598</v>
      </c>
      <c r="AD22" s="101">
        <f t="shared" si="16"/>
        <v>4.4720880366571333E-2</v>
      </c>
      <c r="AE22" s="102">
        <f t="shared" si="30"/>
        <v>1448.3997583730559</v>
      </c>
      <c r="AF22" s="101">
        <f t="shared" si="17"/>
        <v>0.53663463900604003</v>
      </c>
      <c r="AG22" s="102">
        <f t="shared" si="18"/>
        <v>1383.6260460558835</v>
      </c>
      <c r="AH22" s="102">
        <f t="shared" si="19"/>
        <v>2578.3390513490695</v>
      </c>
      <c r="AI22" s="103">
        <f>SUM(AH22:$AH$24)</f>
        <v>2657.2226567143871</v>
      </c>
      <c r="AO22" s="63" t="s">
        <v>65</v>
      </c>
      <c r="AP22" s="81">
        <f>SUM(AP5:AP11)</f>
        <v>124738.26651300059</v>
      </c>
      <c r="AQ22" s="81">
        <f t="shared" ref="AQ22:AU22" si="56">SUM(AQ5:AQ11)</f>
        <v>116427.21001557817</v>
      </c>
      <c r="AR22" s="81">
        <f t="shared" si="56"/>
        <v>111106.76405724481</v>
      </c>
      <c r="AS22" s="81">
        <f t="shared" si="56"/>
        <v>107055.99010577443</v>
      </c>
      <c r="AT22" s="81">
        <f t="shared" si="56"/>
        <v>100233.58897626914</v>
      </c>
      <c r="AU22" s="81">
        <f t="shared" si="56"/>
        <v>89352.911290003132</v>
      </c>
    </row>
    <row r="23" spans="1:75" x14ac:dyDescent="0.3">
      <c r="A23" s="83" t="s">
        <v>102</v>
      </c>
      <c r="B23" s="84">
        <v>305</v>
      </c>
      <c r="C23" s="84">
        <v>300</v>
      </c>
      <c r="D23" s="85">
        <f t="shared" si="55"/>
        <v>983.60655737704917</v>
      </c>
      <c r="E23" s="84">
        <v>417</v>
      </c>
      <c r="F23" s="86">
        <f t="shared" si="3"/>
        <v>1.6393442622950838E-2</v>
      </c>
      <c r="G23" s="85">
        <f t="shared" si="4"/>
        <v>719.42446043165467</v>
      </c>
      <c r="H23" s="85">
        <f t="shared" ref="H23:H24" si="57">G23*(1-K23)</f>
        <v>20.966010548806313</v>
      </c>
      <c r="I23" s="90"/>
      <c r="J23" s="90"/>
      <c r="K23" s="85">
        <f t="shared" ref="K23:K24" si="58">K$21</f>
        <v>0.97085724533715922</v>
      </c>
      <c r="L23" s="85">
        <f t="shared" si="7"/>
        <v>1.8479899045306725E-2</v>
      </c>
      <c r="M23" s="84">
        <f t="shared" si="29"/>
        <v>362.46293729839437</v>
      </c>
      <c r="N23" s="98">
        <f t="shared" si="8"/>
        <v>0.69845844988284833</v>
      </c>
      <c r="O23" s="84">
        <v>355.93</v>
      </c>
      <c r="P23" s="84">
        <f t="shared" si="10"/>
        <v>509.59366310150557</v>
      </c>
      <c r="Q23" s="84">
        <f>SUM(P23:$P$24)</f>
        <v>516.49581069548356</v>
      </c>
      <c r="S23" s="99"/>
      <c r="T23" s="100">
        <v>47</v>
      </c>
      <c r="U23" s="100">
        <v>47</v>
      </c>
      <c r="V23" s="101">
        <f t="shared" si="11"/>
        <v>1000</v>
      </c>
      <c r="W23" s="100">
        <v>55</v>
      </c>
      <c r="X23" s="101">
        <f t="shared" si="12"/>
        <v>0</v>
      </c>
      <c r="Y23" s="101">
        <f t="shared" si="13"/>
        <v>854.5454545454545</v>
      </c>
      <c r="Z23" s="101">
        <f>Y23*(1-AC23)</f>
        <v>33.41523341523343</v>
      </c>
      <c r="AA23" s="101"/>
      <c r="AB23" s="101"/>
      <c r="AC23" s="101">
        <f>AC22</f>
        <v>0.96089706728004598</v>
      </c>
      <c r="AD23" s="101">
        <f t="shared" si="16"/>
        <v>0</v>
      </c>
      <c r="AE23" s="102">
        <f t="shared" si="30"/>
        <v>64.773712317172254</v>
      </c>
      <c r="AF23" s="101">
        <f t="shared" si="17"/>
        <v>0.82113022113022116</v>
      </c>
      <c r="AG23" s="102">
        <f t="shared" si="18"/>
        <v>64.773712317172254</v>
      </c>
      <c r="AH23" s="102">
        <f t="shared" si="19"/>
        <v>78.883605365317493</v>
      </c>
      <c r="AI23" s="103">
        <f>SUM(AH23:$AH$24)</f>
        <v>78.883605365317493</v>
      </c>
      <c r="AO23" s="63" t="s">
        <v>66</v>
      </c>
      <c r="AP23" s="81">
        <f>(1/2.05)*AP22</f>
        <v>60847.934884390539</v>
      </c>
      <c r="AQ23" s="81">
        <f t="shared" ref="AQ23:AU23" si="59">(1/2.05)*AQ22</f>
        <v>56793.760983208864</v>
      </c>
      <c r="AR23" s="81">
        <f t="shared" si="59"/>
        <v>54198.421491338937</v>
      </c>
      <c r="AS23" s="81">
        <f t="shared" si="59"/>
        <v>52222.434197938754</v>
      </c>
      <c r="AT23" s="81">
        <f t="shared" si="59"/>
        <v>48894.433646960562</v>
      </c>
      <c r="AU23" s="81">
        <f t="shared" si="59"/>
        <v>43586.785995123486</v>
      </c>
    </row>
    <row r="24" spans="1:75" x14ac:dyDescent="0.3">
      <c r="A24" s="91" t="s">
        <v>103</v>
      </c>
      <c r="B24" s="92">
        <v>4</v>
      </c>
      <c r="C24" s="92">
        <v>4</v>
      </c>
      <c r="D24" s="85">
        <f t="shared" si="55"/>
        <v>1000</v>
      </c>
      <c r="E24" s="92">
        <v>4</v>
      </c>
      <c r="F24" s="86">
        <f t="shared" si="3"/>
        <v>0</v>
      </c>
      <c r="G24" s="85">
        <f t="shared" si="4"/>
        <v>1000</v>
      </c>
      <c r="H24" s="85">
        <f t="shared" si="57"/>
        <v>29.142754662840776</v>
      </c>
      <c r="I24" s="93"/>
      <c r="J24" s="93"/>
      <c r="K24" s="85">
        <f t="shared" si="58"/>
        <v>0.97085724533715922</v>
      </c>
      <c r="L24" s="85">
        <f t="shared" si="7"/>
        <v>0</v>
      </c>
      <c r="M24" s="84">
        <f t="shared" si="29"/>
        <v>6.6982784889396694</v>
      </c>
      <c r="N24" s="98">
        <f t="shared" si="8"/>
        <v>0.97085724533715922</v>
      </c>
      <c r="O24" s="92">
        <v>6.7009999999999996</v>
      </c>
      <c r="P24" s="84">
        <f t="shared" si="10"/>
        <v>6.9021475939780181</v>
      </c>
      <c r="Q24" s="84">
        <f>SUM(P24:$P$24)</f>
        <v>6.9021475939780181</v>
      </c>
      <c r="S24" s="104"/>
      <c r="T24" s="105">
        <v>0</v>
      </c>
      <c r="U24" s="105">
        <v>0</v>
      </c>
      <c r="V24" s="106"/>
      <c r="W24" s="105">
        <v>0</v>
      </c>
      <c r="X24" s="101">
        <f t="shared" si="12"/>
        <v>1</v>
      </c>
      <c r="Y24" s="106"/>
      <c r="Z24" s="106"/>
      <c r="AA24" s="106"/>
      <c r="AB24" s="106"/>
      <c r="AC24" s="106"/>
      <c r="AD24" s="106"/>
      <c r="AE24" s="102">
        <f t="shared" si="30"/>
        <v>0</v>
      </c>
      <c r="AF24" s="106"/>
      <c r="AG24" s="102">
        <f t="shared" si="18"/>
        <v>0</v>
      </c>
      <c r="AH24" s="102">
        <v>0</v>
      </c>
      <c r="AI24" s="103">
        <f>SUM(AH24:$AH$24)</f>
        <v>0</v>
      </c>
      <c r="AO24" s="63" t="s">
        <v>67</v>
      </c>
      <c r="AP24" s="81">
        <f>AP22-AP23</f>
        <v>63890.331628610053</v>
      </c>
      <c r="AQ24" s="81">
        <f t="shared" ref="AQ24:AU24" si="60">AQ22-AQ23</f>
        <v>59633.449032369303</v>
      </c>
      <c r="AR24" s="81">
        <f t="shared" si="60"/>
        <v>56908.342565905878</v>
      </c>
      <c r="AS24" s="81">
        <f t="shared" si="60"/>
        <v>54833.555907835675</v>
      </c>
      <c r="AT24" s="81">
        <f t="shared" si="60"/>
        <v>51339.155329308574</v>
      </c>
      <c r="AU24" s="81">
        <f t="shared" si="60"/>
        <v>45766.125294879646</v>
      </c>
    </row>
    <row r="25" spans="1:75" x14ac:dyDescent="0.3">
      <c r="B25" s="54"/>
      <c r="C25" s="54"/>
      <c r="D25" s="56"/>
      <c r="E25" s="5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03D5-0DA1-4C9B-ADA3-C8BE0AA47DC0}">
  <dimension ref="A1:AX24"/>
  <sheetViews>
    <sheetView topLeftCell="AD1" workbookViewId="0">
      <selection activeCell="AP10" sqref="AP10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498937</v>
      </c>
      <c r="C2" s="13">
        <v>8558753</v>
      </c>
      <c r="D2" s="14">
        <v>74054</v>
      </c>
      <c r="E2" s="13"/>
      <c r="F2" s="13"/>
      <c r="G2" s="13"/>
      <c r="H2" s="13"/>
      <c r="I2" s="13"/>
      <c r="J2" s="13"/>
      <c r="K2" s="13"/>
      <c r="L2" s="15">
        <v>60707.514954185543</v>
      </c>
      <c r="M2" s="15">
        <v>56640.895001396202</v>
      </c>
      <c r="N2" s="16">
        <v>54032.700280417259</v>
      </c>
      <c r="O2" s="15">
        <v>52047.72679040971</v>
      </c>
      <c r="P2" s="15">
        <v>48721.454904328246</v>
      </c>
      <c r="Q2" s="16">
        <v>42696.072974452843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63694.342892318207</v>
      </c>
      <c r="X2" s="19">
        <v>59427.644018526669</v>
      </c>
      <c r="Y2" s="20">
        <v>56691.125335241093</v>
      </c>
      <c r="Z2" s="19">
        <v>54608.490554355769</v>
      </c>
      <c r="AA2" s="19">
        <v>51118.565094138197</v>
      </c>
      <c r="AB2" s="21">
        <v>44796.732566677754</v>
      </c>
      <c r="AD2" s="17" t="s">
        <v>34</v>
      </c>
      <c r="AE2" s="17">
        <v>78212</v>
      </c>
      <c r="AF2" s="17">
        <v>74054</v>
      </c>
      <c r="AG2" s="22">
        <f>AE2+AF2</f>
        <v>152266</v>
      </c>
      <c r="AH2" s="19">
        <v>56691.125335241093</v>
      </c>
      <c r="AI2" s="23">
        <v>54032.700280417259</v>
      </c>
      <c r="AJ2" s="24">
        <f>AH2+AI2</f>
        <v>110723.82561565835</v>
      </c>
      <c r="AK2" s="19">
        <v>44796.732566677754</v>
      </c>
      <c r="AL2" s="19">
        <v>42696.072974452843</v>
      </c>
      <c r="AM2" s="25">
        <f>AL2+AK2</f>
        <v>87492.805541130598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26" t="s">
        <v>35</v>
      </c>
      <c r="B3" s="27">
        <v>498674</v>
      </c>
      <c r="C3" s="27">
        <v>8059816</v>
      </c>
      <c r="D3" s="28">
        <v>87132</v>
      </c>
      <c r="E3" s="27"/>
      <c r="F3" s="27"/>
      <c r="G3" s="27"/>
      <c r="H3" s="27"/>
      <c r="I3" s="27"/>
      <c r="J3" s="27"/>
      <c r="K3" s="27"/>
      <c r="L3" s="29">
        <v>74014.964606753958</v>
      </c>
      <c r="M3" s="29">
        <v>60675.514768925779</v>
      </c>
      <c r="N3" s="30">
        <v>56611.038415523908</v>
      </c>
      <c r="O3" s="29">
        <v>54004.218527863828</v>
      </c>
      <c r="P3" s="29">
        <v>52020.291358389477</v>
      </c>
      <c r="Q3" s="30">
        <v>48695.772818935024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63647.200414071456</v>
      </c>
      <c r="Y3" s="35">
        <v>59383.659477856629</v>
      </c>
      <c r="Z3" s="34">
        <v>56649.166190652402</v>
      </c>
      <c r="AA3" s="34">
        <v>54568.07284281114</v>
      </c>
      <c r="AB3" s="36">
        <v>51080.730402177724</v>
      </c>
      <c r="AD3" s="33" t="s">
        <v>35</v>
      </c>
      <c r="AE3" s="33">
        <v>92901</v>
      </c>
      <c r="AF3" s="33">
        <v>87132</v>
      </c>
      <c r="AG3" s="22">
        <f t="shared" ref="AG3:AG19" si="0">AE3+AF3</f>
        <v>180033</v>
      </c>
      <c r="AH3" s="34">
        <v>59383.659477856629</v>
      </c>
      <c r="AI3" s="37">
        <v>56611.038415523908</v>
      </c>
      <c r="AJ3" s="24">
        <f t="shared" ref="AJ3:AJ19" si="1">AH3+AI3</f>
        <v>115994.69789338054</v>
      </c>
      <c r="AK3" s="34">
        <v>51080.730402177724</v>
      </c>
      <c r="AL3" s="34">
        <v>48695.772818935024</v>
      </c>
      <c r="AM3" s="25">
        <f t="shared" ref="AM3:AM19" si="2">AL3+AK3</f>
        <v>99776.50322111274</v>
      </c>
    </row>
    <row r="4" spans="1:50" x14ac:dyDescent="0.3">
      <c r="A4" s="26" t="s">
        <v>36</v>
      </c>
      <c r="B4" s="27">
        <v>498434</v>
      </c>
      <c r="C4" s="27">
        <v>7561142</v>
      </c>
      <c r="D4" s="28">
        <v>99724</v>
      </c>
      <c r="E4" s="27"/>
      <c r="F4" s="27"/>
      <c r="G4" s="27"/>
      <c r="H4" s="27"/>
      <c r="I4" s="27"/>
      <c r="J4" s="27"/>
      <c r="K4" s="27"/>
      <c r="L4" s="29">
        <v>87090.065429519076</v>
      </c>
      <c r="M4" s="29">
        <v>73979.342955122585</v>
      </c>
      <c r="N4" s="30">
        <v>60646.313078954889</v>
      </c>
      <c r="O4" s="29">
        <v>56583.79286187618</v>
      </c>
      <c r="P4" s="29">
        <v>53978.227574963363</v>
      </c>
      <c r="Q4" s="30">
        <v>51995.255222705615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63617.943970931876</v>
      </c>
      <c r="Z4" s="34">
        <v>59356.362838795816</v>
      </c>
      <c r="AA4" s="34">
        <v>56623.126504715248</v>
      </c>
      <c r="AB4" s="36">
        <v>54542.989764372869</v>
      </c>
      <c r="AD4" s="33" t="s">
        <v>36</v>
      </c>
      <c r="AE4" s="33">
        <v>105944</v>
      </c>
      <c r="AF4" s="33">
        <v>99724</v>
      </c>
      <c r="AG4" s="22">
        <f t="shared" si="0"/>
        <v>205668</v>
      </c>
      <c r="AH4" s="34">
        <v>63617.943970931876</v>
      </c>
      <c r="AI4" s="37">
        <v>60646.313078954889</v>
      </c>
      <c r="AJ4" s="24">
        <f t="shared" si="1"/>
        <v>124264.25704988677</v>
      </c>
      <c r="AK4" s="34">
        <v>54542.989764372869</v>
      </c>
      <c r="AL4" s="34">
        <v>51995.255222705615</v>
      </c>
      <c r="AM4" s="25">
        <f t="shared" si="2"/>
        <v>106538.24498707848</v>
      </c>
      <c r="AO4" s="39" t="s">
        <v>37</v>
      </c>
      <c r="AP4" s="40">
        <f>SUM(AG2:AG5,AG15:AG19)/SUM(AG6:AG14)</f>
        <v>0.70988802996416944</v>
      </c>
      <c r="AQ4" s="41">
        <f t="shared" ref="AQ4:AV4" si="3">SUM(L2:L5,L15:L19,W2:W5,W15:W19)/SUM(L6:L14,W6:W14)</f>
        <v>0.73641160950015427</v>
      </c>
      <c r="AR4" s="41">
        <f t="shared" si="3"/>
        <v>0.7902968063301351</v>
      </c>
      <c r="AS4" s="41">
        <f t="shared" si="3"/>
        <v>0.88260599276212881</v>
      </c>
      <c r="AT4" s="41">
        <f t="shared" si="3"/>
        <v>0.96050424799638767</v>
      </c>
      <c r="AU4" s="41">
        <f t="shared" si="3"/>
        <v>1.0240016417149889</v>
      </c>
      <c r="AV4" s="41">
        <f t="shared" si="3"/>
        <v>1.03260395817073</v>
      </c>
      <c r="AX4" t="s">
        <v>38</v>
      </c>
    </row>
    <row r="5" spans="1:50" x14ac:dyDescent="0.3">
      <c r="A5" s="27" t="s">
        <v>39</v>
      </c>
      <c r="B5" s="27">
        <v>498195</v>
      </c>
      <c r="C5" s="27">
        <v>7062708</v>
      </c>
      <c r="D5" s="28">
        <v>101883</v>
      </c>
      <c r="E5" s="71">
        <v>1.15E-3</v>
      </c>
      <c r="F5" s="29">
        <f>2.5*(D5+L5)*E5</f>
        <v>579.48264871728247</v>
      </c>
      <c r="G5" s="29">
        <f>2.5*(L5+M5)*E5</f>
        <v>536.83290227822613</v>
      </c>
      <c r="H5" s="29">
        <f t="shared" ref="H5:K5" si="4">2.5*(M5+N5)*$E$5</f>
        <v>462.85250402618266</v>
      </c>
      <c r="I5" s="29">
        <f t="shared" si="4"/>
        <v>386.86317052047923</v>
      </c>
      <c r="J5" s="29">
        <f t="shared" si="4"/>
        <v>336.87494494542506</v>
      </c>
      <c r="K5" s="29">
        <f t="shared" si="4"/>
        <v>317.71339152857234</v>
      </c>
      <c r="L5" s="29">
        <v>99676.182162533063</v>
      </c>
      <c r="M5" s="29">
        <v>87048.305586415168</v>
      </c>
      <c r="N5" s="30">
        <v>73943.869727039681</v>
      </c>
      <c r="O5" s="29">
        <v>60617.233062692219</v>
      </c>
      <c r="P5" s="29">
        <v>56556.660831368659</v>
      </c>
      <c r="Q5" s="30">
        <v>53952.344917699986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63567.224285663688</v>
      </c>
      <c r="AA5" s="34">
        <v>59309.040717803924</v>
      </c>
      <c r="AB5" s="36">
        <v>56577.983468396247</v>
      </c>
      <c r="AD5" s="33" t="s">
        <v>39</v>
      </c>
      <c r="AE5" s="33">
        <v>110621</v>
      </c>
      <c r="AF5" s="33">
        <v>101883</v>
      </c>
      <c r="AG5" s="22">
        <f t="shared" si="0"/>
        <v>212504</v>
      </c>
      <c r="AH5" s="34">
        <v>78082.279444209766</v>
      </c>
      <c r="AI5" s="37">
        <v>73943.869727039681</v>
      </c>
      <c r="AJ5" s="24">
        <f t="shared" si="1"/>
        <v>152026.14917124945</v>
      </c>
      <c r="AK5" s="34">
        <v>56577.983468396247</v>
      </c>
      <c r="AL5" s="34">
        <v>53952.344917699986</v>
      </c>
      <c r="AM5" s="25">
        <f t="shared" si="2"/>
        <v>110530.32838609623</v>
      </c>
      <c r="AO5" s="42" t="s">
        <v>40</v>
      </c>
      <c r="AP5" s="43">
        <f>AS4</f>
        <v>0.88260599276212881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27" t="s">
        <v>42</v>
      </c>
      <c r="B6" s="27">
        <v>497840</v>
      </c>
      <c r="C6" s="27">
        <v>6564513</v>
      </c>
      <c r="D6" s="28">
        <v>100353</v>
      </c>
      <c r="E6" s="71">
        <v>9.9059999999999999E-3</v>
      </c>
      <c r="F6" s="29">
        <f t="shared" ref="F6:F11" si="5">2.5*(D6+L6)*E6</f>
        <v>5006.5766254570499</v>
      </c>
      <c r="G6" s="29">
        <f>2.5*(L6+M6)*$E$6</f>
        <v>4988.0562605639452</v>
      </c>
      <c r="H6" s="29">
        <f t="shared" ref="H6:K6" si="6">2.5*(M6+N6)*$E$6</f>
        <v>4620.9368391149837</v>
      </c>
      <c r="I6" s="29">
        <f t="shared" si="6"/>
        <v>3984.1302160401392</v>
      </c>
      <c r="J6" s="29">
        <f t="shared" si="6"/>
        <v>3330.0311302983487</v>
      </c>
      <c r="K6" s="29">
        <f t="shared" si="6"/>
        <v>2899.74373155385</v>
      </c>
      <c r="L6" s="29">
        <v>101810.40098756511</v>
      </c>
      <c r="M6" s="29">
        <v>99605.155667550775</v>
      </c>
      <c r="N6" s="30">
        <v>86986.277367578819</v>
      </c>
      <c r="O6" s="29">
        <v>73891.179367334946</v>
      </c>
      <c r="P6" s="29">
        <v>60574.03889627695</v>
      </c>
      <c r="Q6" s="30">
        <v>56516.360116598065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63453.647962733165</v>
      </c>
      <c r="AB6" s="36">
        <v>59203.072542585302</v>
      </c>
      <c r="AD6" s="33" t="s">
        <v>42</v>
      </c>
      <c r="AE6" s="33">
        <v>112430</v>
      </c>
      <c r="AF6" s="33">
        <v>100353</v>
      </c>
      <c r="AG6" s="22">
        <f t="shared" si="0"/>
        <v>212783</v>
      </c>
      <c r="AH6" s="34">
        <v>92710.292237257687</v>
      </c>
      <c r="AI6" s="37">
        <v>86986.277367578819</v>
      </c>
      <c r="AJ6" s="24">
        <f t="shared" si="1"/>
        <v>179696.56960483652</v>
      </c>
      <c r="AK6" s="34">
        <v>59203.072542585302</v>
      </c>
      <c r="AL6" s="34">
        <v>56516.360116598065</v>
      </c>
      <c r="AM6" s="25">
        <f t="shared" si="2"/>
        <v>115719.43265918337</v>
      </c>
      <c r="AO6" s="44" t="s">
        <v>43</v>
      </c>
      <c r="AP6" s="45">
        <f>AV4</f>
        <v>1.03260395817073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27" t="s">
        <v>45</v>
      </c>
      <c r="B7" s="27">
        <v>497474</v>
      </c>
      <c r="C7" s="27">
        <v>6066673</v>
      </c>
      <c r="D7" s="28">
        <v>106943</v>
      </c>
      <c r="E7" s="71">
        <v>4.1241999999999994E-2</v>
      </c>
      <c r="F7" s="29">
        <f t="shared" si="5"/>
        <v>21365.647290750861</v>
      </c>
      <c r="G7" s="29">
        <f>2.5*(L7+M7)*$E$7</f>
        <v>20828.733408867232</v>
      </c>
      <c r="H7" s="29">
        <f t="shared" ref="H7:K7" si="7">2.5*(M7+N7)*$E$7</f>
        <v>20751.683605807797</v>
      </c>
      <c r="I7" s="29">
        <f t="shared" si="7"/>
        <v>19224.366013244253</v>
      </c>
      <c r="J7" s="29">
        <f t="shared" si="7"/>
        <v>16575.075614374928</v>
      </c>
      <c r="K7" s="29">
        <f t="shared" si="7"/>
        <v>13853.843822849956</v>
      </c>
      <c r="L7" s="29">
        <v>100279.22288687128</v>
      </c>
      <c r="M7" s="29">
        <v>101735.55242826605</v>
      </c>
      <c r="N7" s="30">
        <v>99531.928351597206</v>
      </c>
      <c r="O7" s="29">
        <v>86922.327147595424</v>
      </c>
      <c r="P7" s="29">
        <v>73836.85634859711</v>
      </c>
      <c r="Q7" s="30">
        <v>60529.506319071348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63309.9208949077</v>
      </c>
      <c r="AD7" s="33" t="s">
        <v>45</v>
      </c>
      <c r="AE7" s="33">
        <v>118685</v>
      </c>
      <c r="AF7" s="33">
        <v>106943</v>
      </c>
      <c r="AG7" s="22">
        <f t="shared" si="0"/>
        <v>225628</v>
      </c>
      <c r="AH7" s="34">
        <v>105481.59261318635</v>
      </c>
      <c r="AI7" s="37">
        <v>99531.928351597206</v>
      </c>
      <c r="AJ7" s="24">
        <f t="shared" si="1"/>
        <v>205013.52096478356</v>
      </c>
      <c r="AK7" s="34">
        <v>63309.9208949077</v>
      </c>
      <c r="AL7" s="34">
        <v>60529.506319071348</v>
      </c>
      <c r="AM7" s="25">
        <f t="shared" si="2"/>
        <v>123839.42721397904</v>
      </c>
      <c r="AP7" s="41"/>
      <c r="AQ7" s="41"/>
      <c r="AR7" s="41"/>
      <c r="AS7" s="41"/>
      <c r="AT7" s="41"/>
      <c r="AU7" s="41"/>
      <c r="AV7" s="41"/>
    </row>
    <row r="8" spans="1:50" x14ac:dyDescent="0.3">
      <c r="A8" s="27" t="s">
        <v>46</v>
      </c>
      <c r="B8" s="27">
        <v>496929</v>
      </c>
      <c r="C8" s="27">
        <v>5569199</v>
      </c>
      <c r="D8" s="28">
        <v>118492</v>
      </c>
      <c r="E8" s="71">
        <v>8.2902000000000003E-2</v>
      </c>
      <c r="F8" s="29">
        <f t="shared" si="5"/>
        <v>46698.248978710493</v>
      </c>
      <c r="G8" s="29">
        <f>2.5*(L8+M8)*$E$8</f>
        <v>42900.790955965313</v>
      </c>
      <c r="H8" s="29">
        <f t="shared" ref="H8:K8" si="8">2.5*(M8+N8)*$E$8</f>
        <v>41822.703786660735</v>
      </c>
      <c r="I8" s="29">
        <f t="shared" si="8"/>
        <v>41667.992934737151</v>
      </c>
      <c r="J8" s="29">
        <f t="shared" si="8"/>
        <v>38601.241346532202</v>
      </c>
      <c r="K8" s="29">
        <f t="shared" si="8"/>
        <v>33281.643393946862</v>
      </c>
      <c r="L8" s="29">
        <v>106825.84023888686</v>
      </c>
      <c r="M8" s="29">
        <v>100169.36352442553</v>
      </c>
      <c r="N8" s="30">
        <v>101624.09760635896</v>
      </c>
      <c r="O8" s="29">
        <v>99422.887676201877</v>
      </c>
      <c r="P8" s="29">
        <v>86827.100727128345</v>
      </c>
      <c r="Q8" s="30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 s="33">
        <v>125488</v>
      </c>
      <c r="AF8" s="33">
        <v>118492</v>
      </c>
      <c r="AG8" s="22">
        <f t="shared" si="0"/>
        <v>243980</v>
      </c>
      <c r="AH8" s="34">
        <v>109923.68502431757</v>
      </c>
      <c r="AI8" s="37">
        <v>101624.09760635896</v>
      </c>
      <c r="AJ8" s="24">
        <f t="shared" si="1"/>
        <v>211547.78263067652</v>
      </c>
      <c r="AK8" s="34">
        <v>77623.10888602458</v>
      </c>
      <c r="AL8" s="34">
        <v>73755.965514684212</v>
      </c>
      <c r="AM8" s="25">
        <f t="shared" si="2"/>
        <v>151379.07440070878</v>
      </c>
      <c r="AO8" s="39" t="s">
        <v>47</v>
      </c>
      <c r="AP8" s="40">
        <f>SUM(AG11:AG14)/SUM(AG6:AG9)</f>
        <v>1.4903118887721969</v>
      </c>
      <c r="AQ8" s="41">
        <f>SUM(L11:L14,W11:W14)/SUM(L6:L9,W6:W9)</f>
        <v>1.4939435401442125</v>
      </c>
      <c r="AR8" s="41">
        <f t="shared" ref="AR8:AV8" si="9">SUM(M11:M14,X11:X14)/SUM(M6:M9,X6:X9)</f>
        <v>1.4222591396933837</v>
      </c>
      <c r="AS8" s="41">
        <f t="shared" si="9"/>
        <v>1.3473700041749352</v>
      </c>
      <c r="AT8" s="41">
        <f t="shared" si="9"/>
        <v>1.3017184362104577</v>
      </c>
      <c r="AU8" s="41">
        <f t="shared" si="9"/>
        <v>1.3799443543623027</v>
      </c>
      <c r="AV8" s="41">
        <f t="shared" si="9"/>
        <v>1.5243116069604168</v>
      </c>
    </row>
    <row r="9" spans="1:50" x14ac:dyDescent="0.3">
      <c r="A9" s="27" t="s">
        <v>48</v>
      </c>
      <c r="B9" s="27">
        <v>496141</v>
      </c>
      <c r="C9" s="27">
        <v>5072270</v>
      </c>
      <c r="D9" s="28">
        <v>124924</v>
      </c>
      <c r="E9" s="71">
        <v>6.3238000000000016E-2</v>
      </c>
      <c r="F9" s="29">
        <f t="shared" si="5"/>
        <v>38453.146871347752</v>
      </c>
      <c r="G9" s="29">
        <f>2.5*(L9+M9)*$E$9</f>
        <v>35565.137332396494</v>
      </c>
      <c r="H9" s="29">
        <f t="shared" ref="H9:K9" si="10">2.5*(M9+N9)*$E$9</f>
        <v>32673.013558022954</v>
      </c>
      <c r="I9" s="29">
        <f t="shared" si="10"/>
        <v>31851.948120428246</v>
      </c>
      <c r="J9" s="29">
        <f t="shared" si="10"/>
        <v>31734.12116083533</v>
      </c>
      <c r="K9" s="29">
        <f t="shared" si="10"/>
        <v>29398.499509398716</v>
      </c>
      <c r="L9" s="29">
        <v>118304.10254181181</v>
      </c>
      <c r="M9" s="29">
        <v>106656.44227235996</v>
      </c>
      <c r="N9" s="30">
        <v>100010.52099670577</v>
      </c>
      <c r="O9" s="29">
        <v>101462.94824917954</v>
      </c>
      <c r="P9" s="29">
        <v>99265.22886480458</v>
      </c>
      <c r="Q9" s="30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 s="33">
        <v>126768</v>
      </c>
      <c r="AF9" s="33">
        <v>124924</v>
      </c>
      <c r="AG9" s="22">
        <f t="shared" si="0"/>
        <v>251692</v>
      </c>
      <c r="AH9" s="34">
        <v>111655.75142475779</v>
      </c>
      <c r="AI9" s="37">
        <v>100010.52099670577</v>
      </c>
      <c r="AJ9" s="24">
        <f t="shared" si="1"/>
        <v>211666.27242146357</v>
      </c>
      <c r="AK9" s="34">
        <v>92020.288271437355</v>
      </c>
      <c r="AL9" s="34">
        <v>86689.415554049338</v>
      </c>
      <c r="AM9" s="25">
        <f t="shared" si="2"/>
        <v>178709.70382548671</v>
      </c>
      <c r="AO9" s="42" t="s">
        <v>49</v>
      </c>
      <c r="AP9" s="43">
        <f>AS8</f>
        <v>1.3473700041749352</v>
      </c>
      <c r="AQ9" s="41"/>
      <c r="AR9" s="41"/>
      <c r="AS9" s="41"/>
      <c r="AT9" s="41"/>
      <c r="AU9" s="41"/>
      <c r="AV9" s="41"/>
    </row>
    <row r="10" spans="1:50" x14ac:dyDescent="0.3">
      <c r="A10" s="27" t="s">
        <v>50</v>
      </c>
      <c r="B10" s="27">
        <v>494885</v>
      </c>
      <c r="C10" s="27">
        <v>4576129</v>
      </c>
      <c r="D10" s="28">
        <v>138541</v>
      </c>
      <c r="E10" s="71">
        <v>1.7345999999999997E-2</v>
      </c>
      <c r="F10" s="29">
        <f t="shared" si="5"/>
        <v>11411.445547879863</v>
      </c>
      <c r="G10" s="29">
        <f>2.5*(L10+M10)*$E$10</f>
        <v>10520.885045909392</v>
      </c>
      <c r="H10" s="29">
        <f t="shared" ref="H10:K10" si="11">2.5*(M10+N10)*$E$10</f>
        <v>9730.7178205207201</v>
      </c>
      <c r="I10" s="29">
        <f t="shared" si="11"/>
        <v>8939.4249291865672</v>
      </c>
      <c r="J10" s="29">
        <f t="shared" si="11"/>
        <v>8714.7792034933136</v>
      </c>
      <c r="K10" s="29">
        <f t="shared" si="11"/>
        <v>8682.541428485365</v>
      </c>
      <c r="L10" s="29">
        <v>124607.75009523502</v>
      </c>
      <c r="M10" s="29">
        <v>118004.6111617555</v>
      </c>
      <c r="N10" s="30">
        <v>106386.43739170287</v>
      </c>
      <c r="O10" s="29">
        <v>99757.340521050952</v>
      </c>
      <c r="P10" s="29">
        <v>101206.0908981423</v>
      </c>
      <c r="Q10" s="30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 s="33">
        <v>138944</v>
      </c>
      <c r="AF10" s="33">
        <v>138541</v>
      </c>
      <c r="AG10" s="22">
        <f t="shared" si="0"/>
        <v>277485</v>
      </c>
      <c r="AH10" s="34">
        <v>117716.75037214495</v>
      </c>
      <c r="AI10" s="37">
        <v>106386.43739170287</v>
      </c>
      <c r="AJ10" s="24">
        <f t="shared" si="1"/>
        <v>224103.18776384782</v>
      </c>
      <c r="AK10" s="34">
        <v>104563.41175993552</v>
      </c>
      <c r="AL10" s="34">
        <v>99013.935124810916</v>
      </c>
      <c r="AM10" s="25">
        <f t="shared" si="2"/>
        <v>203577.34688474645</v>
      </c>
      <c r="AO10" s="44" t="s">
        <v>51</v>
      </c>
      <c r="AP10" s="45">
        <f>AV8</f>
        <v>1.5243116069604168</v>
      </c>
      <c r="AQ10" s="41"/>
      <c r="AR10" s="41"/>
      <c r="AS10" s="41"/>
      <c r="AT10" s="41"/>
      <c r="AU10" s="41"/>
      <c r="AV10" s="41"/>
    </row>
    <row r="11" spans="1:50" x14ac:dyDescent="0.3">
      <c r="A11" s="27" t="s">
        <v>52</v>
      </c>
      <c r="B11" s="27">
        <v>492866</v>
      </c>
      <c r="C11" s="27">
        <v>4081244</v>
      </c>
      <c r="D11" s="28">
        <v>170369</v>
      </c>
      <c r="E11" s="71">
        <v>1.5580000000000001E-3</v>
      </c>
      <c r="F11" s="29">
        <f t="shared" si="5"/>
        <v>1201.0029544672902</v>
      </c>
      <c r="G11" s="29">
        <f>2.5*(L11+M11)*$E$11</f>
        <v>1020.782797845937</v>
      </c>
      <c r="H11" s="29">
        <f t="shared" ref="H11:K11" si="12">2.5*(M11+N11)*$E$11</f>
        <v>941.11989825637556</v>
      </c>
      <c r="I11" s="29">
        <f t="shared" si="12"/>
        <v>870.43743233090242</v>
      </c>
      <c r="J11" s="29">
        <f t="shared" si="12"/>
        <v>799.65427272657462</v>
      </c>
      <c r="K11" s="29">
        <f t="shared" si="12"/>
        <v>779.55914179551598</v>
      </c>
      <c r="L11" s="29">
        <v>137975.78933691667</v>
      </c>
      <c r="M11" s="29">
        <v>124099.38340915184</v>
      </c>
      <c r="N11" s="30">
        <v>117523.18353728601</v>
      </c>
      <c r="O11" s="29">
        <v>105952.4088454874</v>
      </c>
      <c r="P11" s="29">
        <v>99350.356937972057</v>
      </c>
      <c r="Q11" s="30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 s="33">
        <v>170327</v>
      </c>
      <c r="AF11" s="33">
        <v>170369</v>
      </c>
      <c r="AG11" s="22">
        <f t="shared" si="0"/>
        <v>340696</v>
      </c>
      <c r="AH11" s="34">
        <v>124098.40362440383</v>
      </c>
      <c r="AI11" s="37">
        <v>117523.18353728601</v>
      </c>
      <c r="AJ11" s="24">
        <f t="shared" si="1"/>
        <v>241621.58716168982</v>
      </c>
      <c r="AK11" s="34">
        <v>108546.61346476848</v>
      </c>
      <c r="AL11" s="34">
        <v>100793.19679643514</v>
      </c>
      <c r="AM11" s="25">
        <f t="shared" si="2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27" t="s">
        <v>53</v>
      </c>
      <c r="B12" s="27">
        <v>489933</v>
      </c>
      <c r="C12" s="27">
        <v>3588378</v>
      </c>
      <c r="D12" s="28">
        <v>186057</v>
      </c>
      <c r="E12" s="27"/>
      <c r="F12" s="27"/>
      <c r="G12" s="27"/>
      <c r="H12" s="27"/>
      <c r="I12" s="27"/>
      <c r="J12" s="27"/>
      <c r="K12" s="27"/>
      <c r="L12" s="29">
        <v>169355.14983180011</v>
      </c>
      <c r="M12" s="29">
        <v>137154.7081705851</v>
      </c>
      <c r="N12" s="30">
        <v>123360.87945160751</v>
      </c>
      <c r="O12" s="29">
        <v>116823.8139372023</v>
      </c>
      <c r="P12" s="29">
        <v>105321.89585586383</v>
      </c>
      <c r="Q12" s="30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 s="33">
        <v>184622</v>
      </c>
      <c r="AF12" s="33">
        <v>186057</v>
      </c>
      <c r="AG12" s="22">
        <f t="shared" si="0"/>
        <v>370679</v>
      </c>
      <c r="AH12" s="34">
        <v>124559.7830916064</v>
      </c>
      <c r="AI12" s="37">
        <v>123360.87945160751</v>
      </c>
      <c r="AJ12" s="24">
        <f t="shared" si="1"/>
        <v>247920.66254321393</v>
      </c>
      <c r="AK12" s="34">
        <v>109613.83340237029</v>
      </c>
      <c r="AL12" s="34">
        <v>98759.132148883189</v>
      </c>
      <c r="AM12" s="25">
        <f t="shared" si="2"/>
        <v>208372.96555125347</v>
      </c>
      <c r="AO12" s="39" t="s">
        <v>54</v>
      </c>
      <c r="AP12" s="40">
        <f>AG14/AG6</f>
        <v>1.4943440030453561</v>
      </c>
      <c r="AQ12" s="41">
        <f>(L14+W14)/(L6+W6)</f>
        <v>1.6723567258564751</v>
      </c>
      <c r="AR12" s="41">
        <f t="shared" ref="AR12:AV12" si="13">(M14+X14)/(M6+X6)</f>
        <v>1.7434378642458144</v>
      </c>
      <c r="AS12" s="41">
        <f t="shared" si="13"/>
        <v>1.8252196419944473</v>
      </c>
      <c r="AT12" s="41">
        <f t="shared" si="13"/>
        <v>1.7466970138623041</v>
      </c>
      <c r="AU12" s="41">
        <f t="shared" si="13"/>
        <v>1.9399505673493684</v>
      </c>
      <c r="AV12" s="41">
        <f t="shared" si="13"/>
        <v>2.0059917026538523</v>
      </c>
    </row>
    <row r="13" spans="1:50" x14ac:dyDescent="0.3">
      <c r="A13" s="27" t="s">
        <v>55</v>
      </c>
      <c r="B13" s="27">
        <v>485222</v>
      </c>
      <c r="C13" s="27">
        <v>3098445</v>
      </c>
      <c r="D13" s="28">
        <v>182895</v>
      </c>
      <c r="E13" s="27"/>
      <c r="F13" s="27"/>
      <c r="G13" s="27"/>
      <c r="H13" s="27"/>
      <c r="I13" s="27"/>
      <c r="J13" s="27"/>
      <c r="K13" s="27"/>
      <c r="L13" s="29">
        <v>184267.95021768281</v>
      </c>
      <c r="M13" s="29">
        <v>167726.69836831916</v>
      </c>
      <c r="N13" s="30">
        <v>135835.8832900573</v>
      </c>
      <c r="O13" s="29">
        <v>122174.6905174134</v>
      </c>
      <c r="P13" s="29">
        <v>115700.48281344015</v>
      </c>
      <c r="Q13" s="30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 s="33">
        <v>179834</v>
      </c>
      <c r="AF13" s="33">
        <v>182895</v>
      </c>
      <c r="AG13" s="22">
        <f t="shared" si="0"/>
        <v>362729</v>
      </c>
      <c r="AH13" s="34">
        <v>135208.91802269095</v>
      </c>
      <c r="AI13" s="37">
        <v>135835.8832900573</v>
      </c>
      <c r="AJ13" s="24">
        <f t="shared" si="1"/>
        <v>271044.80131274823</v>
      </c>
      <c r="AK13" s="34">
        <v>114166.34648848709</v>
      </c>
      <c r="AL13" s="34">
        <v>104309.16258136103</v>
      </c>
      <c r="AM13" s="25">
        <f t="shared" si="2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27" t="s">
        <v>57</v>
      </c>
      <c r="B14" s="27">
        <v>477571</v>
      </c>
      <c r="C14" s="27">
        <v>2613223</v>
      </c>
      <c r="D14" s="28">
        <v>164009</v>
      </c>
      <c r="E14" s="27"/>
      <c r="F14" s="27"/>
      <c r="G14" s="27"/>
      <c r="H14" s="27"/>
      <c r="I14" s="27"/>
      <c r="J14" s="27"/>
      <c r="K14" s="27"/>
      <c r="L14" s="29">
        <v>180011.10428834637</v>
      </c>
      <c r="M14" s="29">
        <v>181362.4057718096</v>
      </c>
      <c r="N14" s="30">
        <v>165081.97704649944</v>
      </c>
      <c r="O14" s="29">
        <v>133694.01762227589</v>
      </c>
      <c r="P14" s="29">
        <v>120248.23508639682</v>
      </c>
      <c r="Q14" s="30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 s="33">
        <v>153962</v>
      </c>
      <c r="AF14" s="33">
        <v>164009</v>
      </c>
      <c r="AG14" s="22">
        <f t="shared" si="0"/>
        <v>317971</v>
      </c>
      <c r="AH14" s="34">
        <v>162903.73139527056</v>
      </c>
      <c r="AI14" s="37">
        <v>165081.97704649944</v>
      </c>
      <c r="AJ14" s="24">
        <f t="shared" si="1"/>
        <v>327985.70844177</v>
      </c>
      <c r="AK14" s="34">
        <v>118256.10880039577</v>
      </c>
      <c r="AL14" s="34">
        <v>113876.11294973729</v>
      </c>
      <c r="AM14" s="25">
        <f t="shared" si="2"/>
        <v>232132.22175013306</v>
      </c>
      <c r="AO14" s="44" t="s">
        <v>58</v>
      </c>
      <c r="AP14" s="45">
        <f>AV12</f>
        <v>2.0059917026538523</v>
      </c>
      <c r="AQ14" s="41"/>
      <c r="AR14" s="41"/>
      <c r="AS14" s="41"/>
      <c r="AT14" s="41"/>
      <c r="AU14" s="41"/>
      <c r="AV14" s="41"/>
    </row>
    <row r="15" spans="1:50" x14ac:dyDescent="0.3">
      <c r="A15" s="27" t="s">
        <v>59</v>
      </c>
      <c r="B15" s="27">
        <v>465114</v>
      </c>
      <c r="C15" s="27">
        <v>2135652</v>
      </c>
      <c r="D15" s="28">
        <v>141546</v>
      </c>
      <c r="E15" s="27"/>
      <c r="F15" s="27"/>
      <c r="G15" s="27"/>
      <c r="H15" s="27"/>
      <c r="I15" s="27"/>
      <c r="J15" s="27"/>
      <c r="K15" s="27"/>
      <c r="L15" s="29">
        <v>159730.97618155205</v>
      </c>
      <c r="M15" s="29">
        <v>175315.68030715839</v>
      </c>
      <c r="N15" s="30">
        <v>176631.73433510296</v>
      </c>
      <c r="O15" s="29">
        <v>160775.96560931366</v>
      </c>
      <c r="P15" s="29">
        <v>130206.73221859624</v>
      </c>
      <c r="Q15" s="30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 s="33">
        <v>128633</v>
      </c>
      <c r="AF15" s="33">
        <v>141546</v>
      </c>
      <c r="AG15" s="22">
        <f t="shared" si="0"/>
        <v>270179</v>
      </c>
      <c r="AH15" s="34">
        <v>171698.69291102185</v>
      </c>
      <c r="AI15" s="37">
        <v>176631.73433510296</v>
      </c>
      <c r="AJ15" s="24">
        <f t="shared" si="1"/>
        <v>348330.42724612483</v>
      </c>
      <c r="AK15" s="34">
        <v>115209.69907852719</v>
      </c>
      <c r="AL15" s="34">
        <v>117111.67054526838</v>
      </c>
      <c r="AM15" s="25">
        <f t="shared" si="2"/>
        <v>232321.36962379556</v>
      </c>
    </row>
    <row r="16" spans="1:50" x14ac:dyDescent="0.3">
      <c r="A16" s="27" t="s">
        <v>60</v>
      </c>
      <c r="B16" s="27">
        <v>445262</v>
      </c>
      <c r="C16" s="27">
        <v>1670538</v>
      </c>
      <c r="D16" s="28">
        <v>127376</v>
      </c>
      <c r="E16" s="27"/>
      <c r="F16" s="27"/>
      <c r="G16" s="27"/>
      <c r="H16" s="27"/>
      <c r="I16" s="27"/>
      <c r="J16" s="27"/>
      <c r="K16" s="27"/>
      <c r="L16" s="29">
        <v>135504.53233400843</v>
      </c>
      <c r="M16" s="29">
        <v>152913.33719593525</v>
      </c>
      <c r="N16" s="30">
        <v>167832.85483757951</v>
      </c>
      <c r="O16" s="29">
        <v>169092.73703547218</v>
      </c>
      <c r="P16" s="29">
        <v>153913.724375388</v>
      </c>
      <c r="Q16" s="30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 s="33">
        <v>110256</v>
      </c>
      <c r="AF16" s="33">
        <v>127376</v>
      </c>
      <c r="AG16" s="22">
        <f t="shared" si="0"/>
        <v>237632</v>
      </c>
      <c r="AH16" s="34">
        <v>160271.58132803606</v>
      </c>
      <c r="AI16" s="37">
        <v>167832.85483757951</v>
      </c>
      <c r="AJ16" s="24">
        <f t="shared" si="1"/>
        <v>328104.43616561557</v>
      </c>
      <c r="AK16" s="34">
        <v>118891.29546066269</v>
      </c>
      <c r="AL16" s="34">
        <v>124649.24728371238</v>
      </c>
      <c r="AM16" s="25">
        <f t="shared" si="2"/>
        <v>243540.54274437507</v>
      </c>
    </row>
    <row r="17" spans="1:39" x14ac:dyDescent="0.3">
      <c r="A17" s="27" t="s">
        <v>61</v>
      </c>
      <c r="B17" s="27">
        <v>412442</v>
      </c>
      <c r="C17" s="27">
        <v>1225276</v>
      </c>
      <c r="D17" s="28">
        <v>119889</v>
      </c>
      <c r="E17" s="27"/>
      <c r="F17" s="27"/>
      <c r="G17" s="27"/>
      <c r="H17" s="27"/>
      <c r="I17" s="27"/>
      <c r="J17" s="27"/>
      <c r="K17" s="27"/>
      <c r="L17" s="29">
        <v>117987.18999600236</v>
      </c>
      <c r="M17" s="29">
        <v>125516.57299500768</v>
      </c>
      <c r="N17" s="30">
        <v>141642.18509499112</v>
      </c>
      <c r="O17" s="29">
        <v>155461.99387084675</v>
      </c>
      <c r="P17" s="29">
        <v>156629.01089332622</v>
      </c>
      <c r="Q17" s="30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 s="33">
        <v>100491</v>
      </c>
      <c r="AF17" s="33">
        <v>119889</v>
      </c>
      <c r="AG17" s="22">
        <f t="shared" si="0"/>
        <v>220380</v>
      </c>
      <c r="AH17" s="34">
        <v>127305.48365699808</v>
      </c>
      <c r="AI17" s="37">
        <v>141642.18509499112</v>
      </c>
      <c r="AJ17" s="24">
        <f t="shared" si="1"/>
        <v>268947.6687519892</v>
      </c>
      <c r="AK17" s="34">
        <v>131384.32033048809</v>
      </c>
      <c r="AL17" s="34">
        <v>142568.83432413675</v>
      </c>
      <c r="AM17" s="25">
        <f t="shared" si="2"/>
        <v>273953.15465462487</v>
      </c>
    </row>
    <row r="18" spans="1:39" x14ac:dyDescent="0.3">
      <c r="A18" s="27" t="s">
        <v>62</v>
      </c>
      <c r="B18" s="27">
        <v>355935</v>
      </c>
      <c r="C18" s="27">
        <v>812834</v>
      </c>
      <c r="D18" s="28">
        <v>100083</v>
      </c>
      <c r="E18" s="27"/>
      <c r="F18" s="27"/>
      <c r="G18" s="27"/>
      <c r="H18" s="27"/>
      <c r="I18" s="27"/>
      <c r="J18" s="27"/>
      <c r="K18" s="27"/>
      <c r="L18" s="29">
        <v>103463.49599458833</v>
      </c>
      <c r="M18" s="29">
        <v>101822.24523988123</v>
      </c>
      <c r="N18" s="30">
        <v>108320.05811478476</v>
      </c>
      <c r="O18" s="29">
        <v>122236.36572363062</v>
      </c>
      <c r="P18" s="29">
        <v>134162.77873839191</v>
      </c>
      <c r="Q18" s="30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 s="33">
        <v>75034</v>
      </c>
      <c r="AF18" s="33">
        <v>100083</v>
      </c>
      <c r="AG18" s="22">
        <f t="shared" si="0"/>
        <v>175117</v>
      </c>
      <c r="AH18" s="34">
        <v>92630.220539166257</v>
      </c>
      <c r="AI18" s="37">
        <v>108320.05811478476</v>
      </c>
      <c r="AJ18" s="24">
        <f t="shared" si="1"/>
        <v>200950.27865395101</v>
      </c>
      <c r="AK18" s="34">
        <v>118613.8181636411</v>
      </c>
      <c r="AL18" s="34">
        <v>135169.90750776127</v>
      </c>
      <c r="AM18" s="25">
        <f t="shared" si="2"/>
        <v>253783.72567140235</v>
      </c>
    </row>
    <row r="19" spans="1:39" x14ac:dyDescent="0.3">
      <c r="A19" s="27" t="s">
        <v>63</v>
      </c>
      <c r="B19" s="27">
        <v>264799</v>
      </c>
      <c r="C19" s="27">
        <v>456899</v>
      </c>
      <c r="D19" s="28">
        <v>124888</v>
      </c>
      <c r="E19" s="27"/>
      <c r="F19" s="27"/>
      <c r="G19" s="27"/>
      <c r="H19" s="27"/>
      <c r="I19" s="27"/>
      <c r="J19" s="27"/>
      <c r="K19" s="27"/>
      <c r="L19" s="29">
        <v>126965.36224934252</v>
      </c>
      <c r="M19" s="29">
        <v>130353.70570944546</v>
      </c>
      <c r="N19" s="30">
        <v>130557.29726790841</v>
      </c>
      <c r="O19" s="29">
        <v>135476.96492511596</v>
      </c>
      <c r="P19" s="29">
        <v>147898.48717397882</v>
      </c>
      <c r="Q19" s="30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46">
        <v>69628</v>
      </c>
      <c r="AF19" s="46">
        <v>124888</v>
      </c>
      <c r="AG19" s="39">
        <f t="shared" si="0"/>
        <v>194516</v>
      </c>
      <c r="AH19" s="47">
        <v>91755.312381185911</v>
      </c>
      <c r="AI19" s="47">
        <v>130557.29726790841</v>
      </c>
      <c r="AJ19" s="95">
        <f t="shared" si="1"/>
        <v>222312.60964909432</v>
      </c>
      <c r="AK19" s="47">
        <v>125135.97398258516</v>
      </c>
      <c r="AL19" s="47">
        <v>161993.72334835824</v>
      </c>
      <c r="AM19" s="48">
        <f t="shared" si="2"/>
        <v>287129.69733094343</v>
      </c>
    </row>
    <row r="20" spans="1:39" x14ac:dyDescent="0.3">
      <c r="A20" s="49" t="s">
        <v>64</v>
      </c>
      <c r="B20" s="49"/>
      <c r="C20" s="47">
        <v>192100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S20" s="46" t="s">
        <v>64</v>
      </c>
      <c r="T20" s="46"/>
      <c r="U20" s="46"/>
      <c r="V20" s="46">
        <v>111058</v>
      </c>
      <c r="W20" s="46"/>
      <c r="X20" s="46"/>
      <c r="Y20" s="46"/>
      <c r="Z20" s="46"/>
      <c r="AA20" s="46"/>
      <c r="AB20" s="50"/>
    </row>
    <row r="22" spans="1:39" x14ac:dyDescent="0.3">
      <c r="E22" s="17" t="s">
        <v>65</v>
      </c>
      <c r="F22" s="19">
        <f>SUM(F5:F11)</f>
        <v>124715.55091733059</v>
      </c>
      <c r="G22" s="19">
        <f t="shared" ref="G22:K22" si="14">SUM(G5:G11)</f>
        <v>116361.21870382654</v>
      </c>
      <c r="H22" s="19">
        <f t="shared" si="14"/>
        <v>111003.02801240975</v>
      </c>
      <c r="I22" s="19">
        <f t="shared" si="14"/>
        <v>106925.16281648775</v>
      </c>
      <c r="J22" s="19">
        <f t="shared" si="14"/>
        <v>100091.77767320612</v>
      </c>
      <c r="K22" s="19">
        <f t="shared" si="14"/>
        <v>89213.544419558835</v>
      </c>
    </row>
    <row r="23" spans="1:39" x14ac:dyDescent="0.3">
      <c r="E23" s="33" t="s">
        <v>66</v>
      </c>
      <c r="F23" s="34">
        <f>(1/2.05)*SUM(F5:F11)</f>
        <v>60836.854106014929</v>
      </c>
      <c r="G23" s="34">
        <f t="shared" ref="G23:I23" si="15">(1/2.05)*SUM(G5:G11)</f>
        <v>56761.570099427583</v>
      </c>
      <c r="H23" s="34">
        <f t="shared" si="15"/>
        <v>54147.81854263891</v>
      </c>
      <c r="I23" s="34">
        <f t="shared" si="15"/>
        <v>52158.616008042809</v>
      </c>
      <c r="J23" s="34">
        <f t="shared" ref="J23:K23" si="16">(1/2.05)*SUM(J5:J11)</f>
        <v>48825.257401563962</v>
      </c>
      <c r="K23" s="34">
        <f t="shared" si="16"/>
        <v>43518.80215588236</v>
      </c>
    </row>
    <row r="24" spans="1:39" x14ac:dyDescent="0.3">
      <c r="E24" s="46" t="s">
        <v>67</v>
      </c>
      <c r="F24" s="47">
        <f>F22-F23</f>
        <v>63878.696811315662</v>
      </c>
      <c r="G24" s="47">
        <f t="shared" ref="G24:K24" si="17">G22-G23</f>
        <v>59599.648604398957</v>
      </c>
      <c r="H24" s="47">
        <f t="shared" si="17"/>
        <v>56855.209469770838</v>
      </c>
      <c r="I24" s="47">
        <f t="shared" si="17"/>
        <v>54766.546808444939</v>
      </c>
      <c r="J24" s="47">
        <f t="shared" si="17"/>
        <v>51266.520271642155</v>
      </c>
      <c r="K24" s="47">
        <f t="shared" si="17"/>
        <v>45694.742263676475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3CB0-9181-489D-9452-9B348F41B3CB}">
  <dimension ref="A1:AX24"/>
  <sheetViews>
    <sheetView topLeftCell="AE1" zoomScale="95" workbookViewId="0">
      <selection activeCell="AV8" sqref="AV8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33" t="s">
        <v>34</v>
      </c>
      <c r="B2" s="33">
        <v>498937</v>
      </c>
      <c r="C2" s="33">
        <v>8558753</v>
      </c>
      <c r="D2" s="51">
        <v>74054</v>
      </c>
      <c r="E2" s="33"/>
      <c r="F2" s="33"/>
      <c r="G2" s="33"/>
      <c r="H2" s="33"/>
      <c r="I2" s="33"/>
      <c r="J2" s="33"/>
      <c r="K2" s="33"/>
      <c r="L2" s="34">
        <v>74605.307275199419</v>
      </c>
      <c r="M2" s="34">
        <v>69791.734185252062</v>
      </c>
      <c r="N2" s="52">
        <v>66885.412344605531</v>
      </c>
      <c r="O2" s="34">
        <v>64374.465026473437</v>
      </c>
      <c r="P2" s="34">
        <v>60041.28371073195</v>
      </c>
      <c r="Q2" s="52">
        <v>54424.010449410038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78275.910762604646</v>
      </c>
      <c r="X2" s="19">
        <v>73225.508433342373</v>
      </c>
      <c r="Y2" s="20">
        <v>70176.194686711897</v>
      </c>
      <c r="Z2" s="19">
        <v>67541.708007651643</v>
      </c>
      <c r="AA2" s="19">
        <v>62995.332871925624</v>
      </c>
      <c r="AB2" s="21">
        <v>57101.68808187775</v>
      </c>
      <c r="AD2" s="17" t="s">
        <v>34</v>
      </c>
      <c r="AE2">
        <f>T2</f>
        <v>78212</v>
      </c>
      <c r="AF2">
        <f>D2</f>
        <v>74054</v>
      </c>
      <c r="AG2" s="53">
        <f>AE2+AF2</f>
        <v>152266</v>
      </c>
      <c r="AH2" s="54">
        <f>Y2</f>
        <v>70176.194686711897</v>
      </c>
      <c r="AI2" s="54">
        <f>N2</f>
        <v>66885.412344605531</v>
      </c>
      <c r="AJ2" s="55">
        <f>AH2+AI2</f>
        <v>137061.60703131743</v>
      </c>
      <c r="AK2" s="54">
        <f>AB2</f>
        <v>57101.68808187775</v>
      </c>
      <c r="AL2" s="54">
        <f>Q2</f>
        <v>54424.010449410038</v>
      </c>
      <c r="AM2" s="25">
        <f>AL2+AK2</f>
        <v>111525.69853128778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31" t="s">
        <v>35</v>
      </c>
      <c r="B3" s="33">
        <v>498674</v>
      </c>
      <c r="C3" s="33">
        <v>8059816</v>
      </c>
      <c r="D3" s="51">
        <v>87132</v>
      </c>
      <c r="E3" s="33"/>
      <c r="F3" s="33"/>
      <c r="G3" s="33"/>
      <c r="H3" s="33"/>
      <c r="I3" s="33"/>
      <c r="J3" s="33"/>
      <c r="K3" s="33"/>
      <c r="L3" s="34">
        <v>74014.964606753958</v>
      </c>
      <c r="M3" s="34">
        <v>74565.981276499428</v>
      </c>
      <c r="N3" s="52">
        <v>69754.945520369089</v>
      </c>
      <c r="O3" s="34">
        <v>66850.155662005054</v>
      </c>
      <c r="P3" s="34">
        <v>64340.531916076812</v>
      </c>
      <c r="Q3" s="52">
        <v>60009.634709723963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78217.975940565433</v>
      </c>
      <c r="Y3" s="35">
        <v>73171.311596046129</v>
      </c>
      <c r="Z3" s="34">
        <v>70124.254756394206</v>
      </c>
      <c r="AA3" s="34">
        <v>67491.717955852509</v>
      </c>
      <c r="AB3" s="36">
        <v>62948.707756182106</v>
      </c>
      <c r="AD3" s="33" t="s">
        <v>35</v>
      </c>
      <c r="AE3">
        <f t="shared" ref="AE3:AE19" si="0">T3</f>
        <v>92901</v>
      </c>
      <c r="AF3">
        <f t="shared" ref="AF3:AF19" si="1">D3</f>
        <v>87132</v>
      </c>
      <c r="AG3" s="53">
        <f t="shared" ref="AG3:AG19" si="2">AE3+AF3</f>
        <v>180033</v>
      </c>
      <c r="AH3" s="54">
        <f t="shared" ref="AH3:AH19" si="3">Y3</f>
        <v>73171.311596046129</v>
      </c>
      <c r="AI3" s="54">
        <f t="shared" ref="AI3:AI19" si="4">N3</f>
        <v>69754.945520369089</v>
      </c>
      <c r="AJ3" s="55">
        <f t="shared" ref="AJ3:AJ19" si="5">AH3+AI3</f>
        <v>142926.25711641522</v>
      </c>
      <c r="AK3" s="54">
        <f t="shared" ref="AK3:AK19" si="6">AB3</f>
        <v>62948.707756182106</v>
      </c>
      <c r="AL3" s="54">
        <f t="shared" ref="AL3:AL19" si="7">Q3</f>
        <v>60009.634709723963</v>
      </c>
      <c r="AM3" s="25">
        <f t="shared" ref="AM3:AM19" si="8">AL3+AK3</f>
        <v>122958.34246590607</v>
      </c>
    </row>
    <row r="4" spans="1:50" x14ac:dyDescent="0.3">
      <c r="A4" s="31" t="s">
        <v>36</v>
      </c>
      <c r="B4" s="33">
        <v>498434</v>
      </c>
      <c r="C4" s="33">
        <v>7561142</v>
      </c>
      <c r="D4" s="51">
        <v>99724</v>
      </c>
      <c r="E4" s="33"/>
      <c r="F4" s="33"/>
      <c r="G4" s="33"/>
      <c r="H4" s="33"/>
      <c r="I4" s="33"/>
      <c r="J4" s="33"/>
      <c r="K4" s="33"/>
      <c r="L4" s="34">
        <v>87090.065429519076</v>
      </c>
      <c r="M4" s="34">
        <v>73979.342955122585</v>
      </c>
      <c r="N4" s="52">
        <v>74530.094433579288</v>
      </c>
      <c r="O4" s="34">
        <v>69721.374115152677</v>
      </c>
      <c r="P4" s="34">
        <v>66817.982263434285</v>
      </c>
      <c r="Q4" s="52">
        <v>64309.566340049467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78182.021809814818</v>
      </c>
      <c r="Z4" s="34">
        <v>73137.677244444931</v>
      </c>
      <c r="AA4" s="34">
        <v>70092.021032701115</v>
      </c>
      <c r="AB4" s="36">
        <v>67460.694319370115</v>
      </c>
      <c r="AD4" s="33" t="s">
        <v>36</v>
      </c>
      <c r="AE4">
        <f t="shared" si="0"/>
        <v>105944</v>
      </c>
      <c r="AF4">
        <f t="shared" si="1"/>
        <v>99724</v>
      </c>
      <c r="AG4" s="53">
        <f t="shared" si="2"/>
        <v>205668</v>
      </c>
      <c r="AH4" s="54">
        <f t="shared" si="3"/>
        <v>78182.021809814818</v>
      </c>
      <c r="AI4" s="54">
        <f t="shared" si="4"/>
        <v>74530.094433579288</v>
      </c>
      <c r="AJ4" s="55">
        <f t="shared" si="5"/>
        <v>152712.11624339409</v>
      </c>
      <c r="AK4" s="54">
        <f t="shared" si="6"/>
        <v>67460.694319370115</v>
      </c>
      <c r="AL4" s="54">
        <f t="shared" si="7"/>
        <v>64309.566340049467</v>
      </c>
      <c r="AM4" s="25">
        <f t="shared" si="8"/>
        <v>131770.26065941958</v>
      </c>
      <c r="AO4" s="39" t="s">
        <v>37</v>
      </c>
      <c r="AP4" s="40">
        <f>SUM(AG2:AG5,AG15:AG19)/SUM(AG6:AG14)</f>
        <v>0.70988802996416944</v>
      </c>
      <c r="AQ4" s="41">
        <f t="shared" ref="AQ4:AV4" si="9">SUM(L2:L5,L15:L19,W2:W5,W15:W19)/SUM(L6:L14,W6:W14)</f>
        <v>0.74790070186543556</v>
      </c>
      <c r="AR4" s="41">
        <f t="shared" si="9"/>
        <v>0.81427140891169791</v>
      </c>
      <c r="AS4" s="41">
        <f t="shared" si="9"/>
        <v>0.92114093393652452</v>
      </c>
      <c r="AT4" s="41">
        <f t="shared" si="9"/>
        <v>1.0158996202282875</v>
      </c>
      <c r="AU4" s="41">
        <f t="shared" si="9"/>
        <v>1.0641570071242352</v>
      </c>
      <c r="AV4" s="41">
        <f t="shared" si="9"/>
        <v>1.0571918937780658</v>
      </c>
      <c r="AX4" t="s">
        <v>38</v>
      </c>
    </row>
    <row r="5" spans="1:50" x14ac:dyDescent="0.3">
      <c r="A5" s="33" t="s">
        <v>39</v>
      </c>
      <c r="B5" s="33">
        <v>498195</v>
      </c>
      <c r="C5" s="33">
        <v>7062708</v>
      </c>
      <c r="D5" s="51">
        <v>101883</v>
      </c>
      <c r="E5" s="56">
        <v>1E-3</v>
      </c>
      <c r="F5" s="29">
        <f>2.5*(D5+L5)*E5</f>
        <v>503.89795540633264</v>
      </c>
      <c r="G5" s="29">
        <f>2.5*(L5+M5)*E5</f>
        <v>466.81121937237054</v>
      </c>
      <c r="H5" s="29">
        <f t="shared" ref="H5:J5" si="10">2.5*(M5+N5)*$E$5</f>
        <v>402.48043828363711</v>
      </c>
      <c r="I5" s="29">
        <f t="shared" si="10"/>
        <v>371.0955671155275</v>
      </c>
      <c r="J5" s="29">
        <f t="shared" si="10"/>
        <v>360.45574927490668</v>
      </c>
      <c r="K5" s="29">
        <f>2.5*(P5+Q5)*$E$5</f>
        <v>341.18471377870566</v>
      </c>
      <c r="L5" s="34">
        <v>99676.182162533063</v>
      </c>
      <c r="M5" s="34">
        <v>87048.305586415168</v>
      </c>
      <c r="N5" s="52">
        <v>73943.869727039681</v>
      </c>
      <c r="O5" s="34">
        <v>74494.357119171313</v>
      </c>
      <c r="P5" s="34">
        <v>69687.942590791339</v>
      </c>
      <c r="Q5" s="52">
        <v>66785.942920690897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78119.690849517894</v>
      </c>
      <c r="AA5" s="34">
        <v>73079.367910009678</v>
      </c>
      <c r="AB5" s="36">
        <v>70036.139861058502</v>
      </c>
      <c r="AD5" s="33" t="s">
        <v>39</v>
      </c>
      <c r="AE5">
        <f t="shared" si="0"/>
        <v>110621</v>
      </c>
      <c r="AF5">
        <f t="shared" si="1"/>
        <v>101883</v>
      </c>
      <c r="AG5" s="53">
        <f t="shared" si="2"/>
        <v>212504</v>
      </c>
      <c r="AH5" s="54">
        <f t="shared" si="3"/>
        <v>78082.279444209766</v>
      </c>
      <c r="AI5" s="54">
        <f t="shared" si="4"/>
        <v>73943.869727039681</v>
      </c>
      <c r="AJ5" s="55">
        <f t="shared" si="5"/>
        <v>152026.14917124945</v>
      </c>
      <c r="AK5" s="54">
        <f t="shared" si="6"/>
        <v>70036.139861058502</v>
      </c>
      <c r="AL5" s="54">
        <f t="shared" si="7"/>
        <v>66785.942920690897</v>
      </c>
      <c r="AM5" s="25">
        <f t="shared" si="8"/>
        <v>136822.0827817494</v>
      </c>
      <c r="AO5" s="42" t="s">
        <v>40</v>
      </c>
      <c r="AP5" s="43">
        <f>AS4</f>
        <v>0.92114093393652452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33" t="s">
        <v>42</v>
      </c>
      <c r="B6" s="33">
        <v>497840</v>
      </c>
      <c r="C6" s="33">
        <v>6564513</v>
      </c>
      <c r="D6" s="51">
        <v>100353</v>
      </c>
      <c r="E6" s="56">
        <v>1.4E-2</v>
      </c>
      <c r="F6" s="29">
        <f t="shared" ref="F6:F11" si="11">2.5*(D6+L6)*E6</f>
        <v>7075.7190345647787</v>
      </c>
      <c r="G6" s="29">
        <f>2.5*(L6+M6)*$E$6</f>
        <v>7049.5444829290564</v>
      </c>
      <c r="H6" s="29">
        <f t="shared" ref="H6:K6" si="12">2.5*(M6+N6)*$E$6</f>
        <v>6530.7001562295354</v>
      </c>
      <c r="I6" s="29">
        <f t="shared" si="12"/>
        <v>5630.7109857219812</v>
      </c>
      <c r="J6" s="29">
        <f t="shared" si="12"/>
        <v>5191.6358852640415</v>
      </c>
      <c r="K6" s="29">
        <f t="shared" si="12"/>
        <v>5042.7845784607889</v>
      </c>
      <c r="L6" s="34">
        <v>101810.40098756511</v>
      </c>
      <c r="M6" s="34">
        <v>99605.155667550775</v>
      </c>
      <c r="N6" s="52">
        <v>86986.277367578819</v>
      </c>
      <c r="O6" s="34">
        <v>73891.179367334946</v>
      </c>
      <c r="P6" s="34">
        <v>74441.274497351929</v>
      </c>
      <c r="Q6" s="52">
        <v>69638.284887242058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77980.113459835353</v>
      </c>
      <c r="AB6" s="36">
        <v>72948.7961258461</v>
      </c>
      <c r="AD6" s="33" t="s">
        <v>42</v>
      </c>
      <c r="AE6">
        <f t="shared" si="0"/>
        <v>112430</v>
      </c>
      <c r="AF6">
        <f t="shared" si="1"/>
        <v>100353</v>
      </c>
      <c r="AG6" s="53">
        <f t="shared" si="2"/>
        <v>212783</v>
      </c>
      <c r="AH6" s="54">
        <f t="shared" si="3"/>
        <v>92710.292237257687</v>
      </c>
      <c r="AI6" s="54">
        <f t="shared" si="4"/>
        <v>86986.277367578819</v>
      </c>
      <c r="AJ6" s="55">
        <f t="shared" si="5"/>
        <v>179696.56960483652</v>
      </c>
      <c r="AK6" s="54">
        <f t="shared" si="6"/>
        <v>72948.7961258461</v>
      </c>
      <c r="AL6" s="54">
        <f t="shared" si="7"/>
        <v>69638.284887242058</v>
      </c>
      <c r="AM6" s="25">
        <f t="shared" si="8"/>
        <v>142587.08101308817</v>
      </c>
      <c r="AO6" s="44" t="s">
        <v>43</v>
      </c>
      <c r="AP6" s="45">
        <f>AV4</f>
        <v>1.0571918937780658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33" t="s">
        <v>45</v>
      </c>
      <c r="B7" s="33">
        <v>497474</v>
      </c>
      <c r="C7" s="33">
        <v>6066673</v>
      </c>
      <c r="D7" s="51">
        <v>106943</v>
      </c>
      <c r="E7" s="56">
        <v>6.3E-2</v>
      </c>
      <c r="F7" s="29">
        <f t="shared" si="11"/>
        <v>32637.500104682229</v>
      </c>
      <c r="G7" s="29">
        <f>2.5*(L7+M7)*$E$7</f>
        <v>31817.327112134131</v>
      </c>
      <c r="H7" s="29">
        <f t="shared" ref="H7:K7" si="13">2.5*(M7+N7)*$E$7</f>
        <v>31699.628222828462</v>
      </c>
      <c r="I7" s="29">
        <f t="shared" si="13"/>
        <v>29366.54524112284</v>
      </c>
      <c r="J7" s="29">
        <f t="shared" si="13"/>
        <v>25319.571400650326</v>
      </c>
      <c r="K7" s="29">
        <f t="shared" si="13"/>
        <v>23345.186037153097</v>
      </c>
      <c r="L7" s="34">
        <v>100279.22288687128</v>
      </c>
      <c r="M7" s="34">
        <v>101735.55242826605</v>
      </c>
      <c r="N7" s="52">
        <v>99531.928351597206</v>
      </c>
      <c r="O7" s="34">
        <v>86922.327147595424</v>
      </c>
      <c r="P7" s="34">
        <v>73836.85634859711</v>
      </c>
      <c r="Q7" s="52">
        <v>74386.547061898716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77803.482904837772</v>
      </c>
      <c r="AD7" s="33" t="s">
        <v>45</v>
      </c>
      <c r="AE7">
        <f t="shared" si="0"/>
        <v>118685</v>
      </c>
      <c r="AF7">
        <f t="shared" si="1"/>
        <v>106943</v>
      </c>
      <c r="AG7" s="53">
        <f t="shared" si="2"/>
        <v>225628</v>
      </c>
      <c r="AH7" s="54">
        <f t="shared" si="3"/>
        <v>105481.59261318635</v>
      </c>
      <c r="AI7" s="54">
        <f t="shared" si="4"/>
        <v>99531.928351597206</v>
      </c>
      <c r="AJ7" s="55">
        <f t="shared" si="5"/>
        <v>205013.52096478356</v>
      </c>
      <c r="AK7" s="54">
        <f t="shared" si="6"/>
        <v>77803.482904837772</v>
      </c>
      <c r="AL7" s="54">
        <f t="shared" si="7"/>
        <v>74386.547061898716</v>
      </c>
      <c r="AM7" s="25">
        <f t="shared" si="8"/>
        <v>152190.0299667365</v>
      </c>
      <c r="AP7" s="41"/>
      <c r="AQ7" s="41"/>
      <c r="AR7" s="41"/>
      <c r="AS7" s="41"/>
      <c r="AT7" s="41"/>
      <c r="AU7" s="41"/>
      <c r="AV7" s="41"/>
    </row>
    <row r="8" spans="1:50" x14ac:dyDescent="0.3">
      <c r="A8" s="33" t="s">
        <v>46</v>
      </c>
      <c r="B8" s="33">
        <v>496929</v>
      </c>
      <c r="C8" s="33">
        <v>5569199</v>
      </c>
      <c r="D8" s="51">
        <v>118492</v>
      </c>
      <c r="E8" s="56">
        <v>0.107</v>
      </c>
      <c r="F8" s="29">
        <f t="shared" si="11"/>
        <v>60272.522263902225</v>
      </c>
      <c r="G8" s="29">
        <f>2.5*(L8+M8)*$E$8</f>
        <v>55371.217006686064</v>
      </c>
      <c r="H8" s="29">
        <f t="shared" ref="H8:K8" si="14">2.5*(M8+N8)*$E$8</f>
        <v>53979.750852484845</v>
      </c>
      <c r="I8" s="29">
        <f t="shared" si="14"/>
        <v>53780.06856308502</v>
      </c>
      <c r="J8" s="29">
        <f t="shared" si="14"/>
        <v>49821.871897890829</v>
      </c>
      <c r="K8" s="29">
        <f t="shared" si="14"/>
        <v>42955.970219684852</v>
      </c>
      <c r="L8" s="34">
        <v>106825.84023888686</v>
      </c>
      <c r="M8" s="34">
        <v>100169.36352442553</v>
      </c>
      <c r="N8" s="52">
        <v>101624.09760635896</v>
      </c>
      <c r="O8" s="34">
        <v>99422.887676201877</v>
      </c>
      <c r="P8" s="34">
        <v>86827.100727128345</v>
      </c>
      <c r="Q8" s="52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>
        <f t="shared" si="0"/>
        <v>125488</v>
      </c>
      <c r="AF8">
        <f t="shared" si="1"/>
        <v>118492</v>
      </c>
      <c r="AG8" s="53">
        <f t="shared" si="2"/>
        <v>243980</v>
      </c>
      <c r="AH8" s="54">
        <f t="shared" si="3"/>
        <v>109923.68502431757</v>
      </c>
      <c r="AI8" s="54">
        <f t="shared" si="4"/>
        <v>101624.09760635896</v>
      </c>
      <c r="AJ8" s="55">
        <f t="shared" si="5"/>
        <v>211547.78263067652</v>
      </c>
      <c r="AK8" s="54">
        <f t="shared" si="6"/>
        <v>77623.10888602458</v>
      </c>
      <c r="AL8" s="54">
        <f t="shared" si="7"/>
        <v>73755.965514684212</v>
      </c>
      <c r="AM8" s="25">
        <f t="shared" si="8"/>
        <v>151379.07440070878</v>
      </c>
      <c r="AO8" s="39" t="s">
        <v>47</v>
      </c>
      <c r="AP8" s="40">
        <f>SUM(AG11:AG14)/SUM(AG6:AG9)</f>
        <v>1.4903118887721969</v>
      </c>
      <c r="AQ8" s="41">
        <f>SUM(L11:L14,W11:W14)/SUM(L6:L9,W6:W9)</f>
        <v>1.4939435401442125</v>
      </c>
      <c r="AR8" s="41">
        <f t="shared" ref="AR8:AV8" si="15">SUM(M11:M14,X11:X14)/SUM(M6:M9,X6:X9)</f>
        <v>1.4222591396933837</v>
      </c>
      <c r="AS8" s="41">
        <f t="shared" si="15"/>
        <v>1.3473700041749352</v>
      </c>
      <c r="AT8" s="41">
        <f t="shared" si="15"/>
        <v>1.3017184362104577</v>
      </c>
      <c r="AU8" s="41">
        <f t="shared" si="15"/>
        <v>1.3229475997830387</v>
      </c>
      <c r="AV8" s="41">
        <f t="shared" si="15"/>
        <v>1.3896109895449109</v>
      </c>
    </row>
    <row r="9" spans="1:50" x14ac:dyDescent="0.3">
      <c r="A9" s="33" t="s">
        <v>48</v>
      </c>
      <c r="B9" s="33">
        <v>496141</v>
      </c>
      <c r="C9" s="33">
        <v>5072270</v>
      </c>
      <c r="D9" s="51">
        <v>124924</v>
      </c>
      <c r="E9" s="56">
        <v>6.7000000000000004E-2</v>
      </c>
      <c r="F9" s="29">
        <f t="shared" si="11"/>
        <v>40740.70717575348</v>
      </c>
      <c r="G9" s="29">
        <f>2.5*(L9+M9)*$E$9</f>
        <v>37680.891256373776</v>
      </c>
      <c r="H9" s="29">
        <f t="shared" ref="H9:K9" si="16">2.5*(M9+N9)*$E$9</f>
        <v>34616.716347568508</v>
      </c>
      <c r="I9" s="29">
        <f t="shared" si="16"/>
        <v>33746.806098685789</v>
      </c>
      <c r="J9" s="29">
        <f t="shared" si="16"/>
        <v>33621.96966659234</v>
      </c>
      <c r="K9" s="29">
        <f t="shared" si="16"/>
        <v>31147.402940158034</v>
      </c>
      <c r="L9" s="34">
        <v>118304.10254181181</v>
      </c>
      <c r="M9" s="34">
        <v>106656.44227235996</v>
      </c>
      <c r="N9" s="52">
        <v>100010.52099670577</v>
      </c>
      <c r="O9" s="34">
        <v>101462.94824917954</v>
      </c>
      <c r="P9" s="34">
        <v>99265.22886480458</v>
      </c>
      <c r="Q9" s="52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>
        <f t="shared" si="0"/>
        <v>126768</v>
      </c>
      <c r="AF9">
        <f t="shared" si="1"/>
        <v>124924</v>
      </c>
      <c r="AG9" s="53">
        <f t="shared" si="2"/>
        <v>251692</v>
      </c>
      <c r="AH9" s="54">
        <f t="shared" si="3"/>
        <v>111655.75142475779</v>
      </c>
      <c r="AI9" s="54">
        <f t="shared" si="4"/>
        <v>100010.52099670577</v>
      </c>
      <c r="AJ9" s="55">
        <f t="shared" si="5"/>
        <v>211666.27242146357</v>
      </c>
      <c r="AK9" s="54">
        <f t="shared" si="6"/>
        <v>92020.288271437355</v>
      </c>
      <c r="AL9" s="54">
        <f t="shared" si="7"/>
        <v>86689.415554049338</v>
      </c>
      <c r="AM9" s="25">
        <f t="shared" si="8"/>
        <v>178709.70382548671</v>
      </c>
      <c r="AO9" s="42" t="s">
        <v>49</v>
      </c>
      <c r="AP9" s="43">
        <f>AS8</f>
        <v>1.3473700041749352</v>
      </c>
      <c r="AQ9" s="41"/>
      <c r="AR9" s="41"/>
      <c r="AS9" s="41"/>
      <c r="AT9" s="41"/>
      <c r="AU9" s="41"/>
      <c r="AV9" s="41"/>
    </row>
    <row r="10" spans="1:50" x14ac:dyDescent="0.3">
      <c r="A10" s="33" t="s">
        <v>50</v>
      </c>
      <c r="B10" s="33">
        <v>494885</v>
      </c>
      <c r="C10" s="33">
        <v>4576129</v>
      </c>
      <c r="D10" s="51">
        <v>138541</v>
      </c>
      <c r="E10" s="56">
        <v>1.6E-2</v>
      </c>
      <c r="F10" s="29">
        <f t="shared" si="11"/>
        <v>10525.950003809399</v>
      </c>
      <c r="G10" s="29">
        <f>2.5*(L10+M10)*$E$10</f>
        <v>9704.4944502796225</v>
      </c>
      <c r="H10" s="29">
        <f t="shared" ref="H10:K10" si="17">2.5*(M10+N10)*$E$10</f>
        <v>8975.6419421383343</v>
      </c>
      <c r="I10" s="29">
        <f t="shared" si="17"/>
        <v>8245.7511165101532</v>
      </c>
      <c r="J10" s="29">
        <f t="shared" si="17"/>
        <v>8038.5372567677305</v>
      </c>
      <c r="K10" s="29">
        <f t="shared" si="17"/>
        <v>8008.8010409181288</v>
      </c>
      <c r="L10" s="34">
        <v>124607.75009523502</v>
      </c>
      <c r="M10" s="34">
        <v>118004.6111617555</v>
      </c>
      <c r="N10" s="52">
        <v>106386.43739170287</v>
      </c>
      <c r="O10" s="34">
        <v>99757.340521050952</v>
      </c>
      <c r="P10" s="34">
        <v>101206.0908981423</v>
      </c>
      <c r="Q10" s="52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>
        <f t="shared" si="0"/>
        <v>138944</v>
      </c>
      <c r="AF10">
        <f t="shared" si="1"/>
        <v>138541</v>
      </c>
      <c r="AG10" s="53">
        <f t="shared" si="2"/>
        <v>277485</v>
      </c>
      <c r="AH10" s="54">
        <f t="shared" si="3"/>
        <v>117716.75037214495</v>
      </c>
      <c r="AI10" s="54">
        <f t="shared" si="4"/>
        <v>106386.43739170287</v>
      </c>
      <c r="AJ10" s="55">
        <f t="shared" si="5"/>
        <v>224103.18776384782</v>
      </c>
      <c r="AK10" s="54">
        <f t="shared" si="6"/>
        <v>104563.41175993552</v>
      </c>
      <c r="AL10" s="54">
        <f t="shared" si="7"/>
        <v>99013.935124810916</v>
      </c>
      <c r="AM10" s="25">
        <f t="shared" si="8"/>
        <v>203577.34688474645</v>
      </c>
      <c r="AO10" s="44" t="s">
        <v>51</v>
      </c>
      <c r="AP10" s="45">
        <f>AV8</f>
        <v>1.3896109895449109</v>
      </c>
      <c r="AQ10" s="41"/>
      <c r="AR10" s="41"/>
      <c r="AS10" s="41"/>
      <c r="AT10" s="41"/>
      <c r="AU10" s="41"/>
      <c r="AV10" s="41"/>
    </row>
    <row r="11" spans="1:50" x14ac:dyDescent="0.3">
      <c r="A11" s="33" t="s">
        <v>52</v>
      </c>
      <c r="B11" s="33">
        <v>492866</v>
      </c>
      <c r="C11" s="33">
        <v>4081244</v>
      </c>
      <c r="D11" s="51">
        <v>170369</v>
      </c>
      <c r="E11" s="56">
        <v>2E-3</v>
      </c>
      <c r="F11" s="29">
        <f t="shared" si="11"/>
        <v>1541.7239466845831</v>
      </c>
      <c r="G11" s="29">
        <f>2.5*(L11+M11)*$E$11</f>
        <v>1310.3758637303426</v>
      </c>
      <c r="H11" s="29">
        <f t="shared" ref="H11:K11" si="18">2.5*(M11+N11)*$E$11</f>
        <v>1208.1128347321894</v>
      </c>
      <c r="I11" s="29">
        <f t="shared" si="18"/>
        <v>1117.377961913867</v>
      </c>
      <c r="J11" s="29">
        <f t="shared" si="18"/>
        <v>1026.5138289172974</v>
      </c>
      <c r="K11" s="29">
        <f t="shared" si="18"/>
        <v>1000.717768672036</v>
      </c>
      <c r="L11" s="34">
        <v>137975.78933691667</v>
      </c>
      <c r="M11" s="34">
        <v>124099.38340915184</v>
      </c>
      <c r="N11" s="52">
        <v>117523.18353728601</v>
      </c>
      <c r="O11" s="34">
        <v>105952.4088454874</v>
      </c>
      <c r="P11" s="34">
        <v>99350.356937972057</v>
      </c>
      <c r="Q11" s="52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>
        <f t="shared" si="0"/>
        <v>170327</v>
      </c>
      <c r="AF11">
        <f t="shared" si="1"/>
        <v>170369</v>
      </c>
      <c r="AG11" s="53">
        <f t="shared" si="2"/>
        <v>340696</v>
      </c>
      <c r="AH11" s="54">
        <f t="shared" si="3"/>
        <v>124098.40362440383</v>
      </c>
      <c r="AI11" s="54">
        <f t="shared" si="4"/>
        <v>117523.18353728601</v>
      </c>
      <c r="AJ11" s="55">
        <f t="shared" si="5"/>
        <v>241621.58716168982</v>
      </c>
      <c r="AK11" s="54">
        <f t="shared" si="6"/>
        <v>108546.61346476848</v>
      </c>
      <c r="AL11" s="54">
        <f t="shared" si="7"/>
        <v>100793.19679643514</v>
      </c>
      <c r="AM11" s="25">
        <f t="shared" si="8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33" t="s">
        <v>53</v>
      </c>
      <c r="B12" s="33">
        <v>489933</v>
      </c>
      <c r="C12" s="33">
        <v>3588378</v>
      </c>
      <c r="D12" s="51">
        <v>186057</v>
      </c>
      <c r="E12" s="57"/>
      <c r="F12" s="57"/>
      <c r="G12" s="57"/>
      <c r="H12" s="57"/>
      <c r="I12" s="57"/>
      <c r="J12" s="57"/>
      <c r="K12" s="57"/>
      <c r="L12" s="34">
        <v>169355.14983180011</v>
      </c>
      <c r="M12" s="34">
        <v>137154.7081705851</v>
      </c>
      <c r="N12" s="52">
        <v>123360.87945160751</v>
      </c>
      <c r="O12" s="34">
        <v>116823.8139372023</v>
      </c>
      <c r="P12" s="34">
        <v>105321.89585586383</v>
      </c>
      <c r="Q12" s="52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>
        <f t="shared" si="0"/>
        <v>184622</v>
      </c>
      <c r="AF12">
        <f t="shared" si="1"/>
        <v>186057</v>
      </c>
      <c r="AG12" s="53">
        <f t="shared" si="2"/>
        <v>370679</v>
      </c>
      <c r="AH12" s="54">
        <f t="shared" si="3"/>
        <v>124559.7830916064</v>
      </c>
      <c r="AI12" s="54">
        <f t="shared" si="4"/>
        <v>123360.87945160751</v>
      </c>
      <c r="AJ12" s="55">
        <f t="shared" si="5"/>
        <v>247920.66254321393</v>
      </c>
      <c r="AK12" s="54">
        <f t="shared" si="6"/>
        <v>109613.83340237029</v>
      </c>
      <c r="AL12" s="54">
        <f t="shared" si="7"/>
        <v>98759.132148883189</v>
      </c>
      <c r="AM12" s="25">
        <f t="shared" si="8"/>
        <v>208372.96555125347</v>
      </c>
      <c r="AO12" s="39" t="s">
        <v>54</v>
      </c>
      <c r="AP12" s="40">
        <f>AG14/AG6</f>
        <v>1.4943440030453561</v>
      </c>
      <c r="AQ12" s="41">
        <f t="shared" ref="AQ12:AV12" si="19">(L14+W14)/(L6+W6)</f>
        <v>1.6723567258564751</v>
      </c>
      <c r="AR12" s="41">
        <f t="shared" si="19"/>
        <v>1.7434378642458144</v>
      </c>
      <c r="AS12" s="41">
        <f t="shared" si="19"/>
        <v>1.8252196419944473</v>
      </c>
      <c r="AT12" s="41">
        <f t="shared" si="19"/>
        <v>1.7466970138623041</v>
      </c>
      <c r="AU12" s="41">
        <f t="shared" si="19"/>
        <v>1.5785683670375006</v>
      </c>
      <c r="AV12" s="41">
        <f t="shared" si="19"/>
        <v>1.6280031830431081</v>
      </c>
    </row>
    <row r="13" spans="1:50" x14ac:dyDescent="0.3">
      <c r="A13" s="33" t="s">
        <v>55</v>
      </c>
      <c r="B13" s="33">
        <v>485222</v>
      </c>
      <c r="C13" s="33">
        <v>3098445</v>
      </c>
      <c r="D13" s="51">
        <v>182895</v>
      </c>
      <c r="E13" s="33"/>
      <c r="F13" s="33"/>
      <c r="G13" s="33"/>
      <c r="H13" s="33"/>
      <c r="I13" s="33"/>
      <c r="J13" s="33"/>
      <c r="K13" s="33"/>
      <c r="L13" s="34">
        <v>184267.95021768281</v>
      </c>
      <c r="M13" s="34">
        <v>167726.69836831916</v>
      </c>
      <c r="N13" s="52">
        <v>135835.8832900573</v>
      </c>
      <c r="O13" s="34">
        <v>122174.6905174134</v>
      </c>
      <c r="P13" s="34">
        <v>115700.48281344015</v>
      </c>
      <c r="Q13" s="52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>
        <f t="shared" si="0"/>
        <v>179834</v>
      </c>
      <c r="AF13">
        <f t="shared" si="1"/>
        <v>182895</v>
      </c>
      <c r="AG13" s="53">
        <f t="shared" si="2"/>
        <v>362729</v>
      </c>
      <c r="AH13" s="54">
        <f t="shared" si="3"/>
        <v>135208.91802269095</v>
      </c>
      <c r="AI13" s="54">
        <f t="shared" si="4"/>
        <v>135835.8832900573</v>
      </c>
      <c r="AJ13" s="55">
        <f t="shared" si="5"/>
        <v>271044.80131274823</v>
      </c>
      <c r="AK13" s="54">
        <f t="shared" si="6"/>
        <v>114166.34648848709</v>
      </c>
      <c r="AL13" s="54">
        <f t="shared" si="7"/>
        <v>104309.16258136103</v>
      </c>
      <c r="AM13" s="25">
        <f t="shared" si="8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33" t="s">
        <v>57</v>
      </c>
      <c r="B14" s="33">
        <v>477571</v>
      </c>
      <c r="C14" s="33">
        <v>2613223</v>
      </c>
      <c r="D14" s="51">
        <v>164009</v>
      </c>
      <c r="E14" s="33"/>
      <c r="F14" s="33"/>
      <c r="G14" s="33"/>
      <c r="H14" s="33"/>
      <c r="I14" s="33"/>
      <c r="J14" s="33"/>
      <c r="K14" s="33"/>
      <c r="L14" s="34">
        <v>180011.10428834637</v>
      </c>
      <c r="M14" s="34">
        <v>181362.4057718096</v>
      </c>
      <c r="N14" s="52">
        <v>165081.97704649944</v>
      </c>
      <c r="O14" s="34">
        <v>133694.01762227589</v>
      </c>
      <c r="P14" s="34">
        <v>120248.23508639682</v>
      </c>
      <c r="Q14" s="52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>
        <f t="shared" si="0"/>
        <v>153962</v>
      </c>
      <c r="AF14">
        <f t="shared" si="1"/>
        <v>164009</v>
      </c>
      <c r="AG14" s="53">
        <f t="shared" si="2"/>
        <v>317971</v>
      </c>
      <c r="AH14" s="54">
        <f t="shared" si="3"/>
        <v>162903.73139527056</v>
      </c>
      <c r="AI14" s="54">
        <f t="shared" si="4"/>
        <v>165081.97704649944</v>
      </c>
      <c r="AJ14" s="55">
        <f t="shared" si="5"/>
        <v>327985.70844177</v>
      </c>
      <c r="AK14" s="54">
        <f t="shared" si="6"/>
        <v>118256.10880039577</v>
      </c>
      <c r="AL14" s="54">
        <f t="shared" si="7"/>
        <v>113876.11294973729</v>
      </c>
      <c r="AM14" s="25">
        <f t="shared" si="8"/>
        <v>232132.22175013306</v>
      </c>
      <c r="AO14" s="44" t="s">
        <v>58</v>
      </c>
      <c r="AP14" s="45">
        <f>AV12</f>
        <v>1.6280031830431081</v>
      </c>
      <c r="AQ14" s="41"/>
      <c r="AR14" s="41"/>
      <c r="AS14" s="41"/>
      <c r="AT14" s="41"/>
      <c r="AU14" s="41"/>
      <c r="AV14" s="41"/>
    </row>
    <row r="15" spans="1:50" x14ac:dyDescent="0.3">
      <c r="A15" s="33" t="s">
        <v>59</v>
      </c>
      <c r="B15" s="33">
        <v>465114</v>
      </c>
      <c r="C15" s="33">
        <v>2135652</v>
      </c>
      <c r="D15" s="51">
        <v>141546</v>
      </c>
      <c r="E15" s="33"/>
      <c r="F15" s="33"/>
      <c r="G15" s="33"/>
      <c r="H15" s="33"/>
      <c r="I15" s="33"/>
      <c r="J15" s="33"/>
      <c r="K15" s="33"/>
      <c r="L15" s="34">
        <v>159730.97618155205</v>
      </c>
      <c r="M15" s="34">
        <v>175315.68030715839</v>
      </c>
      <c r="N15" s="52">
        <v>176631.73433510296</v>
      </c>
      <c r="O15" s="34">
        <v>160775.96560931366</v>
      </c>
      <c r="P15" s="34">
        <v>130206.73221859624</v>
      </c>
      <c r="Q15" s="52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>
        <f t="shared" si="0"/>
        <v>128633</v>
      </c>
      <c r="AF15">
        <f t="shared" si="1"/>
        <v>141546</v>
      </c>
      <c r="AG15" s="53">
        <f t="shared" si="2"/>
        <v>270179</v>
      </c>
      <c r="AH15" s="54">
        <f t="shared" si="3"/>
        <v>171698.69291102185</v>
      </c>
      <c r="AI15" s="54">
        <f t="shared" si="4"/>
        <v>176631.73433510296</v>
      </c>
      <c r="AJ15" s="55">
        <f t="shared" si="5"/>
        <v>348330.42724612483</v>
      </c>
      <c r="AK15" s="54">
        <f t="shared" si="6"/>
        <v>115209.69907852719</v>
      </c>
      <c r="AL15" s="54">
        <f t="shared" si="7"/>
        <v>117111.67054526838</v>
      </c>
      <c r="AM15" s="25">
        <f t="shared" si="8"/>
        <v>232321.36962379556</v>
      </c>
    </row>
    <row r="16" spans="1:50" x14ac:dyDescent="0.3">
      <c r="A16" s="33" t="s">
        <v>60</v>
      </c>
      <c r="B16" s="33">
        <v>445262</v>
      </c>
      <c r="C16" s="33">
        <v>1670538</v>
      </c>
      <c r="D16" s="51">
        <v>127376</v>
      </c>
      <c r="E16" s="33"/>
      <c r="F16" s="33"/>
      <c r="G16" s="33"/>
      <c r="H16" s="33"/>
      <c r="I16" s="33"/>
      <c r="J16" s="33"/>
      <c r="K16" s="33"/>
      <c r="L16" s="34">
        <v>135504.53233400843</v>
      </c>
      <c r="M16" s="34">
        <v>152913.33719593525</v>
      </c>
      <c r="N16" s="52">
        <v>167832.85483757951</v>
      </c>
      <c r="O16" s="34">
        <v>169092.73703547218</v>
      </c>
      <c r="P16" s="34">
        <v>153913.724375388</v>
      </c>
      <c r="Q16" s="52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>
        <f t="shared" si="0"/>
        <v>110256</v>
      </c>
      <c r="AF16">
        <f t="shared" si="1"/>
        <v>127376</v>
      </c>
      <c r="AG16" s="53">
        <f t="shared" si="2"/>
        <v>237632</v>
      </c>
      <c r="AH16" s="54">
        <f t="shared" si="3"/>
        <v>160271.58132803606</v>
      </c>
      <c r="AI16" s="54">
        <f t="shared" si="4"/>
        <v>167832.85483757951</v>
      </c>
      <c r="AJ16" s="55">
        <f t="shared" si="5"/>
        <v>328104.43616561557</v>
      </c>
      <c r="AK16" s="54">
        <f t="shared" si="6"/>
        <v>118891.29546066269</v>
      </c>
      <c r="AL16" s="54">
        <f t="shared" si="7"/>
        <v>124649.24728371238</v>
      </c>
      <c r="AM16" s="25">
        <f t="shared" si="8"/>
        <v>243540.54274437507</v>
      </c>
    </row>
    <row r="17" spans="1:39" x14ac:dyDescent="0.3">
      <c r="A17" s="33" t="s">
        <v>61</v>
      </c>
      <c r="B17" s="33">
        <v>412442</v>
      </c>
      <c r="C17" s="33">
        <v>1225276</v>
      </c>
      <c r="D17" s="51">
        <v>119889</v>
      </c>
      <c r="E17" s="33"/>
      <c r="F17" s="33"/>
      <c r="G17" s="33"/>
      <c r="H17" s="33"/>
      <c r="I17" s="33"/>
      <c r="J17" s="33"/>
      <c r="K17" s="33"/>
      <c r="L17" s="34">
        <v>117987.18999600236</v>
      </c>
      <c r="M17" s="34">
        <v>125516.57299500768</v>
      </c>
      <c r="N17" s="52">
        <v>141642.18509499112</v>
      </c>
      <c r="O17" s="34">
        <v>155461.99387084675</v>
      </c>
      <c r="P17" s="34">
        <v>156629.01089332622</v>
      </c>
      <c r="Q17" s="52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>
        <f t="shared" si="0"/>
        <v>100491</v>
      </c>
      <c r="AF17">
        <f t="shared" si="1"/>
        <v>119889</v>
      </c>
      <c r="AG17" s="53">
        <f t="shared" si="2"/>
        <v>220380</v>
      </c>
      <c r="AH17" s="54">
        <f t="shared" si="3"/>
        <v>127305.48365699808</v>
      </c>
      <c r="AI17" s="54">
        <f t="shared" si="4"/>
        <v>141642.18509499112</v>
      </c>
      <c r="AJ17" s="55">
        <f t="shared" si="5"/>
        <v>268947.6687519892</v>
      </c>
      <c r="AK17" s="54">
        <f t="shared" si="6"/>
        <v>131384.32033048809</v>
      </c>
      <c r="AL17" s="54">
        <f t="shared" si="7"/>
        <v>142568.83432413675</v>
      </c>
      <c r="AM17" s="25">
        <f t="shared" si="8"/>
        <v>273953.15465462487</v>
      </c>
    </row>
    <row r="18" spans="1:39" x14ac:dyDescent="0.3">
      <c r="A18" s="33" t="s">
        <v>62</v>
      </c>
      <c r="B18" s="33">
        <v>355935</v>
      </c>
      <c r="C18" s="33">
        <v>812834</v>
      </c>
      <c r="D18" s="51">
        <v>100083</v>
      </c>
      <c r="E18" s="33"/>
      <c r="F18" s="33"/>
      <c r="G18" s="33"/>
      <c r="H18" s="33"/>
      <c r="I18" s="33"/>
      <c r="J18" s="33"/>
      <c r="K18" s="33"/>
      <c r="L18" s="34">
        <v>103463.49599458833</v>
      </c>
      <c r="M18" s="34">
        <v>101822.24523988123</v>
      </c>
      <c r="N18" s="52">
        <v>108320.05811478476</v>
      </c>
      <c r="O18" s="34">
        <v>122236.36572363062</v>
      </c>
      <c r="P18" s="34">
        <v>134162.77873839191</v>
      </c>
      <c r="Q18" s="52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>
        <f t="shared" si="0"/>
        <v>75034</v>
      </c>
      <c r="AF18">
        <f t="shared" si="1"/>
        <v>100083</v>
      </c>
      <c r="AG18" s="53">
        <f t="shared" si="2"/>
        <v>175117</v>
      </c>
      <c r="AH18" s="54">
        <f t="shared" si="3"/>
        <v>92630.220539166257</v>
      </c>
      <c r="AI18" s="54">
        <f t="shared" si="4"/>
        <v>108320.05811478476</v>
      </c>
      <c r="AJ18" s="55">
        <f t="shared" si="5"/>
        <v>200950.27865395101</v>
      </c>
      <c r="AK18" s="54">
        <f t="shared" si="6"/>
        <v>118613.8181636411</v>
      </c>
      <c r="AL18" s="54">
        <f t="shared" si="7"/>
        <v>135169.90750776127</v>
      </c>
      <c r="AM18" s="25">
        <f t="shared" si="8"/>
        <v>253783.72567140235</v>
      </c>
    </row>
    <row r="19" spans="1:39" x14ac:dyDescent="0.3">
      <c r="A19" s="33" t="s">
        <v>63</v>
      </c>
      <c r="B19" s="33">
        <v>264799</v>
      </c>
      <c r="C19" s="33">
        <v>456899</v>
      </c>
      <c r="D19" s="51">
        <v>124888</v>
      </c>
      <c r="E19" s="33"/>
      <c r="F19" s="33"/>
      <c r="G19" s="33"/>
      <c r="H19" s="33"/>
      <c r="I19" s="33"/>
      <c r="J19" s="33"/>
      <c r="K19" s="33"/>
      <c r="L19" s="34">
        <v>126965.36224934252</v>
      </c>
      <c r="M19" s="34">
        <v>130353.70570944546</v>
      </c>
      <c r="N19" s="52">
        <v>130557.29726790841</v>
      </c>
      <c r="O19" s="34">
        <v>135476.96492511596</v>
      </c>
      <c r="P19" s="34">
        <v>147898.48717397882</v>
      </c>
      <c r="Q19" s="52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94">
        <f t="shared" si="0"/>
        <v>69628</v>
      </c>
      <c r="AF19" s="58">
        <f t="shared" si="1"/>
        <v>124888</v>
      </c>
      <c r="AG19" s="59">
        <f t="shared" si="2"/>
        <v>194516</v>
      </c>
      <c r="AH19" s="60">
        <f t="shared" si="3"/>
        <v>91755.312381185911</v>
      </c>
      <c r="AI19" s="60">
        <f t="shared" si="4"/>
        <v>130557.29726790841</v>
      </c>
      <c r="AJ19" s="61">
        <f t="shared" si="5"/>
        <v>222312.60964909432</v>
      </c>
      <c r="AK19" s="60">
        <f t="shared" si="6"/>
        <v>125135.97398258516</v>
      </c>
      <c r="AL19" s="60">
        <f t="shared" si="7"/>
        <v>161993.72334835824</v>
      </c>
      <c r="AM19" s="48">
        <f t="shared" si="8"/>
        <v>287129.69733094343</v>
      </c>
    </row>
    <row r="20" spans="1:39" x14ac:dyDescent="0.3">
      <c r="A20" s="62" t="s">
        <v>64</v>
      </c>
      <c r="B20" s="63"/>
      <c r="C20" s="63">
        <v>192100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S20" s="46" t="s">
        <v>64</v>
      </c>
      <c r="T20" s="63"/>
      <c r="U20" s="63">
        <v>88411</v>
      </c>
      <c r="V20" s="63">
        <v>111058</v>
      </c>
      <c r="W20" s="63"/>
      <c r="X20" s="63"/>
      <c r="Y20" s="63"/>
      <c r="Z20" s="63"/>
      <c r="AA20" s="63"/>
      <c r="AB20" s="63"/>
    </row>
    <row r="22" spans="1:39" x14ac:dyDescent="0.3">
      <c r="E22" s="17" t="s">
        <v>65</v>
      </c>
      <c r="F22" s="19">
        <f t="shared" ref="F22:K22" si="20">SUM(F5:F11)</f>
        <v>153298.02048480304</v>
      </c>
      <c r="G22" s="19">
        <f t="shared" si="20"/>
        <v>143400.66139150539</v>
      </c>
      <c r="H22" s="19">
        <f t="shared" si="20"/>
        <v>137413.03079426551</v>
      </c>
      <c r="I22" s="19">
        <f t="shared" si="20"/>
        <v>132258.35553415518</v>
      </c>
      <c r="J22" s="19">
        <f t="shared" si="20"/>
        <v>123380.55568535748</v>
      </c>
      <c r="K22" s="19">
        <f t="shared" si="20"/>
        <v>111842.04729882564</v>
      </c>
    </row>
    <row r="23" spans="1:39" x14ac:dyDescent="0.3">
      <c r="E23" s="33" t="s">
        <v>66</v>
      </c>
      <c r="F23" s="34">
        <f t="shared" ref="F23:K23" si="21">(1/2.05)*SUM(F5:F11)</f>
        <v>74779.522187708804</v>
      </c>
      <c r="G23" s="34">
        <f t="shared" si="21"/>
        <v>69951.542142197752</v>
      </c>
      <c r="H23" s="34">
        <f t="shared" si="21"/>
        <v>67030.746728910002</v>
      </c>
      <c r="I23" s="34">
        <f t="shared" si="21"/>
        <v>64516.270992270824</v>
      </c>
      <c r="J23" s="34">
        <f t="shared" si="21"/>
        <v>60185.636919686585</v>
      </c>
      <c r="K23" s="34">
        <f t="shared" si="21"/>
        <v>54557.096243329586</v>
      </c>
    </row>
    <row r="24" spans="1:39" x14ac:dyDescent="0.3">
      <c r="E24" s="46" t="s">
        <v>67</v>
      </c>
      <c r="F24" s="47">
        <f t="shared" ref="F24:K24" si="22">F22-F23</f>
        <v>78518.498297094236</v>
      </c>
      <c r="G24" s="47">
        <f t="shared" si="22"/>
        <v>73449.119249307638</v>
      </c>
      <c r="H24" s="47">
        <f t="shared" si="22"/>
        <v>70382.284065355503</v>
      </c>
      <c r="I24" s="47">
        <f t="shared" si="22"/>
        <v>67742.084541884367</v>
      </c>
      <c r="J24" s="47">
        <f t="shared" si="22"/>
        <v>63194.918765670896</v>
      </c>
      <c r="K24" s="47">
        <f t="shared" si="22"/>
        <v>57284.951055496051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6708-C1CA-4364-BAC7-8616AE738C7D}">
  <dimension ref="A1:CH25"/>
  <sheetViews>
    <sheetView topLeftCell="BL1" zoomScale="81" workbookViewId="0">
      <selection activeCell="BV32" sqref="BV32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64" t="s">
        <v>68</v>
      </c>
      <c r="B1" s="65" t="s">
        <v>69</v>
      </c>
      <c r="C1" s="66" t="s">
        <v>70</v>
      </c>
      <c r="D1" s="2" t="s">
        <v>71</v>
      </c>
      <c r="E1" s="2" t="s">
        <v>72</v>
      </c>
      <c r="F1" s="65" t="s">
        <v>73</v>
      </c>
      <c r="G1" s="66" t="s">
        <v>74</v>
      </c>
      <c r="H1" s="2" t="s">
        <v>105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S1" s="67" t="s">
        <v>84</v>
      </c>
      <c r="T1" s="68" t="s">
        <v>85</v>
      </c>
      <c r="U1" s="68" t="s">
        <v>86</v>
      </c>
      <c r="V1" s="68" t="s">
        <v>87</v>
      </c>
      <c r="W1" s="68" t="s">
        <v>88</v>
      </c>
      <c r="X1" s="68" t="s">
        <v>89</v>
      </c>
      <c r="Y1" s="68" t="s">
        <v>104</v>
      </c>
      <c r="Z1" s="68" t="s">
        <v>90</v>
      </c>
      <c r="AA1" s="68" t="s">
        <v>91</v>
      </c>
      <c r="AB1" s="68" t="s">
        <v>92</v>
      </c>
      <c r="AC1" s="68" t="s">
        <v>93</v>
      </c>
      <c r="AD1" s="68" t="s">
        <v>94</v>
      </c>
      <c r="AE1" s="68" t="s">
        <v>95</v>
      </c>
      <c r="AF1" s="68" t="s">
        <v>96</v>
      </c>
      <c r="AG1" s="68" t="s">
        <v>97</v>
      </c>
      <c r="AH1" s="68" t="s">
        <v>98</v>
      </c>
      <c r="AI1" s="69" t="s">
        <v>99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70" t="s">
        <v>34</v>
      </c>
      <c r="B2" s="34">
        <v>100000</v>
      </c>
      <c r="C2" s="34">
        <v>244</v>
      </c>
      <c r="D2" s="57">
        <f t="shared" ref="D2:D19" si="0">(C2/B2)*1000</f>
        <v>2.44</v>
      </c>
      <c r="E2" s="34">
        <v>498937</v>
      </c>
      <c r="F2" s="71">
        <f>1-D2/1000</f>
        <v>0.99756</v>
      </c>
      <c r="G2" s="57">
        <f>(C2/E2)*1000</f>
        <v>0.48903969839879585</v>
      </c>
      <c r="H2" s="57">
        <f>G2*(J2/I2)</f>
        <v>2.0810199931863654E-2</v>
      </c>
      <c r="I2" s="72">
        <v>94</v>
      </c>
      <c r="J2" s="73">
        <v>4</v>
      </c>
      <c r="K2" s="57">
        <f>1-J2/I2</f>
        <v>0.95744680851063835</v>
      </c>
      <c r="L2" s="57">
        <f>F2^K2</f>
        <v>0.99766370840223739</v>
      </c>
      <c r="M2" s="34">
        <v>100000</v>
      </c>
      <c r="N2" s="96">
        <f>(G2-H2)/1000</f>
        <v>4.6822949846693219E-4</v>
      </c>
      <c r="O2" s="34">
        <f>M2*(1-L2)</f>
        <v>233.62915977626076</v>
      </c>
      <c r="P2" s="38">
        <f>O2/N2</f>
        <v>498962.9242523266</v>
      </c>
      <c r="Q2" s="34">
        <f>SUM(P2:$P$24)</f>
        <v>8663306.9406915009</v>
      </c>
      <c r="S2" s="74" t="s">
        <v>34</v>
      </c>
      <c r="T2">
        <v>100000</v>
      </c>
      <c r="U2">
        <v>329</v>
      </c>
      <c r="V2" s="56">
        <f>(U2/T2)*1000</f>
        <v>3.29</v>
      </c>
      <c r="W2">
        <v>498557</v>
      </c>
      <c r="X2" s="56">
        <f>1-V2/1000</f>
        <v>0.99670999999999998</v>
      </c>
      <c r="Y2" s="56">
        <f>(U2/W2)*1000</f>
        <v>0.65990448434181048</v>
      </c>
      <c r="Z2" s="56">
        <f>Y2*(AB2/AA2)</f>
        <v>2.6134831063041999E-2</v>
      </c>
      <c r="AA2" s="54">
        <v>101</v>
      </c>
      <c r="AB2" s="54">
        <v>4</v>
      </c>
      <c r="AC2" s="56">
        <f>1-(AB2/AA2)</f>
        <v>0.96039603960396036</v>
      </c>
      <c r="AD2" s="56">
        <f>X2^AC2</f>
        <v>0.99684009094466319</v>
      </c>
      <c r="AE2" s="54">
        <v>100000</v>
      </c>
      <c r="AF2" s="56">
        <f>(Y2-Z2)/1000</f>
        <v>6.3376965327876849E-4</v>
      </c>
      <c r="AG2" s="54">
        <f>AE2-AE3</f>
        <v>315.99090553367569</v>
      </c>
      <c r="AH2" s="55">
        <f>AG2/AF2</f>
        <v>498589.51734106563</v>
      </c>
      <c r="AI2" s="37">
        <f>SUM(AH2:$AH$24)</f>
        <v>8263947.2066208804</v>
      </c>
      <c r="AK2" s="17" t="s">
        <v>34</v>
      </c>
      <c r="AL2" s="19">
        <v>498962.9242523266</v>
      </c>
      <c r="AM2" s="19">
        <v>8663306.9406915009</v>
      </c>
      <c r="AN2" s="75">
        <v>74054</v>
      </c>
      <c r="AO2" s="17"/>
      <c r="AP2" s="17"/>
      <c r="AQ2" s="17"/>
      <c r="AR2" s="17"/>
      <c r="AS2" s="17"/>
      <c r="AT2" s="17"/>
      <c r="AU2" s="17"/>
      <c r="AV2" s="19">
        <f>AP23*($AL$2/500000)</f>
        <v>60721.72704926131</v>
      </c>
      <c r="AW2" s="19">
        <f t="shared" ref="AW2:BA2" si="1">AQ23*($AL$2/500000)</f>
        <v>56675.962118939169</v>
      </c>
      <c r="AX2" s="76">
        <f t="shared" si="1"/>
        <v>54086.00575435724</v>
      </c>
      <c r="AY2" s="19">
        <f t="shared" si="1"/>
        <v>52114.116957956445</v>
      </c>
      <c r="AZ2" s="19">
        <f t="shared" si="1"/>
        <v>48793.019184297584</v>
      </c>
      <c r="BA2" s="76">
        <f t="shared" si="1"/>
        <v>43496.380397774337</v>
      </c>
      <c r="BC2" s="33" t="s">
        <v>34</v>
      </c>
      <c r="BD2" s="18">
        <v>78212</v>
      </c>
      <c r="BE2" s="19">
        <v>498589.51734106563</v>
      </c>
      <c r="BF2" s="19">
        <v>8263947.2066208804</v>
      </c>
      <c r="BG2" s="19">
        <f>AP24*($BE$2/500000)</f>
        <v>63710.099218938609</v>
      </c>
      <c r="BH2" s="19">
        <f t="shared" ref="BH2:BL2" si="2">AQ24*($BE$2/500000)</f>
        <v>59465.225140864095</v>
      </c>
      <c r="BI2" s="107">
        <f t="shared" si="2"/>
        <v>56747.806105230062</v>
      </c>
      <c r="BJ2" s="19">
        <f t="shared" si="2"/>
        <v>54678.872348364253</v>
      </c>
      <c r="BK2" s="19">
        <f t="shared" si="2"/>
        <v>51194.329352675915</v>
      </c>
      <c r="BL2" s="107">
        <f t="shared" si="2"/>
        <v>45637.020642689553</v>
      </c>
      <c r="BN2" s="17" t="s">
        <v>34</v>
      </c>
      <c r="BO2" s="17">
        <f>BD2</f>
        <v>78212</v>
      </c>
      <c r="BP2" s="17">
        <v>74054</v>
      </c>
      <c r="BQ2" s="22">
        <f>BO2+BP2</f>
        <v>152266</v>
      </c>
      <c r="BR2" s="19">
        <f>BI2</f>
        <v>56747.806105230062</v>
      </c>
      <c r="BS2" s="23">
        <f>AX2</f>
        <v>54086.00575435724</v>
      </c>
      <c r="BT2" s="24">
        <f>BR2+BS2</f>
        <v>110833.81185958729</v>
      </c>
      <c r="BU2" s="19">
        <f>BL2</f>
        <v>45637.020642689553</v>
      </c>
      <c r="BV2" s="19">
        <f>BA2</f>
        <v>43496.380397774337</v>
      </c>
      <c r="BW2" s="25">
        <f>BU2+BV2</f>
        <v>89133.401040463883</v>
      </c>
    </row>
    <row r="3" spans="1:86" x14ac:dyDescent="0.3">
      <c r="A3" s="70" t="s">
        <v>35</v>
      </c>
      <c r="B3" s="34">
        <v>99756</v>
      </c>
      <c r="C3" s="34">
        <v>43</v>
      </c>
      <c r="D3" s="57">
        <f t="shared" si="0"/>
        <v>0.43105176630979591</v>
      </c>
      <c r="E3" s="34">
        <v>498674</v>
      </c>
      <c r="F3" s="71">
        <f t="shared" ref="F3:F24" si="3">1-D3/1000</f>
        <v>0.99956894823369025</v>
      </c>
      <c r="G3" s="57">
        <f t="shared" ref="G3:G24" si="4">(C3/E3)*1000</f>
        <v>8.6228678455263358E-2</v>
      </c>
      <c r="H3" s="57">
        <f t="shared" ref="H3:H21" si="5">G3*(J3/I3)</f>
        <v>2.2994314254736897E-2</v>
      </c>
      <c r="I3" s="77">
        <v>15</v>
      </c>
      <c r="J3" s="78">
        <v>4</v>
      </c>
      <c r="K3" s="57">
        <f t="shared" ref="K3:K21" si="6">1-J3/I3</f>
        <v>0.73333333333333339</v>
      </c>
      <c r="L3" s="57">
        <f t="shared" ref="L3:L24" si="7">F3^K3</f>
        <v>0.99968387720040441</v>
      </c>
      <c r="M3" s="34">
        <f>M2*L2</f>
        <v>99766.370840223739</v>
      </c>
      <c r="N3" s="96">
        <f t="shared" ref="N3:N24" si="8">(G3-H3)/1000</f>
        <v>6.3234364200526452E-5</v>
      </c>
      <c r="O3" s="34">
        <f t="shared" ref="O3:O20" si="9">M3*(1-L3)</f>
        <v>31.538424455502984</v>
      </c>
      <c r="P3" s="38">
        <f t="shared" ref="P3:P24" si="10">O3/N3</f>
        <v>498754.51195317646</v>
      </c>
      <c r="Q3" s="34">
        <f>SUM(P3:$P$24)</f>
        <v>8164344.0164391706</v>
      </c>
      <c r="S3" s="74" t="s">
        <v>35</v>
      </c>
      <c r="T3">
        <v>99671</v>
      </c>
      <c r="U3">
        <v>62</v>
      </c>
      <c r="V3" s="56">
        <f t="shared" ref="V3:V23" si="11">(U3/T3)*1000</f>
        <v>0.62204653309387881</v>
      </c>
      <c r="W3">
        <v>498188</v>
      </c>
      <c r="X3" s="56">
        <f t="shared" ref="X3:X24" si="12">1-V3/1000</f>
        <v>0.99937795346690617</v>
      </c>
      <c r="Y3" s="56">
        <f t="shared" ref="Y3:Y23" si="13">(U3/W3)*1000</f>
        <v>0.12445101046191398</v>
      </c>
      <c r="Z3" s="56">
        <f t="shared" ref="Z3:Z21" si="14">Y3*(AB3/AA3)</f>
        <v>1.0370917538492831E-2</v>
      </c>
      <c r="AA3" s="54">
        <v>24</v>
      </c>
      <c r="AB3" s="54">
        <v>2</v>
      </c>
      <c r="AC3" s="56">
        <f t="shared" ref="AC3:AC21" si="15">1-(AB3/AA3)</f>
        <v>0.91666666666666663</v>
      </c>
      <c r="AD3" s="56">
        <f t="shared" ref="AD3:AD23" si="16">X3^AC3</f>
        <v>0.99942977589564597</v>
      </c>
      <c r="AE3" s="54">
        <f>AE2*AD2</f>
        <v>99684.009094466324</v>
      </c>
      <c r="AF3" s="56">
        <f t="shared" ref="AF3:AF23" si="17">(Y3-Z3)/1000</f>
        <v>1.1408009292342115E-4</v>
      </c>
      <c r="AG3" s="54">
        <f t="shared" ref="AG3:AG24" si="18">AE3-AE4</f>
        <v>56.84222480430617</v>
      </c>
      <c r="AH3" s="55">
        <f t="shared" ref="AH3:AH23" si="19">AG3/AF3</f>
        <v>498265.94060072169</v>
      </c>
      <c r="AI3" s="37">
        <f>SUM(AH3:$AH$24)</f>
        <v>7765357.6892798143</v>
      </c>
      <c r="AK3" s="33" t="s">
        <v>35</v>
      </c>
      <c r="AL3" s="34">
        <v>498754.51195317646</v>
      </c>
      <c r="AM3" s="34">
        <v>8164344.0164391706</v>
      </c>
      <c r="AN3" s="51">
        <v>87132</v>
      </c>
      <c r="AO3" s="33"/>
      <c r="AP3" s="33"/>
      <c r="AQ3" s="33"/>
      <c r="AR3" s="33"/>
      <c r="AS3" s="33"/>
      <c r="AT3" s="33"/>
      <c r="AU3" s="33"/>
      <c r="AV3" s="34">
        <f>AN2*(AL3/AL2)</f>
        <v>74023.068314195101</v>
      </c>
      <c r="AW3" s="34">
        <f>AV2*(AL3/AL2)</f>
        <v>60696.364133245719</v>
      </c>
      <c r="AX3" s="52">
        <f>AW2*(AL3/AL2)</f>
        <v>56652.289082331379</v>
      </c>
      <c r="AY3" s="34">
        <f>AX2*AL3/AL2</f>
        <v>54063.414519090606</v>
      </c>
      <c r="AZ3" s="34">
        <f>AY2*AL3/AL2</f>
        <v>52092.349362799629</v>
      </c>
      <c r="BA3" s="79">
        <f>AZ2*AL3/AL2</f>
        <v>48772.63878163357</v>
      </c>
      <c r="BC3" s="33" t="s">
        <v>35</v>
      </c>
      <c r="BD3" s="32">
        <v>92901</v>
      </c>
      <c r="BE3" s="34">
        <v>498265.94060072169</v>
      </c>
      <c r="BF3" s="34">
        <v>7765357.6892798143</v>
      </c>
      <c r="BG3" s="34">
        <f>BD2*(BE3/BE2)</f>
        <v>78161.241644407724</v>
      </c>
      <c r="BH3" s="34">
        <f>BG2*BE3/BE2</f>
        <v>63668.752368442845</v>
      </c>
      <c r="BI3" s="108">
        <f>BH2*BE3/BE2</f>
        <v>59426.633146757376</v>
      </c>
      <c r="BJ3" s="34">
        <f>BI2*BE3/BE2</f>
        <v>56710.977673258363</v>
      </c>
      <c r="BK3" s="34">
        <f>BJ2*BE3/BE2</f>
        <v>54643.386621800004</v>
      </c>
      <c r="BL3" s="108">
        <f>BK2*BE3/BE2</f>
        <v>51161.105039608978</v>
      </c>
      <c r="BN3" s="33" t="s">
        <v>35</v>
      </c>
      <c r="BO3" s="17">
        <f t="shared" ref="BO3:BO19" si="20">BD3</f>
        <v>92901</v>
      </c>
      <c r="BP3" s="33">
        <v>87132</v>
      </c>
      <c r="BQ3" s="22">
        <f t="shared" ref="BQ3:BQ19" si="21">BO3+BP3</f>
        <v>180033</v>
      </c>
      <c r="BR3" s="19">
        <f t="shared" ref="BR3:BR19" si="22">BI3</f>
        <v>59426.633146757376</v>
      </c>
      <c r="BS3" s="23">
        <f t="shared" ref="BS3:BS19" si="23">AX3</f>
        <v>56652.289082331379</v>
      </c>
      <c r="BT3" s="24">
        <f t="shared" ref="BT3:BT19" si="24">BR3+BS3</f>
        <v>116078.92222908876</v>
      </c>
      <c r="BU3" s="19">
        <f t="shared" ref="BU3:BU19" si="25">BL3</f>
        <v>51161.105039608978</v>
      </c>
      <c r="BV3" s="19">
        <f t="shared" ref="BV3:BV19" si="26">BA3</f>
        <v>48772.63878163357</v>
      </c>
      <c r="BW3" s="25">
        <f t="shared" ref="BW3:BW19" si="27">BU3+BV3</f>
        <v>99933.743821242548</v>
      </c>
      <c r="BY3" s="39" t="s">
        <v>37</v>
      </c>
      <c r="BZ3" s="40">
        <f>SUM(BQ2:BQ5,BQ15:BQ19)/SUM(BQ6:BQ14)</f>
        <v>0.70988802996416944</v>
      </c>
      <c r="CA3" s="41">
        <f>SUM(BG2:BG5,AV2:AV5,AV15:AV19,BG15:BG19)/SUM(AV6:AV14,BG6:BG14)</f>
        <v>0.74130894397452141</v>
      </c>
      <c r="CB3" s="41">
        <f t="shared" ref="CB3:CF3" si="28">SUM(BH2:BH5,AW2:AW5,AW15:AW19,BH15:BH19)/SUM(AW6:AW14,BH6:BH14)</f>
        <v>0.79849599839520002</v>
      </c>
      <c r="CC3" s="41">
        <f t="shared" si="28"/>
        <v>0.87953242191356806</v>
      </c>
      <c r="CD3" s="41">
        <f t="shared" si="28"/>
        <v>0.96311968139750448</v>
      </c>
      <c r="CE3" s="41">
        <f t="shared" si="28"/>
        <v>1.0119169955018568</v>
      </c>
      <c r="CF3" s="41">
        <f t="shared" si="28"/>
        <v>1.0326595107416254</v>
      </c>
    </row>
    <row r="4" spans="1:86" x14ac:dyDescent="0.3">
      <c r="A4" s="70" t="s">
        <v>36</v>
      </c>
      <c r="B4" s="34">
        <v>99713</v>
      </c>
      <c r="C4" s="34">
        <v>49</v>
      </c>
      <c r="D4" s="57">
        <f t="shared" si="0"/>
        <v>0.49141034769789299</v>
      </c>
      <c r="E4" s="34">
        <v>498434</v>
      </c>
      <c r="F4" s="71">
        <f t="shared" si="3"/>
        <v>0.99950858965230216</v>
      </c>
      <c r="G4" s="57">
        <f t="shared" si="4"/>
        <v>9.8307900343877028E-2</v>
      </c>
      <c r="H4" s="57">
        <f t="shared" si="5"/>
        <v>6.1442437714923142E-3</v>
      </c>
      <c r="I4" s="77">
        <v>16</v>
      </c>
      <c r="J4" s="78">
        <v>1</v>
      </c>
      <c r="K4" s="57">
        <f t="shared" si="6"/>
        <v>0.9375</v>
      </c>
      <c r="L4" s="57">
        <f t="shared" si="7"/>
        <v>0.99953929572307132</v>
      </c>
      <c r="M4" s="34">
        <f t="shared" ref="M4:M24" si="29">M3*L3</f>
        <v>99734.832415768236</v>
      </c>
      <c r="N4" s="96">
        <f t="shared" si="8"/>
        <v>9.2163656572384723E-5</v>
      </c>
      <c r="O4" s="34">
        <f t="shared" si="9"/>
        <v>45.948263852709644</v>
      </c>
      <c r="P4" s="38">
        <f t="shared" si="10"/>
        <v>498550.79064297088</v>
      </c>
      <c r="Q4" s="34">
        <f>SUM(P4:$P$24)</f>
        <v>7665589.5044859936</v>
      </c>
      <c r="S4" s="74" t="s">
        <v>36</v>
      </c>
      <c r="T4">
        <v>99609</v>
      </c>
      <c r="U4">
        <v>42</v>
      </c>
      <c r="V4" s="56">
        <f t="shared" si="11"/>
        <v>0.42164864620666809</v>
      </c>
      <c r="W4">
        <v>497959</v>
      </c>
      <c r="X4" s="56">
        <f t="shared" si="12"/>
        <v>0.99957835135379336</v>
      </c>
      <c r="Y4" s="56">
        <f t="shared" si="13"/>
        <v>8.4344293405682003E-2</v>
      </c>
      <c r="Z4" s="56">
        <f t="shared" si="14"/>
        <v>1.5814555013565375E-2</v>
      </c>
      <c r="AA4" s="54">
        <v>16</v>
      </c>
      <c r="AB4" s="54">
        <v>3</v>
      </c>
      <c r="AC4" s="56">
        <f t="shared" si="15"/>
        <v>0.8125</v>
      </c>
      <c r="AD4" s="56">
        <f t="shared" si="16"/>
        <v>0.99965739693028288</v>
      </c>
      <c r="AE4" s="54">
        <f t="shared" ref="AE4:AE24" si="30">AE3*AD3</f>
        <v>99627.166869662018</v>
      </c>
      <c r="AF4" s="56">
        <f t="shared" si="17"/>
        <v>6.8529738392116623E-5</v>
      </c>
      <c r="AG4" s="54">
        <f t="shared" si="18"/>
        <v>34.132573196766316</v>
      </c>
      <c r="AH4" s="55">
        <f t="shared" si="19"/>
        <v>498069.50964069035</v>
      </c>
      <c r="AI4" s="37">
        <f>SUM(AH4:$AH$24)</f>
        <v>7267091.7486790931</v>
      </c>
      <c r="AK4" s="33" t="s">
        <v>36</v>
      </c>
      <c r="AL4" s="34">
        <v>498550.79064297088</v>
      </c>
      <c r="AM4" s="34">
        <v>7665589.5044859936</v>
      </c>
      <c r="AN4" s="51">
        <v>99724</v>
      </c>
      <c r="AO4" s="33"/>
      <c r="AP4" s="33"/>
      <c r="AQ4" s="33"/>
      <c r="AR4" s="33"/>
      <c r="AS4" s="33"/>
      <c r="AT4" s="33"/>
      <c r="AU4" s="33"/>
      <c r="AV4" s="34">
        <f t="shared" ref="AV4:AV18" si="31">AN3*(AL4/AL3)</f>
        <v>87096.410055898406</v>
      </c>
      <c r="AW4" s="34">
        <f t="shared" ref="AW4:AW18" si="32">AV3*(AL4/AL3)</f>
        <v>73992.83284544044</v>
      </c>
      <c r="AX4" s="52">
        <f t="shared" ref="AX4:AX18" si="33">AW3*(AL4/AL3)</f>
        <v>60671.572091209819</v>
      </c>
      <c r="AY4" s="34">
        <f t="shared" ref="AY4:AY18" si="34">AX3*AL4/AL3</f>
        <v>56629.14888353338</v>
      </c>
      <c r="AZ4" s="34">
        <f t="shared" ref="AZ4:AZ18" si="35">AY3*AL4/AL3</f>
        <v>54041.331772216021</v>
      </c>
      <c r="BA4" s="79">
        <f t="shared" ref="BA4:BA18" si="36">AZ3*AL4/AL3</f>
        <v>52071.071717365776</v>
      </c>
      <c r="BC4" s="33" t="s">
        <v>36</v>
      </c>
      <c r="BD4" s="32">
        <v>105944</v>
      </c>
      <c r="BE4" s="34">
        <v>498069.50964069035</v>
      </c>
      <c r="BF4" s="34">
        <v>7267091.7486790931</v>
      </c>
      <c r="BG4" s="34">
        <f t="shared" ref="BG4:BG18" si="37">BD3*(BE4/BE3)</f>
        <v>92864.375717401301</v>
      </c>
      <c r="BH4" s="34">
        <f t="shared" ref="BH4:BH18" si="38">BG3*BE4/BE3</f>
        <v>78130.428204269832</v>
      </c>
      <c r="BI4" s="108">
        <f t="shared" ref="BI4:BI18" si="39">BH3*BE4/BE3</f>
        <v>63643.652290085789</v>
      </c>
      <c r="BJ4" s="34">
        <f t="shared" ref="BJ4:BJ18" si="40">BI3*BE4/BE3</f>
        <v>59403.205435470554</v>
      </c>
      <c r="BK4" s="34">
        <f t="shared" ref="BK4:BK18" si="41">BJ3*BE4/BE3</f>
        <v>56688.620552530338</v>
      </c>
      <c r="BL4" s="108">
        <f t="shared" ref="BL4:BL18" si="42">BK3*BE4/BE3</f>
        <v>54621.84460574219</v>
      </c>
      <c r="BN4" s="33" t="s">
        <v>36</v>
      </c>
      <c r="BO4" s="17">
        <f t="shared" si="20"/>
        <v>105944</v>
      </c>
      <c r="BP4" s="33">
        <v>99724</v>
      </c>
      <c r="BQ4" s="22">
        <f t="shared" si="21"/>
        <v>205668</v>
      </c>
      <c r="BR4" s="19">
        <f t="shared" si="22"/>
        <v>63643.652290085789</v>
      </c>
      <c r="BS4" s="23">
        <f t="shared" si="23"/>
        <v>60671.572091209819</v>
      </c>
      <c r="BT4" s="24">
        <f t="shared" si="24"/>
        <v>124315.22438129561</v>
      </c>
      <c r="BU4" s="19">
        <f t="shared" si="25"/>
        <v>54621.84460574219</v>
      </c>
      <c r="BV4" s="19">
        <f t="shared" si="26"/>
        <v>52071.071717365776</v>
      </c>
      <c r="BW4" s="25">
        <f t="shared" si="27"/>
        <v>106692.91632310796</v>
      </c>
      <c r="BY4" s="42" t="s">
        <v>40</v>
      </c>
      <c r="BZ4" s="43">
        <f>CC3</f>
        <v>0.87953242191356806</v>
      </c>
      <c r="CA4" s="41"/>
      <c r="CB4" s="41"/>
      <c r="CC4" s="41"/>
      <c r="CD4" s="41"/>
      <c r="CE4" s="41"/>
      <c r="CF4" s="41"/>
      <c r="CH4" t="s">
        <v>38</v>
      </c>
    </row>
    <row r="5" spans="1:86" x14ac:dyDescent="0.3">
      <c r="A5" s="70" t="s">
        <v>39</v>
      </c>
      <c r="B5" s="34">
        <v>99664</v>
      </c>
      <c r="C5" s="34">
        <v>57</v>
      </c>
      <c r="D5" s="57">
        <f t="shared" si="0"/>
        <v>0.57192165676673623</v>
      </c>
      <c r="E5" s="34">
        <v>498195</v>
      </c>
      <c r="F5" s="71">
        <f t="shared" si="3"/>
        <v>0.99942807834323322</v>
      </c>
      <c r="G5" s="57">
        <f t="shared" si="4"/>
        <v>0.11441303104206184</v>
      </c>
      <c r="H5" s="57">
        <f t="shared" si="5"/>
        <v>5.2806014327105466E-2</v>
      </c>
      <c r="I5" s="77">
        <v>26</v>
      </c>
      <c r="J5" s="78">
        <v>12</v>
      </c>
      <c r="K5" s="57">
        <f t="shared" si="6"/>
        <v>0.53846153846153844</v>
      </c>
      <c r="L5" s="57">
        <f t="shared" si="7"/>
        <v>0.99969200152862514</v>
      </c>
      <c r="M5" s="34">
        <f t="shared" si="29"/>
        <v>99688.884151915525</v>
      </c>
      <c r="N5" s="96">
        <f t="shared" si="8"/>
        <v>6.1607016714956372E-5</v>
      </c>
      <c r="O5" s="34">
        <f t="shared" si="9"/>
        <v>30.704023931855446</v>
      </c>
      <c r="P5" s="38">
        <f t="shared" si="10"/>
        <v>498385.17703132686</v>
      </c>
      <c r="Q5" s="34">
        <f>SUM(P5:$P$24)</f>
        <v>7167038.7138430243</v>
      </c>
      <c r="S5" s="74" t="s">
        <v>39</v>
      </c>
      <c r="T5">
        <v>99567</v>
      </c>
      <c r="U5">
        <v>125</v>
      </c>
      <c r="V5" s="56">
        <f t="shared" si="11"/>
        <v>1.2554360380447338</v>
      </c>
      <c r="W5">
        <v>497562</v>
      </c>
      <c r="X5" s="56">
        <f t="shared" si="12"/>
        <v>0.99874456396195521</v>
      </c>
      <c r="Y5" s="56">
        <f t="shared" si="13"/>
        <v>0.25122497296819291</v>
      </c>
      <c r="Z5" s="56">
        <f t="shared" si="14"/>
        <v>0.18912441785245981</v>
      </c>
      <c r="AA5" s="54">
        <v>89</v>
      </c>
      <c r="AB5" s="54">
        <v>67</v>
      </c>
      <c r="AC5" s="56">
        <f t="shared" si="15"/>
        <v>0.2471910112359551</v>
      </c>
      <c r="AD5" s="56">
        <f t="shared" si="16"/>
        <v>0.9996895207403792</v>
      </c>
      <c r="AE5" s="54">
        <f t="shared" si="30"/>
        <v>99593.034296465252</v>
      </c>
      <c r="AF5" s="56">
        <f t="shared" si="17"/>
        <v>6.210055511573309E-5</v>
      </c>
      <c r="AG5" s="54">
        <f t="shared" si="18"/>
        <v>30.921571551749366</v>
      </c>
      <c r="AH5" s="55">
        <f t="shared" si="19"/>
        <v>497927.45804160176</v>
      </c>
      <c r="AI5" s="37">
        <f>SUM(AH5:$AH$24)</f>
        <v>6769022.2390384031</v>
      </c>
      <c r="AK5" s="33" t="s">
        <v>39</v>
      </c>
      <c r="AL5" s="34">
        <v>498385.17703132686</v>
      </c>
      <c r="AM5" s="34">
        <v>7167038.7138430243</v>
      </c>
      <c r="AN5" s="51">
        <v>101883</v>
      </c>
      <c r="AO5" s="57">
        <v>1.15E-3</v>
      </c>
      <c r="AP5" s="34">
        <f>2.5*(AN5+AV5)*AO5</f>
        <v>579.52488395367538</v>
      </c>
      <c r="AQ5" s="34">
        <f>2.5*(AV5+AW5)*AO5</f>
        <v>536.93025675226545</v>
      </c>
      <c r="AR5" s="34">
        <f t="shared" ref="AR5:AU5" si="43">2.5*(AW5+AX5)*$AO$5</f>
        <v>462.97772564124119</v>
      </c>
      <c r="AS5" s="34">
        <f t="shared" ref="AS5" si="44">2.5*(AX5+AY5)*$AO$5</f>
        <v>387.03155343890006</v>
      </c>
      <c r="AT5" s="34">
        <f t="shared" ref="AT5" si="45">2.5*(AY5+AZ5)*$AO$5</f>
        <v>337.12754517212443</v>
      </c>
      <c r="AU5" s="34">
        <f t="shared" si="43"/>
        <v>318.07193644210724</v>
      </c>
      <c r="AV5" s="34">
        <f t="shared" si="31"/>
        <v>99690.872679539258</v>
      </c>
      <c r="AW5" s="34">
        <f t="shared" si="32"/>
        <v>87067.477495161744</v>
      </c>
      <c r="AX5" s="52">
        <f t="shared" si="33"/>
        <v>73968.253162661276</v>
      </c>
      <c r="AY5" s="34">
        <f t="shared" si="34"/>
        <v>60651.417598695247</v>
      </c>
      <c r="AZ5" s="34">
        <f t="shared" si="35"/>
        <v>56610.337243782822</v>
      </c>
      <c r="BA5" s="79">
        <f t="shared" si="36"/>
        <v>54023.379779558847</v>
      </c>
      <c r="BC5" s="33" t="s">
        <v>39</v>
      </c>
      <c r="BD5" s="32">
        <v>110621</v>
      </c>
      <c r="BE5" s="34">
        <v>497927.45804160176</v>
      </c>
      <c r="BF5" s="34">
        <v>6769022.2390384031</v>
      </c>
      <c r="BG5" s="34">
        <f t="shared" si="37"/>
        <v>105913.78430857031</v>
      </c>
      <c r="BH5" s="34">
        <f t="shared" si="38"/>
        <v>92837.890391932291</v>
      </c>
      <c r="BI5" s="108">
        <f t="shared" si="39"/>
        <v>78108.145064970871</v>
      </c>
      <c r="BJ5" s="34">
        <f t="shared" si="40"/>
        <v>63625.500842537505</v>
      </c>
      <c r="BK5" s="34">
        <f t="shared" si="41"/>
        <v>59386.26338188212</v>
      </c>
      <c r="BL5" s="108">
        <f t="shared" si="42"/>
        <v>56672.452710404395</v>
      </c>
      <c r="BN5" s="33" t="s">
        <v>39</v>
      </c>
      <c r="BO5" s="17">
        <f t="shared" si="20"/>
        <v>110621</v>
      </c>
      <c r="BP5" s="33">
        <v>101883</v>
      </c>
      <c r="BQ5" s="22">
        <f t="shared" si="21"/>
        <v>212504</v>
      </c>
      <c r="BR5" s="19">
        <f t="shared" si="22"/>
        <v>78108.145064970871</v>
      </c>
      <c r="BS5" s="23">
        <f t="shared" si="23"/>
        <v>73968.253162661276</v>
      </c>
      <c r="BT5" s="24">
        <f t="shared" si="24"/>
        <v>152076.39822763216</v>
      </c>
      <c r="BU5" s="19">
        <f t="shared" si="25"/>
        <v>56672.452710404395</v>
      </c>
      <c r="BV5" s="19">
        <f t="shared" si="26"/>
        <v>54023.379779558847</v>
      </c>
      <c r="BW5" s="25">
        <f t="shared" si="27"/>
        <v>110695.83248996324</v>
      </c>
      <c r="BY5" s="44" t="s">
        <v>43</v>
      </c>
      <c r="BZ5" s="45">
        <f>CF3</f>
        <v>1.0326595107416254</v>
      </c>
      <c r="CA5" s="41"/>
      <c r="CB5" s="41"/>
      <c r="CC5" s="41"/>
      <c r="CD5" s="41"/>
      <c r="CE5" s="41"/>
      <c r="CF5" s="41"/>
      <c r="CH5" t="s">
        <v>41</v>
      </c>
    </row>
    <row r="6" spans="1:86" x14ac:dyDescent="0.3">
      <c r="A6" s="70" t="s">
        <v>42</v>
      </c>
      <c r="B6" s="34">
        <v>99606</v>
      </c>
      <c r="C6" s="34">
        <v>72</v>
      </c>
      <c r="D6" s="57">
        <f t="shared" si="0"/>
        <v>0.72284802120354197</v>
      </c>
      <c r="E6" s="34">
        <v>497840</v>
      </c>
      <c r="F6" s="71">
        <f t="shared" si="3"/>
        <v>0.99927715197879641</v>
      </c>
      <c r="G6" s="57">
        <f t="shared" si="4"/>
        <v>0.14462477904547644</v>
      </c>
      <c r="H6" s="57">
        <f t="shared" si="5"/>
        <v>9.2973072243520569E-2</v>
      </c>
      <c r="I6" s="77">
        <v>56</v>
      </c>
      <c r="J6" s="78">
        <v>36</v>
      </c>
      <c r="K6" s="57">
        <f t="shared" si="6"/>
        <v>0.3571428571428571</v>
      </c>
      <c r="L6" s="57">
        <f t="shared" si="7"/>
        <v>0.99974177998674185</v>
      </c>
      <c r="M6" s="34">
        <f t="shared" si="29"/>
        <v>99658.180127983665</v>
      </c>
      <c r="N6" s="96">
        <f t="shared" si="8"/>
        <v>5.1651706801955868E-5</v>
      </c>
      <c r="O6" s="34">
        <f t="shared" si="9"/>
        <v>25.733736593930846</v>
      </c>
      <c r="P6" s="38">
        <f t="shared" si="10"/>
        <v>498216.57767476526</v>
      </c>
      <c r="Q6" s="34">
        <f>SUM(P6:$P$24)</f>
        <v>6668653.5368116973</v>
      </c>
      <c r="S6" s="74" t="s">
        <v>42</v>
      </c>
      <c r="T6">
        <v>99442</v>
      </c>
      <c r="U6">
        <v>224</v>
      </c>
      <c r="V6" s="56">
        <f t="shared" si="11"/>
        <v>2.2525693368999016</v>
      </c>
      <c r="W6">
        <v>496673</v>
      </c>
      <c r="X6" s="56">
        <f t="shared" si="12"/>
        <v>0.99774743066310012</v>
      </c>
      <c r="Y6" s="56">
        <f t="shared" si="13"/>
        <v>0.45100096039043797</v>
      </c>
      <c r="Z6" s="56">
        <f t="shared" si="14"/>
        <v>0.31131039743764743</v>
      </c>
      <c r="AA6" s="54">
        <v>113</v>
      </c>
      <c r="AB6" s="54">
        <v>78</v>
      </c>
      <c r="AC6" s="56">
        <f t="shared" si="15"/>
        <v>0.30973451327433632</v>
      </c>
      <c r="AD6" s="56">
        <f t="shared" si="16"/>
        <v>0.99930175842785784</v>
      </c>
      <c r="AE6" s="54">
        <f t="shared" si="30"/>
        <v>99562.112724913502</v>
      </c>
      <c r="AF6" s="56">
        <f t="shared" si="17"/>
        <v>1.3969056295279054E-4</v>
      </c>
      <c r="AG6" s="54">
        <f t="shared" si="18"/>
        <v>69.518406114832032</v>
      </c>
      <c r="AH6" s="55">
        <f t="shared" si="19"/>
        <v>497660.00397840969</v>
      </c>
      <c r="AI6" s="37">
        <f>SUM(AH6:$AH$24)</f>
        <v>6271094.7809968004</v>
      </c>
      <c r="AK6" s="33" t="s">
        <v>42</v>
      </c>
      <c r="AL6" s="34">
        <v>498216.57767476526</v>
      </c>
      <c r="AM6" s="34">
        <v>6668653.5368116973</v>
      </c>
      <c r="AN6" s="51">
        <v>100353</v>
      </c>
      <c r="AO6" s="57">
        <v>9.9059999999999999E-3</v>
      </c>
      <c r="AP6" s="34">
        <f t="shared" ref="AP6:AP11" si="46">2.5*(AN6+AV6)*AO6</f>
        <v>5007.5209862933852</v>
      </c>
      <c r="AQ6" s="34">
        <f>2.5*(AV6+AW6)*$AO$6</f>
        <v>4990.2882146634474</v>
      </c>
      <c r="AR6" s="34">
        <f t="shared" ref="AR6:AU6" si="47">2.5*(AW6+AX6)*$AO$6</f>
        <v>4623.5059210697</v>
      </c>
      <c r="AS6" s="34">
        <f t="shared" si="47"/>
        <v>3986.7007472691289</v>
      </c>
      <c r="AT6" s="34">
        <f t="shared" si="47"/>
        <v>3332.7283319613521</v>
      </c>
      <c r="AU6" s="34">
        <f t="shared" si="47"/>
        <v>2903.0049650902515</v>
      </c>
      <c r="AV6" s="34">
        <f t="shared" si="31"/>
        <v>101848.53387011451</v>
      </c>
      <c r="AW6" s="34">
        <f t="shared" si="32"/>
        <v>99657.148127198132</v>
      </c>
      <c r="AX6" s="52">
        <f t="shared" si="33"/>
        <v>87038.023327261806</v>
      </c>
      <c r="AY6" s="34">
        <f t="shared" si="34"/>
        <v>73943.230348051307</v>
      </c>
      <c r="AZ6" s="34">
        <f t="shared" si="35"/>
        <v>60630.899753356025</v>
      </c>
      <c r="BA6" s="79">
        <f t="shared" si="36"/>
        <v>56591.186460665856</v>
      </c>
      <c r="BC6" s="33" t="s">
        <v>42</v>
      </c>
      <c r="BD6" s="32">
        <v>112430</v>
      </c>
      <c r="BE6" s="34">
        <v>497660.00397840969</v>
      </c>
      <c r="BF6" s="34">
        <v>6271094.7809968004</v>
      </c>
      <c r="BG6" s="34">
        <f t="shared" si="37"/>
        <v>110561.58163403816</v>
      </c>
      <c r="BH6" s="34">
        <f t="shared" si="38"/>
        <v>105856.8943509994</v>
      </c>
      <c r="BI6" s="108">
        <f t="shared" si="39"/>
        <v>92788.0239493361</v>
      </c>
      <c r="BJ6" s="34">
        <f t="shared" si="40"/>
        <v>78066.190478155782</v>
      </c>
      <c r="BK6" s="34">
        <f t="shared" si="41"/>
        <v>63591.32538495199</v>
      </c>
      <c r="BL6" s="108">
        <f t="shared" si="42"/>
        <v>59354.364965390392</v>
      </c>
      <c r="BN6" s="33" t="s">
        <v>42</v>
      </c>
      <c r="BO6" s="17">
        <f t="shared" si="20"/>
        <v>112430</v>
      </c>
      <c r="BP6" s="33">
        <v>100353</v>
      </c>
      <c r="BQ6" s="22">
        <f t="shared" si="21"/>
        <v>212783</v>
      </c>
      <c r="BR6" s="19">
        <f t="shared" si="22"/>
        <v>92788.0239493361</v>
      </c>
      <c r="BS6" s="23">
        <f t="shared" si="23"/>
        <v>87038.023327261806</v>
      </c>
      <c r="BT6" s="24">
        <f t="shared" si="24"/>
        <v>179826.04727659791</v>
      </c>
      <c r="BU6" s="19">
        <f t="shared" si="25"/>
        <v>59354.364965390392</v>
      </c>
      <c r="BV6" s="19">
        <f t="shared" si="26"/>
        <v>56591.186460665856</v>
      </c>
      <c r="BW6" s="25">
        <f t="shared" si="27"/>
        <v>115945.55142605625</v>
      </c>
      <c r="BZ6" s="41"/>
      <c r="CA6" s="41"/>
      <c r="CB6" s="41"/>
      <c r="CC6" s="41"/>
      <c r="CD6" s="41"/>
      <c r="CE6" s="41"/>
      <c r="CF6" s="41"/>
      <c r="CH6" t="s">
        <v>44</v>
      </c>
    </row>
    <row r="7" spans="1:86" x14ac:dyDescent="0.3">
      <c r="A7" s="70" t="s">
        <v>45</v>
      </c>
      <c r="B7" s="34">
        <v>99534</v>
      </c>
      <c r="C7" s="34">
        <v>89</v>
      </c>
      <c r="D7" s="57">
        <f t="shared" si="0"/>
        <v>0.89416681736893933</v>
      </c>
      <c r="E7" s="34">
        <v>497474</v>
      </c>
      <c r="F7" s="71">
        <f t="shared" si="3"/>
        <v>0.99910583318263102</v>
      </c>
      <c r="G7" s="57">
        <f t="shared" si="4"/>
        <v>0.17890382210929617</v>
      </c>
      <c r="H7" s="57">
        <f t="shared" si="5"/>
        <v>8.2199053401568523E-2</v>
      </c>
      <c r="I7" s="77">
        <v>37</v>
      </c>
      <c r="J7" s="78">
        <v>17</v>
      </c>
      <c r="K7" s="57">
        <f t="shared" si="6"/>
        <v>0.54054054054054057</v>
      </c>
      <c r="L7" s="57">
        <f t="shared" si="7"/>
        <v>0.99951656725723759</v>
      </c>
      <c r="M7" s="34">
        <f t="shared" si="29"/>
        <v>99632.446391389734</v>
      </c>
      <c r="N7" s="96">
        <f t="shared" si="8"/>
        <v>9.6704768707727654E-5</v>
      </c>
      <c r="O7" s="34">
        <f t="shared" si="9"/>
        <v>48.165586827118616</v>
      </c>
      <c r="P7" s="38">
        <f t="shared" si="10"/>
        <v>498068.37316048215</v>
      </c>
      <c r="Q7" s="34">
        <f>SUM(P7:$P$24)</f>
        <v>6170436.9591369322</v>
      </c>
      <c r="S7" s="74" t="s">
        <v>45</v>
      </c>
      <c r="T7">
        <v>99218</v>
      </c>
      <c r="U7">
        <v>218</v>
      </c>
      <c r="V7" s="56">
        <f t="shared" si="11"/>
        <v>2.1971819629502711</v>
      </c>
      <c r="W7">
        <v>495548</v>
      </c>
      <c r="X7" s="56">
        <f t="shared" si="12"/>
        <v>0.99780281803704973</v>
      </c>
      <c r="Y7" s="56">
        <f t="shared" si="13"/>
        <v>0.43991702115637638</v>
      </c>
      <c r="Z7" s="56">
        <f t="shared" si="14"/>
        <v>0.28079809861045302</v>
      </c>
      <c r="AA7" s="54">
        <v>141</v>
      </c>
      <c r="AB7" s="54">
        <v>90</v>
      </c>
      <c r="AC7" s="56">
        <f t="shared" si="15"/>
        <v>0.36170212765957444</v>
      </c>
      <c r="AD7" s="56">
        <f t="shared" si="16"/>
        <v>0.99920471665557775</v>
      </c>
      <c r="AE7" s="54">
        <f t="shared" si="30"/>
        <v>99492.59431879867</v>
      </c>
      <c r="AF7" s="56">
        <f t="shared" si="17"/>
        <v>1.5911892254592337E-4</v>
      </c>
      <c r="AG7" s="54">
        <f t="shared" si="18"/>
        <v>79.124803155093105</v>
      </c>
      <c r="AH7" s="55">
        <f t="shared" si="19"/>
        <v>497268.34426154982</v>
      </c>
      <c r="AI7" s="37">
        <f>SUM(AH7:$AH$24)</f>
        <v>5773434.7770183915</v>
      </c>
      <c r="AK7" s="33" t="s">
        <v>45</v>
      </c>
      <c r="AL7" s="34">
        <v>498068.37316048215</v>
      </c>
      <c r="AM7" s="34">
        <v>6170436.9591369322</v>
      </c>
      <c r="AN7" s="51">
        <v>106943</v>
      </c>
      <c r="AO7" s="57">
        <v>4.1241999999999994E-2</v>
      </c>
      <c r="AP7" s="34">
        <f t="shared" si="46"/>
        <v>21370.176188226887</v>
      </c>
      <c r="AQ7" s="34">
        <f>2.5*(AV7+AW7)*$AO$7</f>
        <v>20841.787497135538</v>
      </c>
      <c r="AR7" s="34">
        <f t="shared" ref="AR7:AU7" si="48">2.5*(AW7+AX7)*$AO$7</f>
        <v>20770.063032019778</v>
      </c>
      <c r="AS7" s="34">
        <f t="shared" si="48"/>
        <v>19243.479590489103</v>
      </c>
      <c r="AT7" s="34">
        <f t="shared" si="48"/>
        <v>16593.03476045113</v>
      </c>
      <c r="AU7" s="34">
        <f t="shared" si="48"/>
        <v>13871.13820801707</v>
      </c>
      <c r="AV7" s="34">
        <f t="shared" si="31"/>
        <v>100323.14798726435</v>
      </c>
      <c r="AW7" s="34">
        <f t="shared" si="32"/>
        <v>101818.2369808317</v>
      </c>
      <c r="AX7" s="52">
        <f t="shared" si="33"/>
        <v>99627.50310955949</v>
      </c>
      <c r="AY7" s="34">
        <f t="shared" si="34"/>
        <v>87012.132121409973</v>
      </c>
      <c r="AZ7" s="34">
        <f t="shared" si="35"/>
        <v>73921.234451027165</v>
      </c>
      <c r="BA7" s="79">
        <f t="shared" si="36"/>
        <v>60612.863876086682</v>
      </c>
      <c r="BC7" s="33" t="s">
        <v>45</v>
      </c>
      <c r="BD7" s="32">
        <v>118685</v>
      </c>
      <c r="BE7" s="34">
        <v>497268.34426154982</v>
      </c>
      <c r="BF7" s="34">
        <v>5773434.7770183915</v>
      </c>
      <c r="BG7" s="34">
        <f t="shared" si="37"/>
        <v>112341.51729772428</v>
      </c>
      <c r="BH7" s="34">
        <f t="shared" si="38"/>
        <v>110474.56938187363</v>
      </c>
      <c r="BI7" s="108">
        <f t="shared" si="39"/>
        <v>105773.58469995705</v>
      </c>
      <c r="BJ7" s="34">
        <f t="shared" si="40"/>
        <v>92714.999533274007</v>
      </c>
      <c r="BK7" s="34">
        <f t="shared" si="41"/>
        <v>78004.752183306744</v>
      </c>
      <c r="BL7" s="108">
        <f t="shared" si="42"/>
        <v>63541.278846560497</v>
      </c>
      <c r="BN7" s="33" t="s">
        <v>45</v>
      </c>
      <c r="BO7" s="17">
        <f t="shared" si="20"/>
        <v>118685</v>
      </c>
      <c r="BP7" s="33">
        <v>106943</v>
      </c>
      <c r="BQ7" s="22">
        <f t="shared" si="21"/>
        <v>225628</v>
      </c>
      <c r="BR7" s="19">
        <f t="shared" si="22"/>
        <v>105773.58469995705</v>
      </c>
      <c r="BS7" s="23">
        <f t="shared" si="23"/>
        <v>99627.50310955949</v>
      </c>
      <c r="BT7" s="24">
        <f t="shared" si="24"/>
        <v>205401.08780951652</v>
      </c>
      <c r="BU7" s="19">
        <f t="shared" si="25"/>
        <v>63541.278846560497</v>
      </c>
      <c r="BV7" s="19">
        <f t="shared" si="26"/>
        <v>60612.863876086682</v>
      </c>
      <c r="BW7" s="25">
        <f t="shared" si="27"/>
        <v>124154.14272264717</v>
      </c>
      <c r="BY7" s="39" t="s">
        <v>47</v>
      </c>
      <c r="BZ7" s="40">
        <f>SUM(BQ11:BQ14)/SUM(BQ6:BQ9)</f>
        <v>1.4903118887721969</v>
      </c>
      <c r="CA7" s="41">
        <f>SUM(BG11:BG14,AV11:AV14)/SUM(BG6:BG9,AV6:AV9)</f>
        <v>1.4944997519423067</v>
      </c>
      <c r="CB7" s="41">
        <f t="shared" ref="CB7:CF7" si="49">SUM(BH11:BH14,AW11:AW14)/SUM(BH6:BH9,AW6:AW9)</f>
        <v>1.4233350812188532</v>
      </c>
      <c r="CC7" s="41">
        <f t="shared" si="49"/>
        <v>1.345106845996523</v>
      </c>
      <c r="CD7" s="41">
        <f t="shared" si="49"/>
        <v>1.3018543599233114</v>
      </c>
      <c r="CE7" s="41">
        <f t="shared" si="49"/>
        <v>1.3781750832388326</v>
      </c>
      <c r="CF7" s="41">
        <f t="shared" si="49"/>
        <v>1.525789891206907</v>
      </c>
    </row>
    <row r="8" spans="1:86" x14ac:dyDescent="0.3">
      <c r="A8" s="70" t="s">
        <v>46</v>
      </c>
      <c r="B8" s="34">
        <v>99445</v>
      </c>
      <c r="C8" s="34">
        <v>126</v>
      </c>
      <c r="D8" s="57">
        <f t="shared" si="0"/>
        <v>1.267032027754035</v>
      </c>
      <c r="E8" s="34">
        <v>496929</v>
      </c>
      <c r="F8" s="71">
        <f t="shared" si="3"/>
        <v>0.99873296797224598</v>
      </c>
      <c r="G8" s="57">
        <f t="shared" si="4"/>
        <v>0.25355734923902612</v>
      </c>
      <c r="H8" s="57">
        <f t="shared" si="5"/>
        <v>7.0610907383019922E-2</v>
      </c>
      <c r="I8" s="77">
        <v>79</v>
      </c>
      <c r="J8" s="78">
        <v>22</v>
      </c>
      <c r="K8" s="57">
        <f t="shared" si="6"/>
        <v>0.72151898734177222</v>
      </c>
      <c r="L8" s="57">
        <f t="shared" si="7"/>
        <v>0.99908565096427437</v>
      </c>
      <c r="M8" s="34">
        <f t="shared" si="29"/>
        <v>99584.280804562615</v>
      </c>
      <c r="N8" s="96">
        <f t="shared" si="8"/>
        <v>1.829464418560062E-4</v>
      </c>
      <c r="O8" s="34">
        <f t="shared" si="9"/>
        <v>91.054791127081756</v>
      </c>
      <c r="P8" s="38">
        <f t="shared" si="10"/>
        <v>497712.82897510147</v>
      </c>
      <c r="Q8" s="34">
        <f>SUM(P8:$P$24)</f>
        <v>5672368.5859764507</v>
      </c>
      <c r="S8" s="74" t="s">
        <v>46</v>
      </c>
      <c r="T8">
        <v>99000</v>
      </c>
      <c r="U8">
        <v>248</v>
      </c>
      <c r="V8" s="56">
        <f t="shared" si="11"/>
        <v>2.5050505050505047</v>
      </c>
      <c r="W8">
        <v>494399</v>
      </c>
      <c r="X8" s="56">
        <f t="shared" si="12"/>
        <v>0.99749494949494955</v>
      </c>
      <c r="Y8" s="56">
        <f t="shared" si="13"/>
        <v>0.50161913757916177</v>
      </c>
      <c r="Z8" s="56">
        <f t="shared" si="14"/>
        <v>0.25685317285679971</v>
      </c>
      <c r="AA8" s="54">
        <v>166</v>
      </c>
      <c r="AB8" s="54">
        <v>85</v>
      </c>
      <c r="AC8" s="56">
        <f t="shared" si="15"/>
        <v>0.48795180722891562</v>
      </c>
      <c r="AD8" s="56">
        <f t="shared" si="16"/>
        <v>0.9987768711331938</v>
      </c>
      <c r="AE8" s="54">
        <f t="shared" si="30"/>
        <v>99413.469515643577</v>
      </c>
      <c r="AF8" s="56">
        <f t="shared" si="17"/>
        <v>2.4476596472236209E-4</v>
      </c>
      <c r="AG8" s="54">
        <f t="shared" si="18"/>
        <v>121.59548431394796</v>
      </c>
      <c r="AH8" s="55">
        <f t="shared" si="19"/>
        <v>496782.64889431692</v>
      </c>
      <c r="AI8" s="37">
        <f>SUM(AH8:$AH$24)</f>
        <v>5276166.4327568421</v>
      </c>
      <c r="AK8" s="33" t="s">
        <v>46</v>
      </c>
      <c r="AL8" s="34">
        <v>497712.82897510147</v>
      </c>
      <c r="AM8" s="34">
        <v>5672368.5859764507</v>
      </c>
      <c r="AN8" s="51">
        <v>118492</v>
      </c>
      <c r="AO8" s="57">
        <v>8.2902000000000003E-2</v>
      </c>
      <c r="AP8" s="34">
        <f t="shared" si="46"/>
        <v>46706.708902610961</v>
      </c>
      <c r="AQ8" s="34">
        <f>2.5*(AV8+AW8)*$AO$8</f>
        <v>42926.280851390409</v>
      </c>
      <c r="AR8" s="34">
        <f t="shared" ref="AR8:AU8" si="50">2.5*(AW8+AX8)*$AO$8</f>
        <v>41864.906291222695</v>
      </c>
      <c r="AS8" s="34">
        <f t="shared" si="50"/>
        <v>41720.833331488706</v>
      </c>
      <c r="AT8" s="34">
        <f t="shared" si="50"/>
        <v>38654.38460514036</v>
      </c>
      <c r="AU8" s="34">
        <f t="shared" si="50"/>
        <v>33330.435090021005</v>
      </c>
      <c r="AV8" s="34">
        <f t="shared" si="31"/>
        <v>106866.65915230494</v>
      </c>
      <c r="AW8" s="34">
        <f t="shared" si="32"/>
        <v>100251.53269537256</v>
      </c>
      <c r="AX8" s="52">
        <f t="shared" si="33"/>
        <v>101745.55442543367</v>
      </c>
      <c r="AY8" s="34">
        <f t="shared" si="34"/>
        <v>99556.384401078103</v>
      </c>
      <c r="AZ8" s="34">
        <f t="shared" si="35"/>
        <v>86950.018846806663</v>
      </c>
      <c r="BA8" s="79">
        <f t="shared" si="36"/>
        <v>73868.466063188258</v>
      </c>
      <c r="BC8" s="33" t="s">
        <v>46</v>
      </c>
      <c r="BD8" s="32">
        <v>125488</v>
      </c>
      <c r="BE8" s="34">
        <v>496782.64889431692</v>
      </c>
      <c r="BF8" s="34">
        <v>5276166.4327568421</v>
      </c>
      <c r="BG8" s="34">
        <f t="shared" si="37"/>
        <v>118569.0771681422</v>
      </c>
      <c r="BH8" s="34">
        <f t="shared" si="38"/>
        <v>112231.79031604712</v>
      </c>
      <c r="BI8" s="108">
        <f t="shared" si="39"/>
        <v>110366.66589844256</v>
      </c>
      <c r="BJ8" s="34">
        <f t="shared" si="40"/>
        <v>105670.27279471065</v>
      </c>
      <c r="BK8" s="34">
        <f t="shared" si="41"/>
        <v>92624.442299406277</v>
      </c>
      <c r="BL8" s="108">
        <f t="shared" si="42"/>
        <v>77928.562843698077</v>
      </c>
      <c r="BN8" s="33" t="s">
        <v>46</v>
      </c>
      <c r="BO8" s="17">
        <f t="shared" si="20"/>
        <v>125488</v>
      </c>
      <c r="BP8" s="33">
        <v>118492</v>
      </c>
      <c r="BQ8" s="22">
        <f t="shared" si="21"/>
        <v>243980</v>
      </c>
      <c r="BR8" s="19">
        <f t="shared" si="22"/>
        <v>110366.66589844256</v>
      </c>
      <c r="BS8" s="23">
        <f t="shared" si="23"/>
        <v>101745.55442543367</v>
      </c>
      <c r="BT8" s="24">
        <f t="shared" si="24"/>
        <v>212112.22032387624</v>
      </c>
      <c r="BU8" s="19">
        <f t="shared" si="25"/>
        <v>77928.562843698077</v>
      </c>
      <c r="BV8" s="19">
        <f t="shared" si="26"/>
        <v>73868.466063188258</v>
      </c>
      <c r="BW8" s="25">
        <f t="shared" si="27"/>
        <v>151797.02890688635</v>
      </c>
      <c r="BY8" s="42" t="s">
        <v>49</v>
      </c>
      <c r="BZ8" s="43">
        <f>CC7</f>
        <v>1.345106845996523</v>
      </c>
      <c r="CA8" s="41"/>
      <c r="CB8" s="41"/>
      <c r="CC8" s="41"/>
      <c r="CD8" s="41"/>
      <c r="CE8" s="41"/>
      <c r="CF8" s="41"/>
    </row>
    <row r="9" spans="1:86" x14ac:dyDescent="0.3">
      <c r="A9" s="70" t="s">
        <v>48</v>
      </c>
      <c r="B9" s="34">
        <v>99320</v>
      </c>
      <c r="C9" s="34">
        <v>199</v>
      </c>
      <c r="D9" s="57">
        <f t="shared" si="0"/>
        <v>2.0036246476037052</v>
      </c>
      <c r="E9" s="34">
        <v>496141</v>
      </c>
      <c r="F9" s="71">
        <f t="shared" si="3"/>
        <v>0.99799637535239627</v>
      </c>
      <c r="G9" s="57">
        <f t="shared" si="4"/>
        <v>0.4010956562751315</v>
      </c>
      <c r="H9" s="57">
        <f t="shared" si="5"/>
        <v>7.2639370821480517E-2</v>
      </c>
      <c r="I9" s="77">
        <v>127</v>
      </c>
      <c r="J9" s="78">
        <v>23</v>
      </c>
      <c r="K9" s="57">
        <f t="shared" si="6"/>
        <v>0.81889763779527558</v>
      </c>
      <c r="L9" s="57">
        <f t="shared" si="7"/>
        <v>0.9983589385893008</v>
      </c>
      <c r="M9" s="34">
        <f t="shared" si="29"/>
        <v>99493.226013435531</v>
      </c>
      <c r="N9" s="96">
        <f t="shared" si="8"/>
        <v>3.2845628545365098E-4</v>
      </c>
      <c r="O9" s="34">
        <f t="shared" si="9"/>
        <v>163.27449383662247</v>
      </c>
      <c r="P9" s="38">
        <f t="shared" si="10"/>
        <v>497096.57287000649</v>
      </c>
      <c r="Q9" s="34">
        <f>SUM(P9:$P$24)</f>
        <v>5174655.7570013488</v>
      </c>
      <c r="S9" s="74" t="s">
        <v>48</v>
      </c>
      <c r="T9">
        <v>98752</v>
      </c>
      <c r="U9">
        <v>333</v>
      </c>
      <c r="V9" s="56">
        <f t="shared" si="11"/>
        <v>3.3720836033700583</v>
      </c>
      <c r="W9">
        <v>492950</v>
      </c>
      <c r="X9" s="56">
        <f t="shared" si="12"/>
        <v>0.99662791639662995</v>
      </c>
      <c r="Y9" s="56">
        <f t="shared" si="13"/>
        <v>0.67552490110558883</v>
      </c>
      <c r="Z9" s="56">
        <f t="shared" si="14"/>
        <v>0.27020996044223555</v>
      </c>
      <c r="AA9" s="54">
        <v>220</v>
      </c>
      <c r="AB9" s="54">
        <v>88</v>
      </c>
      <c r="AC9" s="56">
        <f t="shared" si="15"/>
        <v>0.6</v>
      </c>
      <c r="AD9" s="56">
        <f t="shared" si="16"/>
        <v>0.99797538317263212</v>
      </c>
      <c r="AE9" s="54">
        <f t="shared" si="30"/>
        <v>99291.874031329629</v>
      </c>
      <c r="AF9" s="56">
        <f t="shared" si="17"/>
        <v>4.053149406633533E-4</v>
      </c>
      <c r="AG9" s="54">
        <f t="shared" si="18"/>
        <v>201.02799898471858</v>
      </c>
      <c r="AH9" s="55">
        <f t="shared" si="19"/>
        <v>495979.74023782293</v>
      </c>
      <c r="AI9" s="37">
        <f>SUM(AH9:$AH$24)</f>
        <v>4779383.7838625247</v>
      </c>
      <c r="AK9" s="33" t="s">
        <v>48</v>
      </c>
      <c r="AL9" s="34">
        <v>497096.57287000649</v>
      </c>
      <c r="AM9" s="34">
        <v>5174655.7570013488</v>
      </c>
      <c r="AN9" s="51">
        <v>124924</v>
      </c>
      <c r="AO9" s="57">
        <v>6.3238000000000016E-2</v>
      </c>
      <c r="AP9" s="34">
        <f t="shared" si="46"/>
        <v>38459.657777026441</v>
      </c>
      <c r="AQ9" s="34">
        <f>2.5*(AV9+AW9)*$AO$9</f>
        <v>35583.963386729556</v>
      </c>
      <c r="AR9" s="34">
        <f t="shared" ref="AR9:AU9" si="51">2.5*(AW9+AX9)*$AO$9</f>
        <v>32703.807269515361</v>
      </c>
      <c r="AS9" s="34">
        <f t="shared" si="51"/>
        <v>31895.188671117336</v>
      </c>
      <c r="AT9" s="34">
        <f t="shared" si="51"/>
        <v>31785.425276422106</v>
      </c>
      <c r="AU9" s="34">
        <f t="shared" si="51"/>
        <v>29449.221296964177</v>
      </c>
      <c r="AV9" s="34">
        <f t="shared" si="31"/>
        <v>118345.28604336907</v>
      </c>
      <c r="AW9" s="34">
        <f t="shared" si="32"/>
        <v>106734.33941429593</v>
      </c>
      <c r="AX9" s="52">
        <f t="shared" si="33"/>
        <v>100127.40364851663</v>
      </c>
      <c r="AY9" s="34">
        <f t="shared" si="34"/>
        <v>101619.57551665195</v>
      </c>
      <c r="AZ9" s="34">
        <f t="shared" si="35"/>
        <v>99433.116070192031</v>
      </c>
      <c r="BA9" s="79">
        <f t="shared" si="36"/>
        <v>86842.359415839601</v>
      </c>
      <c r="BC9" s="33" t="s">
        <v>48</v>
      </c>
      <c r="BD9" s="32">
        <v>126768</v>
      </c>
      <c r="BE9" s="34">
        <v>495979.74023782293</v>
      </c>
      <c r="BF9" s="34">
        <v>4779383.7838625247</v>
      </c>
      <c r="BG9" s="34">
        <f t="shared" si="37"/>
        <v>125285.18413734787</v>
      </c>
      <c r="BH9" s="34">
        <f t="shared" si="38"/>
        <v>118377.44378750242</v>
      </c>
      <c r="BI9" s="108">
        <f t="shared" si="39"/>
        <v>112050.39936735127</v>
      </c>
      <c r="BJ9" s="34">
        <f t="shared" si="40"/>
        <v>110188.28939589065</v>
      </c>
      <c r="BK9" s="34">
        <f t="shared" si="41"/>
        <v>105499.48668342075</v>
      </c>
      <c r="BL9" s="108">
        <f t="shared" si="42"/>
        <v>92474.741083611705</v>
      </c>
      <c r="BN9" s="33" t="s">
        <v>48</v>
      </c>
      <c r="BO9" s="17">
        <f t="shared" si="20"/>
        <v>126768</v>
      </c>
      <c r="BP9" s="33">
        <v>124924</v>
      </c>
      <c r="BQ9" s="22">
        <f t="shared" si="21"/>
        <v>251692</v>
      </c>
      <c r="BR9" s="19">
        <f t="shared" si="22"/>
        <v>112050.39936735127</v>
      </c>
      <c r="BS9" s="23">
        <f t="shared" si="23"/>
        <v>100127.40364851663</v>
      </c>
      <c r="BT9" s="24">
        <f t="shared" si="24"/>
        <v>212177.80301586789</v>
      </c>
      <c r="BU9" s="19">
        <f t="shared" si="25"/>
        <v>92474.741083611705</v>
      </c>
      <c r="BV9" s="19">
        <f t="shared" si="26"/>
        <v>86842.359415839601</v>
      </c>
      <c r="BW9" s="25">
        <f t="shared" si="27"/>
        <v>179317.10049945131</v>
      </c>
      <c r="BY9" s="44" t="s">
        <v>51</v>
      </c>
      <c r="BZ9" s="45">
        <f>CF7</f>
        <v>1.525789891206907</v>
      </c>
      <c r="CA9" s="41"/>
      <c r="CB9" s="41"/>
      <c r="CC9" s="41"/>
      <c r="CD9" s="41"/>
      <c r="CE9" s="41"/>
      <c r="CF9" s="41"/>
    </row>
    <row r="10" spans="1:86" x14ac:dyDescent="0.3">
      <c r="A10" s="70" t="s">
        <v>50</v>
      </c>
      <c r="B10" s="34">
        <v>99121</v>
      </c>
      <c r="C10" s="34">
        <v>304</v>
      </c>
      <c r="D10" s="57">
        <f t="shared" si="0"/>
        <v>3.0669585657933234</v>
      </c>
      <c r="E10" s="34">
        <v>494885</v>
      </c>
      <c r="F10" s="71">
        <f t="shared" si="3"/>
        <v>0.99693304143420669</v>
      </c>
      <c r="G10" s="57">
        <f t="shared" si="4"/>
        <v>0.61428412661527421</v>
      </c>
      <c r="H10" s="57">
        <f t="shared" si="5"/>
        <v>7.615092478701746E-2</v>
      </c>
      <c r="I10" s="77">
        <v>242</v>
      </c>
      <c r="J10" s="78">
        <v>30</v>
      </c>
      <c r="K10" s="57">
        <f t="shared" si="6"/>
        <v>0.87603305785123964</v>
      </c>
      <c r="L10" s="57">
        <f t="shared" si="7"/>
        <v>0.99731273156695877</v>
      </c>
      <c r="M10" s="34">
        <f t="shared" si="29"/>
        <v>99329.951519598908</v>
      </c>
      <c r="N10" s="96">
        <f t="shared" si="8"/>
        <v>5.3813320182825679E-4</v>
      </c>
      <c r="O10" s="34">
        <f t="shared" si="9"/>
        <v>266.92624317413436</v>
      </c>
      <c r="P10" s="38">
        <f t="shared" si="10"/>
        <v>496022.62463508593</v>
      </c>
      <c r="Q10" s="34">
        <f>SUM(P10:$P$24)</f>
        <v>4677559.184131342</v>
      </c>
      <c r="S10" s="74" t="s">
        <v>50</v>
      </c>
      <c r="T10">
        <v>98419</v>
      </c>
      <c r="U10">
        <v>516</v>
      </c>
      <c r="V10" s="56">
        <f t="shared" si="11"/>
        <v>5.2428900923602146</v>
      </c>
      <c r="W10">
        <v>490933</v>
      </c>
      <c r="X10" s="56">
        <f t="shared" si="12"/>
        <v>0.99475710990763977</v>
      </c>
      <c r="Y10" s="56">
        <f t="shared" si="13"/>
        <v>1.0510599206001634</v>
      </c>
      <c r="Z10" s="56">
        <f t="shared" si="14"/>
        <v>0.31060345938580025</v>
      </c>
      <c r="AA10" s="54">
        <v>379</v>
      </c>
      <c r="AB10" s="54">
        <v>112</v>
      </c>
      <c r="AC10" s="56">
        <f t="shared" si="15"/>
        <v>0.70448548812664913</v>
      </c>
      <c r="AD10" s="56">
        <f t="shared" si="16"/>
        <v>0.99630359222304787</v>
      </c>
      <c r="AE10" s="54">
        <f t="shared" si="30"/>
        <v>99090.846032344911</v>
      </c>
      <c r="AF10" s="56">
        <f t="shared" si="17"/>
        <v>7.4045646121436316E-4</v>
      </c>
      <c r="AG10" s="54">
        <f t="shared" si="18"/>
        <v>366.28017389873276</v>
      </c>
      <c r="AH10" s="55">
        <f t="shared" si="19"/>
        <v>494668.07717232429</v>
      </c>
      <c r="AI10" s="37">
        <f>SUM(AH10:$AH$24)</f>
        <v>4283404.0436247028</v>
      </c>
      <c r="AK10" s="33" t="s">
        <v>50</v>
      </c>
      <c r="AL10" s="34">
        <v>496022.62463508593</v>
      </c>
      <c r="AM10" s="34">
        <v>4677559.184131342</v>
      </c>
      <c r="AN10" s="51">
        <v>138541</v>
      </c>
      <c r="AO10" s="57">
        <v>1.7345999999999997E-2</v>
      </c>
      <c r="AP10" s="34">
        <f t="shared" si="46"/>
        <v>11413.455900201589</v>
      </c>
      <c r="AQ10" s="34">
        <f>2.5*(AV10+AW10)*$AO$10</f>
        <v>10526.581283335203</v>
      </c>
      <c r="AR10" s="34">
        <f t="shared" ref="AR10:AU10" si="52">2.5*(AW10+AX10)*$AO$10</f>
        <v>9739.4907969613632</v>
      </c>
      <c r="AS10" s="34">
        <f t="shared" si="52"/>
        <v>8951.1791158662509</v>
      </c>
      <c r="AT10" s="34">
        <f t="shared" si="52"/>
        <v>8729.8565691966342</v>
      </c>
      <c r="AU10" s="34">
        <f t="shared" si="52"/>
        <v>8699.8138344720337</v>
      </c>
      <c r="AV10" s="34">
        <f t="shared" si="31"/>
        <v>124654.10896348646</v>
      </c>
      <c r="AW10" s="34">
        <f t="shared" si="32"/>
        <v>118089.60793574573</v>
      </c>
      <c r="AX10" s="52">
        <f t="shared" si="33"/>
        <v>106503.74608158074</v>
      </c>
      <c r="AY10" s="34">
        <f t="shared" si="34"/>
        <v>99911.084216268951</v>
      </c>
      <c r="AZ10" s="34">
        <f t="shared" si="35"/>
        <v>101400.03233386678</v>
      </c>
      <c r="BA10" s="79">
        <f t="shared" si="36"/>
        <v>99218.296605878088</v>
      </c>
      <c r="BC10" s="33" t="s">
        <v>50</v>
      </c>
      <c r="BD10" s="32">
        <v>138944</v>
      </c>
      <c r="BE10" s="34">
        <v>494668.07717232429</v>
      </c>
      <c r="BF10" s="34">
        <v>4283404.0436247028</v>
      </c>
      <c r="BG10" s="34">
        <f t="shared" si="37"/>
        <v>126432.7506137904</v>
      </c>
      <c r="BH10" s="34">
        <f t="shared" si="38"/>
        <v>124953.8561911532</v>
      </c>
      <c r="BI10" s="108">
        <f t="shared" si="39"/>
        <v>118064.38398241893</v>
      </c>
      <c r="BJ10" s="34">
        <f t="shared" si="40"/>
        <v>111754.07200072525</v>
      </c>
      <c r="BK10" s="34">
        <f t="shared" si="41"/>
        <v>109896.88654669008</v>
      </c>
      <c r="BL10" s="108">
        <f t="shared" si="42"/>
        <v>105220.48379502584</v>
      </c>
      <c r="BN10" s="33" t="s">
        <v>50</v>
      </c>
      <c r="BO10" s="17">
        <f t="shared" si="20"/>
        <v>138944</v>
      </c>
      <c r="BP10" s="33">
        <v>138541</v>
      </c>
      <c r="BQ10" s="22">
        <f t="shared" si="21"/>
        <v>277485</v>
      </c>
      <c r="BR10" s="19">
        <f t="shared" si="22"/>
        <v>118064.38398241893</v>
      </c>
      <c r="BS10" s="23">
        <f t="shared" si="23"/>
        <v>106503.74608158074</v>
      </c>
      <c r="BT10" s="24">
        <f t="shared" si="24"/>
        <v>224568.13006399968</v>
      </c>
      <c r="BU10" s="19">
        <f t="shared" si="25"/>
        <v>105220.48379502584</v>
      </c>
      <c r="BV10" s="19">
        <f t="shared" si="26"/>
        <v>99218.296605878088</v>
      </c>
      <c r="BW10" s="25">
        <f t="shared" si="27"/>
        <v>204438.78040090392</v>
      </c>
      <c r="BZ10" s="41"/>
      <c r="CA10" s="41"/>
      <c r="CB10" s="41"/>
      <c r="CC10" s="41"/>
      <c r="CD10" s="41"/>
      <c r="CE10" s="41"/>
      <c r="CF10" s="41"/>
    </row>
    <row r="11" spans="1:86" x14ac:dyDescent="0.3">
      <c r="A11" s="70" t="s">
        <v>52</v>
      </c>
      <c r="B11" s="34">
        <v>98817</v>
      </c>
      <c r="C11" s="34">
        <v>504</v>
      </c>
      <c r="D11" s="57">
        <f t="shared" si="0"/>
        <v>5.1003369865508974</v>
      </c>
      <c r="E11" s="34">
        <v>492866</v>
      </c>
      <c r="F11" s="71">
        <f t="shared" si="3"/>
        <v>0.99489966301344912</v>
      </c>
      <c r="G11" s="57">
        <f t="shared" si="4"/>
        <v>1.0225903186667369</v>
      </c>
      <c r="H11" s="57">
        <f t="shared" si="5"/>
        <v>8.6779453648324012E-2</v>
      </c>
      <c r="I11" s="77">
        <v>436</v>
      </c>
      <c r="J11" s="78">
        <v>37</v>
      </c>
      <c r="K11" s="57">
        <f t="shared" si="6"/>
        <v>0.91513761467889909</v>
      </c>
      <c r="L11" s="57">
        <f t="shared" si="7"/>
        <v>0.9953314777963933</v>
      </c>
      <c r="M11" s="34">
        <f t="shared" si="29"/>
        <v>99063.025276424771</v>
      </c>
      <c r="N11" s="96">
        <f t="shared" si="8"/>
        <v>9.3581086501841294E-4</v>
      </c>
      <c r="O11" s="34">
        <f t="shared" si="9"/>
        <v>462.47793305944032</v>
      </c>
      <c r="P11" s="38">
        <f t="shared" si="10"/>
        <v>494200.21753043082</v>
      </c>
      <c r="Q11" s="34">
        <f>SUM(P11:$P$24)</f>
        <v>4181536.5594962561</v>
      </c>
      <c r="S11" s="74" t="s">
        <v>52</v>
      </c>
      <c r="T11">
        <v>97903</v>
      </c>
      <c r="U11">
        <v>806</v>
      </c>
      <c r="V11" s="56">
        <f t="shared" si="11"/>
        <v>8.2326384278316294</v>
      </c>
      <c r="W11">
        <v>487637</v>
      </c>
      <c r="X11" s="56">
        <f t="shared" si="12"/>
        <v>0.99176736157216838</v>
      </c>
      <c r="Y11" s="56">
        <f t="shared" si="13"/>
        <v>1.6528688348094998</v>
      </c>
      <c r="Z11" s="56">
        <f t="shared" si="14"/>
        <v>0.36503687572610349</v>
      </c>
      <c r="AA11" s="54">
        <v>729</v>
      </c>
      <c r="AB11" s="54">
        <v>161</v>
      </c>
      <c r="AC11" s="56">
        <f t="shared" si="15"/>
        <v>0.7791495198902606</v>
      </c>
      <c r="AD11" s="56">
        <f t="shared" si="16"/>
        <v>0.99357969277026437</v>
      </c>
      <c r="AE11" s="54">
        <f t="shared" si="30"/>
        <v>98724.565858446178</v>
      </c>
      <c r="AF11" s="56">
        <f t="shared" si="17"/>
        <v>1.2878319590833962E-3</v>
      </c>
      <c r="AG11" s="54">
        <f t="shared" si="18"/>
        <v>633.84204393348773</v>
      </c>
      <c r="AH11" s="55">
        <f t="shared" si="19"/>
        <v>492177.6008607673</v>
      </c>
      <c r="AI11" s="37">
        <f>SUM(AH11:$AH$24)</f>
        <v>3788735.9664523778</v>
      </c>
      <c r="AK11" s="33" t="s">
        <v>52</v>
      </c>
      <c r="AL11" s="34">
        <v>494200.21753043082</v>
      </c>
      <c r="AM11" s="34">
        <v>4181536.5594962561</v>
      </c>
      <c r="AN11" s="51">
        <v>170369</v>
      </c>
      <c r="AO11" s="57">
        <v>1.5580000000000001E-3</v>
      </c>
      <c r="AP11" s="34">
        <f t="shared" si="46"/>
        <v>1201.2218746876633</v>
      </c>
      <c r="AQ11" s="34">
        <f>2.5*(AV11+AW11)*$AO$11</f>
        <v>1021.3785255717594</v>
      </c>
      <c r="AR11" s="34">
        <f t="shared" ref="AR11:AU11" si="53">2.5*(AW11+AX11)*$AO$11</f>
        <v>942.01302081469362</v>
      </c>
      <c r="AS11" s="34">
        <f t="shared" si="53"/>
        <v>871.57709610499433</v>
      </c>
      <c r="AT11" s="34">
        <f t="shared" si="53"/>
        <v>801.03188792543699</v>
      </c>
      <c r="AU11" s="34">
        <f t="shared" si="53"/>
        <v>781.22595899647808</v>
      </c>
      <c r="AV11" s="34">
        <f t="shared" si="31"/>
        <v>138031.99478502263</v>
      </c>
      <c r="AW11" s="34">
        <f t="shared" si="32"/>
        <v>124196.12474559592</v>
      </c>
      <c r="AX11" s="52">
        <f t="shared" si="33"/>
        <v>117655.74195907508</v>
      </c>
      <c r="AY11" s="34">
        <f t="shared" si="34"/>
        <v>106112.44702808648</v>
      </c>
      <c r="AZ11" s="34">
        <f t="shared" si="35"/>
        <v>99544.006868046228</v>
      </c>
      <c r="BA11" s="79">
        <f t="shared" si="36"/>
        <v>101027.48453027931</v>
      </c>
      <c r="BC11" s="33" t="s">
        <v>52</v>
      </c>
      <c r="BD11" s="32">
        <v>170327</v>
      </c>
      <c r="BE11" s="34">
        <v>492177.6008607673</v>
      </c>
      <c r="BF11" s="34">
        <v>3788735.9664523778</v>
      </c>
      <c r="BG11" s="34">
        <f t="shared" si="37"/>
        <v>138244.46680470867</v>
      </c>
      <c r="BH11" s="34">
        <f t="shared" si="38"/>
        <v>125796.20707087859</v>
      </c>
      <c r="BI11" s="108">
        <f t="shared" si="39"/>
        <v>124324.75835112146</v>
      </c>
      <c r="BJ11" s="34">
        <f t="shared" si="40"/>
        <v>117469.97216343199</v>
      </c>
      <c r="BK11" s="34">
        <f t="shared" si="41"/>
        <v>111191.43033880761</v>
      </c>
      <c r="BL11" s="108">
        <f t="shared" si="42"/>
        <v>109343.59514728762</v>
      </c>
      <c r="BN11" s="33" t="s">
        <v>52</v>
      </c>
      <c r="BO11" s="17">
        <f t="shared" si="20"/>
        <v>170327</v>
      </c>
      <c r="BP11" s="33">
        <v>170369</v>
      </c>
      <c r="BQ11" s="22">
        <f t="shared" si="21"/>
        <v>340696</v>
      </c>
      <c r="BR11" s="19">
        <f t="shared" si="22"/>
        <v>124324.75835112146</v>
      </c>
      <c r="BS11" s="23">
        <f t="shared" si="23"/>
        <v>117655.74195907508</v>
      </c>
      <c r="BT11" s="24">
        <f t="shared" si="24"/>
        <v>241980.50031019654</v>
      </c>
      <c r="BU11" s="19">
        <f t="shared" si="25"/>
        <v>109343.59514728762</v>
      </c>
      <c r="BV11" s="19">
        <f t="shared" si="26"/>
        <v>101027.48453027931</v>
      </c>
      <c r="BW11" s="25">
        <f t="shared" si="27"/>
        <v>210371.07967756694</v>
      </c>
      <c r="BY11" s="39" t="s">
        <v>54</v>
      </c>
      <c r="BZ11" s="40">
        <f>BQ14/BQ6</f>
        <v>1.4943440030453561</v>
      </c>
      <c r="CA11" s="41">
        <f>(BG14+AV14)/(BG6+AV6)</f>
        <v>1.6733228894123804</v>
      </c>
      <c r="CB11" s="41">
        <f t="shared" ref="CB11:CF11" si="54">(BH14+AW14)/(BH6+AW6)</f>
        <v>1.7462052680277931</v>
      </c>
      <c r="CC11" s="41">
        <f t="shared" si="54"/>
        <v>1.8215354213615056</v>
      </c>
      <c r="CD11" s="41">
        <f t="shared" si="54"/>
        <v>1.7474019085472545</v>
      </c>
      <c r="CE11" s="41">
        <f t="shared" si="54"/>
        <v>1.934742094691853</v>
      </c>
      <c r="CF11" s="41">
        <f t="shared" si="54"/>
        <v>2.0060087066595051</v>
      </c>
    </row>
    <row r="12" spans="1:86" x14ac:dyDescent="0.3">
      <c r="A12" s="70" t="s">
        <v>53</v>
      </c>
      <c r="B12" s="34">
        <v>98313</v>
      </c>
      <c r="C12" s="34">
        <v>709</v>
      </c>
      <c r="D12" s="57">
        <f t="shared" si="0"/>
        <v>7.2116607162837063</v>
      </c>
      <c r="E12" s="34">
        <v>489933</v>
      </c>
      <c r="F12" s="71">
        <f t="shared" si="3"/>
        <v>0.99278833928371635</v>
      </c>
      <c r="G12" s="57">
        <f t="shared" si="4"/>
        <v>1.4471366492969446</v>
      </c>
      <c r="H12" s="57">
        <f t="shared" si="5"/>
        <v>0.11610265381178926</v>
      </c>
      <c r="I12" s="77">
        <v>698</v>
      </c>
      <c r="J12" s="78">
        <v>56</v>
      </c>
      <c r="K12" s="57">
        <f t="shared" si="6"/>
        <v>0.91977077363896842</v>
      </c>
      <c r="L12" s="57">
        <f t="shared" si="7"/>
        <v>0.99336500134012085</v>
      </c>
      <c r="M12" s="34">
        <f t="shared" si="29"/>
        <v>98600.547343365324</v>
      </c>
      <c r="N12" s="96">
        <f t="shared" si="8"/>
        <v>1.3310339954851554E-3</v>
      </c>
      <c r="O12" s="34">
        <f t="shared" si="9"/>
        <v>654.21449948658005</v>
      </c>
      <c r="P12" s="38">
        <f t="shared" si="10"/>
        <v>491508.4826575914</v>
      </c>
      <c r="Q12" s="34">
        <f>SUM(P12:$P$24)</f>
        <v>3687336.3419658253</v>
      </c>
      <c r="S12" s="74" t="s">
        <v>53</v>
      </c>
      <c r="T12">
        <v>97097</v>
      </c>
      <c r="U12">
        <v>1228</v>
      </c>
      <c r="V12" s="56">
        <f t="shared" si="11"/>
        <v>12.647146667765226</v>
      </c>
      <c r="W12">
        <v>482661</v>
      </c>
      <c r="X12" s="56">
        <f t="shared" si="12"/>
        <v>0.98735285333223477</v>
      </c>
      <c r="Y12" s="56">
        <f t="shared" si="13"/>
        <v>2.5442287651167175</v>
      </c>
      <c r="Z12" s="56">
        <f t="shared" si="14"/>
        <v>0.38131655097502848</v>
      </c>
      <c r="AA12" s="54">
        <v>1201</v>
      </c>
      <c r="AB12" s="54">
        <v>180</v>
      </c>
      <c r="AC12" s="56">
        <f t="shared" si="15"/>
        <v>0.85012489592006657</v>
      </c>
      <c r="AD12" s="56">
        <f t="shared" si="16"/>
        <v>0.98923810618161845</v>
      </c>
      <c r="AE12" s="54">
        <f t="shared" si="30"/>
        <v>98090.72381451269</v>
      </c>
      <c r="AF12" s="56">
        <f t="shared" si="17"/>
        <v>2.1629122141416887E-3</v>
      </c>
      <c r="AG12" s="54">
        <f t="shared" si="18"/>
        <v>1055.641954259976</v>
      </c>
      <c r="AH12" s="55">
        <f t="shared" si="19"/>
        <v>488065.09453222901</v>
      </c>
      <c r="AI12" s="37">
        <f>SUM(AH12:$AH$24)</f>
        <v>3296558.3655916103</v>
      </c>
      <c r="AK12" s="33" t="s">
        <v>53</v>
      </c>
      <c r="AL12" s="34">
        <v>491508.4826575914</v>
      </c>
      <c r="AM12" s="34">
        <v>3687336.3419658253</v>
      </c>
      <c r="AN12" s="51">
        <v>186057</v>
      </c>
      <c r="AO12" s="33"/>
      <c r="AP12" s="33"/>
      <c r="AQ12" s="33"/>
      <c r="AR12" s="33"/>
      <c r="AS12" s="33"/>
      <c r="AT12" s="33"/>
      <c r="AU12" s="33"/>
      <c r="AV12" s="34">
        <f t="shared" si="31"/>
        <v>169441.05994193529</v>
      </c>
      <c r="AW12" s="34">
        <f t="shared" si="32"/>
        <v>137280.18302786257</v>
      </c>
      <c r="AX12" s="52">
        <f t="shared" si="33"/>
        <v>123519.6721092135</v>
      </c>
      <c r="AY12" s="34">
        <f t="shared" si="34"/>
        <v>117014.91248877737</v>
      </c>
      <c r="AZ12" s="34">
        <f t="shared" si="35"/>
        <v>105534.48982779398</v>
      </c>
      <c r="BA12" s="79">
        <f t="shared" si="36"/>
        <v>99001.825652489832</v>
      </c>
      <c r="BC12" s="33" t="s">
        <v>53</v>
      </c>
      <c r="BD12" s="32">
        <v>184622</v>
      </c>
      <c r="BE12" s="34">
        <v>488065.09453222901</v>
      </c>
      <c r="BF12" s="34">
        <v>3296558.3655916103</v>
      </c>
      <c r="BG12" s="34">
        <f t="shared" si="37"/>
        <v>168903.7924745135</v>
      </c>
      <c r="BH12" s="34">
        <f t="shared" si="38"/>
        <v>137089.33247184698</v>
      </c>
      <c r="BI12" s="108">
        <f t="shared" si="39"/>
        <v>124745.08711584542</v>
      </c>
      <c r="BJ12" s="34">
        <f t="shared" si="40"/>
        <v>123285.93343381764</v>
      </c>
      <c r="BK12" s="34">
        <f t="shared" si="41"/>
        <v>116488.42403306108</v>
      </c>
      <c r="BL12" s="108">
        <f t="shared" si="42"/>
        <v>110262.34404933031</v>
      </c>
      <c r="BN12" s="33" t="s">
        <v>53</v>
      </c>
      <c r="BO12" s="17">
        <f t="shared" si="20"/>
        <v>184622</v>
      </c>
      <c r="BP12" s="33">
        <v>186057</v>
      </c>
      <c r="BQ12" s="22">
        <f t="shared" si="21"/>
        <v>370679</v>
      </c>
      <c r="BR12" s="19">
        <f t="shared" si="22"/>
        <v>124745.08711584542</v>
      </c>
      <c r="BS12" s="23">
        <f t="shared" si="23"/>
        <v>123519.6721092135</v>
      </c>
      <c r="BT12" s="24">
        <f t="shared" si="24"/>
        <v>248264.75922505892</v>
      </c>
      <c r="BU12" s="19">
        <f t="shared" si="25"/>
        <v>110262.34404933031</v>
      </c>
      <c r="BV12" s="19">
        <f t="shared" si="26"/>
        <v>99001.825652489832</v>
      </c>
      <c r="BW12" s="25">
        <f t="shared" si="27"/>
        <v>209264.16970182012</v>
      </c>
      <c r="BY12" s="42" t="s">
        <v>56</v>
      </c>
      <c r="BZ12" s="43">
        <f>CC11</f>
        <v>1.8215354213615056</v>
      </c>
      <c r="CA12" s="41"/>
      <c r="CB12" s="41"/>
      <c r="CC12" s="41"/>
      <c r="CD12" s="41"/>
      <c r="CE12" s="41"/>
      <c r="CF12" s="41"/>
    </row>
    <row r="13" spans="1:86" x14ac:dyDescent="0.3">
      <c r="A13" s="70" t="s">
        <v>55</v>
      </c>
      <c r="B13" s="34">
        <v>97604</v>
      </c>
      <c r="C13" s="34">
        <v>1202</v>
      </c>
      <c r="D13" s="57">
        <f t="shared" si="0"/>
        <v>12.315069054546944</v>
      </c>
      <c r="E13" s="34">
        <v>485222</v>
      </c>
      <c r="F13" s="71">
        <f t="shared" si="3"/>
        <v>0.98768493094545307</v>
      </c>
      <c r="G13" s="57">
        <f t="shared" si="4"/>
        <v>2.4772166142507963</v>
      </c>
      <c r="H13" s="57">
        <f t="shared" si="5"/>
        <v>0.14995257955513294</v>
      </c>
      <c r="I13" s="77">
        <v>1239</v>
      </c>
      <c r="J13" s="78">
        <v>75</v>
      </c>
      <c r="K13" s="57">
        <f t="shared" si="6"/>
        <v>0.93946731234866832</v>
      </c>
      <c r="L13" s="57">
        <f t="shared" si="7"/>
        <v>0.98842606391674226</v>
      </c>
      <c r="M13" s="34">
        <f t="shared" si="29"/>
        <v>97946.332843878743</v>
      </c>
      <c r="N13" s="96">
        <f t="shared" si="8"/>
        <v>2.3272640346956633E-3</v>
      </c>
      <c r="O13" s="34">
        <f t="shared" si="9"/>
        <v>1133.6245959245409</v>
      </c>
      <c r="P13" s="38">
        <f t="shared" si="10"/>
        <v>487106.13794742251</v>
      </c>
      <c r="Q13" s="34">
        <f>SUM(P13:$P$24)</f>
        <v>3195827.859308234</v>
      </c>
      <c r="S13" s="74" t="s">
        <v>55</v>
      </c>
      <c r="T13">
        <v>95869</v>
      </c>
      <c r="U13">
        <v>2134</v>
      </c>
      <c r="V13" s="56">
        <f t="shared" si="11"/>
        <v>22.259541666232046</v>
      </c>
      <c r="W13">
        <v>474453</v>
      </c>
      <c r="X13" s="56">
        <f t="shared" si="12"/>
        <v>0.97774045833376799</v>
      </c>
      <c r="Y13" s="56">
        <f t="shared" si="13"/>
        <v>4.4978111635926004</v>
      </c>
      <c r="Z13" s="56">
        <f t="shared" si="14"/>
        <v>0.43038054267395731</v>
      </c>
      <c r="AA13" s="54">
        <v>2017</v>
      </c>
      <c r="AB13" s="54">
        <v>193</v>
      </c>
      <c r="AC13" s="56">
        <f t="shared" si="15"/>
        <v>0.90431333663857216</v>
      </c>
      <c r="AD13" s="56">
        <f t="shared" si="16"/>
        <v>0.97984878582683699</v>
      </c>
      <c r="AE13" s="54">
        <f t="shared" si="30"/>
        <v>97035.081860252714</v>
      </c>
      <c r="AF13" s="56">
        <f t="shared" si="17"/>
        <v>4.0674306209186424E-3</v>
      </c>
      <c r="AG13" s="54">
        <f t="shared" si="18"/>
        <v>1955.3747168763512</v>
      </c>
      <c r="AH13" s="55">
        <f t="shared" si="19"/>
        <v>480739.53783499898</v>
      </c>
      <c r="AI13" s="37">
        <f>SUM(AH13:$AH$24)</f>
        <v>2808493.2710593813</v>
      </c>
      <c r="AK13" s="33" t="s">
        <v>55</v>
      </c>
      <c r="AL13" s="34">
        <v>487106.13794742251</v>
      </c>
      <c r="AM13" s="34">
        <v>3195827.859308234</v>
      </c>
      <c r="AN13" s="51">
        <v>182895</v>
      </c>
      <c r="AO13" s="33"/>
      <c r="AP13" s="33"/>
      <c r="AQ13" s="33"/>
      <c r="AR13" s="33"/>
      <c r="AS13" s="33"/>
      <c r="AT13" s="33"/>
      <c r="AU13" s="33"/>
      <c r="AV13" s="34">
        <f t="shared" si="31"/>
        <v>184390.52408220692</v>
      </c>
      <c r="AW13" s="34">
        <f t="shared" si="32"/>
        <v>167923.4097278688</v>
      </c>
      <c r="AX13" s="52">
        <f t="shared" si="33"/>
        <v>136050.59145642931</v>
      </c>
      <c r="AY13" s="34">
        <f t="shared" si="34"/>
        <v>122413.33072488665</v>
      </c>
      <c r="AZ13" s="34">
        <f t="shared" si="35"/>
        <v>115966.83295570304</v>
      </c>
      <c r="BA13" s="79">
        <f t="shared" si="36"/>
        <v>104589.23818020965</v>
      </c>
      <c r="BC13" s="33" t="s">
        <v>55</v>
      </c>
      <c r="BD13" s="32">
        <v>179834</v>
      </c>
      <c r="BE13" s="34">
        <v>480739.53783499898</v>
      </c>
      <c r="BF13" s="34">
        <v>2808493.2710593813</v>
      </c>
      <c r="BG13" s="34">
        <f t="shared" si="37"/>
        <v>181850.93740259745</v>
      </c>
      <c r="BH13" s="34">
        <f t="shared" si="38"/>
        <v>166368.65049855414</v>
      </c>
      <c r="BI13" s="108">
        <f t="shared" si="39"/>
        <v>135031.70596083737</v>
      </c>
      <c r="BJ13" s="34">
        <f t="shared" si="40"/>
        <v>122872.740130565</v>
      </c>
      <c r="BK13" s="34">
        <f t="shared" si="41"/>
        <v>121435.48744729212</v>
      </c>
      <c r="BL13" s="108">
        <f t="shared" si="42"/>
        <v>114740.00447922468</v>
      </c>
      <c r="BN13" s="33" t="s">
        <v>55</v>
      </c>
      <c r="BO13" s="17">
        <f t="shared" si="20"/>
        <v>179834</v>
      </c>
      <c r="BP13" s="33">
        <v>182895</v>
      </c>
      <c r="BQ13" s="22">
        <f t="shared" si="21"/>
        <v>362729</v>
      </c>
      <c r="BR13" s="19">
        <f t="shared" si="22"/>
        <v>135031.70596083737</v>
      </c>
      <c r="BS13" s="23">
        <f t="shared" si="23"/>
        <v>136050.59145642931</v>
      </c>
      <c r="BT13" s="24">
        <f t="shared" si="24"/>
        <v>271082.29741726664</v>
      </c>
      <c r="BU13" s="19">
        <f t="shared" si="25"/>
        <v>114740.00447922468</v>
      </c>
      <c r="BV13" s="19">
        <f t="shared" si="26"/>
        <v>104589.23818020965</v>
      </c>
      <c r="BW13" s="25">
        <f t="shared" si="27"/>
        <v>219329.24265943433</v>
      </c>
      <c r="BY13" s="44" t="s">
        <v>58</v>
      </c>
      <c r="BZ13" s="45">
        <f>CF11</f>
        <v>2.0060087066595051</v>
      </c>
    </row>
    <row r="14" spans="1:86" x14ac:dyDescent="0.3">
      <c r="A14" s="70" t="s">
        <v>57</v>
      </c>
      <c r="B14" s="34">
        <v>96401</v>
      </c>
      <c r="C14" s="34">
        <v>1910</v>
      </c>
      <c r="D14" s="57">
        <f t="shared" si="0"/>
        <v>19.813072478501262</v>
      </c>
      <c r="E14" s="34">
        <v>477571</v>
      </c>
      <c r="F14" s="71">
        <f t="shared" si="3"/>
        <v>0.98018692752149872</v>
      </c>
      <c r="G14" s="57">
        <f t="shared" si="4"/>
        <v>3.9994053240251186</v>
      </c>
      <c r="H14" s="57">
        <f t="shared" si="5"/>
        <v>0.11975761419413955</v>
      </c>
      <c r="I14" s="77">
        <v>1603</v>
      </c>
      <c r="J14" s="78">
        <v>48</v>
      </c>
      <c r="K14" s="57">
        <f t="shared" si="6"/>
        <v>0.97005614472863377</v>
      </c>
      <c r="L14" s="57">
        <f t="shared" si="7"/>
        <v>0.98077446676314661</v>
      </c>
      <c r="M14" s="34">
        <f t="shared" si="29"/>
        <v>96812.7082479542</v>
      </c>
      <c r="N14" s="96">
        <f t="shared" si="8"/>
        <v>3.8796477098309791E-3</v>
      </c>
      <c r="O14" s="34">
        <f t="shared" si="9"/>
        <v>1861.2759401708336</v>
      </c>
      <c r="P14" s="38">
        <f t="shared" si="10"/>
        <v>479753.85379821563</v>
      </c>
      <c r="Q14" s="34">
        <f>SUM(P14:$P$24)</f>
        <v>2708721.7213608115</v>
      </c>
      <c r="S14" s="74" t="s">
        <v>57</v>
      </c>
      <c r="T14">
        <v>93735</v>
      </c>
      <c r="U14">
        <v>3078</v>
      </c>
      <c r="V14" s="56">
        <f t="shared" si="11"/>
        <v>32.837253960633703</v>
      </c>
      <c r="W14">
        <v>461487</v>
      </c>
      <c r="X14" s="56">
        <f t="shared" si="12"/>
        <v>0.96716274603936625</v>
      </c>
      <c r="Y14" s="56">
        <f t="shared" si="13"/>
        <v>6.6697436764199205</v>
      </c>
      <c r="Z14" s="56">
        <f t="shared" si="14"/>
        <v>0.43030604363999486</v>
      </c>
      <c r="AA14" s="54">
        <v>2883</v>
      </c>
      <c r="AB14" s="54">
        <v>186</v>
      </c>
      <c r="AC14" s="56">
        <f t="shared" si="15"/>
        <v>0.93548387096774199</v>
      </c>
      <c r="AD14" s="56">
        <f t="shared" si="16"/>
        <v>0.96924835354407446</v>
      </c>
      <c r="AE14" s="54">
        <f t="shared" si="30"/>
        <v>95079.707143376363</v>
      </c>
      <c r="AF14" s="56">
        <f t="shared" si="17"/>
        <v>6.2394376327799261E-3</v>
      </c>
      <c r="AG14" s="54">
        <f t="shared" si="18"/>
        <v>2923.8575392060447</v>
      </c>
      <c r="AH14" s="55">
        <f t="shared" si="19"/>
        <v>468609.14577382291</v>
      </c>
      <c r="AI14" s="37">
        <f>SUM(AH14:$AH$24)</f>
        <v>2327753.7332243822</v>
      </c>
      <c r="AK14" s="33" t="s">
        <v>57</v>
      </c>
      <c r="AL14" s="34">
        <v>479753.85379821563</v>
      </c>
      <c r="AM14" s="34">
        <v>2708721.7213608115</v>
      </c>
      <c r="AN14" s="51">
        <v>164009</v>
      </c>
      <c r="AO14" s="33"/>
      <c r="AP14" s="33"/>
      <c r="AQ14" s="33"/>
      <c r="AR14" s="33"/>
      <c r="AS14" s="33"/>
      <c r="AT14" s="33"/>
      <c r="AU14" s="33"/>
      <c r="AV14" s="34">
        <f t="shared" si="31"/>
        <v>180134.41887668363</v>
      </c>
      <c r="AW14" s="34">
        <f t="shared" si="32"/>
        <v>181607.36981281874</v>
      </c>
      <c r="AX14" s="52">
        <f t="shared" si="33"/>
        <v>165388.80684065114</v>
      </c>
      <c r="AY14" s="34">
        <f t="shared" si="34"/>
        <v>133997.07061337374</v>
      </c>
      <c r="AZ14" s="34">
        <f t="shared" si="35"/>
        <v>120565.64801053467</v>
      </c>
      <c r="BA14" s="79">
        <f t="shared" si="36"/>
        <v>114216.45240955199</v>
      </c>
      <c r="BC14" s="33" t="s">
        <v>57</v>
      </c>
      <c r="BD14" s="32">
        <v>153962</v>
      </c>
      <c r="BE14" s="34">
        <v>468609.14577382291</v>
      </c>
      <c r="BF14" s="34">
        <v>2327753.7332243822</v>
      </c>
      <c r="BG14" s="34">
        <f t="shared" si="37"/>
        <v>175296.28933914259</v>
      </c>
      <c r="BH14" s="34">
        <f t="shared" si="38"/>
        <v>177262.33381629741</v>
      </c>
      <c r="BI14" s="108">
        <f t="shared" si="39"/>
        <v>162170.70795710065</v>
      </c>
      <c r="BJ14" s="34">
        <f t="shared" si="40"/>
        <v>131624.48145550326</v>
      </c>
      <c r="BK14" s="34">
        <f t="shared" si="41"/>
        <v>119772.32006083832</v>
      </c>
      <c r="BL14" s="108">
        <f t="shared" si="42"/>
        <v>118371.33324955424</v>
      </c>
      <c r="BN14" s="33" t="s">
        <v>57</v>
      </c>
      <c r="BO14" s="17">
        <f t="shared" si="20"/>
        <v>153962</v>
      </c>
      <c r="BP14" s="33">
        <v>164009</v>
      </c>
      <c r="BQ14" s="22">
        <f t="shared" si="21"/>
        <v>317971</v>
      </c>
      <c r="BR14" s="19">
        <f t="shared" si="22"/>
        <v>162170.70795710065</v>
      </c>
      <c r="BS14" s="23">
        <f t="shared" si="23"/>
        <v>165388.80684065114</v>
      </c>
      <c r="BT14" s="24">
        <f t="shared" si="24"/>
        <v>327559.51479775179</v>
      </c>
      <c r="BU14" s="19">
        <f t="shared" si="25"/>
        <v>118371.33324955424</v>
      </c>
      <c r="BV14" s="19">
        <f t="shared" si="26"/>
        <v>114216.45240955199</v>
      </c>
      <c r="BW14" s="25">
        <f t="shared" si="27"/>
        <v>232587.78565910622</v>
      </c>
    </row>
    <row r="15" spans="1:86" x14ac:dyDescent="0.3">
      <c r="A15" s="70" t="s">
        <v>59</v>
      </c>
      <c r="B15" s="34">
        <v>94492</v>
      </c>
      <c r="C15" s="34">
        <v>3144</v>
      </c>
      <c r="D15" s="57">
        <f t="shared" si="0"/>
        <v>33.272658002793889</v>
      </c>
      <c r="E15" s="34">
        <v>465114</v>
      </c>
      <c r="F15" s="71">
        <f t="shared" si="3"/>
        <v>0.96672734199720611</v>
      </c>
      <c r="G15" s="57">
        <f t="shared" si="4"/>
        <v>6.7596331222022989</v>
      </c>
      <c r="H15" s="57">
        <f t="shared" si="5"/>
        <v>0.20403092101135548</v>
      </c>
      <c r="I15" s="77">
        <v>2286</v>
      </c>
      <c r="J15" s="78">
        <v>69</v>
      </c>
      <c r="K15" s="57">
        <f t="shared" si="6"/>
        <v>0.96981627296587924</v>
      </c>
      <c r="L15" s="57">
        <f t="shared" si="7"/>
        <v>0.96771524305440537</v>
      </c>
      <c r="M15" s="34">
        <f t="shared" si="29"/>
        <v>94951.432307783369</v>
      </c>
      <c r="N15" s="96">
        <f t="shared" si="8"/>
        <v>6.555602201190943E-3</v>
      </c>
      <c r="O15" s="34">
        <f t="shared" si="9"/>
        <v>3065.4839136928672</v>
      </c>
      <c r="P15" s="38">
        <f t="shared" si="10"/>
        <v>467612.86295498023</v>
      </c>
      <c r="Q15" s="34">
        <f>SUM(P15:$P$24)</f>
        <v>2228967.8675625958</v>
      </c>
      <c r="S15" s="74" t="s">
        <v>59</v>
      </c>
      <c r="T15">
        <v>90657</v>
      </c>
      <c r="U15">
        <v>4911</v>
      </c>
      <c r="V15" s="56">
        <f t="shared" si="11"/>
        <v>54.171216784142423</v>
      </c>
      <c r="W15">
        <v>441742</v>
      </c>
      <c r="X15" s="56">
        <f t="shared" si="12"/>
        <v>0.94582878321585762</v>
      </c>
      <c r="Y15" s="56">
        <f t="shared" si="13"/>
        <v>11.117349040842845</v>
      </c>
      <c r="Z15" s="56">
        <f t="shared" si="14"/>
        <v>0.43614665800041708</v>
      </c>
      <c r="AA15" s="54">
        <v>3798</v>
      </c>
      <c r="AB15" s="54">
        <v>149</v>
      </c>
      <c r="AC15" s="56">
        <f t="shared" si="15"/>
        <v>0.9607688256977357</v>
      </c>
      <c r="AD15" s="56">
        <f t="shared" si="16"/>
        <v>0.94789761210674361</v>
      </c>
      <c r="AE15" s="54">
        <f t="shared" si="30"/>
        <v>92155.849604170318</v>
      </c>
      <c r="AF15" s="56">
        <f t="shared" si="17"/>
        <v>1.0681202382842427E-2</v>
      </c>
      <c r="AG15" s="54">
        <f t="shared" si="18"/>
        <v>4801.5398227090773</v>
      </c>
      <c r="AH15" s="55">
        <f t="shared" si="19"/>
        <v>449531.77091953164</v>
      </c>
      <c r="AI15" s="37">
        <f>SUM(AH15:$AH$24)</f>
        <v>1859144.5874505599</v>
      </c>
      <c r="AK15" s="33" t="s">
        <v>59</v>
      </c>
      <c r="AL15" s="34">
        <v>467612.86295498023</v>
      </c>
      <c r="AM15" s="34">
        <v>2228967.8675625958</v>
      </c>
      <c r="AN15" s="51">
        <v>141546</v>
      </c>
      <c r="AO15" s="33"/>
      <c r="AP15" s="33"/>
      <c r="AQ15" s="33"/>
      <c r="AR15" s="33"/>
      <c r="AS15" s="33"/>
      <c r="AT15" s="33"/>
      <c r="AU15" s="33"/>
      <c r="AV15" s="34">
        <f t="shared" si="31"/>
        <v>159858.47207522442</v>
      </c>
      <c r="AW15" s="34">
        <f t="shared" si="32"/>
        <v>175575.80967986578</v>
      </c>
      <c r="AX15" s="52">
        <f t="shared" si="33"/>
        <v>177011.48507629117</v>
      </c>
      <c r="AY15" s="34">
        <f t="shared" si="34"/>
        <v>161203.36054662193</v>
      </c>
      <c r="AZ15" s="34">
        <f t="shared" si="35"/>
        <v>130606.04583169143</v>
      </c>
      <c r="BA15" s="79">
        <f t="shared" si="36"/>
        <v>117514.52832297857</v>
      </c>
      <c r="BC15" s="33" t="s">
        <v>59</v>
      </c>
      <c r="BD15" s="32">
        <v>128633</v>
      </c>
      <c r="BE15" s="34">
        <v>449531.77091953164</v>
      </c>
      <c r="BF15" s="34">
        <v>1859144.5874505599</v>
      </c>
      <c r="BG15" s="34">
        <f t="shared" si="37"/>
        <v>147694.10955482707</v>
      </c>
      <c r="BH15" s="34">
        <f t="shared" si="38"/>
        <v>168159.86647490936</v>
      </c>
      <c r="BI15" s="108">
        <f t="shared" si="39"/>
        <v>170045.87203731152</v>
      </c>
      <c r="BJ15" s="34">
        <f t="shared" si="40"/>
        <v>155568.63581662934</v>
      </c>
      <c r="BK15" s="34">
        <f t="shared" si="41"/>
        <v>126265.96552517117</v>
      </c>
      <c r="BL15" s="108">
        <f t="shared" si="42"/>
        <v>114896.31312077829</v>
      </c>
      <c r="BN15" s="33" t="s">
        <v>59</v>
      </c>
      <c r="BO15" s="17">
        <f t="shared" si="20"/>
        <v>128633</v>
      </c>
      <c r="BP15" s="33">
        <v>141546</v>
      </c>
      <c r="BQ15" s="22">
        <f t="shared" si="21"/>
        <v>270179</v>
      </c>
      <c r="BR15" s="19">
        <f t="shared" si="22"/>
        <v>170045.87203731152</v>
      </c>
      <c r="BS15" s="23">
        <f t="shared" si="23"/>
        <v>177011.48507629117</v>
      </c>
      <c r="BT15" s="24">
        <f t="shared" si="24"/>
        <v>347057.35711360269</v>
      </c>
      <c r="BU15" s="19">
        <f t="shared" si="25"/>
        <v>114896.31312077829</v>
      </c>
      <c r="BV15" s="19">
        <f t="shared" si="26"/>
        <v>117514.52832297857</v>
      </c>
      <c r="BW15" s="25">
        <f t="shared" si="27"/>
        <v>232410.84144375686</v>
      </c>
    </row>
    <row r="16" spans="1:86" x14ac:dyDescent="0.3">
      <c r="A16" s="70" t="s">
        <v>60</v>
      </c>
      <c r="B16" s="34">
        <v>91348</v>
      </c>
      <c r="C16" s="34">
        <v>4978</v>
      </c>
      <c r="D16" s="57">
        <f t="shared" si="0"/>
        <v>54.494898629417172</v>
      </c>
      <c r="E16" s="34">
        <v>445262</v>
      </c>
      <c r="F16" s="71">
        <f t="shared" si="3"/>
        <v>0.94550510137058286</v>
      </c>
      <c r="G16" s="57">
        <f t="shared" si="4"/>
        <v>11.179934510467993</v>
      </c>
      <c r="H16" s="57">
        <f t="shared" si="5"/>
        <v>0.29999292921287651</v>
      </c>
      <c r="I16" s="77">
        <v>3764</v>
      </c>
      <c r="J16" s="78">
        <v>101</v>
      </c>
      <c r="K16" s="57">
        <f t="shared" si="6"/>
        <v>0.97316684378320939</v>
      </c>
      <c r="L16" s="57">
        <f t="shared" si="7"/>
        <v>0.94692785360187193</v>
      </c>
      <c r="M16" s="34">
        <f t="shared" si="29"/>
        <v>91885.948394090505</v>
      </c>
      <c r="N16" s="96">
        <f t="shared" si="8"/>
        <v>1.0879941581255116E-2</v>
      </c>
      <c r="O16" s="34">
        <f t="shared" si="9"/>
        <v>4876.5845051020124</v>
      </c>
      <c r="P16" s="38">
        <f t="shared" si="10"/>
        <v>448217.89424897323</v>
      </c>
      <c r="Q16" s="34">
        <f>SUM(P16:$P$24)</f>
        <v>1761355.0046076155</v>
      </c>
      <c r="S16" s="74" t="s">
        <v>60</v>
      </c>
      <c r="T16">
        <v>85746</v>
      </c>
      <c r="U16">
        <v>7857</v>
      </c>
      <c r="V16" s="56">
        <f t="shared" si="11"/>
        <v>91.631096494297111</v>
      </c>
      <c r="W16">
        <v>410564</v>
      </c>
      <c r="X16" s="56">
        <f t="shared" si="12"/>
        <v>0.90836890350570287</v>
      </c>
      <c r="Y16" s="56">
        <f t="shared" si="13"/>
        <v>19.13708946717199</v>
      </c>
      <c r="Z16" s="56">
        <f t="shared" si="14"/>
        <v>0.70665899230076201</v>
      </c>
      <c r="AA16" s="54">
        <v>6012</v>
      </c>
      <c r="AB16" s="54">
        <v>222</v>
      </c>
      <c r="AC16" s="56">
        <f t="shared" si="15"/>
        <v>0.96307385229540921</v>
      </c>
      <c r="AD16" s="56">
        <f t="shared" si="16"/>
        <v>0.91159822832202597</v>
      </c>
      <c r="AE16" s="54">
        <f t="shared" si="30"/>
        <v>87354.309781461241</v>
      </c>
      <c r="AF16" s="56">
        <f t="shared" si="17"/>
        <v>1.8430430474871227E-2</v>
      </c>
      <c r="AG16" s="54">
        <f t="shared" si="18"/>
        <v>7722.2757483877504</v>
      </c>
      <c r="AH16" s="55">
        <f t="shared" si="19"/>
        <v>418995.9512294954</v>
      </c>
      <c r="AI16" s="37">
        <f>SUM(AH16:$AH$24)</f>
        <v>1409612.8165310281</v>
      </c>
      <c r="AK16" s="33" t="s">
        <v>60</v>
      </c>
      <c r="AL16" s="34">
        <v>448217.89424897323</v>
      </c>
      <c r="AM16" s="34">
        <v>1761355.0046076155</v>
      </c>
      <c r="AN16" s="51">
        <v>127376</v>
      </c>
      <c r="AO16" s="33"/>
      <c r="AP16" s="33"/>
      <c r="AQ16" s="33"/>
      <c r="AR16" s="33"/>
      <c r="AS16" s="33"/>
      <c r="AT16" s="33"/>
      <c r="AU16" s="33"/>
      <c r="AV16" s="34">
        <f t="shared" si="31"/>
        <v>135675.16012807636</v>
      </c>
      <c r="AW16" s="34">
        <f t="shared" si="32"/>
        <v>153228.09402339661</v>
      </c>
      <c r="AX16" s="52">
        <f t="shared" si="33"/>
        <v>168293.53067506285</v>
      </c>
      <c r="AY16" s="34">
        <f t="shared" si="34"/>
        <v>169669.65920785046</v>
      </c>
      <c r="AZ16" s="34">
        <f t="shared" si="35"/>
        <v>154517.20115967217</v>
      </c>
      <c r="BA16" s="79">
        <f t="shared" si="36"/>
        <v>125188.95752553668</v>
      </c>
      <c r="BC16" s="33" t="s">
        <v>60</v>
      </c>
      <c r="BD16" s="32">
        <v>110256</v>
      </c>
      <c r="BE16" s="34">
        <v>418995.9512294954</v>
      </c>
      <c r="BF16" s="34">
        <v>1409612.8165310281</v>
      </c>
      <c r="BG16" s="34">
        <f t="shared" si="37"/>
        <v>119895.21026346201</v>
      </c>
      <c r="BH16" s="34">
        <f t="shared" si="38"/>
        <v>137661.53568486148</v>
      </c>
      <c r="BI16" s="108">
        <f t="shared" si="39"/>
        <v>156737.0935054376</v>
      </c>
      <c r="BJ16" s="34">
        <f t="shared" si="40"/>
        <v>158494.98637478112</v>
      </c>
      <c r="BK16" s="34">
        <f t="shared" si="41"/>
        <v>145001.1606791004</v>
      </c>
      <c r="BL16" s="108">
        <f t="shared" si="42"/>
        <v>117688.9638410007</v>
      </c>
      <c r="BN16" s="33" t="s">
        <v>60</v>
      </c>
      <c r="BO16" s="17">
        <f t="shared" si="20"/>
        <v>110256</v>
      </c>
      <c r="BP16" s="33">
        <v>127376</v>
      </c>
      <c r="BQ16" s="22">
        <f t="shared" si="21"/>
        <v>237632</v>
      </c>
      <c r="BR16" s="19">
        <f t="shared" si="22"/>
        <v>156737.0935054376</v>
      </c>
      <c r="BS16" s="23">
        <f t="shared" si="23"/>
        <v>168293.53067506285</v>
      </c>
      <c r="BT16" s="24">
        <f t="shared" si="24"/>
        <v>325030.62418050045</v>
      </c>
      <c r="BU16" s="19">
        <f t="shared" si="25"/>
        <v>117688.9638410007</v>
      </c>
      <c r="BV16" s="19">
        <f t="shared" si="26"/>
        <v>125188.95752553668</v>
      </c>
      <c r="BW16" s="25">
        <f t="shared" si="27"/>
        <v>242877.9213665374</v>
      </c>
    </row>
    <row r="17" spans="1:75" x14ac:dyDescent="0.3">
      <c r="A17" s="70" t="s">
        <v>61</v>
      </c>
      <c r="B17" s="34">
        <v>86370</v>
      </c>
      <c r="C17" s="34">
        <v>8503</v>
      </c>
      <c r="D17" s="57">
        <f t="shared" si="0"/>
        <v>98.448535371077924</v>
      </c>
      <c r="E17" s="34">
        <v>412442</v>
      </c>
      <c r="F17" s="71">
        <f t="shared" si="3"/>
        <v>0.90155146462892211</v>
      </c>
      <c r="G17" s="57">
        <f t="shared" si="4"/>
        <v>20.616232100513525</v>
      </c>
      <c r="H17" s="57">
        <f t="shared" si="5"/>
        <v>0.50760919075934485</v>
      </c>
      <c r="I17" s="77">
        <v>6214</v>
      </c>
      <c r="J17" s="78">
        <v>153</v>
      </c>
      <c r="K17" s="57">
        <f t="shared" si="6"/>
        <v>0.97537817830704865</v>
      </c>
      <c r="L17" s="57">
        <f t="shared" si="7"/>
        <v>0.90385494535870869</v>
      </c>
      <c r="M17" s="34">
        <f t="shared" si="29"/>
        <v>87009.36388898849</v>
      </c>
      <c r="N17" s="96">
        <f t="shared" si="8"/>
        <v>2.0108622909754178E-2</v>
      </c>
      <c r="O17" s="34">
        <f t="shared" si="9"/>
        <v>8365.5200454107962</v>
      </c>
      <c r="P17" s="38">
        <f t="shared" si="10"/>
        <v>416016.55583052867</v>
      </c>
      <c r="Q17" s="34">
        <f>SUM(P17:$P$24)</f>
        <v>1313137.1103586424</v>
      </c>
      <c r="S17" s="74" t="s">
        <v>61</v>
      </c>
      <c r="T17">
        <v>77889</v>
      </c>
      <c r="U17">
        <v>11849</v>
      </c>
      <c r="V17" s="56">
        <f t="shared" si="11"/>
        <v>152.12674446969405</v>
      </c>
      <c r="W17">
        <v>361389</v>
      </c>
      <c r="X17" s="56">
        <f t="shared" si="12"/>
        <v>0.8478732555303059</v>
      </c>
      <c r="Y17" s="56">
        <f t="shared" si="13"/>
        <v>32.787384231396082</v>
      </c>
      <c r="Z17" s="56">
        <f t="shared" si="14"/>
        <v>0.94242829037856146</v>
      </c>
      <c r="AA17" s="54">
        <v>8628</v>
      </c>
      <c r="AB17" s="54">
        <v>248</v>
      </c>
      <c r="AC17" s="56">
        <f t="shared" si="15"/>
        <v>0.971256374594344</v>
      </c>
      <c r="AD17" s="56">
        <f t="shared" si="16"/>
        <v>0.85190460381760769</v>
      </c>
      <c r="AE17" s="54">
        <f t="shared" si="30"/>
        <v>79632.034033073491</v>
      </c>
      <c r="AF17" s="56">
        <f t="shared" si="17"/>
        <v>3.1844955941017522E-2</v>
      </c>
      <c r="AG17" s="54">
        <f t="shared" si="18"/>
        <v>11793.137628937766</v>
      </c>
      <c r="AH17" s="55">
        <f t="shared" si="19"/>
        <v>370329.84598191117</v>
      </c>
      <c r="AI17" s="37">
        <f>SUM(AH17:$AH$24)</f>
        <v>990616.86530153255</v>
      </c>
      <c r="AK17" s="33" t="s">
        <v>61</v>
      </c>
      <c r="AL17" s="34">
        <v>416016.55583052867</v>
      </c>
      <c r="AM17" s="34">
        <v>1313137.1103586424</v>
      </c>
      <c r="AN17" s="51">
        <v>119889</v>
      </c>
      <c r="AO17" s="33"/>
      <c r="AP17" s="33"/>
      <c r="AQ17" s="33"/>
      <c r="AR17" s="33"/>
      <c r="AS17" s="33"/>
      <c r="AT17" s="33"/>
      <c r="AU17" s="33"/>
      <c r="AV17" s="34">
        <f t="shared" si="31"/>
        <v>118224.92027958744</v>
      </c>
      <c r="AW17" s="34">
        <f t="shared" si="32"/>
        <v>125927.84347178502</v>
      </c>
      <c r="AX17" s="52">
        <f t="shared" si="33"/>
        <v>142219.72114455781</v>
      </c>
      <c r="AY17" s="34">
        <f t="shared" si="34"/>
        <v>156202.81095048998</v>
      </c>
      <c r="AZ17" s="34">
        <f t="shared" si="35"/>
        <v>157480.07421894933</v>
      </c>
      <c r="BA17" s="79">
        <f t="shared" si="36"/>
        <v>143416.21489862472</v>
      </c>
      <c r="BC17" s="33" t="s">
        <v>61</v>
      </c>
      <c r="BD17" s="32">
        <v>100491</v>
      </c>
      <c r="BE17" s="34">
        <v>370329.84598191117</v>
      </c>
      <c r="BF17" s="34">
        <v>990616.86530153255</v>
      </c>
      <c r="BG17" s="34">
        <f t="shared" si="37"/>
        <v>97449.837829619762</v>
      </c>
      <c r="BH17" s="34">
        <f t="shared" si="38"/>
        <v>105969.46013570722</v>
      </c>
      <c r="BI17" s="108">
        <f t="shared" si="39"/>
        <v>121672.23849827824</v>
      </c>
      <c r="BJ17" s="34">
        <f t="shared" si="40"/>
        <v>138532.18277455054</v>
      </c>
      <c r="BK17" s="34">
        <f t="shared" si="41"/>
        <v>140085.89753873</v>
      </c>
      <c r="BL17" s="108">
        <f t="shared" si="42"/>
        <v>128159.3708576855</v>
      </c>
      <c r="BN17" s="33" t="s">
        <v>61</v>
      </c>
      <c r="BO17" s="17">
        <f t="shared" si="20"/>
        <v>100491</v>
      </c>
      <c r="BP17" s="33">
        <v>119889</v>
      </c>
      <c r="BQ17" s="22">
        <f t="shared" si="21"/>
        <v>220380</v>
      </c>
      <c r="BR17" s="19">
        <f t="shared" si="22"/>
        <v>121672.23849827824</v>
      </c>
      <c r="BS17" s="23">
        <f t="shared" si="23"/>
        <v>142219.72114455781</v>
      </c>
      <c r="BT17" s="24">
        <f t="shared" si="24"/>
        <v>263891.95964283607</v>
      </c>
      <c r="BU17" s="19">
        <f t="shared" si="25"/>
        <v>128159.3708576855</v>
      </c>
      <c r="BV17" s="19">
        <f t="shared" si="26"/>
        <v>143416.21489862472</v>
      </c>
      <c r="BW17" s="25">
        <f t="shared" si="27"/>
        <v>271575.5857563102</v>
      </c>
    </row>
    <row r="18" spans="1:75" x14ac:dyDescent="0.3">
      <c r="A18" s="70" t="s">
        <v>62</v>
      </c>
      <c r="B18" s="34">
        <v>77867</v>
      </c>
      <c r="C18" s="34">
        <v>14451</v>
      </c>
      <c r="D18" s="57">
        <f t="shared" si="0"/>
        <v>185.5856781435011</v>
      </c>
      <c r="E18" s="34">
        <v>355935</v>
      </c>
      <c r="F18" s="71">
        <f t="shared" si="3"/>
        <v>0.81441432185649887</v>
      </c>
      <c r="G18" s="57">
        <f t="shared" si="4"/>
        <v>40.60010957056766</v>
      </c>
      <c r="H18" s="57">
        <f t="shared" si="5"/>
        <v>1.1826714412392552</v>
      </c>
      <c r="I18" s="77">
        <v>10951</v>
      </c>
      <c r="J18" s="78">
        <v>319</v>
      </c>
      <c r="K18" s="57">
        <f t="shared" si="6"/>
        <v>0.97087024016071588</v>
      </c>
      <c r="L18" s="57">
        <f t="shared" si="7"/>
        <v>0.81929905578547513</v>
      </c>
      <c r="M18" s="34">
        <f t="shared" si="29"/>
        <v>78643.843843577692</v>
      </c>
      <c r="N18" s="96">
        <f t="shared" si="8"/>
        <v>3.9417438129328401E-2</v>
      </c>
      <c r="O18" s="34">
        <f t="shared" si="9"/>
        <v>14211.016839194137</v>
      </c>
      <c r="P18" s="38">
        <f t="shared" si="10"/>
        <v>360526.14055149572</v>
      </c>
      <c r="Q18" s="34">
        <f>SUM(P18:$P$24)</f>
        <v>897120.55452811404</v>
      </c>
      <c r="S18" s="74" t="s">
        <v>62</v>
      </c>
      <c r="T18">
        <v>66040</v>
      </c>
      <c r="U18">
        <v>17228</v>
      </c>
      <c r="V18" s="56">
        <f t="shared" si="11"/>
        <v>260.87219866747427</v>
      </c>
      <c r="W18">
        <v>289014</v>
      </c>
      <c r="X18" s="56">
        <f t="shared" si="12"/>
        <v>0.73912780133252576</v>
      </c>
      <c r="Y18" s="56">
        <f t="shared" si="13"/>
        <v>59.609569086618642</v>
      </c>
      <c r="Z18" s="56">
        <f t="shared" si="14"/>
        <v>2.0173334875776892</v>
      </c>
      <c r="AA18" s="54">
        <v>12440</v>
      </c>
      <c r="AB18" s="54">
        <v>421</v>
      </c>
      <c r="AC18" s="56">
        <f t="shared" si="15"/>
        <v>0.96615755627009647</v>
      </c>
      <c r="AD18" s="56">
        <f t="shared" si="16"/>
        <v>0.74672791973404051</v>
      </c>
      <c r="AE18" s="54">
        <f t="shared" si="30"/>
        <v>67838.896404135725</v>
      </c>
      <c r="AF18" s="56">
        <f t="shared" si="17"/>
        <v>5.7592235599040954E-2</v>
      </c>
      <c r="AG18" s="54">
        <f t="shared" si="18"/>
        <v>17181.698415222374</v>
      </c>
      <c r="AH18" s="55">
        <f t="shared" si="19"/>
        <v>298333.59022285446</v>
      </c>
      <c r="AI18" s="37">
        <f>SUM(AH18:$AH$24)</f>
        <v>620287.01931962138</v>
      </c>
      <c r="AK18" s="33" t="s">
        <v>62</v>
      </c>
      <c r="AL18" s="34">
        <v>360526.14055149572</v>
      </c>
      <c r="AM18" s="34">
        <v>897120.55452811404</v>
      </c>
      <c r="AN18" s="51">
        <v>100083</v>
      </c>
      <c r="AO18" s="33"/>
      <c r="AP18" s="33"/>
      <c r="AQ18" s="33"/>
      <c r="AR18" s="33"/>
      <c r="AS18" s="33"/>
      <c r="AT18" s="33"/>
      <c r="AU18" s="33"/>
      <c r="AV18" s="34">
        <f t="shared" si="31"/>
        <v>103897.59219627292</v>
      </c>
      <c r="AW18" s="34">
        <f t="shared" si="32"/>
        <v>102455.47593728743</v>
      </c>
      <c r="AX18" s="52">
        <f t="shared" si="33"/>
        <v>109130.94384962431</v>
      </c>
      <c r="AY18" s="34">
        <f t="shared" si="34"/>
        <v>123249.72757921845</v>
      </c>
      <c r="AZ18" s="34">
        <f t="shared" si="35"/>
        <v>135367.68137231539</v>
      </c>
      <c r="BA18" s="79">
        <f t="shared" si="36"/>
        <v>136474.57673547356</v>
      </c>
      <c r="BC18" s="33" t="s">
        <v>62</v>
      </c>
      <c r="BD18" s="32">
        <v>75034</v>
      </c>
      <c r="BE18" s="34">
        <v>298333.59022285446</v>
      </c>
      <c r="BF18" s="34">
        <v>620287.01931962138</v>
      </c>
      <c r="BG18" s="34">
        <f t="shared" si="37"/>
        <v>80954.427898174967</v>
      </c>
      <c r="BH18" s="34">
        <f t="shared" si="38"/>
        <v>78504.50159981288</v>
      </c>
      <c r="BI18" s="108">
        <f t="shared" si="39"/>
        <v>85367.814231768381</v>
      </c>
      <c r="BJ18" s="34">
        <f t="shared" si="40"/>
        <v>98017.797202917805</v>
      </c>
      <c r="BK18" s="34">
        <f t="shared" si="41"/>
        <v>111599.98011761399</v>
      </c>
      <c r="BL18" s="108">
        <f t="shared" si="42"/>
        <v>112851.6353887437</v>
      </c>
      <c r="BN18" s="33" t="s">
        <v>62</v>
      </c>
      <c r="BO18" s="17">
        <f t="shared" si="20"/>
        <v>75034</v>
      </c>
      <c r="BP18" s="33">
        <v>100083</v>
      </c>
      <c r="BQ18" s="22">
        <f t="shared" si="21"/>
        <v>175117</v>
      </c>
      <c r="BR18" s="19">
        <f t="shared" si="22"/>
        <v>85367.814231768381</v>
      </c>
      <c r="BS18" s="23">
        <f t="shared" si="23"/>
        <v>109130.94384962431</v>
      </c>
      <c r="BT18" s="24">
        <f t="shared" si="24"/>
        <v>194498.75808139268</v>
      </c>
      <c r="BU18" s="19">
        <f t="shared" si="25"/>
        <v>112851.6353887437</v>
      </c>
      <c r="BV18" s="19">
        <f t="shared" si="26"/>
        <v>136474.57673547356</v>
      </c>
      <c r="BW18" s="25">
        <f t="shared" si="27"/>
        <v>249326.21212421724</v>
      </c>
    </row>
    <row r="19" spans="1:75" x14ac:dyDescent="0.3">
      <c r="A19" s="70" t="s">
        <v>63</v>
      </c>
      <c r="B19" s="34">
        <v>63416</v>
      </c>
      <c r="C19" s="34">
        <v>22170</v>
      </c>
      <c r="D19" s="57">
        <f t="shared" si="0"/>
        <v>349.59631638703166</v>
      </c>
      <c r="E19" s="34">
        <v>264799</v>
      </c>
      <c r="F19" s="71">
        <f t="shared" si="3"/>
        <v>0.6504036836129683</v>
      </c>
      <c r="G19" s="57">
        <f t="shared" si="4"/>
        <v>83.723881132481623</v>
      </c>
      <c r="H19" s="57">
        <f t="shared" si="5"/>
        <v>2.447476804189856</v>
      </c>
      <c r="I19" s="80">
        <v>15770</v>
      </c>
      <c r="J19" s="78">
        <v>461</v>
      </c>
      <c r="K19" s="57">
        <f t="shared" si="6"/>
        <v>0.9707672796448954</v>
      </c>
      <c r="L19" s="57">
        <f t="shared" si="7"/>
        <v>0.65863402350344979</v>
      </c>
      <c r="M19" s="34">
        <f t="shared" si="29"/>
        <v>64432.827004383551</v>
      </c>
      <c r="N19" s="96">
        <f t="shared" si="8"/>
        <v>8.1276404328291765E-2</v>
      </c>
      <c r="O19" s="34">
        <f t="shared" si="9"/>
        <v>21995.17490878468</v>
      </c>
      <c r="P19" s="38">
        <f t="shared" si="10"/>
        <v>270621.89931461215</v>
      </c>
      <c r="Q19" s="34">
        <f>SUM(P19:$P$24)</f>
        <v>536594.41397661832</v>
      </c>
      <c r="S19" s="74" t="s">
        <v>63</v>
      </c>
      <c r="T19">
        <f>T18-U18</f>
        <v>48812</v>
      </c>
      <c r="U19">
        <v>21065</v>
      </c>
      <c r="V19" s="56">
        <f t="shared" si="11"/>
        <v>431.55371629927072</v>
      </c>
      <c r="W19">
        <v>192089</v>
      </c>
      <c r="X19" s="56">
        <f t="shared" si="12"/>
        <v>0.56844628370072936</v>
      </c>
      <c r="Y19" s="56">
        <f t="shared" si="13"/>
        <v>109.66270843202889</v>
      </c>
      <c r="Z19" s="56">
        <f t="shared" si="14"/>
        <v>3.6748673570307555</v>
      </c>
      <c r="AA19" s="54">
        <v>13160</v>
      </c>
      <c r="AB19" s="54">
        <v>441</v>
      </c>
      <c r="AC19" s="56">
        <f t="shared" si="15"/>
        <v>0.96648936170212763</v>
      </c>
      <c r="AD19" s="56">
        <f t="shared" si="16"/>
        <v>0.57930855934837078</v>
      </c>
      <c r="AE19" s="54">
        <f t="shared" si="30"/>
        <v>50657.197988913351</v>
      </c>
      <c r="AF19" s="56">
        <f t="shared" si="17"/>
        <v>0.10598784107499815</v>
      </c>
      <c r="AG19" s="54">
        <f t="shared" si="18"/>
        <v>21311.049601330771</v>
      </c>
      <c r="AH19" s="55">
        <f t="shared" si="19"/>
        <v>201070.70193316648</v>
      </c>
      <c r="AI19" s="37">
        <f>SUM(AH19:$AH$24)</f>
        <v>321953.42909676692</v>
      </c>
      <c r="AK19" s="33" t="s">
        <v>63</v>
      </c>
      <c r="AL19" s="34">
        <v>270621.89931461215</v>
      </c>
      <c r="AM19" s="34">
        <v>536594.41397661832</v>
      </c>
      <c r="AN19" s="51">
        <v>124888</v>
      </c>
      <c r="AO19" s="33"/>
      <c r="AP19" s="33"/>
      <c r="AQ19" s="33"/>
      <c r="AR19" s="33"/>
      <c r="AS19" s="33"/>
      <c r="AT19" s="33"/>
      <c r="AU19" s="33"/>
      <c r="AV19" s="34">
        <f>AN18*(AL19/AL18)+AN19*(AM20/AM19)</f>
        <v>137028.29408762776</v>
      </c>
      <c r="AW19" s="34">
        <f>AV18*($AL$19/$AL$18)+AV19*($AM$20/$AM$19)</f>
        <v>145909.19469594973</v>
      </c>
      <c r="AX19" s="52">
        <f t="shared" ref="AX19:BA19" si="55">AW18*($AL$19/$AL$18)+AW19*($AM$20/$AM$19)</f>
        <v>149228.67382524908</v>
      </c>
      <c r="AY19" s="34">
        <f t="shared" si="55"/>
        <v>155884.84187019896</v>
      </c>
      <c r="AZ19" s="34">
        <f t="shared" si="55"/>
        <v>169782.07831399614</v>
      </c>
      <c r="BA19" s="52">
        <f t="shared" si="55"/>
        <v>185766.59454124473</v>
      </c>
      <c r="BC19" s="33" t="s">
        <v>63</v>
      </c>
      <c r="BD19" s="32">
        <v>69628</v>
      </c>
      <c r="BE19" s="34">
        <v>201070.70193316648</v>
      </c>
      <c r="BF19" s="34">
        <v>321953.42909676692</v>
      </c>
      <c r="BG19" s="34">
        <f>BD18*(BE19/BE18)+BD19*(BF20/BF19)</f>
        <v>76714.353717267819</v>
      </c>
      <c r="BH19" s="34">
        <f>BG18*($BE$19/$BE$18)+BG19*($BF$20/$BF$19)</f>
        <v>83365.288742005563</v>
      </c>
      <c r="BI19" s="108">
        <f t="shared" ref="BI19:BL19" si="56">BH18*($BE$19/$BE$18)+BH19*($BF$20/$BF$19)</f>
        <v>84211.292116382843</v>
      </c>
      <c r="BJ19" s="34">
        <f t="shared" si="56"/>
        <v>89154.669551313535</v>
      </c>
      <c r="BK19" s="34">
        <f t="shared" si="56"/>
        <v>99536.570438069466</v>
      </c>
      <c r="BL19" s="108">
        <f t="shared" si="56"/>
        <v>112588.73827306079</v>
      </c>
      <c r="BN19" s="46" t="s">
        <v>63</v>
      </c>
      <c r="BO19" s="63">
        <f t="shared" si="20"/>
        <v>69628</v>
      </c>
      <c r="BP19" s="46">
        <v>124888</v>
      </c>
      <c r="BQ19" s="39">
        <f t="shared" si="21"/>
        <v>194516</v>
      </c>
      <c r="BR19" s="81">
        <f t="shared" si="22"/>
        <v>84211.292116382843</v>
      </c>
      <c r="BS19" s="77">
        <f t="shared" si="23"/>
        <v>149228.67382524908</v>
      </c>
      <c r="BT19" s="95">
        <f t="shared" si="24"/>
        <v>233439.96594163193</v>
      </c>
      <c r="BU19" s="81">
        <f t="shared" si="25"/>
        <v>112588.73827306079</v>
      </c>
      <c r="BV19" s="81">
        <f t="shared" si="26"/>
        <v>185766.59454124473</v>
      </c>
      <c r="BW19" s="48">
        <f t="shared" si="27"/>
        <v>298355.33281430556</v>
      </c>
    </row>
    <row r="20" spans="1:75" x14ac:dyDescent="0.3">
      <c r="A20" s="70" t="s">
        <v>64</v>
      </c>
      <c r="B20" s="34">
        <f>B19-C19</f>
        <v>41246</v>
      </c>
      <c r="C20" s="34">
        <f>B20-B21</f>
        <v>22030</v>
      </c>
      <c r="D20" s="57">
        <f>(C20/B20)*1000</f>
        <v>534.11239877806338</v>
      </c>
      <c r="E20" s="34">
        <v>192100</v>
      </c>
      <c r="F20" s="71">
        <f t="shared" si="3"/>
        <v>0.46588760122193662</v>
      </c>
      <c r="G20" s="57">
        <f t="shared" si="4"/>
        <v>114.679854242582</v>
      </c>
      <c r="H20" s="57">
        <f t="shared" si="5"/>
        <v>3.5110219650719712</v>
      </c>
      <c r="I20" s="77">
        <v>16952</v>
      </c>
      <c r="J20" s="81">
        <v>519</v>
      </c>
      <c r="K20" s="57">
        <f t="shared" si="6"/>
        <v>0.96938414346389812</v>
      </c>
      <c r="L20" s="57">
        <f t="shared" si="7"/>
        <v>0.47691063725083749</v>
      </c>
      <c r="M20" s="34">
        <f t="shared" si="29"/>
        <v>42437.652095598867</v>
      </c>
      <c r="N20" s="96">
        <f t="shared" si="8"/>
        <v>0.11116883227751002</v>
      </c>
      <c r="O20" s="34">
        <f t="shared" si="9"/>
        <v>22198.684391257473</v>
      </c>
      <c r="P20" s="34">
        <f t="shared" si="10"/>
        <v>199684.42535982607</v>
      </c>
      <c r="Q20" s="97">
        <f>SUM(P20:$P$24)</f>
        <v>265972.51466200594</v>
      </c>
      <c r="S20" s="74" t="s">
        <v>64</v>
      </c>
      <c r="T20">
        <v>27747</v>
      </c>
      <c r="U20">
        <v>18992</v>
      </c>
      <c r="V20" s="56">
        <f t="shared" si="11"/>
        <v>684.47039319566079</v>
      </c>
      <c r="W20">
        <v>88411</v>
      </c>
      <c r="X20" s="56">
        <f t="shared" si="12"/>
        <v>0.31552960680433917</v>
      </c>
      <c r="Y20" s="56">
        <f t="shared" si="13"/>
        <v>214.81489859859067</v>
      </c>
      <c r="Z20" s="56">
        <f t="shared" si="14"/>
        <v>7.4655920214487619</v>
      </c>
      <c r="AA20" s="54">
        <v>9294</v>
      </c>
      <c r="AB20" s="54">
        <v>323</v>
      </c>
      <c r="AC20" s="56">
        <f t="shared" si="15"/>
        <v>0.96524639552399394</v>
      </c>
      <c r="AD20" s="56">
        <f t="shared" si="16"/>
        <v>0.32843563977104517</v>
      </c>
      <c r="AE20" s="54">
        <f t="shared" si="30"/>
        <v>29346.14838758258</v>
      </c>
      <c r="AF20" s="56">
        <f t="shared" si="17"/>
        <v>0.2073493065771419</v>
      </c>
      <c r="AG20" s="54">
        <f t="shared" si="18"/>
        <v>19707.827367090867</v>
      </c>
      <c r="AH20" s="54">
        <f t="shared" si="19"/>
        <v>95046.507231789554</v>
      </c>
      <c r="AI20" s="82">
        <f>SUM(AH20:$AH$24)</f>
        <v>120882.72716360046</v>
      </c>
      <c r="AK20" s="46" t="s">
        <v>64</v>
      </c>
      <c r="AL20" s="47"/>
      <c r="AM20" s="47">
        <v>265972.51466200594</v>
      </c>
      <c r="AN20" s="46"/>
      <c r="AO20" s="46"/>
      <c r="AP20" s="46"/>
      <c r="AQ20" s="46"/>
      <c r="AR20" s="46"/>
      <c r="AS20" s="46"/>
      <c r="AT20" s="46"/>
      <c r="AU20" s="46"/>
      <c r="AV20" s="34"/>
      <c r="AW20" s="46"/>
      <c r="AX20" s="46"/>
      <c r="AY20" s="46"/>
      <c r="AZ20" s="46"/>
      <c r="BA20" s="50"/>
      <c r="BC20" s="46" t="s">
        <v>64</v>
      </c>
      <c r="BD20" s="46"/>
      <c r="BE20" s="47"/>
      <c r="BF20" s="47">
        <v>120882.72716360046</v>
      </c>
      <c r="BG20" s="46"/>
      <c r="BH20" s="46"/>
      <c r="BI20" s="46"/>
      <c r="BJ20" s="46"/>
      <c r="BK20" s="46"/>
      <c r="BL20" s="50"/>
    </row>
    <row r="21" spans="1:75" x14ac:dyDescent="0.3">
      <c r="A21" s="83" t="s">
        <v>100</v>
      </c>
      <c r="B21" s="84">
        <v>19216</v>
      </c>
      <c r="C21" s="84">
        <v>15032</v>
      </c>
      <c r="D21" s="85">
        <f t="shared" ref="D21:D24" si="57">(C21/B21)*1000</f>
        <v>782.26477935054118</v>
      </c>
      <c r="E21" s="84">
        <v>52584</v>
      </c>
      <c r="F21" s="86">
        <f t="shared" si="3"/>
        <v>0.21773522064945883</v>
      </c>
      <c r="G21" s="85">
        <f t="shared" si="4"/>
        <v>285.86642324661494</v>
      </c>
      <c r="H21" s="85">
        <f t="shared" si="5"/>
        <v>8.3309350390198951</v>
      </c>
      <c r="I21" s="87">
        <v>11152</v>
      </c>
      <c r="J21" s="88">
        <v>325</v>
      </c>
      <c r="K21" s="85">
        <f t="shared" si="6"/>
        <v>0.97085724533715922</v>
      </c>
      <c r="L21" s="85">
        <f t="shared" si="7"/>
        <v>0.22762673427455113</v>
      </c>
      <c r="M21" s="84">
        <f t="shared" si="29"/>
        <v>20238.967704341394</v>
      </c>
      <c r="N21" s="98">
        <f t="shared" si="8"/>
        <v>0.27753548820759505</v>
      </c>
      <c r="O21" s="84">
        <v>15639.295</v>
      </c>
      <c r="P21" s="84">
        <f t="shared" si="10"/>
        <v>56350.613397238383</v>
      </c>
      <c r="Q21" s="84">
        <f>SUM(P21:$P$24)</f>
        <v>66288.089302179942</v>
      </c>
      <c r="S21" s="99"/>
      <c r="T21" s="100">
        <v>8755</v>
      </c>
      <c r="U21" s="100">
        <v>7537</v>
      </c>
      <c r="V21" s="101">
        <f t="shared" si="11"/>
        <v>860.87949743004003</v>
      </c>
      <c r="W21" s="100">
        <v>20497</v>
      </c>
      <c r="X21" s="101">
        <f t="shared" si="12"/>
        <v>0.13912050256996</v>
      </c>
      <c r="Y21" s="101">
        <f t="shared" si="13"/>
        <v>367.71234814850953</v>
      </c>
      <c r="Z21" s="101">
        <f t="shared" si="14"/>
        <v>14.37863120994747</v>
      </c>
      <c r="AA21" s="102">
        <v>3478</v>
      </c>
      <c r="AB21" s="102">
        <v>136</v>
      </c>
      <c r="AC21" s="101">
        <f t="shared" si="15"/>
        <v>0.96089706728004598</v>
      </c>
      <c r="AD21" s="101">
        <f t="shared" si="16"/>
        <v>0.15027511070586483</v>
      </c>
      <c r="AE21" s="102">
        <f t="shared" si="30"/>
        <v>9638.3210204917104</v>
      </c>
      <c r="AF21" s="101">
        <f t="shared" si="17"/>
        <v>0.35333371693856208</v>
      </c>
      <c r="AG21" s="102">
        <f t="shared" si="18"/>
        <v>8189.9212621186543</v>
      </c>
      <c r="AH21" s="102">
        <f t="shared" si="19"/>
        <v>23178.997275096517</v>
      </c>
      <c r="AI21" s="103">
        <f>SUM(AH21:$AH$24)</f>
        <v>25836.219931810905</v>
      </c>
    </row>
    <row r="22" spans="1:75" x14ac:dyDescent="0.3">
      <c r="A22" s="83" t="s">
        <v>101</v>
      </c>
      <c r="B22" s="84">
        <v>4184</v>
      </c>
      <c r="C22" s="84">
        <v>3879</v>
      </c>
      <c r="D22" s="85">
        <f t="shared" si="57"/>
        <v>927.10325047801143</v>
      </c>
      <c r="E22" s="84">
        <v>8355</v>
      </c>
      <c r="F22" s="86">
        <f t="shared" si="3"/>
        <v>7.2896749521988546E-2</v>
      </c>
      <c r="G22" s="85">
        <f t="shared" si="4"/>
        <v>464.27289048473966</v>
      </c>
      <c r="H22" s="85">
        <f>G22*(1-K22)</f>
        <v>13.530190944004712</v>
      </c>
      <c r="I22" s="89"/>
      <c r="J22" s="89"/>
      <c r="K22" s="85">
        <f>K$21</f>
        <v>0.97085724533715922</v>
      </c>
      <c r="L22" s="85">
        <f t="shared" si="7"/>
        <v>7.8677758848446203E-2</v>
      </c>
      <c r="M22" s="84">
        <f t="shared" si="29"/>
        <v>4606.9301236273404</v>
      </c>
      <c r="N22" s="98">
        <f t="shared" si="8"/>
        <v>0.45074269954073498</v>
      </c>
      <c r="O22" s="84">
        <v>4246.4380000000001</v>
      </c>
      <c r="P22" s="84">
        <f>O22/N22</f>
        <v>9420.9800942460679</v>
      </c>
      <c r="Q22" s="84">
        <f>SUM(P22:$P$24)</f>
        <v>9937.4759049415497</v>
      </c>
      <c r="S22" s="99"/>
      <c r="T22" s="100">
        <v>1218</v>
      </c>
      <c r="U22" s="100">
        <v>1170</v>
      </c>
      <c r="V22" s="101">
        <f t="shared" si="11"/>
        <v>960.59113300492618</v>
      </c>
      <c r="W22" s="100">
        <v>2095</v>
      </c>
      <c r="X22" s="101">
        <f t="shared" si="12"/>
        <v>3.9408866995073843E-2</v>
      </c>
      <c r="Y22" s="101">
        <f t="shared" si="13"/>
        <v>558.47255369928405</v>
      </c>
      <c r="Z22" s="101">
        <f>Y22*(1-AC22)</f>
        <v>21.837914693244013</v>
      </c>
      <c r="AA22" s="101"/>
      <c r="AB22" s="101"/>
      <c r="AC22" s="101">
        <f>AC21</f>
        <v>0.96089706728004598</v>
      </c>
      <c r="AD22" s="101">
        <f t="shared" si="16"/>
        <v>4.4720880366571333E-2</v>
      </c>
      <c r="AE22" s="102">
        <f t="shared" si="30"/>
        <v>1448.3997583730559</v>
      </c>
      <c r="AF22" s="101">
        <f t="shared" si="17"/>
        <v>0.53663463900604003</v>
      </c>
      <c r="AG22" s="102">
        <f t="shared" si="18"/>
        <v>1383.6260460558835</v>
      </c>
      <c r="AH22" s="102">
        <f t="shared" si="19"/>
        <v>2578.3390513490695</v>
      </c>
      <c r="AI22" s="103">
        <f>SUM(AH22:$AH$24)</f>
        <v>2657.2226567143871</v>
      </c>
      <c r="AO22" s="63" t="s">
        <v>65</v>
      </c>
      <c r="AP22" s="81">
        <f>SUM(AP5:AP11)</f>
        <v>124738.26651300059</v>
      </c>
      <c r="AQ22" s="81">
        <f t="shared" ref="AQ22:AU22" si="58">SUM(AQ5:AQ11)</f>
        <v>116427.21001557817</v>
      </c>
      <c r="AR22" s="81">
        <f t="shared" si="58"/>
        <v>111106.76405724481</v>
      </c>
      <c r="AS22" s="81">
        <f t="shared" si="58"/>
        <v>107055.99010577443</v>
      </c>
      <c r="AT22" s="81">
        <f t="shared" si="58"/>
        <v>100233.58897626914</v>
      </c>
      <c r="AU22" s="81">
        <f t="shared" si="58"/>
        <v>89352.911290003132</v>
      </c>
    </row>
    <row r="23" spans="1:75" x14ac:dyDescent="0.3">
      <c r="A23" s="83" t="s">
        <v>102</v>
      </c>
      <c r="B23" s="84">
        <v>305</v>
      </c>
      <c r="C23" s="84">
        <v>300</v>
      </c>
      <c r="D23" s="85">
        <f t="shared" si="57"/>
        <v>983.60655737704917</v>
      </c>
      <c r="E23" s="84">
        <v>417</v>
      </c>
      <c r="F23" s="86">
        <f t="shared" si="3"/>
        <v>1.6393442622950838E-2</v>
      </c>
      <c r="G23" s="85">
        <f t="shared" si="4"/>
        <v>719.42446043165467</v>
      </c>
      <c r="H23" s="85">
        <f t="shared" ref="H23:H24" si="59">G23*(1-K23)</f>
        <v>20.966010548806313</v>
      </c>
      <c r="I23" s="90"/>
      <c r="J23" s="90"/>
      <c r="K23" s="85">
        <f t="shared" ref="K23:K24" si="60">K$21</f>
        <v>0.97085724533715922</v>
      </c>
      <c r="L23" s="85">
        <f t="shared" si="7"/>
        <v>1.8479899045306725E-2</v>
      </c>
      <c r="M23" s="84">
        <f t="shared" si="29"/>
        <v>362.46293729839437</v>
      </c>
      <c r="N23" s="98">
        <f t="shared" si="8"/>
        <v>0.69845844988284833</v>
      </c>
      <c r="O23" s="84">
        <v>355.93</v>
      </c>
      <c r="P23" s="84">
        <f t="shared" si="10"/>
        <v>509.59366310150557</v>
      </c>
      <c r="Q23" s="84">
        <f>SUM(P23:$P$24)</f>
        <v>516.49581069548356</v>
      </c>
      <c r="S23" s="99"/>
      <c r="T23" s="100">
        <v>47</v>
      </c>
      <c r="U23" s="100">
        <v>47</v>
      </c>
      <c r="V23" s="101">
        <f t="shared" si="11"/>
        <v>1000</v>
      </c>
      <c r="W23" s="100">
        <v>55</v>
      </c>
      <c r="X23" s="101">
        <f t="shared" si="12"/>
        <v>0</v>
      </c>
      <c r="Y23" s="101">
        <f t="shared" si="13"/>
        <v>854.5454545454545</v>
      </c>
      <c r="Z23" s="101">
        <f>Y23*(1-AC23)</f>
        <v>33.41523341523343</v>
      </c>
      <c r="AA23" s="101"/>
      <c r="AB23" s="101"/>
      <c r="AC23" s="101">
        <f>AC22</f>
        <v>0.96089706728004598</v>
      </c>
      <c r="AD23" s="101">
        <f t="shared" si="16"/>
        <v>0</v>
      </c>
      <c r="AE23" s="102">
        <f t="shared" si="30"/>
        <v>64.773712317172254</v>
      </c>
      <c r="AF23" s="101">
        <f t="shared" si="17"/>
        <v>0.82113022113022116</v>
      </c>
      <c r="AG23" s="102">
        <f t="shared" si="18"/>
        <v>64.773712317172254</v>
      </c>
      <c r="AH23" s="102">
        <f t="shared" si="19"/>
        <v>78.883605365317493</v>
      </c>
      <c r="AI23" s="103">
        <f>SUM(AH23:$AH$24)</f>
        <v>78.883605365317493</v>
      </c>
      <c r="AO23" s="63" t="s">
        <v>66</v>
      </c>
      <c r="AP23" s="81">
        <f>(1/2.05)*AP22</f>
        <v>60847.934884390539</v>
      </c>
      <c r="AQ23" s="81">
        <f t="shared" ref="AQ23:AU23" si="61">(1/2.05)*AQ22</f>
        <v>56793.760983208864</v>
      </c>
      <c r="AR23" s="81">
        <f t="shared" si="61"/>
        <v>54198.421491338937</v>
      </c>
      <c r="AS23" s="81">
        <f t="shared" si="61"/>
        <v>52222.434197938754</v>
      </c>
      <c r="AT23" s="81">
        <f t="shared" si="61"/>
        <v>48894.433646960562</v>
      </c>
      <c r="AU23" s="81">
        <f t="shared" si="61"/>
        <v>43586.785995123486</v>
      </c>
    </row>
    <row r="24" spans="1:75" x14ac:dyDescent="0.3">
      <c r="A24" s="91" t="s">
        <v>103</v>
      </c>
      <c r="B24" s="92">
        <v>4</v>
      </c>
      <c r="C24" s="92">
        <v>4</v>
      </c>
      <c r="D24" s="85">
        <f t="shared" si="57"/>
        <v>1000</v>
      </c>
      <c r="E24" s="92">
        <v>4</v>
      </c>
      <c r="F24" s="86">
        <f t="shared" si="3"/>
        <v>0</v>
      </c>
      <c r="G24" s="85">
        <f t="shared" si="4"/>
        <v>1000</v>
      </c>
      <c r="H24" s="85">
        <f t="shared" si="59"/>
        <v>29.142754662840776</v>
      </c>
      <c r="I24" s="93"/>
      <c r="J24" s="93"/>
      <c r="K24" s="85">
        <f t="shared" si="60"/>
        <v>0.97085724533715922</v>
      </c>
      <c r="L24" s="85">
        <f t="shared" si="7"/>
        <v>0</v>
      </c>
      <c r="M24" s="84">
        <f t="shared" si="29"/>
        <v>6.6982784889396694</v>
      </c>
      <c r="N24" s="98">
        <f t="shared" si="8"/>
        <v>0.97085724533715922</v>
      </c>
      <c r="O24" s="92">
        <v>6.7009999999999996</v>
      </c>
      <c r="P24" s="84">
        <f t="shared" si="10"/>
        <v>6.9021475939780181</v>
      </c>
      <c r="Q24" s="84">
        <f>SUM(P24:$P$24)</f>
        <v>6.9021475939780181</v>
      </c>
      <c r="S24" s="104"/>
      <c r="T24" s="105">
        <v>0</v>
      </c>
      <c r="U24" s="105">
        <v>0</v>
      </c>
      <c r="V24" s="106"/>
      <c r="W24" s="105">
        <v>0</v>
      </c>
      <c r="X24" s="101">
        <f t="shared" si="12"/>
        <v>1</v>
      </c>
      <c r="Y24" s="106"/>
      <c r="Z24" s="106"/>
      <c r="AA24" s="106"/>
      <c r="AB24" s="106"/>
      <c r="AC24" s="106"/>
      <c r="AD24" s="106"/>
      <c r="AE24" s="102">
        <f t="shared" si="30"/>
        <v>0</v>
      </c>
      <c r="AF24" s="106"/>
      <c r="AG24" s="102">
        <f t="shared" si="18"/>
        <v>0</v>
      </c>
      <c r="AH24" s="102">
        <v>0</v>
      </c>
      <c r="AI24" s="103">
        <f>SUM(AH24:$AH$24)</f>
        <v>0</v>
      </c>
      <c r="AO24" s="63" t="s">
        <v>67</v>
      </c>
      <c r="AP24" s="81">
        <f>AP22-AP23</f>
        <v>63890.331628610053</v>
      </c>
      <c r="AQ24" s="81">
        <f t="shared" ref="AQ24:AU24" si="62">AQ22-AQ23</f>
        <v>59633.449032369303</v>
      </c>
      <c r="AR24" s="81">
        <f t="shared" si="62"/>
        <v>56908.342565905878</v>
      </c>
      <c r="AS24" s="81">
        <f t="shared" si="62"/>
        <v>54833.555907835675</v>
      </c>
      <c r="AT24" s="81">
        <f t="shared" si="62"/>
        <v>51339.155329308574</v>
      </c>
      <c r="AU24" s="81">
        <f t="shared" si="62"/>
        <v>45766.125294879646</v>
      </c>
    </row>
    <row r="25" spans="1:75" x14ac:dyDescent="0.3">
      <c r="B25" s="54"/>
      <c r="C25" s="54"/>
      <c r="D25" s="56"/>
      <c r="E25" s="5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7E14-DF0E-4291-B946-8A7124CAB903}">
  <dimension ref="A1:AX24"/>
  <sheetViews>
    <sheetView topLeftCell="AH1" workbookViewId="0">
      <selection activeCell="AX10" sqref="AX10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13" t="s">
        <v>34</v>
      </c>
      <c r="B2" s="13">
        <v>498937</v>
      </c>
      <c r="C2" s="13">
        <v>8558753</v>
      </c>
      <c r="D2" s="14">
        <v>74054</v>
      </c>
      <c r="E2" s="13"/>
      <c r="F2" s="13"/>
      <c r="G2" s="13"/>
      <c r="H2" s="13"/>
      <c r="I2" s="13"/>
      <c r="J2" s="13"/>
      <c r="K2" s="13"/>
      <c r="L2" s="15">
        <v>60707.514954185543</v>
      </c>
      <c r="M2" s="15">
        <v>56640.895001396202</v>
      </c>
      <c r="N2" s="16">
        <v>54032.700280417259</v>
      </c>
      <c r="O2" s="15">
        <v>52047.72679040971</v>
      </c>
      <c r="P2" s="15">
        <v>48721.454904328246</v>
      </c>
      <c r="Q2" s="16">
        <v>42696.072974452843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63694.342892318207</v>
      </c>
      <c r="X2" s="19">
        <v>59427.644018526669</v>
      </c>
      <c r="Y2" s="20">
        <v>56691.125335241093</v>
      </c>
      <c r="Z2" s="19">
        <v>54608.490554355769</v>
      </c>
      <c r="AA2" s="19">
        <v>51118.565094138197</v>
      </c>
      <c r="AB2" s="21">
        <v>44796.732566677754</v>
      </c>
      <c r="AD2" s="17" t="s">
        <v>34</v>
      </c>
      <c r="AE2" s="17">
        <v>78212</v>
      </c>
      <c r="AF2" s="17">
        <v>74054</v>
      </c>
      <c r="AG2" s="22">
        <f>AE2+AF2</f>
        <v>152266</v>
      </c>
      <c r="AH2" s="19">
        <v>56691.125335241093</v>
      </c>
      <c r="AI2" s="23">
        <v>54032.700280417259</v>
      </c>
      <c r="AJ2" s="24">
        <f>AH2+AI2</f>
        <v>110723.82561565835</v>
      </c>
      <c r="AK2" s="19">
        <v>44796.732566677754</v>
      </c>
      <c r="AL2" s="19">
        <v>42696.072974452843</v>
      </c>
      <c r="AM2" s="25">
        <f>AL2+AK2</f>
        <v>87492.805541130598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26" t="s">
        <v>35</v>
      </c>
      <c r="B3" s="27">
        <v>498674</v>
      </c>
      <c r="C3" s="27">
        <v>8059816</v>
      </c>
      <c r="D3" s="28">
        <v>87132</v>
      </c>
      <c r="E3" s="27"/>
      <c r="F3" s="27"/>
      <c r="G3" s="27"/>
      <c r="H3" s="27"/>
      <c r="I3" s="27"/>
      <c r="J3" s="27"/>
      <c r="K3" s="27"/>
      <c r="L3" s="29">
        <v>74014.964606753958</v>
      </c>
      <c r="M3" s="29">
        <v>60675.514768925779</v>
      </c>
      <c r="N3" s="30">
        <v>56611.038415523908</v>
      </c>
      <c r="O3" s="29">
        <v>54004.218527863828</v>
      </c>
      <c r="P3" s="29">
        <v>52020.291358389477</v>
      </c>
      <c r="Q3" s="30">
        <v>48695.772818935024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63647.200414071456</v>
      </c>
      <c r="Y3" s="35">
        <v>59383.659477856629</v>
      </c>
      <c r="Z3" s="34">
        <v>56649.166190652402</v>
      </c>
      <c r="AA3" s="34">
        <v>54568.07284281114</v>
      </c>
      <c r="AB3" s="36">
        <v>51080.730402177724</v>
      </c>
      <c r="AD3" s="33" t="s">
        <v>35</v>
      </c>
      <c r="AE3" s="33">
        <v>92901</v>
      </c>
      <c r="AF3" s="33">
        <v>87132</v>
      </c>
      <c r="AG3" s="22">
        <f t="shared" ref="AG3:AG19" si="0">AE3+AF3</f>
        <v>180033</v>
      </c>
      <c r="AH3" s="34">
        <v>59383.659477856629</v>
      </c>
      <c r="AI3" s="37">
        <v>56611.038415523908</v>
      </c>
      <c r="AJ3" s="24">
        <f t="shared" ref="AJ3:AJ19" si="1">AH3+AI3</f>
        <v>115994.69789338054</v>
      </c>
      <c r="AK3" s="34">
        <v>51080.730402177724</v>
      </c>
      <c r="AL3" s="34">
        <v>48695.772818935024</v>
      </c>
      <c r="AM3" s="25">
        <f t="shared" ref="AM3:AM19" si="2">AL3+AK3</f>
        <v>99776.50322111274</v>
      </c>
    </row>
    <row r="4" spans="1:50" x14ac:dyDescent="0.3">
      <c r="A4" s="26" t="s">
        <v>36</v>
      </c>
      <c r="B4" s="27">
        <v>498434</v>
      </c>
      <c r="C4" s="27">
        <v>7561142</v>
      </c>
      <c r="D4" s="28">
        <v>99724</v>
      </c>
      <c r="E4" s="27"/>
      <c r="F4" s="27"/>
      <c r="G4" s="27"/>
      <c r="H4" s="27"/>
      <c r="I4" s="27"/>
      <c r="J4" s="27"/>
      <c r="K4" s="27"/>
      <c r="L4" s="29">
        <v>87090.065429519076</v>
      </c>
      <c r="M4" s="29">
        <v>73979.342955122585</v>
      </c>
      <c r="N4" s="30">
        <v>60646.313078954889</v>
      </c>
      <c r="O4" s="29">
        <v>56583.79286187618</v>
      </c>
      <c r="P4" s="29">
        <v>53978.227574963363</v>
      </c>
      <c r="Q4" s="30">
        <v>51995.255222705615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63617.943970931876</v>
      </c>
      <c r="Z4" s="34">
        <v>59356.362838795816</v>
      </c>
      <c r="AA4" s="34">
        <v>56623.126504715248</v>
      </c>
      <c r="AB4" s="36">
        <v>54542.989764372869</v>
      </c>
      <c r="AD4" s="33" t="s">
        <v>36</v>
      </c>
      <c r="AE4" s="33">
        <v>105944</v>
      </c>
      <c r="AF4" s="33">
        <v>99724</v>
      </c>
      <c r="AG4" s="22">
        <f t="shared" si="0"/>
        <v>205668</v>
      </c>
      <c r="AH4" s="34">
        <v>63617.943970931876</v>
      </c>
      <c r="AI4" s="37">
        <v>60646.313078954889</v>
      </c>
      <c r="AJ4" s="24">
        <f t="shared" si="1"/>
        <v>124264.25704988677</v>
      </c>
      <c r="AK4" s="34">
        <v>54542.989764372869</v>
      </c>
      <c r="AL4" s="34">
        <v>51995.255222705615</v>
      </c>
      <c r="AM4" s="25">
        <f t="shared" si="2"/>
        <v>106538.24498707848</v>
      </c>
      <c r="AO4" s="39" t="s">
        <v>37</v>
      </c>
      <c r="AP4" s="40">
        <f>SUM(AG2:AG5,AG15:AG19)/SUM(AG6:AG14)</f>
        <v>0.70988802996416944</v>
      </c>
      <c r="AQ4" s="41">
        <f t="shared" ref="AQ4:AV4" si="3">SUM(L2:L5,L15:L19,W2:W5,W15:W19)/SUM(L6:L14,W6:W14)</f>
        <v>0.73641160950015427</v>
      </c>
      <c r="AR4" s="41">
        <f t="shared" si="3"/>
        <v>0.7902968063301351</v>
      </c>
      <c r="AS4" s="41">
        <f t="shared" si="3"/>
        <v>0.88260599276212881</v>
      </c>
      <c r="AT4" s="41">
        <f t="shared" si="3"/>
        <v>0.96050424799638767</v>
      </c>
      <c r="AU4" s="41">
        <f t="shared" si="3"/>
        <v>1.0240016417149889</v>
      </c>
      <c r="AV4" s="41">
        <f t="shared" si="3"/>
        <v>1.03260395817073</v>
      </c>
      <c r="AX4" t="s">
        <v>38</v>
      </c>
    </row>
    <row r="5" spans="1:50" x14ac:dyDescent="0.3">
      <c r="A5" s="27" t="s">
        <v>39</v>
      </c>
      <c r="B5" s="27">
        <v>498195</v>
      </c>
      <c r="C5" s="27">
        <v>7062708</v>
      </c>
      <c r="D5" s="28">
        <v>101883</v>
      </c>
      <c r="E5" s="71">
        <v>1.15E-3</v>
      </c>
      <c r="F5" s="29">
        <f>2.5*(D5+L5)*E5</f>
        <v>579.48264871728247</v>
      </c>
      <c r="G5" s="29">
        <f>2.5*(L5+M5)*E5</f>
        <v>536.83290227822613</v>
      </c>
      <c r="H5" s="29">
        <f t="shared" ref="H5:K5" si="4">2.5*(M5+N5)*$E$5</f>
        <v>462.85250402618266</v>
      </c>
      <c r="I5" s="29">
        <f t="shared" si="4"/>
        <v>386.86317052047923</v>
      </c>
      <c r="J5" s="29">
        <f t="shared" si="4"/>
        <v>336.87494494542506</v>
      </c>
      <c r="K5" s="29">
        <f t="shared" si="4"/>
        <v>317.71339152857234</v>
      </c>
      <c r="L5" s="29">
        <v>99676.182162533063</v>
      </c>
      <c r="M5" s="29">
        <v>87048.305586415168</v>
      </c>
      <c r="N5" s="30">
        <v>73943.869727039681</v>
      </c>
      <c r="O5" s="29">
        <v>60617.233062692219</v>
      </c>
      <c r="P5" s="29">
        <v>56556.660831368659</v>
      </c>
      <c r="Q5" s="30">
        <v>53952.344917699986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63567.224285663688</v>
      </c>
      <c r="AA5" s="34">
        <v>59309.040717803924</v>
      </c>
      <c r="AB5" s="36">
        <v>56577.983468396247</v>
      </c>
      <c r="AD5" s="33" t="s">
        <v>39</v>
      </c>
      <c r="AE5" s="33">
        <v>110621</v>
      </c>
      <c r="AF5" s="33">
        <v>101883</v>
      </c>
      <c r="AG5" s="22">
        <f t="shared" si="0"/>
        <v>212504</v>
      </c>
      <c r="AH5" s="34">
        <v>78082.279444209766</v>
      </c>
      <c r="AI5" s="37">
        <v>73943.869727039681</v>
      </c>
      <c r="AJ5" s="24">
        <f t="shared" si="1"/>
        <v>152026.14917124945</v>
      </c>
      <c r="AK5" s="34">
        <v>56577.983468396247</v>
      </c>
      <c r="AL5" s="34">
        <v>53952.344917699986</v>
      </c>
      <c r="AM5" s="25">
        <f t="shared" si="2"/>
        <v>110530.32838609623</v>
      </c>
      <c r="AO5" s="42" t="s">
        <v>40</v>
      </c>
      <c r="AP5" s="43">
        <f>AS4</f>
        <v>0.88260599276212881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27" t="s">
        <v>42</v>
      </c>
      <c r="B6" s="27">
        <v>497840</v>
      </c>
      <c r="C6" s="27">
        <v>6564513</v>
      </c>
      <c r="D6" s="28">
        <v>100353</v>
      </c>
      <c r="E6" s="71">
        <v>9.9059999999999999E-3</v>
      </c>
      <c r="F6" s="29">
        <f t="shared" ref="F6:F11" si="5">2.5*(D6+L6)*E6</f>
        <v>5006.5766254570499</v>
      </c>
      <c r="G6" s="29">
        <f>2.5*(L6+M6)*$E$6</f>
        <v>4988.0562605639452</v>
      </c>
      <c r="H6" s="29">
        <f t="shared" ref="H6:K6" si="6">2.5*(M6+N6)*$E$6</f>
        <v>4620.9368391149837</v>
      </c>
      <c r="I6" s="29">
        <f t="shared" si="6"/>
        <v>3984.1302160401392</v>
      </c>
      <c r="J6" s="29">
        <f t="shared" si="6"/>
        <v>3330.0311302983487</v>
      </c>
      <c r="K6" s="29">
        <f t="shared" si="6"/>
        <v>2899.74373155385</v>
      </c>
      <c r="L6" s="29">
        <v>101810.40098756511</v>
      </c>
      <c r="M6" s="29">
        <v>99605.155667550775</v>
      </c>
      <c r="N6" s="30">
        <v>86986.277367578819</v>
      </c>
      <c r="O6" s="29">
        <v>73891.179367334946</v>
      </c>
      <c r="P6" s="29">
        <v>60574.03889627695</v>
      </c>
      <c r="Q6" s="30">
        <v>56516.360116598065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63453.647962733165</v>
      </c>
      <c r="AB6" s="36">
        <v>59203.072542585302</v>
      </c>
      <c r="AD6" s="33" t="s">
        <v>42</v>
      </c>
      <c r="AE6" s="33">
        <v>112430</v>
      </c>
      <c r="AF6" s="33">
        <v>100353</v>
      </c>
      <c r="AG6" s="22">
        <f t="shared" si="0"/>
        <v>212783</v>
      </c>
      <c r="AH6" s="34">
        <v>92710.292237257687</v>
      </c>
      <c r="AI6" s="37">
        <v>86986.277367578819</v>
      </c>
      <c r="AJ6" s="24">
        <f t="shared" si="1"/>
        <v>179696.56960483652</v>
      </c>
      <c r="AK6" s="34">
        <v>59203.072542585302</v>
      </c>
      <c r="AL6" s="34">
        <v>56516.360116598065</v>
      </c>
      <c r="AM6" s="25">
        <f t="shared" si="2"/>
        <v>115719.43265918337</v>
      </c>
      <c r="AO6" s="44" t="s">
        <v>43</v>
      </c>
      <c r="AP6" s="45">
        <f>AV4</f>
        <v>1.03260395817073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27" t="s">
        <v>45</v>
      </c>
      <c r="B7" s="27">
        <v>497474</v>
      </c>
      <c r="C7" s="27">
        <v>6066673</v>
      </c>
      <c r="D7" s="28">
        <v>106943</v>
      </c>
      <c r="E7" s="71">
        <v>4.1241999999999994E-2</v>
      </c>
      <c r="F7" s="29">
        <f t="shared" si="5"/>
        <v>21365.647290750861</v>
      </c>
      <c r="G7" s="29">
        <f>2.5*(L7+M7)*$E$7</f>
        <v>20828.733408867232</v>
      </c>
      <c r="H7" s="29">
        <f t="shared" ref="H7:K7" si="7">2.5*(M7+N7)*$E$7</f>
        <v>20751.683605807797</v>
      </c>
      <c r="I7" s="29">
        <f t="shared" si="7"/>
        <v>19224.366013244253</v>
      </c>
      <c r="J7" s="29">
        <f t="shared" si="7"/>
        <v>16575.075614374928</v>
      </c>
      <c r="K7" s="29">
        <f t="shared" si="7"/>
        <v>13853.843822849956</v>
      </c>
      <c r="L7" s="29">
        <v>100279.22288687128</v>
      </c>
      <c r="M7" s="29">
        <v>101735.55242826605</v>
      </c>
      <c r="N7" s="30">
        <v>99531.928351597206</v>
      </c>
      <c r="O7" s="29">
        <v>86922.327147595424</v>
      </c>
      <c r="P7" s="29">
        <v>73836.85634859711</v>
      </c>
      <c r="Q7" s="30">
        <v>60529.506319071348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63309.9208949077</v>
      </c>
      <c r="AD7" s="33" t="s">
        <v>45</v>
      </c>
      <c r="AE7" s="33">
        <v>118685</v>
      </c>
      <c r="AF7" s="33">
        <v>106943</v>
      </c>
      <c r="AG7" s="22">
        <f t="shared" si="0"/>
        <v>225628</v>
      </c>
      <c r="AH7" s="34">
        <v>105481.59261318635</v>
      </c>
      <c r="AI7" s="37">
        <v>99531.928351597206</v>
      </c>
      <c r="AJ7" s="24">
        <f t="shared" si="1"/>
        <v>205013.52096478356</v>
      </c>
      <c r="AK7" s="34">
        <v>63309.9208949077</v>
      </c>
      <c r="AL7" s="34">
        <v>60529.506319071348</v>
      </c>
      <c r="AM7" s="25">
        <f t="shared" si="2"/>
        <v>123839.42721397904</v>
      </c>
      <c r="AP7" s="41"/>
      <c r="AQ7" s="41"/>
      <c r="AR7" s="41"/>
      <c r="AS7" s="41"/>
      <c r="AT7" s="41"/>
      <c r="AU7" s="41"/>
      <c r="AV7" s="41"/>
    </row>
    <row r="8" spans="1:50" x14ac:dyDescent="0.3">
      <c r="A8" s="27" t="s">
        <v>46</v>
      </c>
      <c r="B8" s="27">
        <v>496929</v>
      </c>
      <c r="C8" s="27">
        <v>5569199</v>
      </c>
      <c r="D8" s="28">
        <v>118492</v>
      </c>
      <c r="E8" s="71">
        <v>8.2902000000000003E-2</v>
      </c>
      <c r="F8" s="29">
        <f t="shared" si="5"/>
        <v>46698.248978710493</v>
      </c>
      <c r="G8" s="29">
        <f>2.5*(L8+M8)*$E$8</f>
        <v>42900.790955965313</v>
      </c>
      <c r="H8" s="29">
        <f t="shared" ref="H8:K8" si="8">2.5*(M8+N8)*$E$8</f>
        <v>41822.703786660735</v>
      </c>
      <c r="I8" s="29">
        <f t="shared" si="8"/>
        <v>41667.992934737151</v>
      </c>
      <c r="J8" s="29">
        <f t="shared" si="8"/>
        <v>38601.241346532202</v>
      </c>
      <c r="K8" s="29">
        <f t="shared" si="8"/>
        <v>33281.643393946862</v>
      </c>
      <c r="L8" s="29">
        <v>106825.84023888686</v>
      </c>
      <c r="M8" s="29">
        <v>100169.36352442553</v>
      </c>
      <c r="N8" s="30">
        <v>101624.09760635896</v>
      </c>
      <c r="O8" s="29">
        <v>99422.887676201877</v>
      </c>
      <c r="P8" s="29">
        <v>86827.100727128345</v>
      </c>
      <c r="Q8" s="30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 s="33">
        <v>125488</v>
      </c>
      <c r="AF8" s="33">
        <v>118492</v>
      </c>
      <c r="AG8" s="22">
        <f t="shared" si="0"/>
        <v>243980</v>
      </c>
      <c r="AH8" s="34">
        <v>109923.68502431757</v>
      </c>
      <c r="AI8" s="37">
        <v>101624.09760635896</v>
      </c>
      <c r="AJ8" s="24">
        <f t="shared" si="1"/>
        <v>211547.78263067652</v>
      </c>
      <c r="AK8" s="34">
        <v>77623.10888602458</v>
      </c>
      <c r="AL8" s="34">
        <v>73755.965514684212</v>
      </c>
      <c r="AM8" s="25">
        <f t="shared" si="2"/>
        <v>151379.07440070878</v>
      </c>
      <c r="AO8" s="39" t="s">
        <v>47</v>
      </c>
      <c r="AP8" s="40">
        <f>SUM(AG10:AG14)/SUM(AG6:AG9)</f>
        <v>1.7873786376585379</v>
      </c>
      <c r="AQ8" s="41">
        <f>SUM(L10:L14,W10:W14)/SUM(L6:L9,W6:W9)</f>
        <v>1.7747489760597823</v>
      </c>
      <c r="AR8" s="41">
        <f t="shared" ref="AR8:AV8" si="9">SUM(M10:M14,X10:X14)/SUM(M6:M9,X6:X9)</f>
        <v>1.706353094265191</v>
      </c>
      <c r="AS8" s="41">
        <f t="shared" si="9"/>
        <v>1.6247514749210326</v>
      </c>
      <c r="AT8" s="41">
        <f t="shared" si="9"/>
        <v>1.5841302336107699</v>
      </c>
      <c r="AU8" s="41">
        <f t="shared" si="9"/>
        <v>1.6993256564739629</v>
      </c>
      <c r="AV8" s="41">
        <f t="shared" si="9"/>
        <v>1.8816857682296302</v>
      </c>
    </row>
    <row r="9" spans="1:50" x14ac:dyDescent="0.3">
      <c r="A9" s="27" t="s">
        <v>48</v>
      </c>
      <c r="B9" s="27">
        <v>496141</v>
      </c>
      <c r="C9" s="27">
        <v>5072270</v>
      </c>
      <c r="D9" s="28">
        <v>124924</v>
      </c>
      <c r="E9" s="71">
        <v>6.3238000000000016E-2</v>
      </c>
      <c r="F9" s="29">
        <f t="shared" si="5"/>
        <v>38453.146871347752</v>
      </c>
      <c r="G9" s="29">
        <f>2.5*(L9+M9)*$E$9</f>
        <v>35565.137332396494</v>
      </c>
      <c r="H9" s="29">
        <f t="shared" ref="H9:K9" si="10">2.5*(M9+N9)*$E$9</f>
        <v>32673.013558022954</v>
      </c>
      <c r="I9" s="29">
        <f t="shared" si="10"/>
        <v>31851.948120428246</v>
      </c>
      <c r="J9" s="29">
        <f t="shared" si="10"/>
        <v>31734.12116083533</v>
      </c>
      <c r="K9" s="29">
        <f t="shared" si="10"/>
        <v>29398.499509398716</v>
      </c>
      <c r="L9" s="29">
        <v>118304.10254181181</v>
      </c>
      <c r="M9" s="29">
        <v>106656.44227235996</v>
      </c>
      <c r="N9" s="30">
        <v>100010.52099670577</v>
      </c>
      <c r="O9" s="29">
        <v>101462.94824917954</v>
      </c>
      <c r="P9" s="29">
        <v>99265.22886480458</v>
      </c>
      <c r="Q9" s="30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 s="33">
        <v>126768</v>
      </c>
      <c r="AF9" s="33">
        <v>124924</v>
      </c>
      <c r="AG9" s="22">
        <f t="shared" si="0"/>
        <v>251692</v>
      </c>
      <c r="AH9" s="34">
        <v>111655.75142475779</v>
      </c>
      <c r="AI9" s="37">
        <v>100010.52099670577</v>
      </c>
      <c r="AJ9" s="24">
        <f t="shared" si="1"/>
        <v>211666.27242146357</v>
      </c>
      <c r="AK9" s="34">
        <v>92020.288271437355</v>
      </c>
      <c r="AL9" s="34">
        <v>86689.415554049338</v>
      </c>
      <c r="AM9" s="25">
        <f t="shared" si="2"/>
        <v>178709.70382548671</v>
      </c>
      <c r="AO9" s="42" t="s">
        <v>49</v>
      </c>
      <c r="AP9" s="43">
        <f>AS8</f>
        <v>1.6247514749210326</v>
      </c>
      <c r="AQ9" s="41"/>
      <c r="AR9" s="41"/>
      <c r="AS9" s="41"/>
      <c r="AT9" s="41"/>
      <c r="AU9" s="41"/>
      <c r="AV9" s="41"/>
    </row>
    <row r="10" spans="1:50" x14ac:dyDescent="0.3">
      <c r="A10" s="27" t="s">
        <v>50</v>
      </c>
      <c r="B10" s="27">
        <v>494885</v>
      </c>
      <c r="C10" s="27">
        <v>4576129</v>
      </c>
      <c r="D10" s="28">
        <v>138541</v>
      </c>
      <c r="E10" s="71">
        <v>1.7345999999999997E-2</v>
      </c>
      <c r="F10" s="29">
        <f t="shared" si="5"/>
        <v>11411.445547879863</v>
      </c>
      <c r="G10" s="29">
        <f>2.5*(L10+M10)*$E$10</f>
        <v>10520.885045909392</v>
      </c>
      <c r="H10" s="29">
        <f t="shared" ref="H10:K10" si="11">2.5*(M10+N10)*$E$10</f>
        <v>9730.7178205207201</v>
      </c>
      <c r="I10" s="29">
        <f t="shared" si="11"/>
        <v>8939.4249291865672</v>
      </c>
      <c r="J10" s="29">
        <f t="shared" si="11"/>
        <v>8714.7792034933136</v>
      </c>
      <c r="K10" s="29">
        <f t="shared" si="11"/>
        <v>8682.541428485365</v>
      </c>
      <c r="L10" s="29">
        <v>124607.75009523502</v>
      </c>
      <c r="M10" s="29">
        <v>118004.6111617555</v>
      </c>
      <c r="N10" s="30">
        <v>106386.43739170287</v>
      </c>
      <c r="O10" s="29">
        <v>99757.340521050952</v>
      </c>
      <c r="P10" s="29">
        <v>101206.0908981423</v>
      </c>
      <c r="Q10" s="30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 s="33">
        <v>138944</v>
      </c>
      <c r="AF10" s="33">
        <v>138541</v>
      </c>
      <c r="AG10" s="22">
        <f t="shared" si="0"/>
        <v>277485</v>
      </c>
      <c r="AH10" s="34">
        <v>117716.75037214495</v>
      </c>
      <c r="AI10" s="37">
        <v>106386.43739170287</v>
      </c>
      <c r="AJ10" s="24">
        <f t="shared" si="1"/>
        <v>224103.18776384782</v>
      </c>
      <c r="AK10" s="34">
        <v>104563.41175993552</v>
      </c>
      <c r="AL10" s="34">
        <v>99013.935124810916</v>
      </c>
      <c r="AM10" s="25">
        <f t="shared" si="2"/>
        <v>203577.34688474645</v>
      </c>
      <c r="AO10" s="44" t="s">
        <v>51</v>
      </c>
      <c r="AP10" s="45">
        <f>AV8</f>
        <v>1.8816857682296302</v>
      </c>
      <c r="AQ10" s="41"/>
      <c r="AR10" s="41"/>
      <c r="AS10" s="41"/>
      <c r="AT10" s="41"/>
      <c r="AU10" s="41"/>
      <c r="AV10" s="41"/>
    </row>
    <row r="11" spans="1:50" x14ac:dyDescent="0.3">
      <c r="A11" s="27" t="s">
        <v>52</v>
      </c>
      <c r="B11" s="27">
        <v>492866</v>
      </c>
      <c r="C11" s="27">
        <v>4081244</v>
      </c>
      <c r="D11" s="28">
        <v>170369</v>
      </c>
      <c r="E11" s="71">
        <v>1.5580000000000001E-3</v>
      </c>
      <c r="F11" s="29">
        <f t="shared" si="5"/>
        <v>1201.0029544672902</v>
      </c>
      <c r="G11" s="29">
        <f>2.5*(L11+M11)*$E$11</f>
        <v>1020.782797845937</v>
      </c>
      <c r="H11" s="29">
        <f t="shared" ref="H11:K11" si="12">2.5*(M11+N11)*$E$11</f>
        <v>941.11989825637556</v>
      </c>
      <c r="I11" s="29">
        <f t="shared" si="12"/>
        <v>870.43743233090242</v>
      </c>
      <c r="J11" s="29">
        <f t="shared" si="12"/>
        <v>799.65427272657462</v>
      </c>
      <c r="K11" s="29">
        <f t="shared" si="12"/>
        <v>779.55914179551598</v>
      </c>
      <c r="L11" s="29">
        <v>137975.78933691667</v>
      </c>
      <c r="M11" s="29">
        <v>124099.38340915184</v>
      </c>
      <c r="N11" s="30">
        <v>117523.18353728601</v>
      </c>
      <c r="O11" s="29">
        <v>105952.4088454874</v>
      </c>
      <c r="P11" s="29">
        <v>99350.356937972057</v>
      </c>
      <c r="Q11" s="30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 s="33">
        <v>170327</v>
      </c>
      <c r="AF11" s="33">
        <v>170369</v>
      </c>
      <c r="AG11" s="22">
        <f t="shared" si="0"/>
        <v>340696</v>
      </c>
      <c r="AH11" s="34">
        <v>124098.40362440383</v>
      </c>
      <c r="AI11" s="37">
        <v>117523.18353728601</v>
      </c>
      <c r="AJ11" s="24">
        <f t="shared" si="1"/>
        <v>241621.58716168982</v>
      </c>
      <c r="AK11" s="34">
        <v>108546.61346476848</v>
      </c>
      <c r="AL11" s="34">
        <v>100793.19679643514</v>
      </c>
      <c r="AM11" s="25">
        <f t="shared" si="2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27" t="s">
        <v>53</v>
      </c>
      <c r="B12" s="27">
        <v>489933</v>
      </c>
      <c r="C12" s="27">
        <v>3588378</v>
      </c>
      <c r="D12" s="28">
        <v>186057</v>
      </c>
      <c r="E12" s="27"/>
      <c r="F12" s="27"/>
      <c r="G12" s="27"/>
      <c r="H12" s="27"/>
      <c r="I12" s="27"/>
      <c r="J12" s="27"/>
      <c r="K12" s="27"/>
      <c r="L12" s="29">
        <v>169355.14983180011</v>
      </c>
      <c r="M12" s="29">
        <v>137154.7081705851</v>
      </c>
      <c r="N12" s="30">
        <v>123360.87945160751</v>
      </c>
      <c r="O12" s="29">
        <v>116823.8139372023</v>
      </c>
      <c r="P12" s="29">
        <v>105321.89585586383</v>
      </c>
      <c r="Q12" s="30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 s="33">
        <v>184622</v>
      </c>
      <c r="AF12" s="33">
        <v>186057</v>
      </c>
      <c r="AG12" s="22">
        <f t="shared" si="0"/>
        <v>370679</v>
      </c>
      <c r="AH12" s="34">
        <v>124559.7830916064</v>
      </c>
      <c r="AI12" s="37">
        <v>123360.87945160751</v>
      </c>
      <c r="AJ12" s="24">
        <f t="shared" si="1"/>
        <v>247920.66254321393</v>
      </c>
      <c r="AK12" s="34">
        <v>109613.83340237029</v>
      </c>
      <c r="AL12" s="34">
        <v>98759.132148883189</v>
      </c>
      <c r="AM12" s="25">
        <f t="shared" si="2"/>
        <v>208372.96555125347</v>
      </c>
      <c r="AO12" s="39" t="s">
        <v>54</v>
      </c>
      <c r="AP12" s="40">
        <f>AG14/AG6</f>
        <v>1.4943440030453561</v>
      </c>
      <c r="AQ12" s="41">
        <f>(L14+W14)/(L6+W6)</f>
        <v>1.6723567258564751</v>
      </c>
      <c r="AR12" s="41">
        <f t="shared" ref="AR12:AV12" si="13">(M14+X14)/(M6+X6)</f>
        <v>1.7434378642458144</v>
      </c>
      <c r="AS12" s="41">
        <f t="shared" si="13"/>
        <v>1.8252196419944473</v>
      </c>
      <c r="AT12" s="41">
        <f t="shared" si="13"/>
        <v>1.7466970138623041</v>
      </c>
      <c r="AU12" s="41">
        <f t="shared" si="13"/>
        <v>1.9399505673493684</v>
      </c>
      <c r="AV12" s="41">
        <f t="shared" si="13"/>
        <v>2.0059917026538523</v>
      </c>
    </row>
    <row r="13" spans="1:50" x14ac:dyDescent="0.3">
      <c r="A13" s="27" t="s">
        <v>55</v>
      </c>
      <c r="B13" s="27">
        <v>485222</v>
      </c>
      <c r="C13" s="27">
        <v>3098445</v>
      </c>
      <c r="D13" s="28">
        <v>182895</v>
      </c>
      <c r="E13" s="27"/>
      <c r="F13" s="27"/>
      <c r="G13" s="27"/>
      <c r="H13" s="27"/>
      <c r="I13" s="27"/>
      <c r="J13" s="27"/>
      <c r="K13" s="27"/>
      <c r="L13" s="29">
        <v>184267.95021768281</v>
      </c>
      <c r="M13" s="29">
        <v>167726.69836831916</v>
      </c>
      <c r="N13" s="30">
        <v>135835.8832900573</v>
      </c>
      <c r="O13" s="29">
        <v>122174.6905174134</v>
      </c>
      <c r="P13" s="29">
        <v>115700.48281344015</v>
      </c>
      <c r="Q13" s="30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 s="33">
        <v>179834</v>
      </c>
      <c r="AF13" s="33">
        <v>182895</v>
      </c>
      <c r="AG13" s="22">
        <f t="shared" si="0"/>
        <v>362729</v>
      </c>
      <c r="AH13" s="34">
        <v>135208.91802269095</v>
      </c>
      <c r="AI13" s="37">
        <v>135835.8832900573</v>
      </c>
      <c r="AJ13" s="24">
        <f t="shared" si="1"/>
        <v>271044.80131274823</v>
      </c>
      <c r="AK13" s="34">
        <v>114166.34648848709</v>
      </c>
      <c r="AL13" s="34">
        <v>104309.16258136103</v>
      </c>
      <c r="AM13" s="25">
        <f t="shared" si="2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27" t="s">
        <v>57</v>
      </c>
      <c r="B14" s="27">
        <v>477571</v>
      </c>
      <c r="C14" s="27">
        <v>2613223</v>
      </c>
      <c r="D14" s="28">
        <v>164009</v>
      </c>
      <c r="E14" s="27"/>
      <c r="F14" s="27"/>
      <c r="G14" s="27"/>
      <c r="H14" s="27"/>
      <c r="I14" s="27"/>
      <c r="J14" s="27"/>
      <c r="K14" s="27"/>
      <c r="L14" s="29">
        <v>180011.10428834637</v>
      </c>
      <c r="M14" s="29">
        <v>181362.4057718096</v>
      </c>
      <c r="N14" s="30">
        <v>165081.97704649944</v>
      </c>
      <c r="O14" s="29">
        <v>133694.01762227589</v>
      </c>
      <c r="P14" s="29">
        <v>120248.23508639682</v>
      </c>
      <c r="Q14" s="30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 s="33">
        <v>153962</v>
      </c>
      <c r="AF14" s="33">
        <v>164009</v>
      </c>
      <c r="AG14" s="22">
        <f t="shared" si="0"/>
        <v>317971</v>
      </c>
      <c r="AH14" s="34">
        <v>162903.73139527056</v>
      </c>
      <c r="AI14" s="37">
        <v>165081.97704649944</v>
      </c>
      <c r="AJ14" s="24">
        <f t="shared" si="1"/>
        <v>327985.70844177</v>
      </c>
      <c r="AK14" s="34">
        <v>118256.10880039577</v>
      </c>
      <c r="AL14" s="34">
        <v>113876.11294973729</v>
      </c>
      <c r="AM14" s="25">
        <f t="shared" si="2"/>
        <v>232132.22175013306</v>
      </c>
      <c r="AO14" s="44" t="s">
        <v>58</v>
      </c>
      <c r="AP14" s="45">
        <f>AV12</f>
        <v>2.0059917026538523</v>
      </c>
      <c r="AQ14" s="41"/>
      <c r="AR14" s="41"/>
      <c r="AS14" s="41"/>
      <c r="AT14" s="41"/>
      <c r="AU14" s="41"/>
      <c r="AV14" s="41"/>
    </row>
    <row r="15" spans="1:50" x14ac:dyDescent="0.3">
      <c r="A15" s="27" t="s">
        <v>59</v>
      </c>
      <c r="B15" s="27">
        <v>465114</v>
      </c>
      <c r="C15" s="27">
        <v>2135652</v>
      </c>
      <c r="D15" s="28">
        <v>141546</v>
      </c>
      <c r="E15" s="27"/>
      <c r="F15" s="27"/>
      <c r="G15" s="27"/>
      <c r="H15" s="27"/>
      <c r="I15" s="27"/>
      <c r="J15" s="27"/>
      <c r="K15" s="27"/>
      <c r="L15" s="29">
        <v>159730.97618155205</v>
      </c>
      <c r="M15" s="29">
        <v>175315.68030715839</v>
      </c>
      <c r="N15" s="30">
        <v>176631.73433510296</v>
      </c>
      <c r="O15" s="29">
        <v>160775.96560931366</v>
      </c>
      <c r="P15" s="29">
        <v>130206.73221859624</v>
      </c>
      <c r="Q15" s="30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 s="33">
        <v>128633</v>
      </c>
      <c r="AF15" s="33">
        <v>141546</v>
      </c>
      <c r="AG15" s="22">
        <f t="shared" si="0"/>
        <v>270179</v>
      </c>
      <c r="AH15" s="34">
        <v>171698.69291102185</v>
      </c>
      <c r="AI15" s="37">
        <v>176631.73433510296</v>
      </c>
      <c r="AJ15" s="24">
        <f t="shared" si="1"/>
        <v>348330.42724612483</v>
      </c>
      <c r="AK15" s="34">
        <v>115209.69907852719</v>
      </c>
      <c r="AL15" s="34">
        <v>117111.67054526838</v>
      </c>
      <c r="AM15" s="25">
        <f t="shared" si="2"/>
        <v>232321.36962379556</v>
      </c>
    </row>
    <row r="16" spans="1:50" x14ac:dyDescent="0.3">
      <c r="A16" s="27" t="s">
        <v>60</v>
      </c>
      <c r="B16" s="27">
        <v>445262</v>
      </c>
      <c r="C16" s="27">
        <v>1670538</v>
      </c>
      <c r="D16" s="28">
        <v>127376</v>
      </c>
      <c r="E16" s="27"/>
      <c r="F16" s="27"/>
      <c r="G16" s="27"/>
      <c r="H16" s="27"/>
      <c r="I16" s="27"/>
      <c r="J16" s="27"/>
      <c r="K16" s="27"/>
      <c r="L16" s="29">
        <v>135504.53233400843</v>
      </c>
      <c r="M16" s="29">
        <v>152913.33719593525</v>
      </c>
      <c r="N16" s="30">
        <v>167832.85483757951</v>
      </c>
      <c r="O16" s="29">
        <v>169092.73703547218</v>
      </c>
      <c r="P16" s="29">
        <v>153913.724375388</v>
      </c>
      <c r="Q16" s="30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 s="33">
        <v>110256</v>
      </c>
      <c r="AF16" s="33">
        <v>127376</v>
      </c>
      <c r="AG16" s="22">
        <f t="shared" si="0"/>
        <v>237632</v>
      </c>
      <c r="AH16" s="34">
        <v>160271.58132803606</v>
      </c>
      <c r="AI16" s="37">
        <v>167832.85483757951</v>
      </c>
      <c r="AJ16" s="24">
        <f t="shared" si="1"/>
        <v>328104.43616561557</v>
      </c>
      <c r="AK16" s="34">
        <v>118891.29546066269</v>
      </c>
      <c r="AL16" s="34">
        <v>124649.24728371238</v>
      </c>
      <c r="AM16" s="25">
        <f t="shared" si="2"/>
        <v>243540.54274437507</v>
      </c>
    </row>
    <row r="17" spans="1:39" x14ac:dyDescent="0.3">
      <c r="A17" s="27" t="s">
        <v>61</v>
      </c>
      <c r="B17" s="27">
        <v>412442</v>
      </c>
      <c r="C17" s="27">
        <v>1225276</v>
      </c>
      <c r="D17" s="28">
        <v>119889</v>
      </c>
      <c r="E17" s="27"/>
      <c r="F17" s="27"/>
      <c r="G17" s="27"/>
      <c r="H17" s="27"/>
      <c r="I17" s="27"/>
      <c r="J17" s="27"/>
      <c r="K17" s="27"/>
      <c r="L17" s="29">
        <v>117987.18999600236</v>
      </c>
      <c r="M17" s="29">
        <v>125516.57299500768</v>
      </c>
      <c r="N17" s="30">
        <v>141642.18509499112</v>
      </c>
      <c r="O17" s="29">
        <v>155461.99387084675</v>
      </c>
      <c r="P17" s="29">
        <v>156629.01089332622</v>
      </c>
      <c r="Q17" s="30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 s="33">
        <v>100491</v>
      </c>
      <c r="AF17" s="33">
        <v>119889</v>
      </c>
      <c r="AG17" s="22">
        <f t="shared" si="0"/>
        <v>220380</v>
      </c>
      <c r="AH17" s="34">
        <v>127305.48365699808</v>
      </c>
      <c r="AI17" s="37">
        <v>141642.18509499112</v>
      </c>
      <c r="AJ17" s="24">
        <f t="shared" si="1"/>
        <v>268947.6687519892</v>
      </c>
      <c r="AK17" s="34">
        <v>131384.32033048809</v>
      </c>
      <c r="AL17" s="34">
        <v>142568.83432413675</v>
      </c>
      <c r="AM17" s="25">
        <f t="shared" si="2"/>
        <v>273953.15465462487</v>
      </c>
    </row>
    <row r="18" spans="1:39" x14ac:dyDescent="0.3">
      <c r="A18" s="27" t="s">
        <v>62</v>
      </c>
      <c r="B18" s="27">
        <v>355935</v>
      </c>
      <c r="C18" s="27">
        <v>812834</v>
      </c>
      <c r="D18" s="28">
        <v>100083</v>
      </c>
      <c r="E18" s="27"/>
      <c r="F18" s="27"/>
      <c r="G18" s="27"/>
      <c r="H18" s="27"/>
      <c r="I18" s="27"/>
      <c r="J18" s="27"/>
      <c r="K18" s="27"/>
      <c r="L18" s="29">
        <v>103463.49599458833</v>
      </c>
      <c r="M18" s="29">
        <v>101822.24523988123</v>
      </c>
      <c r="N18" s="30">
        <v>108320.05811478476</v>
      </c>
      <c r="O18" s="29">
        <v>122236.36572363062</v>
      </c>
      <c r="P18" s="29">
        <v>134162.77873839191</v>
      </c>
      <c r="Q18" s="30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 s="33">
        <v>75034</v>
      </c>
      <c r="AF18" s="33">
        <v>100083</v>
      </c>
      <c r="AG18" s="22">
        <f t="shared" si="0"/>
        <v>175117</v>
      </c>
      <c r="AH18" s="34">
        <v>92630.220539166257</v>
      </c>
      <c r="AI18" s="37">
        <v>108320.05811478476</v>
      </c>
      <c r="AJ18" s="24">
        <f t="shared" si="1"/>
        <v>200950.27865395101</v>
      </c>
      <c r="AK18" s="34">
        <v>118613.8181636411</v>
      </c>
      <c r="AL18" s="34">
        <v>135169.90750776127</v>
      </c>
      <c r="AM18" s="25">
        <f t="shared" si="2"/>
        <v>253783.72567140235</v>
      </c>
    </row>
    <row r="19" spans="1:39" x14ac:dyDescent="0.3">
      <c r="A19" s="27" t="s">
        <v>63</v>
      </c>
      <c r="B19" s="27">
        <v>264799</v>
      </c>
      <c r="C19" s="27">
        <v>456899</v>
      </c>
      <c r="D19" s="28">
        <v>124888</v>
      </c>
      <c r="E19" s="27"/>
      <c r="F19" s="27"/>
      <c r="G19" s="27"/>
      <c r="H19" s="27"/>
      <c r="I19" s="27"/>
      <c r="J19" s="27"/>
      <c r="K19" s="27"/>
      <c r="L19" s="29">
        <v>126965.36224934252</v>
      </c>
      <c r="M19" s="29">
        <v>130353.70570944546</v>
      </c>
      <c r="N19" s="30">
        <v>130557.29726790841</v>
      </c>
      <c r="O19" s="29">
        <v>135476.96492511596</v>
      </c>
      <c r="P19" s="29">
        <v>147898.48717397882</v>
      </c>
      <c r="Q19" s="30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46">
        <v>69628</v>
      </c>
      <c r="AF19" s="46">
        <v>124888</v>
      </c>
      <c r="AG19" s="39">
        <f t="shared" si="0"/>
        <v>194516</v>
      </c>
      <c r="AH19" s="47">
        <v>91755.312381185911</v>
      </c>
      <c r="AI19" s="47">
        <v>130557.29726790841</v>
      </c>
      <c r="AJ19" s="95">
        <f t="shared" si="1"/>
        <v>222312.60964909432</v>
      </c>
      <c r="AK19" s="47">
        <v>125135.97398258516</v>
      </c>
      <c r="AL19" s="47">
        <v>161993.72334835824</v>
      </c>
      <c r="AM19" s="48">
        <f t="shared" si="2"/>
        <v>287129.69733094343</v>
      </c>
    </row>
    <row r="20" spans="1:39" x14ac:dyDescent="0.3">
      <c r="A20" s="49" t="s">
        <v>64</v>
      </c>
      <c r="B20" s="49"/>
      <c r="C20" s="47">
        <v>192100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S20" s="46" t="s">
        <v>64</v>
      </c>
      <c r="T20" s="46"/>
      <c r="U20" s="46"/>
      <c r="V20" s="46">
        <v>111058</v>
      </c>
      <c r="W20" s="46"/>
      <c r="X20" s="46"/>
      <c r="Y20" s="46"/>
      <c r="Z20" s="46"/>
      <c r="AA20" s="46"/>
      <c r="AB20" s="50"/>
    </row>
    <row r="22" spans="1:39" x14ac:dyDescent="0.3">
      <c r="E22" s="17" t="s">
        <v>65</v>
      </c>
      <c r="F22" s="19">
        <f>SUM(F5:F11)</f>
        <v>124715.55091733059</v>
      </c>
      <c r="G22" s="19">
        <f t="shared" ref="G22:K22" si="14">SUM(G5:G11)</f>
        <v>116361.21870382654</v>
      </c>
      <c r="H22" s="19">
        <f t="shared" si="14"/>
        <v>111003.02801240975</v>
      </c>
      <c r="I22" s="19">
        <f t="shared" si="14"/>
        <v>106925.16281648775</v>
      </c>
      <c r="J22" s="19">
        <f t="shared" si="14"/>
        <v>100091.77767320612</v>
      </c>
      <c r="K22" s="19">
        <f t="shared" si="14"/>
        <v>89213.544419558835</v>
      </c>
    </row>
    <row r="23" spans="1:39" x14ac:dyDescent="0.3">
      <c r="E23" s="33" t="s">
        <v>66</v>
      </c>
      <c r="F23" s="34">
        <f>(1/2.05)*SUM(F5:F11)</f>
        <v>60836.854106014929</v>
      </c>
      <c r="G23" s="34">
        <f t="shared" ref="G23:I23" si="15">(1/2.05)*SUM(G5:G11)</f>
        <v>56761.570099427583</v>
      </c>
      <c r="H23" s="34">
        <f t="shared" si="15"/>
        <v>54147.81854263891</v>
      </c>
      <c r="I23" s="34">
        <f t="shared" si="15"/>
        <v>52158.616008042809</v>
      </c>
      <c r="J23" s="34">
        <f t="shared" ref="J23:K23" si="16">(1/2.05)*SUM(J5:J11)</f>
        <v>48825.257401563962</v>
      </c>
      <c r="K23" s="34">
        <f t="shared" si="16"/>
        <v>43518.80215588236</v>
      </c>
    </row>
    <row r="24" spans="1:39" x14ac:dyDescent="0.3">
      <c r="E24" s="46" t="s">
        <v>67</v>
      </c>
      <c r="F24" s="47">
        <f>F22-F23</f>
        <v>63878.696811315662</v>
      </c>
      <c r="G24" s="47">
        <f t="shared" ref="G24:K24" si="17">G22-G23</f>
        <v>59599.648604398957</v>
      </c>
      <c r="H24" s="47">
        <f t="shared" si="17"/>
        <v>56855.209469770838</v>
      </c>
      <c r="I24" s="47">
        <f t="shared" si="17"/>
        <v>54766.546808444939</v>
      </c>
      <c r="J24" s="47">
        <f t="shared" si="17"/>
        <v>51266.520271642155</v>
      </c>
      <c r="K24" s="47">
        <f t="shared" si="17"/>
        <v>45694.742263676475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C92F-B5E4-48F8-84E4-F61E9142803A}">
  <dimension ref="A1:AX24"/>
  <sheetViews>
    <sheetView topLeftCell="AM1" zoomScale="97" workbookViewId="0">
      <selection activeCell="Y5" sqref="Y5"/>
    </sheetView>
  </sheetViews>
  <sheetFormatPr defaultRowHeight="14.4" x14ac:dyDescent="0.3"/>
  <cols>
    <col min="6" max="6" width="19.44140625" customWidth="1"/>
    <col min="7" max="7" width="17.88671875" customWidth="1"/>
    <col min="8" max="8" width="17.77734375" customWidth="1"/>
    <col min="9" max="9" width="17.6640625" customWidth="1"/>
    <col min="10" max="10" width="17.77734375" customWidth="1"/>
    <col min="11" max="11" width="17.88671875" customWidth="1"/>
    <col min="41" max="41" width="26.5546875" customWidth="1"/>
    <col min="50" max="50" width="20.21875" customWidth="1"/>
  </cols>
  <sheetData>
    <row r="1" spans="1:5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S1" s="3" t="s">
        <v>0</v>
      </c>
      <c r="T1" s="3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D1" s="5" t="s">
        <v>0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  <c r="AJ1" s="11" t="s">
        <v>31</v>
      </c>
      <c r="AK1" s="9" t="s">
        <v>32</v>
      </c>
      <c r="AL1" s="7" t="s">
        <v>16</v>
      </c>
      <c r="AM1" s="12" t="s">
        <v>33</v>
      </c>
    </row>
    <row r="2" spans="1:50" x14ac:dyDescent="0.3">
      <c r="A2" s="33" t="s">
        <v>34</v>
      </c>
      <c r="B2" s="33">
        <v>498937</v>
      </c>
      <c r="C2" s="33">
        <v>8558753</v>
      </c>
      <c r="D2" s="51">
        <v>74054</v>
      </c>
      <c r="E2" s="33"/>
      <c r="F2" s="33"/>
      <c r="G2" s="33"/>
      <c r="H2" s="33"/>
      <c r="I2" s="33"/>
      <c r="J2" s="33"/>
      <c r="K2" s="33"/>
      <c r="L2" s="34">
        <v>74605.307275199419</v>
      </c>
      <c r="M2" s="34">
        <v>69791.734185252062</v>
      </c>
      <c r="N2" s="52">
        <v>66885.412344605531</v>
      </c>
      <c r="O2" s="34">
        <v>64374.465026473437</v>
      </c>
      <c r="P2" s="34">
        <v>60041.28371073195</v>
      </c>
      <c r="Q2" s="52">
        <v>54424.010449410038</v>
      </c>
      <c r="S2" s="17" t="s">
        <v>34</v>
      </c>
      <c r="T2" s="18">
        <v>78212</v>
      </c>
      <c r="U2" s="17">
        <v>498557</v>
      </c>
      <c r="V2" s="17">
        <v>8174863</v>
      </c>
      <c r="W2" s="19">
        <v>78275.910762604646</v>
      </c>
      <c r="X2" s="19">
        <v>73225.508433342373</v>
      </c>
      <c r="Y2" s="20">
        <v>70176.194686711897</v>
      </c>
      <c r="Z2" s="19">
        <v>67541.708007651643</v>
      </c>
      <c r="AA2" s="19">
        <v>62995.332871925624</v>
      </c>
      <c r="AB2" s="21">
        <v>57101.68808187775</v>
      </c>
      <c r="AD2" s="17" t="s">
        <v>34</v>
      </c>
      <c r="AE2">
        <f>T2</f>
        <v>78212</v>
      </c>
      <c r="AF2">
        <f>D2</f>
        <v>74054</v>
      </c>
      <c r="AG2" s="53">
        <f>AE2+AF2</f>
        <v>152266</v>
      </c>
      <c r="AH2" s="54">
        <f>Y2</f>
        <v>70176.194686711897</v>
      </c>
      <c r="AI2" s="54">
        <f>N2</f>
        <v>66885.412344605531</v>
      </c>
      <c r="AJ2" s="55">
        <f>AH2+AI2</f>
        <v>137061.60703131743</v>
      </c>
      <c r="AK2" s="54">
        <f>AB2</f>
        <v>57101.68808187775</v>
      </c>
      <c r="AL2" s="54">
        <f>Q2</f>
        <v>54424.010449410038</v>
      </c>
      <c r="AM2" s="25">
        <f>AL2+AK2</f>
        <v>111525.69853128778</v>
      </c>
      <c r="AP2">
        <v>2024</v>
      </c>
      <c r="AQ2">
        <v>2029</v>
      </c>
      <c r="AR2">
        <v>2034</v>
      </c>
      <c r="AS2">
        <v>2039</v>
      </c>
      <c r="AT2">
        <v>2044</v>
      </c>
      <c r="AU2">
        <v>2049</v>
      </c>
      <c r="AV2">
        <v>2054</v>
      </c>
    </row>
    <row r="3" spans="1:50" x14ac:dyDescent="0.3">
      <c r="A3" s="31" t="s">
        <v>35</v>
      </c>
      <c r="B3" s="33">
        <v>498674</v>
      </c>
      <c r="C3" s="33">
        <v>8059816</v>
      </c>
      <c r="D3" s="51">
        <v>87132</v>
      </c>
      <c r="E3" s="33"/>
      <c r="F3" s="33"/>
      <c r="G3" s="33"/>
      <c r="H3" s="33"/>
      <c r="I3" s="33"/>
      <c r="J3" s="33"/>
      <c r="K3" s="33"/>
      <c r="L3" s="34">
        <v>74014.964606753958</v>
      </c>
      <c r="M3" s="34">
        <v>74565.981276499428</v>
      </c>
      <c r="N3" s="52">
        <v>69754.945520369089</v>
      </c>
      <c r="O3" s="34">
        <v>66850.155662005054</v>
      </c>
      <c r="P3" s="34">
        <v>64340.531916076812</v>
      </c>
      <c r="Q3" s="52">
        <v>60009.634709723963</v>
      </c>
      <c r="S3" s="31" t="s">
        <v>35</v>
      </c>
      <c r="T3" s="32">
        <v>92901</v>
      </c>
      <c r="U3" s="33">
        <v>498188</v>
      </c>
      <c r="V3" s="33">
        <v>7676306</v>
      </c>
      <c r="W3" s="34">
        <v>78154.112480619064</v>
      </c>
      <c r="X3" s="34">
        <v>78217.975940565433</v>
      </c>
      <c r="Y3" s="35">
        <v>73171.311596046129</v>
      </c>
      <c r="Z3" s="34">
        <v>70124.254756394206</v>
      </c>
      <c r="AA3" s="34">
        <v>67491.717955852509</v>
      </c>
      <c r="AB3" s="36">
        <v>62948.707756182106</v>
      </c>
      <c r="AD3" s="33" t="s">
        <v>35</v>
      </c>
      <c r="AE3">
        <f t="shared" ref="AE3:AE19" si="0">T3</f>
        <v>92901</v>
      </c>
      <c r="AF3">
        <f t="shared" ref="AF3:AF19" si="1">D3</f>
        <v>87132</v>
      </c>
      <c r="AG3" s="53">
        <f t="shared" ref="AG3:AG19" si="2">AE3+AF3</f>
        <v>180033</v>
      </c>
      <c r="AH3" s="54">
        <f t="shared" ref="AH3:AH19" si="3">Y3</f>
        <v>73171.311596046129</v>
      </c>
      <c r="AI3" s="54">
        <f t="shared" ref="AI3:AI19" si="4">N3</f>
        <v>69754.945520369089</v>
      </c>
      <c r="AJ3" s="55">
        <f t="shared" ref="AJ3:AJ19" si="5">AH3+AI3</f>
        <v>142926.25711641522</v>
      </c>
      <c r="AK3" s="54">
        <f t="shared" ref="AK3:AK19" si="6">AB3</f>
        <v>62948.707756182106</v>
      </c>
      <c r="AL3" s="54">
        <f t="shared" ref="AL3:AL19" si="7">Q3</f>
        <v>60009.634709723963</v>
      </c>
      <c r="AM3" s="25">
        <f t="shared" ref="AM3:AM19" si="8">AL3+AK3</f>
        <v>122958.34246590607</v>
      </c>
    </row>
    <row r="4" spans="1:50" x14ac:dyDescent="0.3">
      <c r="A4" s="31" t="s">
        <v>36</v>
      </c>
      <c r="B4" s="33">
        <v>498434</v>
      </c>
      <c r="C4" s="33">
        <v>7561142</v>
      </c>
      <c r="D4" s="51">
        <v>99724</v>
      </c>
      <c r="E4" s="33"/>
      <c r="F4" s="33"/>
      <c r="G4" s="33"/>
      <c r="H4" s="33"/>
      <c r="I4" s="33"/>
      <c r="J4" s="33"/>
      <c r="K4" s="33"/>
      <c r="L4" s="34">
        <v>87090.065429519076</v>
      </c>
      <c r="M4" s="34">
        <v>73979.342955122585</v>
      </c>
      <c r="N4" s="52">
        <v>74530.094433579288</v>
      </c>
      <c r="O4" s="34">
        <v>69721.374115152677</v>
      </c>
      <c r="P4" s="34">
        <v>66817.982263434285</v>
      </c>
      <c r="Q4" s="52">
        <v>64309.566340049467</v>
      </c>
      <c r="S4" s="31" t="s">
        <v>36</v>
      </c>
      <c r="T4" s="32">
        <v>105944</v>
      </c>
      <c r="U4" s="33">
        <v>497959</v>
      </c>
      <c r="V4" s="33">
        <v>7178118</v>
      </c>
      <c r="W4" s="34">
        <v>92858.296584823402</v>
      </c>
      <c r="X4" s="34">
        <v>78118.187705718694</v>
      </c>
      <c r="Y4" s="35">
        <v>78182.021809814818</v>
      </c>
      <c r="Z4" s="34">
        <v>73137.677244444931</v>
      </c>
      <c r="AA4" s="34">
        <v>70092.021032701115</v>
      </c>
      <c r="AB4" s="36">
        <v>67460.694319370115</v>
      </c>
      <c r="AD4" s="33" t="s">
        <v>36</v>
      </c>
      <c r="AE4">
        <f t="shared" si="0"/>
        <v>105944</v>
      </c>
      <c r="AF4">
        <f t="shared" si="1"/>
        <v>99724</v>
      </c>
      <c r="AG4" s="53">
        <f t="shared" si="2"/>
        <v>205668</v>
      </c>
      <c r="AH4" s="54">
        <f t="shared" si="3"/>
        <v>78182.021809814818</v>
      </c>
      <c r="AI4" s="54">
        <f t="shared" si="4"/>
        <v>74530.094433579288</v>
      </c>
      <c r="AJ4" s="55">
        <f t="shared" si="5"/>
        <v>152712.11624339409</v>
      </c>
      <c r="AK4" s="54">
        <f t="shared" si="6"/>
        <v>67460.694319370115</v>
      </c>
      <c r="AL4" s="54">
        <f t="shared" si="7"/>
        <v>64309.566340049467</v>
      </c>
      <c r="AM4" s="25">
        <f t="shared" si="8"/>
        <v>131770.26065941958</v>
      </c>
      <c r="AO4" s="39" t="s">
        <v>37</v>
      </c>
      <c r="AP4" s="40">
        <f>SUM(AG2:AG5,AG15:AG19)/SUM(AG6:AG14)</f>
        <v>0.70988802996416944</v>
      </c>
      <c r="AQ4" s="41">
        <f t="shared" ref="AQ4:AV4" si="9">SUM(L2:L5,L15:L19,W2:W5,W15:W19)/SUM(L6:L14,W6:W14)</f>
        <v>0.74790070186543556</v>
      </c>
      <c r="AR4" s="41">
        <f t="shared" si="9"/>
        <v>0.81427140891169791</v>
      </c>
      <c r="AS4" s="41">
        <f t="shared" si="9"/>
        <v>0.92114093393652452</v>
      </c>
      <c r="AT4" s="41">
        <f t="shared" si="9"/>
        <v>1.0158996202282875</v>
      </c>
      <c r="AU4" s="41">
        <f t="shared" si="9"/>
        <v>1.0641570071242352</v>
      </c>
      <c r="AV4" s="41">
        <f t="shared" si="9"/>
        <v>1.0571918937780658</v>
      </c>
      <c r="AX4" t="s">
        <v>38</v>
      </c>
    </row>
    <row r="5" spans="1:50" x14ac:dyDescent="0.3">
      <c r="A5" s="33" t="s">
        <v>39</v>
      </c>
      <c r="B5" s="33">
        <v>498195</v>
      </c>
      <c r="C5" s="33">
        <v>7062708</v>
      </c>
      <c r="D5" s="51">
        <v>101883</v>
      </c>
      <c r="E5" s="56">
        <v>1E-3</v>
      </c>
      <c r="F5" s="29">
        <f>2.5*(D5+L5)*E5</f>
        <v>503.89795540633264</v>
      </c>
      <c r="G5" s="29">
        <f>2.5*(L5+M5)*E5</f>
        <v>466.81121937237054</v>
      </c>
      <c r="H5" s="29">
        <f t="shared" ref="H5:J5" si="10">2.5*(M5+N5)*$E$5</f>
        <v>402.48043828363711</v>
      </c>
      <c r="I5" s="29">
        <f t="shared" si="10"/>
        <v>371.0955671155275</v>
      </c>
      <c r="J5" s="29">
        <f t="shared" si="10"/>
        <v>360.45574927490668</v>
      </c>
      <c r="K5" s="29">
        <f>2.5*(P5+Q5)*$E$5</f>
        <v>341.18471377870566</v>
      </c>
      <c r="L5" s="34">
        <v>99676.182162533063</v>
      </c>
      <c r="M5" s="34">
        <v>87048.305586415168</v>
      </c>
      <c r="N5" s="52">
        <v>73943.869727039681</v>
      </c>
      <c r="O5" s="34">
        <v>74494.357119171313</v>
      </c>
      <c r="P5" s="34">
        <v>69687.942590791339</v>
      </c>
      <c r="Q5" s="52">
        <v>66785.942920690897</v>
      </c>
      <c r="S5" s="33" t="s">
        <v>39</v>
      </c>
      <c r="T5" s="32">
        <v>110621</v>
      </c>
      <c r="U5" s="33">
        <v>497562</v>
      </c>
      <c r="V5" s="33">
        <v>6680159</v>
      </c>
      <c r="W5" s="34">
        <v>105859.53568064841</v>
      </c>
      <c r="X5" s="34">
        <v>92784.264899997594</v>
      </c>
      <c r="Y5" s="35">
        <v>78082.279444209766</v>
      </c>
      <c r="Z5" s="34">
        <v>78119.690849517894</v>
      </c>
      <c r="AA5" s="34">
        <v>73079.367910009678</v>
      </c>
      <c r="AB5" s="36">
        <v>70036.139861058502</v>
      </c>
      <c r="AD5" s="33" t="s">
        <v>39</v>
      </c>
      <c r="AE5">
        <f t="shared" si="0"/>
        <v>110621</v>
      </c>
      <c r="AF5">
        <f t="shared" si="1"/>
        <v>101883</v>
      </c>
      <c r="AG5" s="53">
        <f t="shared" si="2"/>
        <v>212504</v>
      </c>
      <c r="AH5" s="54">
        <f t="shared" si="3"/>
        <v>78082.279444209766</v>
      </c>
      <c r="AI5" s="54">
        <f t="shared" si="4"/>
        <v>73943.869727039681</v>
      </c>
      <c r="AJ5" s="55">
        <f t="shared" si="5"/>
        <v>152026.14917124945</v>
      </c>
      <c r="AK5" s="54">
        <f t="shared" si="6"/>
        <v>70036.139861058502</v>
      </c>
      <c r="AL5" s="54">
        <f t="shared" si="7"/>
        <v>66785.942920690897</v>
      </c>
      <c r="AM5" s="25">
        <f t="shared" si="8"/>
        <v>136822.0827817494</v>
      </c>
      <c r="AO5" s="42" t="s">
        <v>40</v>
      </c>
      <c r="AP5" s="43">
        <f>AS4</f>
        <v>0.92114093393652452</v>
      </c>
      <c r="AQ5" s="41"/>
      <c r="AR5" s="41"/>
      <c r="AS5" s="41"/>
      <c r="AT5" s="41"/>
      <c r="AU5" s="41"/>
      <c r="AV5" s="41"/>
      <c r="AX5" t="s">
        <v>41</v>
      </c>
    </row>
    <row r="6" spans="1:50" x14ac:dyDescent="0.3">
      <c r="A6" s="33" t="s">
        <v>42</v>
      </c>
      <c r="B6" s="33">
        <v>497840</v>
      </c>
      <c r="C6" s="33">
        <v>6564513</v>
      </c>
      <c r="D6" s="51">
        <v>100353</v>
      </c>
      <c r="E6" s="56">
        <v>1.4E-2</v>
      </c>
      <c r="F6" s="29">
        <f t="shared" ref="F6:F11" si="11">2.5*(D6+L6)*E6</f>
        <v>7075.7190345647787</v>
      </c>
      <c r="G6" s="29">
        <f>2.5*(L6+M6)*$E$6</f>
        <v>7049.5444829290564</v>
      </c>
      <c r="H6" s="29">
        <f t="shared" ref="H6:K6" si="12">2.5*(M6+N6)*$E$6</f>
        <v>6530.7001562295354</v>
      </c>
      <c r="I6" s="29">
        <f t="shared" si="12"/>
        <v>5630.7109857219812</v>
      </c>
      <c r="J6" s="29">
        <f t="shared" si="12"/>
        <v>5191.6358852640415</v>
      </c>
      <c r="K6" s="29">
        <f t="shared" si="12"/>
        <v>5042.7845784607889</v>
      </c>
      <c r="L6" s="34">
        <v>101810.40098756511</v>
      </c>
      <c r="M6" s="34">
        <v>99605.155667550775</v>
      </c>
      <c r="N6" s="52">
        <v>86986.277367578819</v>
      </c>
      <c r="O6" s="34">
        <v>73891.179367334946</v>
      </c>
      <c r="P6" s="34">
        <v>74441.274497351929</v>
      </c>
      <c r="Q6" s="52">
        <v>69638.284887242058</v>
      </c>
      <c r="S6" s="33" t="s">
        <v>42</v>
      </c>
      <c r="T6" s="32">
        <v>112430</v>
      </c>
      <c r="U6" s="33">
        <v>496673</v>
      </c>
      <c r="V6" s="33">
        <v>6182597</v>
      </c>
      <c r="W6" s="34">
        <v>110423.35213099071</v>
      </c>
      <c r="X6" s="34">
        <v>105670.39517711297</v>
      </c>
      <c r="Y6" s="35">
        <v>92710.292237257687</v>
      </c>
      <c r="Z6" s="34">
        <v>77942.768897934322</v>
      </c>
      <c r="AA6" s="34">
        <v>77980.113459835353</v>
      </c>
      <c r="AB6" s="36">
        <v>72948.7961258461</v>
      </c>
      <c r="AD6" s="33" t="s">
        <v>42</v>
      </c>
      <c r="AE6">
        <f t="shared" si="0"/>
        <v>112430</v>
      </c>
      <c r="AF6">
        <f t="shared" si="1"/>
        <v>100353</v>
      </c>
      <c r="AG6" s="53">
        <f t="shared" si="2"/>
        <v>212783</v>
      </c>
      <c r="AH6" s="54">
        <f t="shared" si="3"/>
        <v>92710.292237257687</v>
      </c>
      <c r="AI6" s="54">
        <f t="shared" si="4"/>
        <v>86986.277367578819</v>
      </c>
      <c r="AJ6" s="55">
        <f t="shared" si="5"/>
        <v>179696.56960483652</v>
      </c>
      <c r="AK6" s="54">
        <f t="shared" si="6"/>
        <v>72948.7961258461</v>
      </c>
      <c r="AL6" s="54">
        <f t="shared" si="7"/>
        <v>69638.284887242058</v>
      </c>
      <c r="AM6" s="25">
        <f t="shared" si="8"/>
        <v>142587.08101308817</v>
      </c>
      <c r="AO6" s="44" t="s">
        <v>43</v>
      </c>
      <c r="AP6" s="45">
        <f>AV4</f>
        <v>1.0571918937780658</v>
      </c>
      <c r="AQ6" s="41"/>
      <c r="AR6" s="41"/>
      <c r="AS6" s="41"/>
      <c r="AT6" s="41"/>
      <c r="AU6" s="41"/>
      <c r="AV6" s="41"/>
      <c r="AX6" t="s">
        <v>44</v>
      </c>
    </row>
    <row r="7" spans="1:50" x14ac:dyDescent="0.3">
      <c r="A7" s="33" t="s">
        <v>45</v>
      </c>
      <c r="B7" s="33">
        <v>497474</v>
      </c>
      <c r="C7" s="33">
        <v>6066673</v>
      </c>
      <c r="D7" s="51">
        <v>106943</v>
      </c>
      <c r="E7" s="56">
        <v>6.3E-2</v>
      </c>
      <c r="F7" s="29">
        <f t="shared" si="11"/>
        <v>32637.500104682229</v>
      </c>
      <c r="G7" s="29">
        <f>2.5*(L7+M7)*$E$7</f>
        <v>31817.327112134131</v>
      </c>
      <c r="H7" s="29">
        <f t="shared" ref="H7:K7" si="13">2.5*(M7+N7)*$E$7</f>
        <v>31699.628222828462</v>
      </c>
      <c r="I7" s="29">
        <f t="shared" si="13"/>
        <v>29366.54524112284</v>
      </c>
      <c r="J7" s="29">
        <f t="shared" si="13"/>
        <v>25319.571400650326</v>
      </c>
      <c r="K7" s="29">
        <f t="shared" si="13"/>
        <v>23345.186037153097</v>
      </c>
      <c r="L7" s="34">
        <v>100279.22288687128</v>
      </c>
      <c r="M7" s="34">
        <v>101735.55242826605</v>
      </c>
      <c r="N7" s="52">
        <v>99531.928351597206</v>
      </c>
      <c r="O7" s="34">
        <v>86922.327147595424</v>
      </c>
      <c r="P7" s="34">
        <v>73836.85634859711</v>
      </c>
      <c r="Q7" s="52">
        <v>74386.547061898716</v>
      </c>
      <c r="S7" s="33" t="s">
        <v>45</v>
      </c>
      <c r="T7" s="32">
        <v>118685</v>
      </c>
      <c r="U7" s="33">
        <v>495548</v>
      </c>
      <c r="V7" s="33">
        <v>5685924</v>
      </c>
      <c r="W7" s="34">
        <v>112175.33797891167</v>
      </c>
      <c r="X7" s="34">
        <v>110173.23531137827</v>
      </c>
      <c r="Y7" s="35">
        <v>105481.59261318635</v>
      </c>
      <c r="Z7" s="34">
        <v>92500.296769883949</v>
      </c>
      <c r="AA7" s="34">
        <v>77803.507616827119</v>
      </c>
      <c r="AB7" s="36">
        <v>77803.482904837772</v>
      </c>
      <c r="AD7" s="33" t="s">
        <v>45</v>
      </c>
      <c r="AE7">
        <f t="shared" si="0"/>
        <v>118685</v>
      </c>
      <c r="AF7">
        <f t="shared" si="1"/>
        <v>106943</v>
      </c>
      <c r="AG7" s="53">
        <f t="shared" si="2"/>
        <v>225628</v>
      </c>
      <c r="AH7" s="54">
        <f t="shared" si="3"/>
        <v>105481.59261318635</v>
      </c>
      <c r="AI7" s="54">
        <f t="shared" si="4"/>
        <v>99531.928351597206</v>
      </c>
      <c r="AJ7" s="55">
        <f t="shared" si="5"/>
        <v>205013.52096478356</v>
      </c>
      <c r="AK7" s="54">
        <f t="shared" si="6"/>
        <v>77803.482904837772</v>
      </c>
      <c r="AL7" s="54">
        <f t="shared" si="7"/>
        <v>74386.547061898716</v>
      </c>
      <c r="AM7" s="25">
        <f t="shared" si="8"/>
        <v>152190.0299667365</v>
      </c>
      <c r="AP7" s="41"/>
      <c r="AQ7" s="41"/>
      <c r="AR7" s="41"/>
      <c r="AS7" s="41"/>
      <c r="AT7" s="41"/>
      <c r="AU7" s="41"/>
      <c r="AV7" s="41"/>
    </row>
    <row r="8" spans="1:50" x14ac:dyDescent="0.3">
      <c r="A8" s="33" t="s">
        <v>46</v>
      </c>
      <c r="B8" s="33">
        <v>496929</v>
      </c>
      <c r="C8" s="33">
        <v>5569199</v>
      </c>
      <c r="D8" s="51">
        <v>118492</v>
      </c>
      <c r="E8" s="56">
        <v>0.107</v>
      </c>
      <c r="F8" s="29">
        <f t="shared" si="11"/>
        <v>60272.522263902225</v>
      </c>
      <c r="G8" s="29">
        <f>2.5*(L8+M8)*$E$8</f>
        <v>55371.217006686064</v>
      </c>
      <c r="H8" s="29">
        <f t="shared" ref="H8:K8" si="14">2.5*(M8+N8)*$E$8</f>
        <v>53979.750852484845</v>
      </c>
      <c r="I8" s="29">
        <f t="shared" si="14"/>
        <v>53780.06856308502</v>
      </c>
      <c r="J8" s="29">
        <f t="shared" si="14"/>
        <v>49821.871897890829</v>
      </c>
      <c r="K8" s="29">
        <f t="shared" si="14"/>
        <v>42955.970219684852</v>
      </c>
      <c r="L8" s="34">
        <v>106825.84023888686</v>
      </c>
      <c r="M8" s="34">
        <v>100169.36352442553</v>
      </c>
      <c r="N8" s="52">
        <v>101624.09760635896</v>
      </c>
      <c r="O8" s="34">
        <v>99422.887676201877</v>
      </c>
      <c r="P8" s="34">
        <v>86827.100727128345</v>
      </c>
      <c r="Q8" s="52">
        <v>73755.965514684212</v>
      </c>
      <c r="S8" s="33" t="s">
        <v>46</v>
      </c>
      <c r="T8" s="32">
        <v>125488</v>
      </c>
      <c r="U8" s="33">
        <v>494399</v>
      </c>
      <c r="V8" s="33">
        <v>5190376</v>
      </c>
      <c r="W8" s="34">
        <v>118409.81159241889</v>
      </c>
      <c r="X8" s="34">
        <v>111915.24316804014</v>
      </c>
      <c r="Y8" s="35">
        <v>109923.68502431757</v>
      </c>
      <c r="Z8" s="34">
        <v>105237.01822299094</v>
      </c>
      <c r="AA8" s="34">
        <v>92290.7769573189</v>
      </c>
      <c r="AB8" s="36">
        <v>77623.10888602458</v>
      </c>
      <c r="AD8" s="33" t="s">
        <v>46</v>
      </c>
      <c r="AE8">
        <f t="shared" si="0"/>
        <v>125488</v>
      </c>
      <c r="AF8">
        <f t="shared" si="1"/>
        <v>118492</v>
      </c>
      <c r="AG8" s="53">
        <f t="shared" si="2"/>
        <v>243980</v>
      </c>
      <c r="AH8" s="54">
        <f t="shared" si="3"/>
        <v>109923.68502431757</v>
      </c>
      <c r="AI8" s="54">
        <f t="shared" si="4"/>
        <v>101624.09760635896</v>
      </c>
      <c r="AJ8" s="55">
        <f t="shared" si="5"/>
        <v>211547.78263067652</v>
      </c>
      <c r="AK8" s="54">
        <f t="shared" si="6"/>
        <v>77623.10888602458</v>
      </c>
      <c r="AL8" s="54">
        <f t="shared" si="7"/>
        <v>73755.965514684212</v>
      </c>
      <c r="AM8" s="25">
        <f t="shared" si="8"/>
        <v>151379.07440070878</v>
      </c>
      <c r="AO8" s="39" t="s">
        <v>47</v>
      </c>
      <c r="AP8" s="40">
        <f>SUM(AG10:AG14)/SUM(AG6:AG9)</f>
        <v>1.7873786376585379</v>
      </c>
      <c r="AQ8" s="41">
        <f t="shared" ref="AQ8:AV8" si="15">SUM(L10:L14,W10:W14)/SUM(L6:L9,W6:W9)</f>
        <v>1.7747489760597823</v>
      </c>
      <c r="AR8" s="41">
        <f t="shared" si="15"/>
        <v>1.706353094265191</v>
      </c>
      <c r="AS8" s="41">
        <f t="shared" si="15"/>
        <v>1.6247514749210326</v>
      </c>
      <c r="AT8" s="41">
        <f t="shared" si="15"/>
        <v>1.5841302336107699</v>
      </c>
      <c r="AU8" s="41">
        <f t="shared" si="15"/>
        <v>1.6291372846848324</v>
      </c>
      <c r="AV8" s="41">
        <f t="shared" si="15"/>
        <v>1.7154046524753999</v>
      </c>
    </row>
    <row r="9" spans="1:50" x14ac:dyDescent="0.3">
      <c r="A9" s="33" t="s">
        <v>48</v>
      </c>
      <c r="B9" s="33">
        <v>496141</v>
      </c>
      <c r="C9" s="33">
        <v>5072270</v>
      </c>
      <c r="D9" s="51">
        <v>124924</v>
      </c>
      <c r="E9" s="56">
        <v>6.7000000000000004E-2</v>
      </c>
      <c r="F9" s="29">
        <f t="shared" si="11"/>
        <v>40740.70717575348</v>
      </c>
      <c r="G9" s="29">
        <f>2.5*(L9+M9)*$E$9</f>
        <v>37680.891256373776</v>
      </c>
      <c r="H9" s="29">
        <f t="shared" ref="H9:K9" si="16">2.5*(M9+N9)*$E$9</f>
        <v>34616.716347568508</v>
      </c>
      <c r="I9" s="29">
        <f t="shared" si="16"/>
        <v>33746.806098685789</v>
      </c>
      <c r="J9" s="29">
        <f t="shared" si="16"/>
        <v>33621.96966659234</v>
      </c>
      <c r="K9" s="29">
        <f t="shared" si="16"/>
        <v>31147.402940158034</v>
      </c>
      <c r="L9" s="34">
        <v>118304.10254181181</v>
      </c>
      <c r="M9" s="34">
        <v>106656.44227235996</v>
      </c>
      <c r="N9" s="52">
        <v>100010.52099670577</v>
      </c>
      <c r="O9" s="34">
        <v>101462.94824917954</v>
      </c>
      <c r="P9" s="34">
        <v>99265.22886480458</v>
      </c>
      <c r="Q9" s="52">
        <v>86689.415554049338</v>
      </c>
      <c r="S9" s="33" t="s">
        <v>48</v>
      </c>
      <c r="T9" s="32">
        <v>126768</v>
      </c>
      <c r="U9" s="33">
        <v>492950</v>
      </c>
      <c r="V9" s="33">
        <v>4695977</v>
      </c>
      <c r="W9" s="34">
        <v>125120.21585804179</v>
      </c>
      <c r="X9" s="34">
        <v>118062.77242567824</v>
      </c>
      <c r="Y9" s="35">
        <v>111655.75142475779</v>
      </c>
      <c r="Z9" s="34">
        <v>109601.51726184186</v>
      </c>
      <c r="AA9" s="34">
        <v>104993.01091403556</v>
      </c>
      <c r="AB9" s="36">
        <v>92020.288271437355</v>
      </c>
      <c r="AD9" s="33" t="s">
        <v>48</v>
      </c>
      <c r="AE9">
        <f t="shared" si="0"/>
        <v>126768</v>
      </c>
      <c r="AF9">
        <f t="shared" si="1"/>
        <v>124924</v>
      </c>
      <c r="AG9" s="53">
        <f t="shared" si="2"/>
        <v>251692</v>
      </c>
      <c r="AH9" s="54">
        <f t="shared" si="3"/>
        <v>111655.75142475779</v>
      </c>
      <c r="AI9" s="54">
        <f t="shared" si="4"/>
        <v>100010.52099670577</v>
      </c>
      <c r="AJ9" s="55">
        <f t="shared" si="5"/>
        <v>211666.27242146357</v>
      </c>
      <c r="AK9" s="54">
        <f t="shared" si="6"/>
        <v>92020.288271437355</v>
      </c>
      <c r="AL9" s="54">
        <f t="shared" si="7"/>
        <v>86689.415554049338</v>
      </c>
      <c r="AM9" s="25">
        <f t="shared" si="8"/>
        <v>178709.70382548671</v>
      </c>
      <c r="AO9" s="42" t="s">
        <v>49</v>
      </c>
      <c r="AP9" s="43">
        <f>AS8</f>
        <v>1.6247514749210326</v>
      </c>
      <c r="AQ9" s="41"/>
      <c r="AR9" s="41"/>
      <c r="AS9" s="41"/>
      <c r="AT9" s="41"/>
      <c r="AU9" s="41"/>
      <c r="AV9" s="41"/>
    </row>
    <row r="10" spans="1:50" x14ac:dyDescent="0.3">
      <c r="A10" s="33" t="s">
        <v>50</v>
      </c>
      <c r="B10" s="33">
        <v>494885</v>
      </c>
      <c r="C10" s="33">
        <v>4576129</v>
      </c>
      <c r="D10" s="51">
        <v>138541</v>
      </c>
      <c r="E10" s="56">
        <v>1.6E-2</v>
      </c>
      <c r="F10" s="29">
        <f t="shared" si="11"/>
        <v>10525.950003809399</v>
      </c>
      <c r="G10" s="29">
        <f>2.5*(L10+M10)*$E$10</f>
        <v>9704.4944502796225</v>
      </c>
      <c r="H10" s="29">
        <f t="shared" ref="H10:K10" si="17">2.5*(M10+N10)*$E$10</f>
        <v>8975.6419421383343</v>
      </c>
      <c r="I10" s="29">
        <f t="shared" si="17"/>
        <v>8245.7511165101532</v>
      </c>
      <c r="J10" s="29">
        <f t="shared" si="17"/>
        <v>8038.5372567677305</v>
      </c>
      <c r="K10" s="29">
        <f t="shared" si="17"/>
        <v>8008.8010409181288</v>
      </c>
      <c r="L10" s="34">
        <v>124607.75009523502</v>
      </c>
      <c r="M10" s="34">
        <v>118004.6111617555</v>
      </c>
      <c r="N10" s="52">
        <v>106386.43739170287</v>
      </c>
      <c r="O10" s="34">
        <v>99757.340521050952</v>
      </c>
      <c r="P10" s="34">
        <v>101206.0908981423</v>
      </c>
      <c r="Q10" s="52">
        <v>99013.935124810916</v>
      </c>
      <c r="S10" s="33" t="s">
        <v>50</v>
      </c>
      <c r="T10" s="32">
        <v>138944</v>
      </c>
      <c r="U10" s="33">
        <v>490933</v>
      </c>
      <c r="V10" s="33">
        <v>4203027</v>
      </c>
      <c r="W10" s="34">
        <v>126249.30427832437</v>
      </c>
      <c r="X10" s="34">
        <v>124608.26236299021</v>
      </c>
      <c r="Y10" s="35">
        <v>117716.75037214495</v>
      </c>
      <c r="Z10" s="34">
        <v>111198.89038281898</v>
      </c>
      <c r="AA10" s="34">
        <v>109280.29371868662</v>
      </c>
      <c r="AB10" s="36">
        <v>104563.41175993552</v>
      </c>
      <c r="AD10" s="33" t="s">
        <v>50</v>
      </c>
      <c r="AE10">
        <f t="shared" si="0"/>
        <v>138944</v>
      </c>
      <c r="AF10">
        <f t="shared" si="1"/>
        <v>138541</v>
      </c>
      <c r="AG10" s="53">
        <f t="shared" si="2"/>
        <v>277485</v>
      </c>
      <c r="AH10" s="54">
        <f t="shared" si="3"/>
        <v>117716.75037214495</v>
      </c>
      <c r="AI10" s="54">
        <f t="shared" si="4"/>
        <v>106386.43739170287</v>
      </c>
      <c r="AJ10" s="55">
        <f t="shared" si="5"/>
        <v>224103.18776384782</v>
      </c>
      <c r="AK10" s="54">
        <f t="shared" si="6"/>
        <v>104563.41175993552</v>
      </c>
      <c r="AL10" s="54">
        <f t="shared" si="7"/>
        <v>99013.935124810916</v>
      </c>
      <c r="AM10" s="25">
        <f t="shared" si="8"/>
        <v>203577.34688474645</v>
      </c>
      <c r="AO10" s="44" t="s">
        <v>51</v>
      </c>
      <c r="AP10" s="45">
        <f>AV8</f>
        <v>1.7154046524753999</v>
      </c>
      <c r="AQ10" s="41"/>
      <c r="AR10" s="41"/>
      <c r="AS10" s="41"/>
      <c r="AT10" s="41"/>
      <c r="AU10" s="41"/>
      <c r="AV10" s="41"/>
    </row>
    <row r="11" spans="1:50" x14ac:dyDescent="0.3">
      <c r="A11" s="33" t="s">
        <v>52</v>
      </c>
      <c r="B11" s="33">
        <v>492866</v>
      </c>
      <c r="C11" s="33">
        <v>4081244</v>
      </c>
      <c r="D11" s="51">
        <v>170369</v>
      </c>
      <c r="E11" s="56">
        <v>2E-3</v>
      </c>
      <c r="F11" s="29">
        <f t="shared" si="11"/>
        <v>1541.7239466845831</v>
      </c>
      <c r="G11" s="29">
        <f>2.5*(L11+M11)*$E$11</f>
        <v>1310.3758637303426</v>
      </c>
      <c r="H11" s="29">
        <f t="shared" ref="H11:K11" si="18">2.5*(M11+N11)*$E$11</f>
        <v>1208.1128347321894</v>
      </c>
      <c r="I11" s="29">
        <f t="shared" si="18"/>
        <v>1117.377961913867</v>
      </c>
      <c r="J11" s="29">
        <f t="shared" si="18"/>
        <v>1026.5138289172974</v>
      </c>
      <c r="K11" s="29">
        <f t="shared" si="18"/>
        <v>1000.717768672036</v>
      </c>
      <c r="L11" s="34">
        <v>137975.78933691667</v>
      </c>
      <c r="M11" s="34">
        <v>124099.38340915184</v>
      </c>
      <c r="N11" s="52">
        <v>117523.18353728601</v>
      </c>
      <c r="O11" s="34">
        <v>105952.4088454874</v>
      </c>
      <c r="P11" s="34">
        <v>99350.356937972057</v>
      </c>
      <c r="Q11" s="52">
        <v>100793.19679643514</v>
      </c>
      <c r="S11" s="33" t="s">
        <v>52</v>
      </c>
      <c r="T11" s="32">
        <v>170327</v>
      </c>
      <c r="U11" s="33">
        <v>487637</v>
      </c>
      <c r="V11" s="33">
        <v>3712094</v>
      </c>
      <c r="W11" s="34">
        <v>138011.16512436524</v>
      </c>
      <c r="X11" s="34">
        <v>125401.69837914596</v>
      </c>
      <c r="Y11" s="35">
        <v>124098.40362440383</v>
      </c>
      <c r="Z11" s="34">
        <v>116926.42988192207</v>
      </c>
      <c r="AA11" s="34">
        <v>110743.8986759478</v>
      </c>
      <c r="AB11" s="36">
        <v>108546.61346476848</v>
      </c>
      <c r="AD11" s="33" t="s">
        <v>52</v>
      </c>
      <c r="AE11">
        <f t="shared" si="0"/>
        <v>170327</v>
      </c>
      <c r="AF11">
        <f t="shared" si="1"/>
        <v>170369</v>
      </c>
      <c r="AG11" s="53">
        <f t="shared" si="2"/>
        <v>340696</v>
      </c>
      <c r="AH11" s="54">
        <f t="shared" si="3"/>
        <v>124098.40362440383</v>
      </c>
      <c r="AI11" s="54">
        <f t="shared" si="4"/>
        <v>117523.18353728601</v>
      </c>
      <c r="AJ11" s="55">
        <f t="shared" si="5"/>
        <v>241621.58716168982</v>
      </c>
      <c r="AK11" s="54">
        <f t="shared" si="6"/>
        <v>108546.61346476848</v>
      </c>
      <c r="AL11" s="54">
        <f t="shared" si="7"/>
        <v>100793.19679643514</v>
      </c>
      <c r="AM11" s="25">
        <f t="shared" si="8"/>
        <v>209339.81026120362</v>
      </c>
      <c r="AP11" s="41"/>
      <c r="AQ11" s="41"/>
      <c r="AR11" s="41"/>
      <c r="AS11" s="41"/>
      <c r="AT11" s="41"/>
      <c r="AU11" s="41"/>
      <c r="AV11" s="41"/>
    </row>
    <row r="12" spans="1:50" x14ac:dyDescent="0.3">
      <c r="A12" s="33" t="s">
        <v>53</v>
      </c>
      <c r="B12" s="33">
        <v>489933</v>
      </c>
      <c r="C12" s="33">
        <v>3588378</v>
      </c>
      <c r="D12" s="51">
        <v>186057</v>
      </c>
      <c r="E12" s="57"/>
      <c r="F12" s="57"/>
      <c r="G12" s="57"/>
      <c r="H12" s="57"/>
      <c r="I12" s="57"/>
      <c r="J12" s="57"/>
      <c r="K12" s="57"/>
      <c r="L12" s="34">
        <v>169355.14983180011</v>
      </c>
      <c r="M12" s="34">
        <v>137154.7081705851</v>
      </c>
      <c r="N12" s="52">
        <v>123360.87945160751</v>
      </c>
      <c r="O12" s="34">
        <v>116823.8139372023</v>
      </c>
      <c r="P12" s="34">
        <v>105321.89585586383</v>
      </c>
      <c r="Q12" s="52">
        <v>98759.132148883189</v>
      </c>
      <c r="S12" s="33" t="s">
        <v>53</v>
      </c>
      <c r="T12" s="32">
        <v>184622</v>
      </c>
      <c r="U12" s="33">
        <v>482661</v>
      </c>
      <c r="V12" s="33">
        <v>3224457</v>
      </c>
      <c r="W12" s="34">
        <v>168588.93018167201</v>
      </c>
      <c r="X12" s="34">
        <v>136602.85616163508</v>
      </c>
      <c r="Y12" s="35">
        <v>124559.7830916064</v>
      </c>
      <c r="Z12" s="34">
        <v>122832.06481821186</v>
      </c>
      <c r="AA12" s="34">
        <v>116141.41540359038</v>
      </c>
      <c r="AB12" s="36">
        <v>109613.83340237029</v>
      </c>
      <c r="AD12" s="33" t="s">
        <v>53</v>
      </c>
      <c r="AE12">
        <f t="shared" si="0"/>
        <v>184622</v>
      </c>
      <c r="AF12">
        <f t="shared" si="1"/>
        <v>186057</v>
      </c>
      <c r="AG12" s="53">
        <f t="shared" si="2"/>
        <v>370679</v>
      </c>
      <c r="AH12" s="54">
        <f t="shared" si="3"/>
        <v>124559.7830916064</v>
      </c>
      <c r="AI12" s="54">
        <f t="shared" si="4"/>
        <v>123360.87945160751</v>
      </c>
      <c r="AJ12" s="55">
        <f t="shared" si="5"/>
        <v>247920.66254321393</v>
      </c>
      <c r="AK12" s="54">
        <f t="shared" si="6"/>
        <v>109613.83340237029</v>
      </c>
      <c r="AL12" s="54">
        <f t="shared" si="7"/>
        <v>98759.132148883189</v>
      </c>
      <c r="AM12" s="25">
        <f t="shared" si="8"/>
        <v>208372.96555125347</v>
      </c>
      <c r="AO12" s="39" t="s">
        <v>54</v>
      </c>
      <c r="AP12" s="40">
        <f>AG14/AG6</f>
        <v>1.4943440030453561</v>
      </c>
      <c r="AQ12" s="41">
        <f t="shared" ref="AQ12:AV12" si="19">(L14+W14)/(L6+W6)</f>
        <v>1.6723567258564751</v>
      </c>
      <c r="AR12" s="41">
        <f t="shared" si="19"/>
        <v>1.7434378642458144</v>
      </c>
      <c r="AS12" s="41">
        <f t="shared" si="19"/>
        <v>1.8252196419944473</v>
      </c>
      <c r="AT12" s="41">
        <f t="shared" si="19"/>
        <v>1.7466970138623041</v>
      </c>
      <c r="AU12" s="41">
        <f t="shared" si="19"/>
        <v>1.5785683670375006</v>
      </c>
      <c r="AV12" s="41">
        <f t="shared" si="19"/>
        <v>1.6280031830431081</v>
      </c>
    </row>
    <row r="13" spans="1:50" x14ac:dyDescent="0.3">
      <c r="A13" s="33" t="s">
        <v>55</v>
      </c>
      <c r="B13" s="33">
        <v>485222</v>
      </c>
      <c r="C13" s="33">
        <v>3098445</v>
      </c>
      <c r="D13" s="51">
        <v>182895</v>
      </c>
      <c r="E13" s="33"/>
      <c r="F13" s="33"/>
      <c r="G13" s="33"/>
      <c r="H13" s="33"/>
      <c r="I13" s="33"/>
      <c r="J13" s="33"/>
      <c r="K13" s="33"/>
      <c r="L13" s="34">
        <v>184267.95021768281</v>
      </c>
      <c r="M13" s="34">
        <v>167726.69836831916</v>
      </c>
      <c r="N13" s="52">
        <v>135835.8832900573</v>
      </c>
      <c r="O13" s="34">
        <v>122174.6905174134</v>
      </c>
      <c r="P13" s="34">
        <v>115700.48281344015</v>
      </c>
      <c r="Q13" s="52">
        <v>104309.16258136103</v>
      </c>
      <c r="S13" s="33" t="s">
        <v>55</v>
      </c>
      <c r="T13" s="32">
        <v>179834</v>
      </c>
      <c r="U13" s="33">
        <v>474453</v>
      </c>
      <c r="V13" s="33">
        <v>2741796</v>
      </c>
      <c r="W13" s="34">
        <v>181482.3691286431</v>
      </c>
      <c r="X13" s="34">
        <v>165721.95327877087</v>
      </c>
      <c r="Y13" s="35">
        <v>135208.91802269095</v>
      </c>
      <c r="Z13" s="34">
        <v>122441.55373473707</v>
      </c>
      <c r="AA13" s="34">
        <v>121578.64812806032</v>
      </c>
      <c r="AB13" s="36">
        <v>114166.34648848709</v>
      </c>
      <c r="AD13" s="33" t="s">
        <v>55</v>
      </c>
      <c r="AE13">
        <f t="shared" si="0"/>
        <v>179834</v>
      </c>
      <c r="AF13">
        <f t="shared" si="1"/>
        <v>182895</v>
      </c>
      <c r="AG13" s="53">
        <f t="shared" si="2"/>
        <v>362729</v>
      </c>
      <c r="AH13" s="54">
        <f t="shared" si="3"/>
        <v>135208.91802269095</v>
      </c>
      <c r="AI13" s="54">
        <f t="shared" si="4"/>
        <v>135835.8832900573</v>
      </c>
      <c r="AJ13" s="55">
        <f t="shared" si="5"/>
        <v>271044.80131274823</v>
      </c>
      <c r="AK13" s="54">
        <f t="shared" si="6"/>
        <v>114166.34648848709</v>
      </c>
      <c r="AL13" s="54">
        <f t="shared" si="7"/>
        <v>104309.16258136103</v>
      </c>
      <c r="AM13" s="25">
        <f t="shared" si="8"/>
        <v>218475.50906984811</v>
      </c>
      <c r="AO13" s="42" t="s">
        <v>56</v>
      </c>
      <c r="AP13" s="43">
        <f>AS12</f>
        <v>1.8252196419944473</v>
      </c>
      <c r="AQ13" s="41"/>
      <c r="AR13" s="41"/>
      <c r="AS13" s="41"/>
      <c r="AT13" s="41"/>
      <c r="AU13" s="41"/>
      <c r="AV13" s="41"/>
    </row>
    <row r="14" spans="1:50" x14ac:dyDescent="0.3">
      <c r="A14" s="33" t="s">
        <v>57</v>
      </c>
      <c r="B14" s="33">
        <v>477571</v>
      </c>
      <c r="C14" s="33">
        <v>2613223</v>
      </c>
      <c r="D14" s="51">
        <v>164009</v>
      </c>
      <c r="E14" s="33"/>
      <c r="F14" s="33"/>
      <c r="G14" s="33"/>
      <c r="H14" s="33"/>
      <c r="I14" s="33"/>
      <c r="J14" s="33"/>
      <c r="K14" s="33"/>
      <c r="L14" s="34">
        <v>180011.10428834637</v>
      </c>
      <c r="M14" s="34">
        <v>181362.4057718096</v>
      </c>
      <c r="N14" s="52">
        <v>165081.97704649944</v>
      </c>
      <c r="O14" s="34">
        <v>133694.01762227589</v>
      </c>
      <c r="P14" s="34">
        <v>120248.23508639682</v>
      </c>
      <c r="Q14" s="52">
        <v>113876.11294973729</v>
      </c>
      <c r="S14" s="33" t="s">
        <v>57</v>
      </c>
      <c r="T14" s="32">
        <v>153962</v>
      </c>
      <c r="U14" s="33">
        <v>461487</v>
      </c>
      <c r="V14" s="33">
        <v>2267343</v>
      </c>
      <c r="W14" s="34">
        <v>174919.44019323305</v>
      </c>
      <c r="X14" s="34">
        <v>176522.76217469407</v>
      </c>
      <c r="Y14" s="35">
        <v>162903.73139527056</v>
      </c>
      <c r="Z14" s="34">
        <v>131513.8864155935</v>
      </c>
      <c r="AA14" s="34">
        <v>120359.34640276966</v>
      </c>
      <c r="AB14" s="36">
        <v>118256.10880039577</v>
      </c>
      <c r="AD14" s="33" t="s">
        <v>57</v>
      </c>
      <c r="AE14">
        <f t="shared" si="0"/>
        <v>153962</v>
      </c>
      <c r="AF14">
        <f t="shared" si="1"/>
        <v>164009</v>
      </c>
      <c r="AG14" s="53">
        <f t="shared" si="2"/>
        <v>317971</v>
      </c>
      <c r="AH14" s="54">
        <f t="shared" si="3"/>
        <v>162903.73139527056</v>
      </c>
      <c r="AI14" s="54">
        <f t="shared" si="4"/>
        <v>165081.97704649944</v>
      </c>
      <c r="AJ14" s="55">
        <f t="shared" si="5"/>
        <v>327985.70844177</v>
      </c>
      <c r="AK14" s="54">
        <f t="shared" si="6"/>
        <v>118256.10880039577</v>
      </c>
      <c r="AL14" s="54">
        <f t="shared" si="7"/>
        <v>113876.11294973729</v>
      </c>
      <c r="AM14" s="25">
        <f t="shared" si="8"/>
        <v>232132.22175013306</v>
      </c>
      <c r="AO14" s="44" t="s">
        <v>58</v>
      </c>
      <c r="AP14" s="45">
        <f>AV12</f>
        <v>1.6280031830431081</v>
      </c>
      <c r="AQ14" s="41"/>
      <c r="AR14" s="41"/>
      <c r="AS14" s="41"/>
      <c r="AT14" s="41"/>
      <c r="AU14" s="41"/>
      <c r="AV14" s="41"/>
    </row>
    <row r="15" spans="1:50" x14ac:dyDescent="0.3">
      <c r="A15" s="33" t="s">
        <v>59</v>
      </c>
      <c r="B15" s="33">
        <v>465114</v>
      </c>
      <c r="C15" s="33">
        <v>2135652</v>
      </c>
      <c r="D15" s="51">
        <v>141546</v>
      </c>
      <c r="E15" s="33"/>
      <c r="F15" s="33"/>
      <c r="G15" s="33"/>
      <c r="H15" s="33"/>
      <c r="I15" s="33"/>
      <c r="J15" s="33"/>
      <c r="K15" s="33"/>
      <c r="L15" s="34">
        <v>159730.97618155205</v>
      </c>
      <c r="M15" s="34">
        <v>175315.68030715839</v>
      </c>
      <c r="N15" s="52">
        <v>176631.73433510296</v>
      </c>
      <c r="O15" s="34">
        <v>160775.96560931366</v>
      </c>
      <c r="P15" s="34">
        <v>130206.73221859624</v>
      </c>
      <c r="Q15" s="52">
        <v>117111.67054526838</v>
      </c>
      <c r="S15" s="33" t="s">
        <v>59</v>
      </c>
      <c r="T15" s="32">
        <v>128633</v>
      </c>
      <c r="U15" s="33">
        <v>441742</v>
      </c>
      <c r="V15" s="33">
        <v>1805856</v>
      </c>
      <c r="W15" s="34">
        <v>147374.64284801087</v>
      </c>
      <c r="X15" s="34">
        <v>167435.40630578794</v>
      </c>
      <c r="Y15" s="35">
        <v>171698.69291102185</v>
      </c>
      <c r="Z15" s="34">
        <v>155933.79686537132</v>
      </c>
      <c r="AA15" s="34">
        <v>127919.833788116</v>
      </c>
      <c r="AB15" s="36">
        <v>115209.69907852719</v>
      </c>
      <c r="AD15" s="33" t="s">
        <v>59</v>
      </c>
      <c r="AE15">
        <f t="shared" si="0"/>
        <v>128633</v>
      </c>
      <c r="AF15">
        <f t="shared" si="1"/>
        <v>141546</v>
      </c>
      <c r="AG15" s="53">
        <f t="shared" si="2"/>
        <v>270179</v>
      </c>
      <c r="AH15" s="54">
        <f t="shared" si="3"/>
        <v>171698.69291102185</v>
      </c>
      <c r="AI15" s="54">
        <f t="shared" si="4"/>
        <v>176631.73433510296</v>
      </c>
      <c r="AJ15" s="55">
        <f t="shared" si="5"/>
        <v>348330.42724612483</v>
      </c>
      <c r="AK15" s="54">
        <f t="shared" si="6"/>
        <v>115209.69907852719</v>
      </c>
      <c r="AL15" s="54">
        <f t="shared" si="7"/>
        <v>117111.67054526838</v>
      </c>
      <c r="AM15" s="25">
        <f t="shared" si="8"/>
        <v>232321.36962379556</v>
      </c>
    </row>
    <row r="16" spans="1:50" x14ac:dyDescent="0.3">
      <c r="A16" s="33" t="s">
        <v>60</v>
      </c>
      <c r="B16" s="33">
        <v>445262</v>
      </c>
      <c r="C16" s="33">
        <v>1670538</v>
      </c>
      <c r="D16" s="51">
        <v>127376</v>
      </c>
      <c r="E16" s="33"/>
      <c r="F16" s="33"/>
      <c r="G16" s="33"/>
      <c r="H16" s="33"/>
      <c r="I16" s="33"/>
      <c r="J16" s="33"/>
      <c r="K16" s="33"/>
      <c r="L16" s="34">
        <v>135504.53233400843</v>
      </c>
      <c r="M16" s="34">
        <v>152913.33719593525</v>
      </c>
      <c r="N16" s="52">
        <v>167832.85483757951</v>
      </c>
      <c r="O16" s="34">
        <v>169092.73703547218</v>
      </c>
      <c r="P16" s="34">
        <v>153913.724375388</v>
      </c>
      <c r="Q16" s="52">
        <v>124649.24728371238</v>
      </c>
      <c r="S16" s="33" t="s">
        <v>60</v>
      </c>
      <c r="T16" s="32">
        <v>110256</v>
      </c>
      <c r="U16" s="33">
        <v>410564</v>
      </c>
      <c r="V16" s="33">
        <v>1364114</v>
      </c>
      <c r="W16" s="34">
        <v>119554.12664405922</v>
      </c>
      <c r="X16" s="34">
        <v>136972.99071913183</v>
      </c>
      <c r="Y16" s="35">
        <v>160271.58132803606</v>
      </c>
      <c r="Z16" s="34">
        <v>159580.25760810784</v>
      </c>
      <c r="AA16" s="34">
        <v>149262.07519367361</v>
      </c>
      <c r="AB16" s="36">
        <v>118891.29546066269</v>
      </c>
      <c r="AD16" s="33" t="s">
        <v>60</v>
      </c>
      <c r="AE16">
        <f t="shared" si="0"/>
        <v>110256</v>
      </c>
      <c r="AF16">
        <f t="shared" si="1"/>
        <v>127376</v>
      </c>
      <c r="AG16" s="53">
        <f t="shared" si="2"/>
        <v>237632</v>
      </c>
      <c r="AH16" s="54">
        <f t="shared" si="3"/>
        <v>160271.58132803606</v>
      </c>
      <c r="AI16" s="54">
        <f t="shared" si="4"/>
        <v>167832.85483757951</v>
      </c>
      <c r="AJ16" s="55">
        <f t="shared" si="5"/>
        <v>328104.43616561557</v>
      </c>
      <c r="AK16" s="54">
        <f t="shared" si="6"/>
        <v>118891.29546066269</v>
      </c>
      <c r="AL16" s="54">
        <f t="shared" si="7"/>
        <v>124649.24728371238</v>
      </c>
      <c r="AM16" s="25">
        <f t="shared" si="8"/>
        <v>243540.54274437507</v>
      </c>
    </row>
    <row r="17" spans="1:39" x14ac:dyDescent="0.3">
      <c r="A17" s="33" t="s">
        <v>61</v>
      </c>
      <c r="B17" s="33">
        <v>412442</v>
      </c>
      <c r="C17" s="33">
        <v>1225276</v>
      </c>
      <c r="D17" s="51">
        <v>119889</v>
      </c>
      <c r="E17" s="33"/>
      <c r="F17" s="33"/>
      <c r="G17" s="33"/>
      <c r="H17" s="33"/>
      <c r="I17" s="33"/>
      <c r="J17" s="33"/>
      <c r="K17" s="33"/>
      <c r="L17" s="34">
        <v>117987.18999600236</v>
      </c>
      <c r="M17" s="34">
        <v>125516.57299500768</v>
      </c>
      <c r="N17" s="52">
        <v>141642.18509499112</v>
      </c>
      <c r="O17" s="34">
        <v>155461.99387084675</v>
      </c>
      <c r="P17" s="34">
        <v>156629.01089332622</v>
      </c>
      <c r="Q17" s="52">
        <v>142568.83432413675</v>
      </c>
      <c r="S17" s="33" t="s">
        <v>61</v>
      </c>
      <c r="T17" s="32">
        <v>100491</v>
      </c>
      <c r="U17" s="33">
        <v>361389</v>
      </c>
      <c r="V17" s="33">
        <v>953550</v>
      </c>
      <c r="W17" s="34">
        <v>97050.168996794644</v>
      </c>
      <c r="X17" s="34">
        <v>105234.61938642919</v>
      </c>
      <c r="Y17" s="35">
        <v>127305.48365699808</v>
      </c>
      <c r="Z17" s="34">
        <v>141075.17099540541</v>
      </c>
      <c r="AA17" s="34">
        <v>148317.13734400441</v>
      </c>
      <c r="AB17" s="36">
        <v>131384.32033048809</v>
      </c>
      <c r="AD17" s="33" t="s">
        <v>61</v>
      </c>
      <c r="AE17">
        <f t="shared" si="0"/>
        <v>100491</v>
      </c>
      <c r="AF17">
        <f t="shared" si="1"/>
        <v>119889</v>
      </c>
      <c r="AG17" s="53">
        <f t="shared" si="2"/>
        <v>220380</v>
      </c>
      <c r="AH17" s="54">
        <f t="shared" si="3"/>
        <v>127305.48365699808</v>
      </c>
      <c r="AI17" s="54">
        <f t="shared" si="4"/>
        <v>141642.18509499112</v>
      </c>
      <c r="AJ17" s="55">
        <f t="shared" si="5"/>
        <v>268947.6687519892</v>
      </c>
      <c r="AK17" s="54">
        <f t="shared" si="6"/>
        <v>131384.32033048809</v>
      </c>
      <c r="AL17" s="54">
        <f t="shared" si="7"/>
        <v>142568.83432413675</v>
      </c>
      <c r="AM17" s="25">
        <f t="shared" si="8"/>
        <v>273953.15465462487</v>
      </c>
    </row>
    <row r="18" spans="1:39" x14ac:dyDescent="0.3">
      <c r="A18" s="33" t="s">
        <v>62</v>
      </c>
      <c r="B18" s="33">
        <v>355935</v>
      </c>
      <c r="C18" s="33">
        <v>812834</v>
      </c>
      <c r="D18" s="51">
        <v>100083</v>
      </c>
      <c r="E18" s="33"/>
      <c r="F18" s="33"/>
      <c r="G18" s="33"/>
      <c r="H18" s="33"/>
      <c r="I18" s="33"/>
      <c r="J18" s="33"/>
      <c r="K18" s="33"/>
      <c r="L18" s="34">
        <v>103463.49599458833</v>
      </c>
      <c r="M18" s="34">
        <v>101822.24523988123</v>
      </c>
      <c r="N18" s="52">
        <v>108320.05811478476</v>
      </c>
      <c r="O18" s="34">
        <v>122236.36572363062</v>
      </c>
      <c r="P18" s="34">
        <v>134162.77873839191</v>
      </c>
      <c r="Q18" s="52">
        <v>135169.90750776127</v>
      </c>
      <c r="S18" s="33" t="s">
        <v>62</v>
      </c>
      <c r="T18" s="32">
        <v>75034</v>
      </c>
      <c r="U18" s="33">
        <v>289014</v>
      </c>
      <c r="V18" s="33">
        <v>592161</v>
      </c>
      <c r="W18" s="34">
        <v>80365.771714136295</v>
      </c>
      <c r="X18" s="34">
        <v>77614.032365234161</v>
      </c>
      <c r="Y18" s="35">
        <v>92630.220539166257</v>
      </c>
      <c r="Z18" s="34">
        <v>101810.14655577134</v>
      </c>
      <c r="AA18" s="34">
        <v>124177.99653856296</v>
      </c>
      <c r="AB18" s="36">
        <v>118613.8181636411</v>
      </c>
      <c r="AD18" s="33" t="s">
        <v>62</v>
      </c>
      <c r="AE18">
        <f t="shared" si="0"/>
        <v>75034</v>
      </c>
      <c r="AF18">
        <f t="shared" si="1"/>
        <v>100083</v>
      </c>
      <c r="AG18" s="53">
        <f t="shared" si="2"/>
        <v>175117</v>
      </c>
      <c r="AH18" s="54">
        <f t="shared" si="3"/>
        <v>92630.220539166257</v>
      </c>
      <c r="AI18" s="54">
        <f t="shared" si="4"/>
        <v>108320.05811478476</v>
      </c>
      <c r="AJ18" s="55">
        <f t="shared" si="5"/>
        <v>200950.27865395101</v>
      </c>
      <c r="AK18" s="54">
        <f t="shared" si="6"/>
        <v>118613.8181636411</v>
      </c>
      <c r="AL18" s="54">
        <f t="shared" si="7"/>
        <v>135169.90750776127</v>
      </c>
      <c r="AM18" s="25">
        <f t="shared" si="8"/>
        <v>253783.72567140235</v>
      </c>
    </row>
    <row r="19" spans="1:39" x14ac:dyDescent="0.3">
      <c r="A19" s="33" t="s">
        <v>63</v>
      </c>
      <c r="B19" s="33">
        <v>264799</v>
      </c>
      <c r="C19" s="33">
        <v>456899</v>
      </c>
      <c r="D19" s="51">
        <v>124888</v>
      </c>
      <c r="E19" s="33"/>
      <c r="F19" s="33"/>
      <c r="G19" s="33"/>
      <c r="H19" s="33"/>
      <c r="I19" s="33"/>
      <c r="J19" s="33"/>
      <c r="K19" s="33"/>
      <c r="L19" s="34">
        <v>126965.36224934252</v>
      </c>
      <c r="M19" s="34">
        <v>130353.70570944546</v>
      </c>
      <c r="N19" s="52">
        <v>130557.29726790841</v>
      </c>
      <c r="O19" s="34">
        <v>135476.96492511596</v>
      </c>
      <c r="P19" s="34">
        <v>147898.48717397882</v>
      </c>
      <c r="Q19" s="52">
        <v>161993.72334835824</v>
      </c>
      <c r="S19" s="33" t="s">
        <v>63</v>
      </c>
      <c r="T19" s="32">
        <v>69628</v>
      </c>
      <c r="U19" s="33">
        <v>192089</v>
      </c>
      <c r="V19" s="33">
        <v>303147</v>
      </c>
      <c r="W19" s="34">
        <v>75378.509326258936</v>
      </c>
      <c r="X19" s="34">
        <v>81028.895665347198</v>
      </c>
      <c r="Y19" s="35">
        <v>91755.312381185911</v>
      </c>
      <c r="Z19" s="34">
        <v>95179.932268284887</v>
      </c>
      <c r="AA19" s="34">
        <v>116289.93265868875</v>
      </c>
      <c r="AB19" s="36">
        <v>125135.97398258516</v>
      </c>
      <c r="AD19" s="46" t="s">
        <v>63</v>
      </c>
      <c r="AE19" s="94">
        <f t="shared" si="0"/>
        <v>69628</v>
      </c>
      <c r="AF19" s="58">
        <f t="shared" si="1"/>
        <v>124888</v>
      </c>
      <c r="AG19" s="59">
        <f t="shared" si="2"/>
        <v>194516</v>
      </c>
      <c r="AH19" s="60">
        <f t="shared" si="3"/>
        <v>91755.312381185911</v>
      </c>
      <c r="AI19" s="60">
        <f t="shared" si="4"/>
        <v>130557.29726790841</v>
      </c>
      <c r="AJ19" s="61">
        <f t="shared" si="5"/>
        <v>222312.60964909432</v>
      </c>
      <c r="AK19" s="60">
        <f t="shared" si="6"/>
        <v>125135.97398258516</v>
      </c>
      <c r="AL19" s="60">
        <f t="shared" si="7"/>
        <v>161993.72334835824</v>
      </c>
      <c r="AM19" s="48">
        <f t="shared" si="8"/>
        <v>287129.69733094343</v>
      </c>
    </row>
    <row r="20" spans="1:39" x14ac:dyDescent="0.3">
      <c r="A20" s="62" t="s">
        <v>64</v>
      </c>
      <c r="B20" s="63"/>
      <c r="C20" s="63">
        <v>192100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S20" s="46" t="s">
        <v>64</v>
      </c>
      <c r="T20" s="63"/>
      <c r="U20" s="63">
        <v>88411</v>
      </c>
      <c r="V20" s="63">
        <v>111058</v>
      </c>
      <c r="W20" s="63"/>
      <c r="X20" s="63"/>
      <c r="Y20" s="63"/>
      <c r="Z20" s="63"/>
      <c r="AA20" s="63"/>
      <c r="AB20" s="63"/>
    </row>
    <row r="22" spans="1:39" x14ac:dyDescent="0.3">
      <c r="E22" s="17" t="s">
        <v>65</v>
      </c>
      <c r="F22" s="19">
        <f t="shared" ref="F22:K22" si="20">SUM(F5:F11)</f>
        <v>153298.02048480304</v>
      </c>
      <c r="G22" s="19">
        <f t="shared" si="20"/>
        <v>143400.66139150539</v>
      </c>
      <c r="H22" s="19">
        <f t="shared" si="20"/>
        <v>137413.03079426551</v>
      </c>
      <c r="I22" s="19">
        <f t="shared" si="20"/>
        <v>132258.35553415518</v>
      </c>
      <c r="J22" s="19">
        <f t="shared" si="20"/>
        <v>123380.55568535748</v>
      </c>
      <c r="K22" s="19">
        <f t="shared" si="20"/>
        <v>111842.04729882564</v>
      </c>
    </row>
    <row r="23" spans="1:39" x14ac:dyDescent="0.3">
      <c r="E23" s="33" t="s">
        <v>66</v>
      </c>
      <c r="F23" s="34">
        <f t="shared" ref="F23:K23" si="21">(1/2.05)*SUM(F5:F11)</f>
        <v>74779.522187708804</v>
      </c>
      <c r="G23" s="34">
        <f t="shared" si="21"/>
        <v>69951.542142197752</v>
      </c>
      <c r="H23" s="34">
        <f t="shared" si="21"/>
        <v>67030.746728910002</v>
      </c>
      <c r="I23" s="34">
        <f t="shared" si="21"/>
        <v>64516.270992270824</v>
      </c>
      <c r="J23" s="34">
        <f t="shared" si="21"/>
        <v>60185.636919686585</v>
      </c>
      <c r="K23" s="34">
        <f t="shared" si="21"/>
        <v>54557.096243329586</v>
      </c>
    </row>
    <row r="24" spans="1:39" x14ac:dyDescent="0.3">
      <c r="E24" s="46" t="s">
        <v>67</v>
      </c>
      <c r="F24" s="47">
        <f t="shared" ref="F24:K24" si="22">F22-F23</f>
        <v>78518.498297094236</v>
      </c>
      <c r="G24" s="47">
        <f t="shared" si="22"/>
        <v>73449.119249307638</v>
      </c>
      <c r="H24" s="47">
        <f t="shared" si="22"/>
        <v>70382.284065355503</v>
      </c>
      <c r="I24" s="47">
        <f t="shared" si="22"/>
        <v>67742.084541884367</v>
      </c>
      <c r="J24" s="47">
        <f t="shared" si="22"/>
        <v>63194.918765670896</v>
      </c>
      <c r="K24" s="47">
        <f t="shared" si="22"/>
        <v>57284.951055496051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5062-301F-42FE-9386-7DF0B9A1173F}">
  <dimension ref="A1:CH25"/>
  <sheetViews>
    <sheetView topLeftCell="BN1" zoomScale="81" workbookViewId="0">
      <selection activeCell="CG15" sqref="CG15"/>
    </sheetView>
  </sheetViews>
  <sheetFormatPr defaultRowHeight="14.4" x14ac:dyDescent="0.3"/>
  <cols>
    <col min="2" max="2" width="17.6640625" customWidth="1"/>
    <col min="3" max="3" width="17.88671875" customWidth="1"/>
    <col min="4" max="4" width="33.88671875" customWidth="1"/>
    <col min="5" max="5" width="17.88671875" customWidth="1"/>
    <col min="6" max="6" width="32" customWidth="1"/>
    <col min="7" max="7" width="17.77734375" customWidth="1"/>
    <col min="8" max="8" width="17.6640625" customWidth="1"/>
    <col min="13" max="13" width="11.5546875" bestFit="1" customWidth="1"/>
    <col min="20" max="20" width="17.5546875" customWidth="1"/>
    <col min="21" max="21" width="17.77734375" customWidth="1"/>
    <col min="22" max="22" width="26.88671875" customWidth="1"/>
    <col min="23" max="23" width="17.6640625" customWidth="1"/>
    <col min="24" max="24" width="17.77734375" customWidth="1"/>
    <col min="25" max="25" width="13.6640625" bestFit="1" customWidth="1"/>
    <col min="26" max="26" width="11.5546875" bestFit="1" customWidth="1"/>
    <col min="27" max="27" width="9.5546875" bestFit="1" customWidth="1"/>
    <col min="28" max="28" width="9" bestFit="1" customWidth="1"/>
    <col min="29" max="30" width="10.5546875" bestFit="1" customWidth="1"/>
    <col min="31" max="31" width="13.6640625" bestFit="1" customWidth="1"/>
    <col min="32" max="33" width="10.5546875" bestFit="1" customWidth="1"/>
    <col min="34" max="34" width="11.5546875" bestFit="1" customWidth="1"/>
    <col min="35" max="35" width="12.5546875" bestFit="1" customWidth="1"/>
    <col min="41" max="41" width="9" bestFit="1" customWidth="1"/>
    <col min="42" max="42" width="23.109375" customWidth="1"/>
    <col min="43" max="43" width="23" customWidth="1"/>
    <col min="44" max="44" width="21.88671875" customWidth="1"/>
    <col min="45" max="45" width="21.33203125" customWidth="1"/>
    <col min="46" max="46" width="21.21875" customWidth="1"/>
    <col min="47" max="47" width="19.33203125" customWidth="1"/>
    <col min="77" max="77" width="26.77734375" customWidth="1"/>
    <col min="86" max="86" width="22.21875" customWidth="1"/>
  </cols>
  <sheetData>
    <row r="1" spans="1:86" x14ac:dyDescent="0.3">
      <c r="A1" s="64" t="s">
        <v>68</v>
      </c>
      <c r="B1" s="65" t="s">
        <v>69</v>
      </c>
      <c r="C1" s="66" t="s">
        <v>70</v>
      </c>
      <c r="D1" s="2" t="s">
        <v>71</v>
      </c>
      <c r="E1" s="2" t="s">
        <v>72</v>
      </c>
      <c r="F1" s="65" t="s">
        <v>73</v>
      </c>
      <c r="G1" s="66" t="s">
        <v>74</v>
      </c>
      <c r="H1" s="2" t="s">
        <v>105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S1" s="67" t="s">
        <v>84</v>
      </c>
      <c r="T1" s="68" t="s">
        <v>85</v>
      </c>
      <c r="U1" s="68" t="s">
        <v>86</v>
      </c>
      <c r="V1" s="68" t="s">
        <v>87</v>
      </c>
      <c r="W1" s="68" t="s">
        <v>88</v>
      </c>
      <c r="X1" s="68" t="s">
        <v>89</v>
      </c>
      <c r="Y1" s="68" t="s">
        <v>104</v>
      </c>
      <c r="Z1" s="68" t="s">
        <v>90</v>
      </c>
      <c r="AA1" s="68" t="s">
        <v>91</v>
      </c>
      <c r="AB1" s="68" t="s">
        <v>92</v>
      </c>
      <c r="AC1" s="68" t="s">
        <v>93</v>
      </c>
      <c r="AD1" s="68" t="s">
        <v>94</v>
      </c>
      <c r="AE1" s="68" t="s">
        <v>95</v>
      </c>
      <c r="AF1" s="68" t="s">
        <v>96</v>
      </c>
      <c r="AG1" s="68" t="s">
        <v>97</v>
      </c>
      <c r="AH1" s="68" t="s">
        <v>98</v>
      </c>
      <c r="AI1" s="69" t="s">
        <v>99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C1" s="9" t="s">
        <v>0</v>
      </c>
      <c r="BD1" s="6" t="s">
        <v>17</v>
      </c>
      <c r="BE1" s="9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9" t="s">
        <v>24</v>
      </c>
      <c r="BL1" s="9" t="s">
        <v>25</v>
      </c>
      <c r="BN1" s="5" t="s">
        <v>0</v>
      </c>
      <c r="BO1" s="6" t="s">
        <v>26</v>
      </c>
      <c r="BP1" s="7" t="s">
        <v>27</v>
      </c>
      <c r="BQ1" s="8" t="s">
        <v>28</v>
      </c>
      <c r="BR1" s="9" t="s">
        <v>29</v>
      </c>
      <c r="BS1" s="10" t="s">
        <v>30</v>
      </c>
      <c r="BT1" s="11" t="s">
        <v>31</v>
      </c>
      <c r="BU1" s="9" t="s">
        <v>32</v>
      </c>
      <c r="BV1" s="7" t="s">
        <v>16</v>
      </c>
      <c r="BW1" s="12" t="s">
        <v>33</v>
      </c>
      <c r="BZ1">
        <v>2024</v>
      </c>
      <c r="CA1">
        <v>2029</v>
      </c>
      <c r="CB1">
        <v>2034</v>
      </c>
      <c r="CC1">
        <v>2039</v>
      </c>
      <c r="CD1">
        <v>2044</v>
      </c>
      <c r="CE1">
        <v>2049</v>
      </c>
      <c r="CF1">
        <v>2054</v>
      </c>
    </row>
    <row r="2" spans="1:86" x14ac:dyDescent="0.3">
      <c r="A2" s="70" t="s">
        <v>34</v>
      </c>
      <c r="B2" s="34">
        <v>100000</v>
      </c>
      <c r="C2" s="34">
        <v>244</v>
      </c>
      <c r="D2" s="57">
        <f t="shared" ref="D2:D19" si="0">(C2/B2)*1000</f>
        <v>2.44</v>
      </c>
      <c r="E2" s="34">
        <v>498937</v>
      </c>
      <c r="F2" s="71">
        <f>1-D2/1000</f>
        <v>0.99756</v>
      </c>
      <c r="G2" s="57">
        <f>(C2/E2)*1000</f>
        <v>0.48903969839879585</v>
      </c>
      <c r="H2" s="57">
        <f>G2*(J2/I2)</f>
        <v>2.0810199931863654E-2</v>
      </c>
      <c r="I2" s="72">
        <v>94</v>
      </c>
      <c r="J2" s="73">
        <v>4</v>
      </c>
      <c r="K2" s="57">
        <f>1-J2/I2</f>
        <v>0.95744680851063835</v>
      </c>
      <c r="L2" s="57">
        <f>F2^K2</f>
        <v>0.99766370840223739</v>
      </c>
      <c r="M2" s="34">
        <v>100000</v>
      </c>
      <c r="N2" s="96">
        <f>(G2-H2)/1000</f>
        <v>4.6822949846693219E-4</v>
      </c>
      <c r="O2" s="34">
        <f>M2*(1-L2)</f>
        <v>233.62915977626076</v>
      </c>
      <c r="P2" s="38">
        <f>O2/N2</f>
        <v>498962.9242523266</v>
      </c>
      <c r="Q2" s="34">
        <f>SUM(P2:$P$24)</f>
        <v>8663306.9406915009</v>
      </c>
      <c r="S2" s="74" t="s">
        <v>34</v>
      </c>
      <c r="T2">
        <v>100000</v>
      </c>
      <c r="U2">
        <v>329</v>
      </c>
      <c r="V2" s="56">
        <f>(U2/T2)*1000</f>
        <v>3.29</v>
      </c>
      <c r="W2">
        <v>498557</v>
      </c>
      <c r="X2" s="56">
        <f>1-V2/1000</f>
        <v>0.99670999999999998</v>
      </c>
      <c r="Y2" s="56">
        <f>(U2/W2)*1000</f>
        <v>0.65990448434181048</v>
      </c>
      <c r="Z2" s="56">
        <f>Y2*(AB2/AA2)</f>
        <v>2.6134831063041999E-2</v>
      </c>
      <c r="AA2" s="54">
        <v>101</v>
      </c>
      <c r="AB2" s="54">
        <v>4</v>
      </c>
      <c r="AC2" s="56">
        <f>1-(AB2/AA2)</f>
        <v>0.96039603960396036</v>
      </c>
      <c r="AD2" s="56">
        <f>X2^AC2</f>
        <v>0.99684009094466319</v>
      </c>
      <c r="AE2" s="54">
        <v>100000</v>
      </c>
      <c r="AF2" s="56">
        <f>(Y2-Z2)/1000</f>
        <v>6.3376965327876849E-4</v>
      </c>
      <c r="AG2" s="54">
        <f>AE2-AE3</f>
        <v>315.99090553367569</v>
      </c>
      <c r="AH2" s="55">
        <f>AG2/AF2</f>
        <v>498589.51734106563</v>
      </c>
      <c r="AI2" s="37">
        <f>SUM(AH2:$AH$24)</f>
        <v>8263947.2066208804</v>
      </c>
      <c r="AK2" s="17" t="s">
        <v>34</v>
      </c>
      <c r="AL2" s="19">
        <v>498962.9242523266</v>
      </c>
      <c r="AM2" s="19">
        <v>8663306.9406915009</v>
      </c>
      <c r="AN2" s="75">
        <v>74054</v>
      </c>
      <c r="AO2" s="17"/>
      <c r="AP2" s="17"/>
      <c r="AQ2" s="17"/>
      <c r="AR2" s="17"/>
      <c r="AS2" s="17"/>
      <c r="AT2" s="17"/>
      <c r="AU2" s="17"/>
      <c r="AV2" s="19">
        <f>AP23*($AL$2/500000)</f>
        <v>60721.72704926131</v>
      </c>
      <c r="AW2" s="19">
        <f t="shared" ref="AW2:BA2" si="1">AQ23*($AL$2/500000)</f>
        <v>56675.962118939169</v>
      </c>
      <c r="AX2" s="76">
        <f t="shared" si="1"/>
        <v>54086.00575435724</v>
      </c>
      <c r="AY2" s="19">
        <f t="shared" si="1"/>
        <v>52114.116957956445</v>
      </c>
      <c r="AZ2" s="19">
        <f t="shared" si="1"/>
        <v>48793.019184297584</v>
      </c>
      <c r="BA2" s="76">
        <f t="shared" si="1"/>
        <v>43496.380397774337</v>
      </c>
      <c r="BC2" s="33" t="s">
        <v>34</v>
      </c>
      <c r="BD2" s="18">
        <v>78212</v>
      </c>
      <c r="BE2" s="19">
        <v>498589.51734106563</v>
      </c>
      <c r="BF2" s="19">
        <v>8263947.2066208804</v>
      </c>
      <c r="BG2" s="19">
        <f>AP24*($BE$2/500000)</f>
        <v>63710.099218938609</v>
      </c>
      <c r="BH2" s="19">
        <f t="shared" ref="BH2:BL2" si="2">AQ24*($BE$2/500000)</f>
        <v>59465.225140864095</v>
      </c>
      <c r="BI2" s="107">
        <f t="shared" si="2"/>
        <v>56747.806105230062</v>
      </c>
      <c r="BJ2" s="19">
        <f t="shared" si="2"/>
        <v>54678.872348364253</v>
      </c>
      <c r="BK2" s="19">
        <f t="shared" si="2"/>
        <v>51194.329352675915</v>
      </c>
      <c r="BL2" s="107">
        <f t="shared" si="2"/>
        <v>45637.020642689553</v>
      </c>
      <c r="BN2" s="17" t="s">
        <v>34</v>
      </c>
      <c r="BO2" s="17">
        <f>BD2</f>
        <v>78212</v>
      </c>
      <c r="BP2" s="17">
        <v>74054</v>
      </c>
      <c r="BQ2" s="22">
        <f>BO2+BP2</f>
        <v>152266</v>
      </c>
      <c r="BR2" s="19">
        <f>BI2</f>
        <v>56747.806105230062</v>
      </c>
      <c r="BS2" s="23">
        <f>AX2</f>
        <v>54086.00575435724</v>
      </c>
      <c r="BT2" s="24">
        <f>BR2+BS2</f>
        <v>110833.81185958729</v>
      </c>
      <c r="BU2" s="19">
        <f>BL2</f>
        <v>45637.020642689553</v>
      </c>
      <c r="BV2" s="19">
        <f>BA2</f>
        <v>43496.380397774337</v>
      </c>
      <c r="BW2" s="25">
        <f>BU2+BV2</f>
        <v>89133.401040463883</v>
      </c>
    </row>
    <row r="3" spans="1:86" x14ac:dyDescent="0.3">
      <c r="A3" s="70" t="s">
        <v>35</v>
      </c>
      <c r="B3" s="34">
        <v>99756</v>
      </c>
      <c r="C3" s="34">
        <v>43</v>
      </c>
      <c r="D3" s="57">
        <f t="shared" si="0"/>
        <v>0.43105176630979591</v>
      </c>
      <c r="E3" s="34">
        <v>498674</v>
      </c>
      <c r="F3" s="71">
        <f t="shared" ref="F3:F24" si="3">1-D3/1000</f>
        <v>0.99956894823369025</v>
      </c>
      <c r="G3" s="57">
        <f t="shared" ref="G3:G24" si="4">(C3/E3)*1000</f>
        <v>8.6228678455263358E-2</v>
      </c>
      <c r="H3" s="57">
        <f t="shared" ref="H3:H21" si="5">G3*(J3/I3)</f>
        <v>2.2994314254736897E-2</v>
      </c>
      <c r="I3" s="77">
        <v>15</v>
      </c>
      <c r="J3" s="78">
        <v>4</v>
      </c>
      <c r="K3" s="57">
        <f t="shared" ref="K3:K21" si="6">1-J3/I3</f>
        <v>0.73333333333333339</v>
      </c>
      <c r="L3" s="57">
        <f t="shared" ref="L3:L24" si="7">F3^K3</f>
        <v>0.99968387720040441</v>
      </c>
      <c r="M3" s="34">
        <f>M2*L2</f>
        <v>99766.370840223739</v>
      </c>
      <c r="N3" s="96">
        <f t="shared" ref="N3:N24" si="8">(G3-H3)/1000</f>
        <v>6.3234364200526452E-5</v>
      </c>
      <c r="O3" s="34">
        <f t="shared" ref="O3:O20" si="9">M3*(1-L3)</f>
        <v>31.538424455502984</v>
      </c>
      <c r="P3" s="38">
        <f t="shared" ref="P3:P24" si="10">O3/N3</f>
        <v>498754.51195317646</v>
      </c>
      <c r="Q3" s="34">
        <f>SUM(P3:$P$24)</f>
        <v>8164344.0164391706</v>
      </c>
      <c r="S3" s="74" t="s">
        <v>35</v>
      </c>
      <c r="T3">
        <v>99671</v>
      </c>
      <c r="U3">
        <v>62</v>
      </c>
      <c r="V3" s="56">
        <f t="shared" ref="V3:V23" si="11">(U3/T3)*1000</f>
        <v>0.62204653309387881</v>
      </c>
      <c r="W3">
        <v>498188</v>
      </c>
      <c r="X3" s="56">
        <f t="shared" ref="X3:X24" si="12">1-V3/1000</f>
        <v>0.99937795346690617</v>
      </c>
      <c r="Y3" s="56">
        <f t="shared" ref="Y3:Y23" si="13">(U3/W3)*1000</f>
        <v>0.12445101046191398</v>
      </c>
      <c r="Z3" s="56">
        <f t="shared" ref="Z3:Z21" si="14">Y3*(AB3/AA3)</f>
        <v>1.0370917538492831E-2</v>
      </c>
      <c r="AA3" s="54">
        <v>24</v>
      </c>
      <c r="AB3" s="54">
        <v>2</v>
      </c>
      <c r="AC3" s="56">
        <f t="shared" ref="AC3:AC21" si="15">1-(AB3/AA3)</f>
        <v>0.91666666666666663</v>
      </c>
      <c r="AD3" s="56">
        <f t="shared" ref="AD3:AD23" si="16">X3^AC3</f>
        <v>0.99942977589564597</v>
      </c>
      <c r="AE3" s="54">
        <f>AE2*AD2</f>
        <v>99684.009094466324</v>
      </c>
      <c r="AF3" s="56">
        <f t="shared" ref="AF3:AF23" si="17">(Y3-Z3)/1000</f>
        <v>1.1408009292342115E-4</v>
      </c>
      <c r="AG3" s="54">
        <f t="shared" ref="AG3:AG24" si="18">AE3-AE4</f>
        <v>56.84222480430617</v>
      </c>
      <c r="AH3" s="55">
        <f t="shared" ref="AH3:AH23" si="19">AG3/AF3</f>
        <v>498265.94060072169</v>
      </c>
      <c r="AI3" s="37">
        <f>SUM(AH3:$AH$24)</f>
        <v>7765357.6892798143</v>
      </c>
      <c r="AK3" s="33" t="s">
        <v>35</v>
      </c>
      <c r="AL3" s="34">
        <v>498754.51195317646</v>
      </c>
      <c r="AM3" s="34">
        <v>8164344.0164391706</v>
      </c>
      <c r="AN3" s="51">
        <v>87132</v>
      </c>
      <c r="AO3" s="33"/>
      <c r="AP3" s="33"/>
      <c r="AQ3" s="33"/>
      <c r="AR3" s="33"/>
      <c r="AS3" s="33"/>
      <c r="AT3" s="33"/>
      <c r="AU3" s="33"/>
      <c r="AV3" s="34">
        <f>AN2*(AL3/AL2)</f>
        <v>74023.068314195101</v>
      </c>
      <c r="AW3" s="34">
        <f>AV2*(AL3/AL2)</f>
        <v>60696.364133245719</v>
      </c>
      <c r="AX3" s="52">
        <f>AW2*(AL3/AL2)</f>
        <v>56652.289082331379</v>
      </c>
      <c r="AY3" s="34">
        <f>AX2*AL3/AL2</f>
        <v>54063.414519090606</v>
      </c>
      <c r="AZ3" s="34">
        <f>AY2*AL3/AL2</f>
        <v>52092.349362799629</v>
      </c>
      <c r="BA3" s="79">
        <f>AZ2*AL3/AL2</f>
        <v>48772.63878163357</v>
      </c>
      <c r="BC3" s="33" t="s">
        <v>35</v>
      </c>
      <c r="BD3" s="32">
        <v>92901</v>
      </c>
      <c r="BE3" s="34">
        <v>498265.94060072169</v>
      </c>
      <c r="BF3" s="34">
        <v>7765357.6892798143</v>
      </c>
      <c r="BG3" s="34">
        <f>BD2*(BE3/BE2)</f>
        <v>78161.241644407724</v>
      </c>
      <c r="BH3" s="34">
        <f>BG2*BE3/BE2</f>
        <v>63668.752368442845</v>
      </c>
      <c r="BI3" s="108">
        <f>BH2*BE3/BE2</f>
        <v>59426.633146757376</v>
      </c>
      <c r="BJ3" s="34">
        <f>BI2*BE3/BE2</f>
        <v>56710.977673258363</v>
      </c>
      <c r="BK3" s="34">
        <f>BJ2*BE3/BE2</f>
        <v>54643.386621800004</v>
      </c>
      <c r="BL3" s="108">
        <f>BK2*BE3/BE2</f>
        <v>51161.105039608978</v>
      </c>
      <c r="BN3" s="33" t="s">
        <v>35</v>
      </c>
      <c r="BO3" s="17">
        <f t="shared" ref="BO3:BO19" si="20">BD3</f>
        <v>92901</v>
      </c>
      <c r="BP3" s="33">
        <v>87132</v>
      </c>
      <c r="BQ3" s="22">
        <f t="shared" ref="BQ3:BQ19" si="21">BO3+BP3</f>
        <v>180033</v>
      </c>
      <c r="BR3" s="19">
        <f t="shared" ref="BR3:BR19" si="22">BI3</f>
        <v>59426.633146757376</v>
      </c>
      <c r="BS3" s="23">
        <f t="shared" ref="BS3:BS19" si="23">AX3</f>
        <v>56652.289082331379</v>
      </c>
      <c r="BT3" s="24">
        <f t="shared" ref="BT3:BT19" si="24">BR3+BS3</f>
        <v>116078.92222908876</v>
      </c>
      <c r="BU3" s="19">
        <f t="shared" ref="BU3:BU19" si="25">BL3</f>
        <v>51161.105039608978</v>
      </c>
      <c r="BV3" s="19">
        <f t="shared" ref="BV3:BV19" si="26">BA3</f>
        <v>48772.63878163357</v>
      </c>
      <c r="BW3" s="25">
        <f t="shared" ref="BW3:BW19" si="27">BU3+BV3</f>
        <v>99933.743821242548</v>
      </c>
      <c r="BY3" s="39" t="s">
        <v>37</v>
      </c>
      <c r="BZ3" s="40">
        <f>SUM(BQ2:BQ5,BQ15:BQ19)/SUM(BQ6:BQ14)</f>
        <v>0.70988802996416944</v>
      </c>
      <c r="CA3" s="41">
        <f>SUM(BG2:BG5,AV2:AV5,AV15:AV19,BG15:BG19)/SUM(AV6:AV14,BG6:BG14)</f>
        <v>0.74130894397452141</v>
      </c>
      <c r="CB3" s="41">
        <f t="shared" ref="CB3:CF3" si="28">SUM(BH2:BH5,AW2:AW5,AW15:AW19,BH15:BH19)/SUM(AW6:AW14,BH6:BH14)</f>
        <v>0.79849599839520002</v>
      </c>
      <c r="CC3" s="41">
        <f t="shared" si="28"/>
        <v>0.87953242191356806</v>
      </c>
      <c r="CD3" s="41">
        <f t="shared" si="28"/>
        <v>0.96311968139750448</v>
      </c>
      <c r="CE3" s="41">
        <f t="shared" si="28"/>
        <v>1.0119169955018568</v>
      </c>
      <c r="CF3" s="41">
        <f t="shared" si="28"/>
        <v>1.0326595107416254</v>
      </c>
    </row>
    <row r="4" spans="1:86" x14ac:dyDescent="0.3">
      <c r="A4" s="70" t="s">
        <v>36</v>
      </c>
      <c r="B4" s="34">
        <v>99713</v>
      </c>
      <c r="C4" s="34">
        <v>49</v>
      </c>
      <c r="D4" s="57">
        <f t="shared" si="0"/>
        <v>0.49141034769789299</v>
      </c>
      <c r="E4" s="34">
        <v>498434</v>
      </c>
      <c r="F4" s="71">
        <f t="shared" si="3"/>
        <v>0.99950858965230216</v>
      </c>
      <c r="G4" s="57">
        <f t="shared" si="4"/>
        <v>9.8307900343877028E-2</v>
      </c>
      <c r="H4" s="57">
        <f t="shared" si="5"/>
        <v>6.1442437714923142E-3</v>
      </c>
      <c r="I4" s="77">
        <v>16</v>
      </c>
      <c r="J4" s="78">
        <v>1</v>
      </c>
      <c r="K4" s="57">
        <f t="shared" si="6"/>
        <v>0.9375</v>
      </c>
      <c r="L4" s="57">
        <f t="shared" si="7"/>
        <v>0.99953929572307132</v>
      </c>
      <c r="M4" s="34">
        <f t="shared" ref="M4:M24" si="29">M3*L3</f>
        <v>99734.832415768236</v>
      </c>
      <c r="N4" s="96">
        <f t="shared" si="8"/>
        <v>9.2163656572384723E-5</v>
      </c>
      <c r="O4" s="34">
        <f t="shared" si="9"/>
        <v>45.948263852709644</v>
      </c>
      <c r="P4" s="38">
        <f t="shared" si="10"/>
        <v>498550.79064297088</v>
      </c>
      <c r="Q4" s="34">
        <f>SUM(P4:$P$24)</f>
        <v>7665589.5044859936</v>
      </c>
      <c r="S4" s="74" t="s">
        <v>36</v>
      </c>
      <c r="T4">
        <v>99609</v>
      </c>
      <c r="U4">
        <v>42</v>
      </c>
      <c r="V4" s="56">
        <f t="shared" si="11"/>
        <v>0.42164864620666809</v>
      </c>
      <c r="W4">
        <v>497959</v>
      </c>
      <c r="X4" s="56">
        <f t="shared" si="12"/>
        <v>0.99957835135379336</v>
      </c>
      <c r="Y4" s="56">
        <f t="shared" si="13"/>
        <v>8.4344293405682003E-2</v>
      </c>
      <c r="Z4" s="56">
        <f t="shared" si="14"/>
        <v>1.5814555013565375E-2</v>
      </c>
      <c r="AA4" s="54">
        <v>16</v>
      </c>
      <c r="AB4" s="54">
        <v>3</v>
      </c>
      <c r="AC4" s="56">
        <f t="shared" si="15"/>
        <v>0.8125</v>
      </c>
      <c r="AD4" s="56">
        <f t="shared" si="16"/>
        <v>0.99965739693028288</v>
      </c>
      <c r="AE4" s="54">
        <f t="shared" ref="AE4:AE24" si="30">AE3*AD3</f>
        <v>99627.166869662018</v>
      </c>
      <c r="AF4" s="56">
        <f t="shared" si="17"/>
        <v>6.8529738392116623E-5</v>
      </c>
      <c r="AG4" s="54">
        <f t="shared" si="18"/>
        <v>34.132573196766316</v>
      </c>
      <c r="AH4" s="55">
        <f t="shared" si="19"/>
        <v>498069.50964069035</v>
      </c>
      <c r="AI4" s="37">
        <f>SUM(AH4:$AH$24)</f>
        <v>7267091.7486790931</v>
      </c>
      <c r="AK4" s="33" t="s">
        <v>36</v>
      </c>
      <c r="AL4" s="34">
        <v>498550.79064297088</v>
      </c>
      <c r="AM4" s="34">
        <v>7665589.5044859936</v>
      </c>
      <c r="AN4" s="51">
        <v>99724</v>
      </c>
      <c r="AO4" s="33"/>
      <c r="AP4" s="33"/>
      <c r="AQ4" s="33"/>
      <c r="AR4" s="33"/>
      <c r="AS4" s="33"/>
      <c r="AT4" s="33"/>
      <c r="AU4" s="33"/>
      <c r="AV4" s="34">
        <f t="shared" ref="AV4:AV18" si="31">AN3*(AL4/AL3)</f>
        <v>87096.410055898406</v>
      </c>
      <c r="AW4" s="34">
        <f t="shared" ref="AW4:AW18" si="32">AV3*(AL4/AL3)</f>
        <v>73992.83284544044</v>
      </c>
      <c r="AX4" s="52">
        <f t="shared" ref="AX4:AX18" si="33">AW3*(AL4/AL3)</f>
        <v>60671.572091209819</v>
      </c>
      <c r="AY4" s="34">
        <f t="shared" ref="AY4:AY18" si="34">AX3*AL4/AL3</f>
        <v>56629.14888353338</v>
      </c>
      <c r="AZ4" s="34">
        <f t="shared" ref="AZ4:AZ18" si="35">AY3*AL4/AL3</f>
        <v>54041.331772216021</v>
      </c>
      <c r="BA4" s="79">
        <f t="shared" ref="BA4:BA18" si="36">AZ3*AL4/AL3</f>
        <v>52071.071717365776</v>
      </c>
      <c r="BC4" s="33" t="s">
        <v>36</v>
      </c>
      <c r="BD4" s="32">
        <v>105944</v>
      </c>
      <c r="BE4" s="34">
        <v>498069.50964069035</v>
      </c>
      <c r="BF4" s="34">
        <v>7267091.7486790931</v>
      </c>
      <c r="BG4" s="34">
        <f t="shared" ref="BG4:BG18" si="37">BD3*(BE4/BE3)</f>
        <v>92864.375717401301</v>
      </c>
      <c r="BH4" s="34">
        <f t="shared" ref="BH4:BH18" si="38">BG3*BE4/BE3</f>
        <v>78130.428204269832</v>
      </c>
      <c r="BI4" s="108">
        <f t="shared" ref="BI4:BI18" si="39">BH3*BE4/BE3</f>
        <v>63643.652290085789</v>
      </c>
      <c r="BJ4" s="34">
        <f t="shared" ref="BJ4:BJ18" si="40">BI3*BE4/BE3</f>
        <v>59403.205435470554</v>
      </c>
      <c r="BK4" s="34">
        <f t="shared" ref="BK4:BK18" si="41">BJ3*BE4/BE3</f>
        <v>56688.620552530338</v>
      </c>
      <c r="BL4" s="108">
        <f t="shared" ref="BL4:BL18" si="42">BK3*BE4/BE3</f>
        <v>54621.84460574219</v>
      </c>
      <c r="BN4" s="33" t="s">
        <v>36</v>
      </c>
      <c r="BO4" s="17">
        <f t="shared" si="20"/>
        <v>105944</v>
      </c>
      <c r="BP4" s="33">
        <v>99724</v>
      </c>
      <c r="BQ4" s="22">
        <f t="shared" si="21"/>
        <v>205668</v>
      </c>
      <c r="BR4" s="19">
        <f t="shared" si="22"/>
        <v>63643.652290085789</v>
      </c>
      <c r="BS4" s="23">
        <f t="shared" si="23"/>
        <v>60671.572091209819</v>
      </c>
      <c r="BT4" s="24">
        <f t="shared" si="24"/>
        <v>124315.22438129561</v>
      </c>
      <c r="BU4" s="19">
        <f t="shared" si="25"/>
        <v>54621.84460574219</v>
      </c>
      <c r="BV4" s="19">
        <f t="shared" si="26"/>
        <v>52071.071717365776</v>
      </c>
      <c r="BW4" s="25">
        <f t="shared" si="27"/>
        <v>106692.91632310796</v>
      </c>
      <c r="BY4" s="42" t="s">
        <v>40</v>
      </c>
      <c r="BZ4" s="43">
        <f>CC3</f>
        <v>0.87953242191356806</v>
      </c>
      <c r="CA4" s="41"/>
      <c r="CB4" s="41"/>
      <c r="CC4" s="41"/>
      <c r="CD4" s="41"/>
      <c r="CE4" s="41"/>
      <c r="CF4" s="41"/>
      <c r="CH4" t="s">
        <v>38</v>
      </c>
    </row>
    <row r="5" spans="1:86" x14ac:dyDescent="0.3">
      <c r="A5" s="70" t="s">
        <v>39</v>
      </c>
      <c r="B5" s="34">
        <v>99664</v>
      </c>
      <c r="C5" s="34">
        <v>57</v>
      </c>
      <c r="D5" s="57">
        <f t="shared" si="0"/>
        <v>0.57192165676673623</v>
      </c>
      <c r="E5" s="34">
        <v>498195</v>
      </c>
      <c r="F5" s="71">
        <f t="shared" si="3"/>
        <v>0.99942807834323322</v>
      </c>
      <c r="G5" s="57">
        <f t="shared" si="4"/>
        <v>0.11441303104206184</v>
      </c>
      <c r="H5" s="57">
        <f t="shared" si="5"/>
        <v>5.2806014327105466E-2</v>
      </c>
      <c r="I5" s="77">
        <v>26</v>
      </c>
      <c r="J5" s="78">
        <v>12</v>
      </c>
      <c r="K5" s="57">
        <f t="shared" si="6"/>
        <v>0.53846153846153844</v>
      </c>
      <c r="L5" s="57">
        <f t="shared" si="7"/>
        <v>0.99969200152862514</v>
      </c>
      <c r="M5" s="34">
        <f t="shared" si="29"/>
        <v>99688.884151915525</v>
      </c>
      <c r="N5" s="96">
        <f t="shared" si="8"/>
        <v>6.1607016714956372E-5</v>
      </c>
      <c r="O5" s="34">
        <f t="shared" si="9"/>
        <v>30.704023931855446</v>
      </c>
      <c r="P5" s="38">
        <f t="shared" si="10"/>
        <v>498385.17703132686</v>
      </c>
      <c r="Q5" s="34">
        <f>SUM(P5:$P$24)</f>
        <v>7167038.7138430243</v>
      </c>
      <c r="S5" s="74" t="s">
        <v>39</v>
      </c>
      <c r="T5">
        <v>99567</v>
      </c>
      <c r="U5">
        <v>125</v>
      </c>
      <c r="V5" s="56">
        <f t="shared" si="11"/>
        <v>1.2554360380447338</v>
      </c>
      <c r="W5">
        <v>497562</v>
      </c>
      <c r="X5" s="56">
        <f t="shared" si="12"/>
        <v>0.99874456396195521</v>
      </c>
      <c r="Y5" s="56">
        <f t="shared" si="13"/>
        <v>0.25122497296819291</v>
      </c>
      <c r="Z5" s="56">
        <f t="shared" si="14"/>
        <v>0.18912441785245981</v>
      </c>
      <c r="AA5" s="54">
        <v>89</v>
      </c>
      <c r="AB5" s="54">
        <v>67</v>
      </c>
      <c r="AC5" s="56">
        <f t="shared" si="15"/>
        <v>0.2471910112359551</v>
      </c>
      <c r="AD5" s="56">
        <f t="shared" si="16"/>
        <v>0.9996895207403792</v>
      </c>
      <c r="AE5" s="54">
        <f t="shared" si="30"/>
        <v>99593.034296465252</v>
      </c>
      <c r="AF5" s="56">
        <f t="shared" si="17"/>
        <v>6.210055511573309E-5</v>
      </c>
      <c r="AG5" s="54">
        <f t="shared" si="18"/>
        <v>30.921571551749366</v>
      </c>
      <c r="AH5" s="55">
        <f t="shared" si="19"/>
        <v>497927.45804160176</v>
      </c>
      <c r="AI5" s="37">
        <f>SUM(AH5:$AH$24)</f>
        <v>6769022.2390384031</v>
      </c>
      <c r="AK5" s="33" t="s">
        <v>39</v>
      </c>
      <c r="AL5" s="34">
        <v>498385.17703132686</v>
      </c>
      <c r="AM5" s="34">
        <v>7167038.7138430243</v>
      </c>
      <c r="AN5" s="51">
        <v>101883</v>
      </c>
      <c r="AO5" s="57">
        <v>1.15E-3</v>
      </c>
      <c r="AP5" s="34">
        <f>2.5*(AN5+AV5)*AO5</f>
        <v>579.52488395367538</v>
      </c>
      <c r="AQ5" s="34">
        <f>2.5*(AV5+AW5)*AO5</f>
        <v>536.93025675226545</v>
      </c>
      <c r="AR5" s="34">
        <f t="shared" ref="AR5:AU5" si="43">2.5*(AW5+AX5)*$AO$5</f>
        <v>462.97772564124119</v>
      </c>
      <c r="AS5" s="34">
        <f t="shared" si="43"/>
        <v>387.03155343890006</v>
      </c>
      <c r="AT5" s="34">
        <f t="shared" si="43"/>
        <v>337.12754517212443</v>
      </c>
      <c r="AU5" s="34">
        <f t="shared" si="43"/>
        <v>318.07193644210724</v>
      </c>
      <c r="AV5" s="34">
        <f t="shared" si="31"/>
        <v>99690.872679539258</v>
      </c>
      <c r="AW5" s="34">
        <f t="shared" si="32"/>
        <v>87067.477495161744</v>
      </c>
      <c r="AX5" s="52">
        <f t="shared" si="33"/>
        <v>73968.253162661276</v>
      </c>
      <c r="AY5" s="34">
        <f t="shared" si="34"/>
        <v>60651.417598695247</v>
      </c>
      <c r="AZ5" s="34">
        <f t="shared" si="35"/>
        <v>56610.337243782822</v>
      </c>
      <c r="BA5" s="79">
        <f t="shared" si="36"/>
        <v>54023.379779558847</v>
      </c>
      <c r="BC5" s="33" t="s">
        <v>39</v>
      </c>
      <c r="BD5" s="32">
        <v>110621</v>
      </c>
      <c r="BE5" s="34">
        <v>497927.45804160176</v>
      </c>
      <c r="BF5" s="34">
        <v>6769022.2390384031</v>
      </c>
      <c r="BG5" s="34">
        <f t="shared" si="37"/>
        <v>105913.78430857031</v>
      </c>
      <c r="BH5" s="34">
        <f t="shared" si="38"/>
        <v>92837.890391932291</v>
      </c>
      <c r="BI5" s="108">
        <f t="shared" si="39"/>
        <v>78108.145064970871</v>
      </c>
      <c r="BJ5" s="34">
        <f t="shared" si="40"/>
        <v>63625.500842537505</v>
      </c>
      <c r="BK5" s="34">
        <f t="shared" si="41"/>
        <v>59386.26338188212</v>
      </c>
      <c r="BL5" s="108">
        <f t="shared" si="42"/>
        <v>56672.452710404395</v>
      </c>
      <c r="BN5" s="33" t="s">
        <v>39</v>
      </c>
      <c r="BO5" s="17">
        <f t="shared" si="20"/>
        <v>110621</v>
      </c>
      <c r="BP5" s="33">
        <v>101883</v>
      </c>
      <c r="BQ5" s="22">
        <f t="shared" si="21"/>
        <v>212504</v>
      </c>
      <c r="BR5" s="19">
        <f t="shared" si="22"/>
        <v>78108.145064970871</v>
      </c>
      <c r="BS5" s="23">
        <f t="shared" si="23"/>
        <v>73968.253162661276</v>
      </c>
      <c r="BT5" s="24">
        <f t="shared" si="24"/>
        <v>152076.39822763216</v>
      </c>
      <c r="BU5" s="19">
        <f t="shared" si="25"/>
        <v>56672.452710404395</v>
      </c>
      <c r="BV5" s="19">
        <f t="shared" si="26"/>
        <v>54023.379779558847</v>
      </c>
      <c r="BW5" s="25">
        <f t="shared" si="27"/>
        <v>110695.83248996324</v>
      </c>
      <c r="BY5" s="44" t="s">
        <v>43</v>
      </c>
      <c r="BZ5" s="45">
        <f>CF3</f>
        <v>1.0326595107416254</v>
      </c>
      <c r="CA5" s="41"/>
      <c r="CB5" s="41"/>
      <c r="CC5" s="41"/>
      <c r="CD5" s="41"/>
      <c r="CE5" s="41"/>
      <c r="CF5" s="41"/>
      <c r="CH5" t="s">
        <v>41</v>
      </c>
    </row>
    <row r="6" spans="1:86" x14ac:dyDescent="0.3">
      <c r="A6" s="70" t="s">
        <v>42</v>
      </c>
      <c r="B6" s="34">
        <v>99606</v>
      </c>
      <c r="C6" s="34">
        <v>72</v>
      </c>
      <c r="D6" s="57">
        <f t="shared" si="0"/>
        <v>0.72284802120354197</v>
      </c>
      <c r="E6" s="34">
        <v>497840</v>
      </c>
      <c r="F6" s="71">
        <f t="shared" si="3"/>
        <v>0.99927715197879641</v>
      </c>
      <c r="G6" s="57">
        <f t="shared" si="4"/>
        <v>0.14462477904547644</v>
      </c>
      <c r="H6" s="57">
        <f t="shared" si="5"/>
        <v>9.2973072243520569E-2</v>
      </c>
      <c r="I6" s="77">
        <v>56</v>
      </c>
      <c r="J6" s="78">
        <v>36</v>
      </c>
      <c r="K6" s="57">
        <f t="shared" si="6"/>
        <v>0.3571428571428571</v>
      </c>
      <c r="L6" s="57">
        <f t="shared" si="7"/>
        <v>0.99974177998674185</v>
      </c>
      <c r="M6" s="34">
        <f t="shared" si="29"/>
        <v>99658.180127983665</v>
      </c>
      <c r="N6" s="96">
        <f t="shared" si="8"/>
        <v>5.1651706801955868E-5</v>
      </c>
      <c r="O6" s="34">
        <f t="shared" si="9"/>
        <v>25.733736593930846</v>
      </c>
      <c r="P6" s="38">
        <f t="shared" si="10"/>
        <v>498216.57767476526</v>
      </c>
      <c r="Q6" s="34">
        <f>SUM(P6:$P$24)</f>
        <v>6668653.5368116973</v>
      </c>
      <c r="S6" s="74" t="s">
        <v>42</v>
      </c>
      <c r="T6">
        <v>99442</v>
      </c>
      <c r="U6">
        <v>224</v>
      </c>
      <c r="V6" s="56">
        <f t="shared" si="11"/>
        <v>2.2525693368999016</v>
      </c>
      <c r="W6">
        <v>496673</v>
      </c>
      <c r="X6" s="56">
        <f t="shared" si="12"/>
        <v>0.99774743066310012</v>
      </c>
      <c r="Y6" s="56">
        <f t="shared" si="13"/>
        <v>0.45100096039043797</v>
      </c>
      <c r="Z6" s="56">
        <f t="shared" si="14"/>
        <v>0.31131039743764743</v>
      </c>
      <c r="AA6" s="54">
        <v>113</v>
      </c>
      <c r="AB6" s="54">
        <v>78</v>
      </c>
      <c r="AC6" s="56">
        <f t="shared" si="15"/>
        <v>0.30973451327433632</v>
      </c>
      <c r="AD6" s="56">
        <f t="shared" si="16"/>
        <v>0.99930175842785784</v>
      </c>
      <c r="AE6" s="54">
        <f t="shared" si="30"/>
        <v>99562.112724913502</v>
      </c>
      <c r="AF6" s="56">
        <f t="shared" si="17"/>
        <v>1.3969056295279054E-4</v>
      </c>
      <c r="AG6" s="54">
        <f t="shared" si="18"/>
        <v>69.518406114832032</v>
      </c>
      <c r="AH6" s="55">
        <f t="shared" si="19"/>
        <v>497660.00397840969</v>
      </c>
      <c r="AI6" s="37">
        <f>SUM(AH6:$AH$24)</f>
        <v>6271094.7809968004</v>
      </c>
      <c r="AK6" s="33" t="s">
        <v>42</v>
      </c>
      <c r="AL6" s="34">
        <v>498216.57767476526</v>
      </c>
      <c r="AM6" s="34">
        <v>6668653.5368116973</v>
      </c>
      <c r="AN6" s="51">
        <v>100353</v>
      </c>
      <c r="AO6" s="57">
        <v>9.9059999999999999E-3</v>
      </c>
      <c r="AP6" s="34">
        <f t="shared" ref="AP6:AP11" si="44">2.5*(AN6+AV6)*AO6</f>
        <v>5007.5209862933852</v>
      </c>
      <c r="AQ6" s="34">
        <f>2.5*(AV6+AW6)*$AO$6</f>
        <v>4990.2882146634474</v>
      </c>
      <c r="AR6" s="34">
        <f t="shared" ref="AR6:AU6" si="45">2.5*(AW6+AX6)*$AO$6</f>
        <v>4623.5059210697</v>
      </c>
      <c r="AS6" s="34">
        <f t="shared" si="45"/>
        <v>3986.7007472691289</v>
      </c>
      <c r="AT6" s="34">
        <f t="shared" si="45"/>
        <v>3332.7283319613521</v>
      </c>
      <c r="AU6" s="34">
        <f t="shared" si="45"/>
        <v>2903.0049650902515</v>
      </c>
      <c r="AV6" s="34">
        <f t="shared" si="31"/>
        <v>101848.53387011451</v>
      </c>
      <c r="AW6" s="34">
        <f t="shared" si="32"/>
        <v>99657.148127198132</v>
      </c>
      <c r="AX6" s="52">
        <f t="shared" si="33"/>
        <v>87038.023327261806</v>
      </c>
      <c r="AY6" s="34">
        <f t="shared" si="34"/>
        <v>73943.230348051307</v>
      </c>
      <c r="AZ6" s="34">
        <f t="shared" si="35"/>
        <v>60630.899753356025</v>
      </c>
      <c r="BA6" s="79">
        <f t="shared" si="36"/>
        <v>56591.186460665856</v>
      </c>
      <c r="BC6" s="33" t="s">
        <v>42</v>
      </c>
      <c r="BD6" s="32">
        <v>112430</v>
      </c>
      <c r="BE6" s="34">
        <v>497660.00397840969</v>
      </c>
      <c r="BF6" s="34">
        <v>6271094.7809968004</v>
      </c>
      <c r="BG6" s="34">
        <f t="shared" si="37"/>
        <v>110561.58163403816</v>
      </c>
      <c r="BH6" s="34">
        <f t="shared" si="38"/>
        <v>105856.8943509994</v>
      </c>
      <c r="BI6" s="108">
        <f t="shared" si="39"/>
        <v>92788.0239493361</v>
      </c>
      <c r="BJ6" s="34">
        <f t="shared" si="40"/>
        <v>78066.190478155782</v>
      </c>
      <c r="BK6" s="34">
        <f t="shared" si="41"/>
        <v>63591.32538495199</v>
      </c>
      <c r="BL6" s="108">
        <f t="shared" si="42"/>
        <v>59354.364965390392</v>
      </c>
      <c r="BN6" s="33" t="s">
        <v>42</v>
      </c>
      <c r="BO6" s="17">
        <f t="shared" si="20"/>
        <v>112430</v>
      </c>
      <c r="BP6" s="33">
        <v>100353</v>
      </c>
      <c r="BQ6" s="22">
        <f t="shared" si="21"/>
        <v>212783</v>
      </c>
      <c r="BR6" s="19">
        <f t="shared" si="22"/>
        <v>92788.0239493361</v>
      </c>
      <c r="BS6" s="23">
        <f t="shared" si="23"/>
        <v>87038.023327261806</v>
      </c>
      <c r="BT6" s="24">
        <f t="shared" si="24"/>
        <v>179826.04727659791</v>
      </c>
      <c r="BU6" s="19">
        <f t="shared" si="25"/>
        <v>59354.364965390392</v>
      </c>
      <c r="BV6" s="19">
        <f t="shared" si="26"/>
        <v>56591.186460665856</v>
      </c>
      <c r="BW6" s="25">
        <f t="shared" si="27"/>
        <v>115945.55142605625</v>
      </c>
      <c r="BZ6" s="41"/>
      <c r="CA6" s="41"/>
      <c r="CB6" s="41"/>
      <c r="CC6" s="41"/>
      <c r="CD6" s="41"/>
      <c r="CE6" s="41"/>
      <c r="CF6" s="41"/>
      <c r="CH6" t="s">
        <v>44</v>
      </c>
    </row>
    <row r="7" spans="1:86" x14ac:dyDescent="0.3">
      <c r="A7" s="70" t="s">
        <v>45</v>
      </c>
      <c r="B7" s="34">
        <v>99534</v>
      </c>
      <c r="C7" s="34">
        <v>89</v>
      </c>
      <c r="D7" s="57">
        <f t="shared" si="0"/>
        <v>0.89416681736893933</v>
      </c>
      <c r="E7" s="34">
        <v>497474</v>
      </c>
      <c r="F7" s="71">
        <f t="shared" si="3"/>
        <v>0.99910583318263102</v>
      </c>
      <c r="G7" s="57">
        <f t="shared" si="4"/>
        <v>0.17890382210929617</v>
      </c>
      <c r="H7" s="57">
        <f t="shared" si="5"/>
        <v>8.2199053401568523E-2</v>
      </c>
      <c r="I7" s="77">
        <v>37</v>
      </c>
      <c r="J7" s="78">
        <v>17</v>
      </c>
      <c r="K7" s="57">
        <f t="shared" si="6"/>
        <v>0.54054054054054057</v>
      </c>
      <c r="L7" s="57">
        <f t="shared" si="7"/>
        <v>0.99951656725723759</v>
      </c>
      <c r="M7" s="34">
        <f t="shared" si="29"/>
        <v>99632.446391389734</v>
      </c>
      <c r="N7" s="96">
        <f t="shared" si="8"/>
        <v>9.6704768707727654E-5</v>
      </c>
      <c r="O7" s="34">
        <f t="shared" si="9"/>
        <v>48.165586827118616</v>
      </c>
      <c r="P7" s="38">
        <f t="shared" si="10"/>
        <v>498068.37316048215</v>
      </c>
      <c r="Q7" s="34">
        <f>SUM(P7:$P$24)</f>
        <v>6170436.9591369322</v>
      </c>
      <c r="S7" s="74" t="s">
        <v>45</v>
      </c>
      <c r="T7">
        <v>99218</v>
      </c>
      <c r="U7">
        <v>218</v>
      </c>
      <c r="V7" s="56">
        <f t="shared" si="11"/>
        <v>2.1971819629502711</v>
      </c>
      <c r="W7">
        <v>495548</v>
      </c>
      <c r="X7" s="56">
        <f t="shared" si="12"/>
        <v>0.99780281803704973</v>
      </c>
      <c r="Y7" s="56">
        <f t="shared" si="13"/>
        <v>0.43991702115637638</v>
      </c>
      <c r="Z7" s="56">
        <f t="shared" si="14"/>
        <v>0.28079809861045302</v>
      </c>
      <c r="AA7" s="54">
        <v>141</v>
      </c>
      <c r="AB7" s="54">
        <v>90</v>
      </c>
      <c r="AC7" s="56">
        <f t="shared" si="15"/>
        <v>0.36170212765957444</v>
      </c>
      <c r="AD7" s="56">
        <f t="shared" si="16"/>
        <v>0.99920471665557775</v>
      </c>
      <c r="AE7" s="54">
        <f t="shared" si="30"/>
        <v>99492.59431879867</v>
      </c>
      <c r="AF7" s="56">
        <f t="shared" si="17"/>
        <v>1.5911892254592337E-4</v>
      </c>
      <c r="AG7" s="54">
        <f t="shared" si="18"/>
        <v>79.124803155093105</v>
      </c>
      <c r="AH7" s="55">
        <f t="shared" si="19"/>
        <v>497268.34426154982</v>
      </c>
      <c r="AI7" s="37">
        <f>SUM(AH7:$AH$24)</f>
        <v>5773434.7770183915</v>
      </c>
      <c r="AK7" s="33" t="s">
        <v>45</v>
      </c>
      <c r="AL7" s="34">
        <v>498068.37316048215</v>
      </c>
      <c r="AM7" s="34">
        <v>6170436.9591369322</v>
      </c>
      <c r="AN7" s="51">
        <v>106943</v>
      </c>
      <c r="AO7" s="57">
        <v>4.1241999999999994E-2</v>
      </c>
      <c r="AP7" s="34">
        <f t="shared" si="44"/>
        <v>21370.176188226887</v>
      </c>
      <c r="AQ7" s="34">
        <f>2.5*(AV7+AW7)*$AO$7</f>
        <v>20841.787497135538</v>
      </c>
      <c r="AR7" s="34">
        <f t="shared" ref="AR7:AU7" si="46">2.5*(AW7+AX7)*$AO$7</f>
        <v>20770.063032019778</v>
      </c>
      <c r="AS7" s="34">
        <f t="shared" si="46"/>
        <v>19243.479590489103</v>
      </c>
      <c r="AT7" s="34">
        <f t="shared" si="46"/>
        <v>16593.03476045113</v>
      </c>
      <c r="AU7" s="34">
        <f t="shared" si="46"/>
        <v>13871.13820801707</v>
      </c>
      <c r="AV7" s="34">
        <f t="shared" si="31"/>
        <v>100323.14798726435</v>
      </c>
      <c r="AW7" s="34">
        <f t="shared" si="32"/>
        <v>101818.2369808317</v>
      </c>
      <c r="AX7" s="52">
        <f t="shared" si="33"/>
        <v>99627.50310955949</v>
      </c>
      <c r="AY7" s="34">
        <f t="shared" si="34"/>
        <v>87012.132121409973</v>
      </c>
      <c r="AZ7" s="34">
        <f t="shared" si="35"/>
        <v>73921.234451027165</v>
      </c>
      <c r="BA7" s="79">
        <f t="shared" si="36"/>
        <v>60612.863876086682</v>
      </c>
      <c r="BC7" s="33" t="s">
        <v>45</v>
      </c>
      <c r="BD7" s="32">
        <v>118685</v>
      </c>
      <c r="BE7" s="34">
        <v>497268.34426154982</v>
      </c>
      <c r="BF7" s="34">
        <v>5773434.7770183915</v>
      </c>
      <c r="BG7" s="34">
        <f t="shared" si="37"/>
        <v>112341.51729772428</v>
      </c>
      <c r="BH7" s="34">
        <f t="shared" si="38"/>
        <v>110474.56938187363</v>
      </c>
      <c r="BI7" s="108">
        <f t="shared" si="39"/>
        <v>105773.58469995705</v>
      </c>
      <c r="BJ7" s="34">
        <f t="shared" si="40"/>
        <v>92714.999533274007</v>
      </c>
      <c r="BK7" s="34">
        <f t="shared" si="41"/>
        <v>78004.752183306744</v>
      </c>
      <c r="BL7" s="108">
        <f t="shared" si="42"/>
        <v>63541.278846560497</v>
      </c>
      <c r="BN7" s="33" t="s">
        <v>45</v>
      </c>
      <c r="BO7" s="17">
        <f t="shared" si="20"/>
        <v>118685</v>
      </c>
      <c r="BP7" s="33">
        <v>106943</v>
      </c>
      <c r="BQ7" s="22">
        <f t="shared" si="21"/>
        <v>225628</v>
      </c>
      <c r="BR7" s="19">
        <f t="shared" si="22"/>
        <v>105773.58469995705</v>
      </c>
      <c r="BS7" s="23">
        <f t="shared" si="23"/>
        <v>99627.50310955949</v>
      </c>
      <c r="BT7" s="24">
        <f t="shared" si="24"/>
        <v>205401.08780951652</v>
      </c>
      <c r="BU7" s="19">
        <f t="shared" si="25"/>
        <v>63541.278846560497</v>
      </c>
      <c r="BV7" s="19">
        <f t="shared" si="26"/>
        <v>60612.863876086682</v>
      </c>
      <c r="BW7" s="25">
        <f t="shared" si="27"/>
        <v>124154.14272264717</v>
      </c>
      <c r="BY7" s="39" t="s">
        <v>47</v>
      </c>
      <c r="BZ7" s="40">
        <f>SUM(BQ10:BQ14)/SUM(BQ6:BQ9)</f>
        <v>1.7873786376585379</v>
      </c>
      <c r="CA7" s="41">
        <f>SUM(BG10:BG14,AV11:AV14)/SUM(BG6:BG9,AV6:AV9)</f>
        <v>1.6359011108006507</v>
      </c>
      <c r="CB7" s="41">
        <f t="shared" ref="CB7:CF7" si="47">SUM(BH10:BH14,AW11:AW14)/SUM(BH6:BH9,AW6:AW9)</f>
        <v>1.5694112685046862</v>
      </c>
      <c r="CC7" s="41">
        <f t="shared" si="47"/>
        <v>1.4909522833088096</v>
      </c>
      <c r="CD7" s="41">
        <f t="shared" si="47"/>
        <v>1.4511043453905434</v>
      </c>
      <c r="CE7" s="41">
        <f t="shared" si="47"/>
        <v>1.5445203628323823</v>
      </c>
      <c r="CF7" s="41">
        <f t="shared" si="47"/>
        <v>1.7099949637315341</v>
      </c>
    </row>
    <row r="8" spans="1:86" x14ac:dyDescent="0.3">
      <c r="A8" s="70" t="s">
        <v>46</v>
      </c>
      <c r="B8" s="34">
        <v>99445</v>
      </c>
      <c r="C8" s="34">
        <v>126</v>
      </c>
      <c r="D8" s="57">
        <f t="shared" si="0"/>
        <v>1.267032027754035</v>
      </c>
      <c r="E8" s="34">
        <v>496929</v>
      </c>
      <c r="F8" s="71">
        <f t="shared" si="3"/>
        <v>0.99873296797224598</v>
      </c>
      <c r="G8" s="57">
        <f t="shared" si="4"/>
        <v>0.25355734923902612</v>
      </c>
      <c r="H8" s="57">
        <f t="shared" si="5"/>
        <v>7.0610907383019922E-2</v>
      </c>
      <c r="I8" s="77">
        <v>79</v>
      </c>
      <c r="J8" s="78">
        <v>22</v>
      </c>
      <c r="K8" s="57">
        <f t="shared" si="6"/>
        <v>0.72151898734177222</v>
      </c>
      <c r="L8" s="57">
        <f t="shared" si="7"/>
        <v>0.99908565096427437</v>
      </c>
      <c r="M8" s="34">
        <f t="shared" si="29"/>
        <v>99584.280804562615</v>
      </c>
      <c r="N8" s="96">
        <f t="shared" si="8"/>
        <v>1.829464418560062E-4</v>
      </c>
      <c r="O8" s="34">
        <f t="shared" si="9"/>
        <v>91.054791127081756</v>
      </c>
      <c r="P8" s="38">
        <f t="shared" si="10"/>
        <v>497712.82897510147</v>
      </c>
      <c r="Q8" s="34">
        <f>SUM(P8:$P$24)</f>
        <v>5672368.5859764507</v>
      </c>
      <c r="S8" s="74" t="s">
        <v>46</v>
      </c>
      <c r="T8">
        <v>99000</v>
      </c>
      <c r="U8">
        <v>248</v>
      </c>
      <c r="V8" s="56">
        <f t="shared" si="11"/>
        <v>2.5050505050505047</v>
      </c>
      <c r="W8">
        <v>494399</v>
      </c>
      <c r="X8" s="56">
        <f t="shared" si="12"/>
        <v>0.99749494949494955</v>
      </c>
      <c r="Y8" s="56">
        <f t="shared" si="13"/>
        <v>0.50161913757916177</v>
      </c>
      <c r="Z8" s="56">
        <f t="shared" si="14"/>
        <v>0.25685317285679971</v>
      </c>
      <c r="AA8" s="54">
        <v>166</v>
      </c>
      <c r="AB8" s="54">
        <v>85</v>
      </c>
      <c r="AC8" s="56">
        <f t="shared" si="15"/>
        <v>0.48795180722891562</v>
      </c>
      <c r="AD8" s="56">
        <f t="shared" si="16"/>
        <v>0.9987768711331938</v>
      </c>
      <c r="AE8" s="54">
        <f t="shared" si="30"/>
        <v>99413.469515643577</v>
      </c>
      <c r="AF8" s="56">
        <f t="shared" si="17"/>
        <v>2.4476596472236209E-4</v>
      </c>
      <c r="AG8" s="54">
        <f t="shared" si="18"/>
        <v>121.59548431394796</v>
      </c>
      <c r="AH8" s="55">
        <f t="shared" si="19"/>
        <v>496782.64889431692</v>
      </c>
      <c r="AI8" s="37">
        <f>SUM(AH8:$AH$24)</f>
        <v>5276166.4327568421</v>
      </c>
      <c r="AK8" s="33" t="s">
        <v>46</v>
      </c>
      <c r="AL8" s="34">
        <v>497712.82897510147</v>
      </c>
      <c r="AM8" s="34">
        <v>5672368.5859764507</v>
      </c>
      <c r="AN8" s="51">
        <v>118492</v>
      </c>
      <c r="AO8" s="57">
        <v>8.2902000000000003E-2</v>
      </c>
      <c r="AP8" s="34">
        <f t="shared" si="44"/>
        <v>46706.708902610961</v>
      </c>
      <c r="AQ8" s="34">
        <f>2.5*(AV8+AW8)*$AO$8</f>
        <v>42926.280851390409</v>
      </c>
      <c r="AR8" s="34">
        <f t="shared" ref="AR8:AU8" si="48">2.5*(AW8+AX8)*$AO$8</f>
        <v>41864.906291222695</v>
      </c>
      <c r="AS8" s="34">
        <f t="shared" si="48"/>
        <v>41720.833331488706</v>
      </c>
      <c r="AT8" s="34">
        <f t="shared" si="48"/>
        <v>38654.38460514036</v>
      </c>
      <c r="AU8" s="34">
        <f t="shared" si="48"/>
        <v>33330.435090021005</v>
      </c>
      <c r="AV8" s="34">
        <f t="shared" si="31"/>
        <v>106866.65915230494</v>
      </c>
      <c r="AW8" s="34">
        <f t="shared" si="32"/>
        <v>100251.53269537256</v>
      </c>
      <c r="AX8" s="52">
        <f t="shared" si="33"/>
        <v>101745.55442543367</v>
      </c>
      <c r="AY8" s="34">
        <f t="shared" si="34"/>
        <v>99556.384401078103</v>
      </c>
      <c r="AZ8" s="34">
        <f t="shared" si="35"/>
        <v>86950.018846806663</v>
      </c>
      <c r="BA8" s="79">
        <f t="shared" si="36"/>
        <v>73868.466063188258</v>
      </c>
      <c r="BC8" s="33" t="s">
        <v>46</v>
      </c>
      <c r="BD8" s="32">
        <v>125488</v>
      </c>
      <c r="BE8" s="34">
        <v>496782.64889431692</v>
      </c>
      <c r="BF8" s="34">
        <v>5276166.4327568421</v>
      </c>
      <c r="BG8" s="34">
        <f t="shared" si="37"/>
        <v>118569.0771681422</v>
      </c>
      <c r="BH8" s="34">
        <f t="shared" si="38"/>
        <v>112231.79031604712</v>
      </c>
      <c r="BI8" s="108">
        <f t="shared" si="39"/>
        <v>110366.66589844256</v>
      </c>
      <c r="BJ8" s="34">
        <f t="shared" si="40"/>
        <v>105670.27279471065</v>
      </c>
      <c r="BK8" s="34">
        <f t="shared" si="41"/>
        <v>92624.442299406277</v>
      </c>
      <c r="BL8" s="108">
        <f t="shared" si="42"/>
        <v>77928.562843698077</v>
      </c>
      <c r="BN8" s="33" t="s">
        <v>46</v>
      </c>
      <c r="BO8" s="17">
        <f t="shared" si="20"/>
        <v>125488</v>
      </c>
      <c r="BP8" s="33">
        <v>118492</v>
      </c>
      <c r="BQ8" s="22">
        <f t="shared" si="21"/>
        <v>243980</v>
      </c>
      <c r="BR8" s="19">
        <f t="shared" si="22"/>
        <v>110366.66589844256</v>
      </c>
      <c r="BS8" s="23">
        <f t="shared" si="23"/>
        <v>101745.55442543367</v>
      </c>
      <c r="BT8" s="24">
        <f t="shared" si="24"/>
        <v>212112.22032387624</v>
      </c>
      <c r="BU8" s="19">
        <f t="shared" si="25"/>
        <v>77928.562843698077</v>
      </c>
      <c r="BV8" s="19">
        <f t="shared" si="26"/>
        <v>73868.466063188258</v>
      </c>
      <c r="BW8" s="25">
        <f t="shared" si="27"/>
        <v>151797.02890688635</v>
      </c>
      <c r="BY8" s="42" t="s">
        <v>49</v>
      </c>
      <c r="BZ8" s="43">
        <f>CC7</f>
        <v>1.4909522833088096</v>
      </c>
      <c r="CA8" s="41"/>
      <c r="CB8" s="41"/>
      <c r="CC8" s="41"/>
      <c r="CD8" s="41"/>
      <c r="CE8" s="41"/>
      <c r="CF8" s="41"/>
    </row>
    <row r="9" spans="1:86" x14ac:dyDescent="0.3">
      <c r="A9" s="70" t="s">
        <v>48</v>
      </c>
      <c r="B9" s="34">
        <v>99320</v>
      </c>
      <c r="C9" s="34">
        <v>199</v>
      </c>
      <c r="D9" s="57">
        <f t="shared" si="0"/>
        <v>2.0036246476037052</v>
      </c>
      <c r="E9" s="34">
        <v>496141</v>
      </c>
      <c r="F9" s="71">
        <f t="shared" si="3"/>
        <v>0.99799637535239627</v>
      </c>
      <c r="G9" s="57">
        <f t="shared" si="4"/>
        <v>0.4010956562751315</v>
      </c>
      <c r="H9" s="57">
        <f t="shared" si="5"/>
        <v>7.2639370821480517E-2</v>
      </c>
      <c r="I9" s="77">
        <v>127</v>
      </c>
      <c r="J9" s="78">
        <v>23</v>
      </c>
      <c r="K9" s="57">
        <f t="shared" si="6"/>
        <v>0.81889763779527558</v>
      </c>
      <c r="L9" s="57">
        <f t="shared" si="7"/>
        <v>0.9983589385893008</v>
      </c>
      <c r="M9" s="34">
        <f t="shared" si="29"/>
        <v>99493.226013435531</v>
      </c>
      <c r="N9" s="96">
        <f t="shared" si="8"/>
        <v>3.2845628545365098E-4</v>
      </c>
      <c r="O9" s="34">
        <f t="shared" si="9"/>
        <v>163.27449383662247</v>
      </c>
      <c r="P9" s="38">
        <f t="shared" si="10"/>
        <v>497096.57287000649</v>
      </c>
      <c r="Q9" s="34">
        <f>SUM(P9:$P$24)</f>
        <v>5174655.7570013488</v>
      </c>
      <c r="S9" s="74" t="s">
        <v>48</v>
      </c>
      <c r="T9">
        <v>98752</v>
      </c>
      <c r="U9">
        <v>333</v>
      </c>
      <c r="V9" s="56">
        <f t="shared" si="11"/>
        <v>3.3720836033700583</v>
      </c>
      <c r="W9">
        <v>492950</v>
      </c>
      <c r="X9" s="56">
        <f t="shared" si="12"/>
        <v>0.99662791639662995</v>
      </c>
      <c r="Y9" s="56">
        <f t="shared" si="13"/>
        <v>0.67552490110558883</v>
      </c>
      <c r="Z9" s="56">
        <f t="shared" si="14"/>
        <v>0.27020996044223555</v>
      </c>
      <c r="AA9" s="54">
        <v>220</v>
      </c>
      <c r="AB9" s="54">
        <v>88</v>
      </c>
      <c r="AC9" s="56">
        <f t="shared" si="15"/>
        <v>0.6</v>
      </c>
      <c r="AD9" s="56">
        <f t="shared" si="16"/>
        <v>0.99797538317263212</v>
      </c>
      <c r="AE9" s="54">
        <f t="shared" si="30"/>
        <v>99291.874031329629</v>
      </c>
      <c r="AF9" s="56">
        <f t="shared" si="17"/>
        <v>4.053149406633533E-4</v>
      </c>
      <c r="AG9" s="54">
        <f t="shared" si="18"/>
        <v>201.02799898471858</v>
      </c>
      <c r="AH9" s="55">
        <f t="shared" si="19"/>
        <v>495979.74023782293</v>
      </c>
      <c r="AI9" s="37">
        <f>SUM(AH9:$AH$24)</f>
        <v>4779383.7838625247</v>
      </c>
      <c r="AK9" s="33" t="s">
        <v>48</v>
      </c>
      <c r="AL9" s="34">
        <v>497096.57287000649</v>
      </c>
      <c r="AM9" s="34">
        <v>5174655.7570013488</v>
      </c>
      <c r="AN9" s="51">
        <v>124924</v>
      </c>
      <c r="AO9" s="57">
        <v>6.3238000000000016E-2</v>
      </c>
      <c r="AP9" s="34">
        <f t="shared" si="44"/>
        <v>38459.657777026441</v>
      </c>
      <c r="AQ9" s="34">
        <f>2.5*(AV9+AW9)*$AO$9</f>
        <v>35583.963386729556</v>
      </c>
      <c r="AR9" s="34">
        <f t="shared" ref="AR9:AU9" si="49">2.5*(AW9+AX9)*$AO$9</f>
        <v>32703.807269515361</v>
      </c>
      <c r="AS9" s="34">
        <f t="shared" si="49"/>
        <v>31895.188671117336</v>
      </c>
      <c r="AT9" s="34">
        <f t="shared" si="49"/>
        <v>31785.425276422106</v>
      </c>
      <c r="AU9" s="34">
        <f t="shared" si="49"/>
        <v>29449.221296964177</v>
      </c>
      <c r="AV9" s="34">
        <f t="shared" si="31"/>
        <v>118345.28604336907</v>
      </c>
      <c r="AW9" s="34">
        <f t="shared" si="32"/>
        <v>106734.33941429593</v>
      </c>
      <c r="AX9" s="52">
        <f t="shared" si="33"/>
        <v>100127.40364851663</v>
      </c>
      <c r="AY9" s="34">
        <f t="shared" si="34"/>
        <v>101619.57551665195</v>
      </c>
      <c r="AZ9" s="34">
        <f t="shared" si="35"/>
        <v>99433.116070192031</v>
      </c>
      <c r="BA9" s="79">
        <f t="shared" si="36"/>
        <v>86842.359415839601</v>
      </c>
      <c r="BC9" s="33" t="s">
        <v>48</v>
      </c>
      <c r="BD9" s="32">
        <v>126768</v>
      </c>
      <c r="BE9" s="34">
        <v>495979.74023782293</v>
      </c>
      <c r="BF9" s="34">
        <v>4779383.7838625247</v>
      </c>
      <c r="BG9" s="34">
        <f t="shared" si="37"/>
        <v>125285.18413734787</v>
      </c>
      <c r="BH9" s="34">
        <f t="shared" si="38"/>
        <v>118377.44378750242</v>
      </c>
      <c r="BI9" s="108">
        <f t="shared" si="39"/>
        <v>112050.39936735127</v>
      </c>
      <c r="BJ9" s="34">
        <f t="shared" si="40"/>
        <v>110188.28939589065</v>
      </c>
      <c r="BK9" s="34">
        <f t="shared" si="41"/>
        <v>105499.48668342075</v>
      </c>
      <c r="BL9" s="108">
        <f t="shared" si="42"/>
        <v>92474.741083611705</v>
      </c>
      <c r="BN9" s="33" t="s">
        <v>48</v>
      </c>
      <c r="BO9" s="17">
        <f t="shared" si="20"/>
        <v>126768</v>
      </c>
      <c r="BP9" s="33">
        <v>124924</v>
      </c>
      <c r="BQ9" s="22">
        <f t="shared" si="21"/>
        <v>251692</v>
      </c>
      <c r="BR9" s="19">
        <f t="shared" si="22"/>
        <v>112050.39936735127</v>
      </c>
      <c r="BS9" s="23">
        <f t="shared" si="23"/>
        <v>100127.40364851663</v>
      </c>
      <c r="BT9" s="24">
        <f t="shared" si="24"/>
        <v>212177.80301586789</v>
      </c>
      <c r="BU9" s="19">
        <f t="shared" si="25"/>
        <v>92474.741083611705</v>
      </c>
      <c r="BV9" s="19">
        <f t="shared" si="26"/>
        <v>86842.359415839601</v>
      </c>
      <c r="BW9" s="25">
        <f t="shared" si="27"/>
        <v>179317.10049945131</v>
      </c>
      <c r="BY9" s="44" t="s">
        <v>51</v>
      </c>
      <c r="BZ9" s="45">
        <f>CF7</f>
        <v>1.7099949637315341</v>
      </c>
      <c r="CA9" s="41"/>
      <c r="CB9" s="41"/>
      <c r="CC9" s="41"/>
      <c r="CD9" s="41"/>
      <c r="CE9" s="41"/>
      <c r="CF9" s="41"/>
    </row>
    <row r="10" spans="1:86" x14ac:dyDescent="0.3">
      <c r="A10" s="70" t="s">
        <v>50</v>
      </c>
      <c r="B10" s="34">
        <v>99121</v>
      </c>
      <c r="C10" s="34">
        <v>304</v>
      </c>
      <c r="D10" s="57">
        <f t="shared" si="0"/>
        <v>3.0669585657933234</v>
      </c>
      <c r="E10" s="34">
        <v>494885</v>
      </c>
      <c r="F10" s="71">
        <f t="shared" si="3"/>
        <v>0.99693304143420669</v>
      </c>
      <c r="G10" s="57">
        <f t="shared" si="4"/>
        <v>0.61428412661527421</v>
      </c>
      <c r="H10" s="57">
        <f t="shared" si="5"/>
        <v>7.615092478701746E-2</v>
      </c>
      <c r="I10" s="77">
        <v>242</v>
      </c>
      <c r="J10" s="78">
        <v>30</v>
      </c>
      <c r="K10" s="57">
        <f t="shared" si="6"/>
        <v>0.87603305785123964</v>
      </c>
      <c r="L10" s="57">
        <f t="shared" si="7"/>
        <v>0.99731273156695877</v>
      </c>
      <c r="M10" s="34">
        <f t="shared" si="29"/>
        <v>99329.951519598908</v>
      </c>
      <c r="N10" s="96">
        <f t="shared" si="8"/>
        <v>5.3813320182825679E-4</v>
      </c>
      <c r="O10" s="34">
        <f t="shared" si="9"/>
        <v>266.92624317413436</v>
      </c>
      <c r="P10" s="38">
        <f t="shared" si="10"/>
        <v>496022.62463508593</v>
      </c>
      <c r="Q10" s="34">
        <f>SUM(P10:$P$24)</f>
        <v>4677559.184131342</v>
      </c>
      <c r="S10" s="74" t="s">
        <v>50</v>
      </c>
      <c r="T10">
        <v>98419</v>
      </c>
      <c r="U10">
        <v>516</v>
      </c>
      <c r="V10" s="56">
        <f t="shared" si="11"/>
        <v>5.2428900923602146</v>
      </c>
      <c r="W10">
        <v>490933</v>
      </c>
      <c r="X10" s="56">
        <f t="shared" si="12"/>
        <v>0.99475710990763977</v>
      </c>
      <c r="Y10" s="56">
        <f t="shared" si="13"/>
        <v>1.0510599206001634</v>
      </c>
      <c r="Z10" s="56">
        <f t="shared" si="14"/>
        <v>0.31060345938580025</v>
      </c>
      <c r="AA10" s="54">
        <v>379</v>
      </c>
      <c r="AB10" s="54">
        <v>112</v>
      </c>
      <c r="AC10" s="56">
        <f t="shared" si="15"/>
        <v>0.70448548812664913</v>
      </c>
      <c r="AD10" s="56">
        <f t="shared" si="16"/>
        <v>0.99630359222304787</v>
      </c>
      <c r="AE10" s="54">
        <f t="shared" si="30"/>
        <v>99090.846032344911</v>
      </c>
      <c r="AF10" s="56">
        <f t="shared" si="17"/>
        <v>7.4045646121436316E-4</v>
      </c>
      <c r="AG10" s="54">
        <f t="shared" si="18"/>
        <v>366.28017389873276</v>
      </c>
      <c r="AH10" s="55">
        <f t="shared" si="19"/>
        <v>494668.07717232429</v>
      </c>
      <c r="AI10" s="37">
        <f>SUM(AH10:$AH$24)</f>
        <v>4283404.0436247028</v>
      </c>
      <c r="AK10" s="33" t="s">
        <v>50</v>
      </c>
      <c r="AL10" s="34">
        <v>496022.62463508593</v>
      </c>
      <c r="AM10" s="34">
        <v>4677559.184131342</v>
      </c>
      <c r="AN10" s="51">
        <v>138541</v>
      </c>
      <c r="AO10" s="57">
        <v>1.7345999999999997E-2</v>
      </c>
      <c r="AP10" s="34">
        <f t="shared" si="44"/>
        <v>11413.455900201589</v>
      </c>
      <c r="AQ10" s="34">
        <f>2.5*(AV10+AW10)*$AO$10</f>
        <v>10526.581283335203</v>
      </c>
      <c r="AR10" s="34">
        <f t="shared" ref="AR10:AU10" si="50">2.5*(AW10+AX10)*$AO$10</f>
        <v>9739.4907969613632</v>
      </c>
      <c r="AS10" s="34">
        <f t="shared" si="50"/>
        <v>8951.1791158662509</v>
      </c>
      <c r="AT10" s="34">
        <f t="shared" si="50"/>
        <v>8729.8565691966342</v>
      </c>
      <c r="AU10" s="34">
        <f t="shared" si="50"/>
        <v>8699.8138344720337</v>
      </c>
      <c r="AV10" s="34">
        <f t="shared" si="31"/>
        <v>124654.10896348646</v>
      </c>
      <c r="AW10" s="34">
        <f t="shared" si="32"/>
        <v>118089.60793574573</v>
      </c>
      <c r="AX10" s="52">
        <f t="shared" si="33"/>
        <v>106503.74608158074</v>
      </c>
      <c r="AY10" s="34">
        <f t="shared" si="34"/>
        <v>99911.084216268951</v>
      </c>
      <c r="AZ10" s="34">
        <f t="shared" si="35"/>
        <v>101400.03233386678</v>
      </c>
      <c r="BA10" s="79">
        <f t="shared" si="36"/>
        <v>99218.296605878088</v>
      </c>
      <c r="BC10" s="33" t="s">
        <v>50</v>
      </c>
      <c r="BD10" s="32">
        <v>138944</v>
      </c>
      <c r="BE10" s="34">
        <v>494668.07717232429</v>
      </c>
      <c r="BF10" s="34">
        <v>4283404.0436247028</v>
      </c>
      <c r="BG10" s="34">
        <f t="shared" si="37"/>
        <v>126432.7506137904</v>
      </c>
      <c r="BH10" s="34">
        <f t="shared" si="38"/>
        <v>124953.8561911532</v>
      </c>
      <c r="BI10" s="108">
        <f t="shared" si="39"/>
        <v>118064.38398241893</v>
      </c>
      <c r="BJ10" s="34">
        <f t="shared" si="40"/>
        <v>111754.07200072525</v>
      </c>
      <c r="BK10" s="34">
        <f t="shared" si="41"/>
        <v>109896.88654669008</v>
      </c>
      <c r="BL10" s="108">
        <f t="shared" si="42"/>
        <v>105220.48379502584</v>
      </c>
      <c r="BN10" s="33" t="s">
        <v>50</v>
      </c>
      <c r="BO10" s="17">
        <f t="shared" si="20"/>
        <v>138944</v>
      </c>
      <c r="BP10" s="33">
        <v>138541</v>
      </c>
      <c r="BQ10" s="22">
        <f t="shared" si="21"/>
        <v>277485</v>
      </c>
      <c r="BR10" s="19">
        <f t="shared" si="22"/>
        <v>118064.38398241893</v>
      </c>
      <c r="BS10" s="23">
        <f t="shared" si="23"/>
        <v>106503.74608158074</v>
      </c>
      <c r="BT10" s="24">
        <f t="shared" si="24"/>
        <v>224568.13006399968</v>
      </c>
      <c r="BU10" s="19">
        <f t="shared" si="25"/>
        <v>105220.48379502584</v>
      </c>
      <c r="BV10" s="19">
        <f t="shared" si="26"/>
        <v>99218.296605878088</v>
      </c>
      <c r="BW10" s="25">
        <f t="shared" si="27"/>
        <v>204438.78040090392</v>
      </c>
      <c r="BZ10" s="41"/>
      <c r="CA10" s="41"/>
      <c r="CB10" s="41"/>
      <c r="CC10" s="41"/>
      <c r="CD10" s="41"/>
      <c r="CE10" s="41"/>
      <c r="CF10" s="41"/>
    </row>
    <row r="11" spans="1:86" x14ac:dyDescent="0.3">
      <c r="A11" s="70" t="s">
        <v>52</v>
      </c>
      <c r="B11" s="34">
        <v>98817</v>
      </c>
      <c r="C11" s="34">
        <v>504</v>
      </c>
      <c r="D11" s="57">
        <f t="shared" si="0"/>
        <v>5.1003369865508974</v>
      </c>
      <c r="E11" s="34">
        <v>492866</v>
      </c>
      <c r="F11" s="71">
        <f t="shared" si="3"/>
        <v>0.99489966301344912</v>
      </c>
      <c r="G11" s="57">
        <f t="shared" si="4"/>
        <v>1.0225903186667369</v>
      </c>
      <c r="H11" s="57">
        <f t="shared" si="5"/>
        <v>8.6779453648324012E-2</v>
      </c>
      <c r="I11" s="77">
        <v>436</v>
      </c>
      <c r="J11" s="78">
        <v>37</v>
      </c>
      <c r="K11" s="57">
        <f t="shared" si="6"/>
        <v>0.91513761467889909</v>
      </c>
      <c r="L11" s="57">
        <f t="shared" si="7"/>
        <v>0.9953314777963933</v>
      </c>
      <c r="M11" s="34">
        <f t="shared" si="29"/>
        <v>99063.025276424771</v>
      </c>
      <c r="N11" s="96">
        <f t="shared" si="8"/>
        <v>9.3581086501841294E-4</v>
      </c>
      <c r="O11" s="34">
        <f t="shared" si="9"/>
        <v>462.47793305944032</v>
      </c>
      <c r="P11" s="38">
        <f t="shared" si="10"/>
        <v>494200.21753043082</v>
      </c>
      <c r="Q11" s="34">
        <f>SUM(P11:$P$24)</f>
        <v>4181536.5594962561</v>
      </c>
      <c r="S11" s="74" t="s">
        <v>52</v>
      </c>
      <c r="T11">
        <v>97903</v>
      </c>
      <c r="U11">
        <v>806</v>
      </c>
      <c r="V11" s="56">
        <f t="shared" si="11"/>
        <v>8.2326384278316294</v>
      </c>
      <c r="W11">
        <v>487637</v>
      </c>
      <c r="X11" s="56">
        <f t="shared" si="12"/>
        <v>0.99176736157216838</v>
      </c>
      <c r="Y11" s="56">
        <f t="shared" si="13"/>
        <v>1.6528688348094998</v>
      </c>
      <c r="Z11" s="56">
        <f t="shared" si="14"/>
        <v>0.36503687572610349</v>
      </c>
      <c r="AA11" s="54">
        <v>729</v>
      </c>
      <c r="AB11" s="54">
        <v>161</v>
      </c>
      <c r="AC11" s="56">
        <f t="shared" si="15"/>
        <v>0.7791495198902606</v>
      </c>
      <c r="AD11" s="56">
        <f t="shared" si="16"/>
        <v>0.99357969277026437</v>
      </c>
      <c r="AE11" s="54">
        <f t="shared" si="30"/>
        <v>98724.565858446178</v>
      </c>
      <c r="AF11" s="56">
        <f t="shared" si="17"/>
        <v>1.2878319590833962E-3</v>
      </c>
      <c r="AG11" s="54">
        <f t="shared" si="18"/>
        <v>633.84204393348773</v>
      </c>
      <c r="AH11" s="55">
        <f t="shared" si="19"/>
        <v>492177.6008607673</v>
      </c>
      <c r="AI11" s="37">
        <f>SUM(AH11:$AH$24)</f>
        <v>3788735.9664523778</v>
      </c>
      <c r="AK11" s="33" t="s">
        <v>52</v>
      </c>
      <c r="AL11" s="34">
        <v>494200.21753043082</v>
      </c>
      <c r="AM11" s="34">
        <v>4181536.5594962561</v>
      </c>
      <c r="AN11" s="51">
        <v>170369</v>
      </c>
      <c r="AO11" s="57">
        <v>1.5580000000000001E-3</v>
      </c>
      <c r="AP11" s="34">
        <f t="shared" si="44"/>
        <v>1201.2218746876633</v>
      </c>
      <c r="AQ11" s="34">
        <f>2.5*(AV11+AW11)*$AO$11</f>
        <v>1021.3785255717594</v>
      </c>
      <c r="AR11" s="34">
        <f t="shared" ref="AR11:AU11" si="51">2.5*(AW11+AX11)*$AO$11</f>
        <v>942.01302081469362</v>
      </c>
      <c r="AS11" s="34">
        <f t="shared" si="51"/>
        <v>871.57709610499433</v>
      </c>
      <c r="AT11" s="34">
        <f t="shared" si="51"/>
        <v>801.03188792543699</v>
      </c>
      <c r="AU11" s="34">
        <f t="shared" si="51"/>
        <v>781.22595899647808</v>
      </c>
      <c r="AV11" s="34">
        <f t="shared" si="31"/>
        <v>138031.99478502263</v>
      </c>
      <c r="AW11" s="34">
        <f t="shared" si="32"/>
        <v>124196.12474559592</v>
      </c>
      <c r="AX11" s="52">
        <f t="shared" si="33"/>
        <v>117655.74195907508</v>
      </c>
      <c r="AY11" s="34">
        <f t="shared" si="34"/>
        <v>106112.44702808648</v>
      </c>
      <c r="AZ11" s="34">
        <f t="shared" si="35"/>
        <v>99544.006868046228</v>
      </c>
      <c r="BA11" s="79">
        <f t="shared" si="36"/>
        <v>101027.48453027931</v>
      </c>
      <c r="BC11" s="33" t="s">
        <v>52</v>
      </c>
      <c r="BD11" s="32">
        <v>170327</v>
      </c>
      <c r="BE11" s="34">
        <v>492177.6008607673</v>
      </c>
      <c r="BF11" s="34">
        <v>3788735.9664523778</v>
      </c>
      <c r="BG11" s="34">
        <f t="shared" si="37"/>
        <v>138244.46680470867</v>
      </c>
      <c r="BH11" s="34">
        <f t="shared" si="38"/>
        <v>125796.20707087859</v>
      </c>
      <c r="BI11" s="108">
        <f t="shared" si="39"/>
        <v>124324.75835112146</v>
      </c>
      <c r="BJ11" s="34">
        <f t="shared" si="40"/>
        <v>117469.97216343199</v>
      </c>
      <c r="BK11" s="34">
        <f t="shared" si="41"/>
        <v>111191.43033880761</v>
      </c>
      <c r="BL11" s="108">
        <f t="shared" si="42"/>
        <v>109343.59514728762</v>
      </c>
      <c r="BN11" s="33" t="s">
        <v>52</v>
      </c>
      <c r="BO11" s="17">
        <f t="shared" si="20"/>
        <v>170327</v>
      </c>
      <c r="BP11" s="33">
        <v>170369</v>
      </c>
      <c r="BQ11" s="22">
        <f t="shared" si="21"/>
        <v>340696</v>
      </c>
      <c r="BR11" s="19">
        <f t="shared" si="22"/>
        <v>124324.75835112146</v>
      </c>
      <c r="BS11" s="23">
        <f t="shared" si="23"/>
        <v>117655.74195907508</v>
      </c>
      <c r="BT11" s="24">
        <f t="shared" si="24"/>
        <v>241980.50031019654</v>
      </c>
      <c r="BU11" s="19">
        <f t="shared" si="25"/>
        <v>109343.59514728762</v>
      </c>
      <c r="BV11" s="19">
        <f t="shared" si="26"/>
        <v>101027.48453027931</v>
      </c>
      <c r="BW11" s="25">
        <f t="shared" si="27"/>
        <v>210371.07967756694</v>
      </c>
      <c r="BY11" s="39" t="s">
        <v>54</v>
      </c>
      <c r="BZ11" s="40">
        <f>BQ14/BQ6</f>
        <v>1.4943440030453561</v>
      </c>
      <c r="CA11" s="41">
        <f>(BG14+AV14)/(BG6+AV6)</f>
        <v>1.6733228894123804</v>
      </c>
      <c r="CB11" s="41">
        <f t="shared" ref="CB11:CF11" si="52">(BH14+AW14)/(BH6+AW6)</f>
        <v>1.7462052680277931</v>
      </c>
      <c r="CC11" s="41">
        <f t="shared" si="52"/>
        <v>1.8215354213615056</v>
      </c>
      <c r="CD11" s="41">
        <f t="shared" si="52"/>
        <v>1.7474019085472545</v>
      </c>
      <c r="CE11" s="41">
        <f t="shared" si="52"/>
        <v>1.934742094691853</v>
      </c>
      <c r="CF11" s="41">
        <f t="shared" si="52"/>
        <v>2.0060087066595051</v>
      </c>
    </row>
    <row r="12" spans="1:86" x14ac:dyDescent="0.3">
      <c r="A12" s="70" t="s">
        <v>53</v>
      </c>
      <c r="B12" s="34">
        <v>98313</v>
      </c>
      <c r="C12" s="34">
        <v>709</v>
      </c>
      <c r="D12" s="57">
        <f t="shared" si="0"/>
        <v>7.2116607162837063</v>
      </c>
      <c r="E12" s="34">
        <v>489933</v>
      </c>
      <c r="F12" s="71">
        <f t="shared" si="3"/>
        <v>0.99278833928371635</v>
      </c>
      <c r="G12" s="57">
        <f t="shared" si="4"/>
        <v>1.4471366492969446</v>
      </c>
      <c r="H12" s="57">
        <f t="shared" si="5"/>
        <v>0.11610265381178926</v>
      </c>
      <c r="I12" s="77">
        <v>698</v>
      </c>
      <c r="J12" s="78">
        <v>56</v>
      </c>
      <c r="K12" s="57">
        <f t="shared" si="6"/>
        <v>0.91977077363896842</v>
      </c>
      <c r="L12" s="57">
        <f t="shared" si="7"/>
        <v>0.99336500134012085</v>
      </c>
      <c r="M12" s="34">
        <f t="shared" si="29"/>
        <v>98600.547343365324</v>
      </c>
      <c r="N12" s="96">
        <f t="shared" si="8"/>
        <v>1.3310339954851554E-3</v>
      </c>
      <c r="O12" s="34">
        <f t="shared" si="9"/>
        <v>654.21449948658005</v>
      </c>
      <c r="P12" s="38">
        <f t="shared" si="10"/>
        <v>491508.4826575914</v>
      </c>
      <c r="Q12" s="34">
        <f>SUM(P12:$P$24)</f>
        <v>3687336.3419658253</v>
      </c>
      <c r="S12" s="74" t="s">
        <v>53</v>
      </c>
      <c r="T12">
        <v>97097</v>
      </c>
      <c r="U12">
        <v>1228</v>
      </c>
      <c r="V12" s="56">
        <f t="shared" si="11"/>
        <v>12.647146667765226</v>
      </c>
      <c r="W12">
        <v>482661</v>
      </c>
      <c r="X12" s="56">
        <f t="shared" si="12"/>
        <v>0.98735285333223477</v>
      </c>
      <c r="Y12" s="56">
        <f t="shared" si="13"/>
        <v>2.5442287651167175</v>
      </c>
      <c r="Z12" s="56">
        <f t="shared" si="14"/>
        <v>0.38131655097502848</v>
      </c>
      <c r="AA12" s="54">
        <v>1201</v>
      </c>
      <c r="AB12" s="54">
        <v>180</v>
      </c>
      <c r="AC12" s="56">
        <f t="shared" si="15"/>
        <v>0.85012489592006657</v>
      </c>
      <c r="AD12" s="56">
        <f t="shared" si="16"/>
        <v>0.98923810618161845</v>
      </c>
      <c r="AE12" s="54">
        <f t="shared" si="30"/>
        <v>98090.72381451269</v>
      </c>
      <c r="AF12" s="56">
        <f t="shared" si="17"/>
        <v>2.1629122141416887E-3</v>
      </c>
      <c r="AG12" s="54">
        <f t="shared" si="18"/>
        <v>1055.641954259976</v>
      </c>
      <c r="AH12" s="55">
        <f t="shared" si="19"/>
        <v>488065.09453222901</v>
      </c>
      <c r="AI12" s="37">
        <f>SUM(AH12:$AH$24)</f>
        <v>3296558.3655916103</v>
      </c>
      <c r="AK12" s="33" t="s">
        <v>53</v>
      </c>
      <c r="AL12" s="34">
        <v>491508.4826575914</v>
      </c>
      <c r="AM12" s="34">
        <v>3687336.3419658253</v>
      </c>
      <c r="AN12" s="51">
        <v>186057</v>
      </c>
      <c r="AO12" s="33"/>
      <c r="AP12" s="33"/>
      <c r="AQ12" s="33"/>
      <c r="AR12" s="33"/>
      <c r="AS12" s="33"/>
      <c r="AT12" s="33"/>
      <c r="AU12" s="33"/>
      <c r="AV12" s="34">
        <f t="shared" si="31"/>
        <v>169441.05994193529</v>
      </c>
      <c r="AW12" s="34">
        <f t="shared" si="32"/>
        <v>137280.18302786257</v>
      </c>
      <c r="AX12" s="52">
        <f t="shared" si="33"/>
        <v>123519.6721092135</v>
      </c>
      <c r="AY12" s="34">
        <f t="shared" si="34"/>
        <v>117014.91248877737</v>
      </c>
      <c r="AZ12" s="34">
        <f t="shared" si="35"/>
        <v>105534.48982779398</v>
      </c>
      <c r="BA12" s="79">
        <f t="shared" si="36"/>
        <v>99001.825652489832</v>
      </c>
      <c r="BC12" s="33" t="s">
        <v>53</v>
      </c>
      <c r="BD12" s="32">
        <v>184622</v>
      </c>
      <c r="BE12" s="34">
        <v>488065.09453222901</v>
      </c>
      <c r="BF12" s="34">
        <v>3296558.3655916103</v>
      </c>
      <c r="BG12" s="34">
        <f t="shared" si="37"/>
        <v>168903.7924745135</v>
      </c>
      <c r="BH12" s="34">
        <f t="shared" si="38"/>
        <v>137089.33247184698</v>
      </c>
      <c r="BI12" s="108">
        <f t="shared" si="39"/>
        <v>124745.08711584542</v>
      </c>
      <c r="BJ12" s="34">
        <f t="shared" si="40"/>
        <v>123285.93343381764</v>
      </c>
      <c r="BK12" s="34">
        <f t="shared" si="41"/>
        <v>116488.42403306108</v>
      </c>
      <c r="BL12" s="108">
        <f t="shared" si="42"/>
        <v>110262.34404933031</v>
      </c>
      <c r="BN12" s="33" t="s">
        <v>53</v>
      </c>
      <c r="BO12" s="17">
        <f t="shared" si="20"/>
        <v>184622</v>
      </c>
      <c r="BP12" s="33">
        <v>186057</v>
      </c>
      <c r="BQ12" s="22">
        <f t="shared" si="21"/>
        <v>370679</v>
      </c>
      <c r="BR12" s="19">
        <f t="shared" si="22"/>
        <v>124745.08711584542</v>
      </c>
      <c r="BS12" s="23">
        <f t="shared" si="23"/>
        <v>123519.6721092135</v>
      </c>
      <c r="BT12" s="24">
        <f t="shared" si="24"/>
        <v>248264.75922505892</v>
      </c>
      <c r="BU12" s="19">
        <f t="shared" si="25"/>
        <v>110262.34404933031</v>
      </c>
      <c r="BV12" s="19">
        <f t="shared" si="26"/>
        <v>99001.825652489832</v>
      </c>
      <c r="BW12" s="25">
        <f t="shared" si="27"/>
        <v>209264.16970182012</v>
      </c>
      <c r="BY12" s="42" t="s">
        <v>56</v>
      </c>
      <c r="BZ12" s="43">
        <f>CC11</f>
        <v>1.8215354213615056</v>
      </c>
      <c r="CA12" s="41"/>
      <c r="CB12" s="41"/>
      <c r="CC12" s="41"/>
      <c r="CD12" s="41"/>
      <c r="CE12" s="41"/>
      <c r="CF12" s="41"/>
    </row>
    <row r="13" spans="1:86" x14ac:dyDescent="0.3">
      <c r="A13" s="70" t="s">
        <v>55</v>
      </c>
      <c r="B13" s="34">
        <v>97604</v>
      </c>
      <c r="C13" s="34">
        <v>1202</v>
      </c>
      <c r="D13" s="57">
        <f t="shared" si="0"/>
        <v>12.315069054546944</v>
      </c>
      <c r="E13" s="34">
        <v>485222</v>
      </c>
      <c r="F13" s="71">
        <f t="shared" si="3"/>
        <v>0.98768493094545307</v>
      </c>
      <c r="G13" s="57">
        <f t="shared" si="4"/>
        <v>2.4772166142507963</v>
      </c>
      <c r="H13" s="57">
        <f t="shared" si="5"/>
        <v>0.14995257955513294</v>
      </c>
      <c r="I13" s="77">
        <v>1239</v>
      </c>
      <c r="J13" s="78">
        <v>75</v>
      </c>
      <c r="K13" s="57">
        <f t="shared" si="6"/>
        <v>0.93946731234866832</v>
      </c>
      <c r="L13" s="57">
        <f t="shared" si="7"/>
        <v>0.98842606391674226</v>
      </c>
      <c r="M13" s="34">
        <f t="shared" si="29"/>
        <v>97946.332843878743</v>
      </c>
      <c r="N13" s="96">
        <f t="shared" si="8"/>
        <v>2.3272640346956633E-3</v>
      </c>
      <c r="O13" s="34">
        <f t="shared" si="9"/>
        <v>1133.6245959245409</v>
      </c>
      <c r="P13" s="38">
        <f t="shared" si="10"/>
        <v>487106.13794742251</v>
      </c>
      <c r="Q13" s="34">
        <f>SUM(P13:$P$24)</f>
        <v>3195827.859308234</v>
      </c>
      <c r="S13" s="74" t="s">
        <v>55</v>
      </c>
      <c r="T13">
        <v>95869</v>
      </c>
      <c r="U13">
        <v>2134</v>
      </c>
      <c r="V13" s="56">
        <f t="shared" si="11"/>
        <v>22.259541666232046</v>
      </c>
      <c r="W13">
        <v>474453</v>
      </c>
      <c r="X13" s="56">
        <f t="shared" si="12"/>
        <v>0.97774045833376799</v>
      </c>
      <c r="Y13" s="56">
        <f t="shared" si="13"/>
        <v>4.4978111635926004</v>
      </c>
      <c r="Z13" s="56">
        <f t="shared" si="14"/>
        <v>0.43038054267395731</v>
      </c>
      <c r="AA13" s="54">
        <v>2017</v>
      </c>
      <c r="AB13" s="54">
        <v>193</v>
      </c>
      <c r="AC13" s="56">
        <f t="shared" si="15"/>
        <v>0.90431333663857216</v>
      </c>
      <c r="AD13" s="56">
        <f t="shared" si="16"/>
        <v>0.97984878582683699</v>
      </c>
      <c r="AE13" s="54">
        <f t="shared" si="30"/>
        <v>97035.081860252714</v>
      </c>
      <c r="AF13" s="56">
        <f t="shared" si="17"/>
        <v>4.0674306209186424E-3</v>
      </c>
      <c r="AG13" s="54">
        <f t="shared" si="18"/>
        <v>1955.3747168763512</v>
      </c>
      <c r="AH13" s="55">
        <f t="shared" si="19"/>
        <v>480739.53783499898</v>
      </c>
      <c r="AI13" s="37">
        <f>SUM(AH13:$AH$24)</f>
        <v>2808493.2710593813</v>
      </c>
      <c r="AK13" s="33" t="s">
        <v>55</v>
      </c>
      <c r="AL13" s="34">
        <v>487106.13794742251</v>
      </c>
      <c r="AM13" s="34">
        <v>3195827.859308234</v>
      </c>
      <c r="AN13" s="51">
        <v>182895</v>
      </c>
      <c r="AO13" s="33"/>
      <c r="AP13" s="33"/>
      <c r="AQ13" s="33"/>
      <c r="AR13" s="33"/>
      <c r="AS13" s="33"/>
      <c r="AT13" s="33"/>
      <c r="AU13" s="33"/>
      <c r="AV13" s="34">
        <f t="shared" si="31"/>
        <v>184390.52408220692</v>
      </c>
      <c r="AW13" s="34">
        <f t="shared" si="32"/>
        <v>167923.4097278688</v>
      </c>
      <c r="AX13" s="52">
        <f t="shared" si="33"/>
        <v>136050.59145642931</v>
      </c>
      <c r="AY13" s="34">
        <f t="shared" si="34"/>
        <v>122413.33072488665</v>
      </c>
      <c r="AZ13" s="34">
        <f t="shared" si="35"/>
        <v>115966.83295570304</v>
      </c>
      <c r="BA13" s="79">
        <f t="shared" si="36"/>
        <v>104589.23818020965</v>
      </c>
      <c r="BC13" s="33" t="s">
        <v>55</v>
      </c>
      <c r="BD13" s="32">
        <v>179834</v>
      </c>
      <c r="BE13" s="34">
        <v>480739.53783499898</v>
      </c>
      <c r="BF13" s="34">
        <v>2808493.2710593813</v>
      </c>
      <c r="BG13" s="34">
        <f t="shared" si="37"/>
        <v>181850.93740259745</v>
      </c>
      <c r="BH13" s="34">
        <f t="shared" si="38"/>
        <v>166368.65049855414</v>
      </c>
      <c r="BI13" s="108">
        <f t="shared" si="39"/>
        <v>135031.70596083737</v>
      </c>
      <c r="BJ13" s="34">
        <f t="shared" si="40"/>
        <v>122872.740130565</v>
      </c>
      <c r="BK13" s="34">
        <f t="shared" si="41"/>
        <v>121435.48744729212</v>
      </c>
      <c r="BL13" s="108">
        <f t="shared" si="42"/>
        <v>114740.00447922468</v>
      </c>
      <c r="BN13" s="33" t="s">
        <v>55</v>
      </c>
      <c r="BO13" s="17">
        <f t="shared" si="20"/>
        <v>179834</v>
      </c>
      <c r="BP13" s="33">
        <v>182895</v>
      </c>
      <c r="BQ13" s="22">
        <f t="shared" si="21"/>
        <v>362729</v>
      </c>
      <c r="BR13" s="19">
        <f t="shared" si="22"/>
        <v>135031.70596083737</v>
      </c>
      <c r="BS13" s="23">
        <f t="shared" si="23"/>
        <v>136050.59145642931</v>
      </c>
      <c r="BT13" s="24">
        <f t="shared" si="24"/>
        <v>271082.29741726664</v>
      </c>
      <c r="BU13" s="19">
        <f t="shared" si="25"/>
        <v>114740.00447922468</v>
      </c>
      <c r="BV13" s="19">
        <f t="shared" si="26"/>
        <v>104589.23818020965</v>
      </c>
      <c r="BW13" s="25">
        <f t="shared" si="27"/>
        <v>219329.24265943433</v>
      </c>
      <c r="BY13" s="44" t="s">
        <v>58</v>
      </c>
      <c r="BZ13" s="45">
        <f>CF11</f>
        <v>2.0060087066595051</v>
      </c>
    </row>
    <row r="14" spans="1:86" x14ac:dyDescent="0.3">
      <c r="A14" s="70" t="s">
        <v>57</v>
      </c>
      <c r="B14" s="34">
        <v>96401</v>
      </c>
      <c r="C14" s="34">
        <v>1910</v>
      </c>
      <c r="D14" s="57">
        <f t="shared" si="0"/>
        <v>19.813072478501262</v>
      </c>
      <c r="E14" s="34">
        <v>477571</v>
      </c>
      <c r="F14" s="71">
        <f t="shared" si="3"/>
        <v>0.98018692752149872</v>
      </c>
      <c r="G14" s="57">
        <f t="shared" si="4"/>
        <v>3.9994053240251186</v>
      </c>
      <c r="H14" s="57">
        <f t="shared" si="5"/>
        <v>0.11975761419413955</v>
      </c>
      <c r="I14" s="77">
        <v>1603</v>
      </c>
      <c r="J14" s="78">
        <v>48</v>
      </c>
      <c r="K14" s="57">
        <f t="shared" si="6"/>
        <v>0.97005614472863377</v>
      </c>
      <c r="L14" s="57">
        <f t="shared" si="7"/>
        <v>0.98077446676314661</v>
      </c>
      <c r="M14" s="34">
        <f t="shared" si="29"/>
        <v>96812.7082479542</v>
      </c>
      <c r="N14" s="96">
        <f t="shared" si="8"/>
        <v>3.8796477098309791E-3</v>
      </c>
      <c r="O14" s="34">
        <f t="shared" si="9"/>
        <v>1861.2759401708336</v>
      </c>
      <c r="P14" s="38">
        <f t="shared" si="10"/>
        <v>479753.85379821563</v>
      </c>
      <c r="Q14" s="34">
        <f>SUM(P14:$P$24)</f>
        <v>2708721.7213608115</v>
      </c>
      <c r="S14" s="74" t="s">
        <v>57</v>
      </c>
      <c r="T14">
        <v>93735</v>
      </c>
      <c r="U14">
        <v>3078</v>
      </c>
      <c r="V14" s="56">
        <f t="shared" si="11"/>
        <v>32.837253960633703</v>
      </c>
      <c r="W14">
        <v>461487</v>
      </c>
      <c r="X14" s="56">
        <f t="shared" si="12"/>
        <v>0.96716274603936625</v>
      </c>
      <c r="Y14" s="56">
        <f t="shared" si="13"/>
        <v>6.6697436764199205</v>
      </c>
      <c r="Z14" s="56">
        <f t="shared" si="14"/>
        <v>0.43030604363999486</v>
      </c>
      <c r="AA14" s="54">
        <v>2883</v>
      </c>
      <c r="AB14" s="54">
        <v>186</v>
      </c>
      <c r="AC14" s="56">
        <f t="shared" si="15"/>
        <v>0.93548387096774199</v>
      </c>
      <c r="AD14" s="56">
        <f t="shared" si="16"/>
        <v>0.96924835354407446</v>
      </c>
      <c r="AE14" s="54">
        <f t="shared" si="30"/>
        <v>95079.707143376363</v>
      </c>
      <c r="AF14" s="56">
        <f t="shared" si="17"/>
        <v>6.2394376327799261E-3</v>
      </c>
      <c r="AG14" s="54">
        <f t="shared" si="18"/>
        <v>2923.8575392060447</v>
      </c>
      <c r="AH14" s="55">
        <f t="shared" si="19"/>
        <v>468609.14577382291</v>
      </c>
      <c r="AI14" s="37">
        <f>SUM(AH14:$AH$24)</f>
        <v>2327753.7332243822</v>
      </c>
      <c r="AK14" s="33" t="s">
        <v>57</v>
      </c>
      <c r="AL14" s="34">
        <v>479753.85379821563</v>
      </c>
      <c r="AM14" s="34">
        <v>2708721.7213608115</v>
      </c>
      <c r="AN14" s="51">
        <v>164009</v>
      </c>
      <c r="AO14" s="33"/>
      <c r="AP14" s="33"/>
      <c r="AQ14" s="33"/>
      <c r="AR14" s="33"/>
      <c r="AS14" s="33"/>
      <c r="AT14" s="33"/>
      <c r="AU14" s="33"/>
      <c r="AV14" s="34">
        <f t="shared" si="31"/>
        <v>180134.41887668363</v>
      </c>
      <c r="AW14" s="34">
        <f t="shared" si="32"/>
        <v>181607.36981281874</v>
      </c>
      <c r="AX14" s="52">
        <f t="shared" si="33"/>
        <v>165388.80684065114</v>
      </c>
      <c r="AY14" s="34">
        <f t="shared" si="34"/>
        <v>133997.07061337374</v>
      </c>
      <c r="AZ14" s="34">
        <f t="shared" si="35"/>
        <v>120565.64801053467</v>
      </c>
      <c r="BA14" s="79">
        <f t="shared" si="36"/>
        <v>114216.45240955199</v>
      </c>
      <c r="BC14" s="33" t="s">
        <v>57</v>
      </c>
      <c r="BD14" s="32">
        <v>153962</v>
      </c>
      <c r="BE14" s="34">
        <v>468609.14577382291</v>
      </c>
      <c r="BF14" s="34">
        <v>2327753.7332243822</v>
      </c>
      <c r="BG14" s="34">
        <f t="shared" si="37"/>
        <v>175296.28933914259</v>
      </c>
      <c r="BH14" s="34">
        <f t="shared" si="38"/>
        <v>177262.33381629741</v>
      </c>
      <c r="BI14" s="108">
        <f t="shared" si="39"/>
        <v>162170.70795710065</v>
      </c>
      <c r="BJ14" s="34">
        <f t="shared" si="40"/>
        <v>131624.48145550326</v>
      </c>
      <c r="BK14" s="34">
        <f t="shared" si="41"/>
        <v>119772.32006083832</v>
      </c>
      <c r="BL14" s="108">
        <f t="shared" si="42"/>
        <v>118371.33324955424</v>
      </c>
      <c r="BN14" s="33" t="s">
        <v>57</v>
      </c>
      <c r="BO14" s="17">
        <f t="shared" si="20"/>
        <v>153962</v>
      </c>
      <c r="BP14" s="33">
        <v>164009</v>
      </c>
      <c r="BQ14" s="22">
        <f t="shared" si="21"/>
        <v>317971</v>
      </c>
      <c r="BR14" s="19">
        <f t="shared" si="22"/>
        <v>162170.70795710065</v>
      </c>
      <c r="BS14" s="23">
        <f t="shared" si="23"/>
        <v>165388.80684065114</v>
      </c>
      <c r="BT14" s="24">
        <f t="shared" si="24"/>
        <v>327559.51479775179</v>
      </c>
      <c r="BU14" s="19">
        <f t="shared" si="25"/>
        <v>118371.33324955424</v>
      </c>
      <c r="BV14" s="19">
        <f t="shared" si="26"/>
        <v>114216.45240955199</v>
      </c>
      <c r="BW14" s="25">
        <f t="shared" si="27"/>
        <v>232587.78565910622</v>
      </c>
    </row>
    <row r="15" spans="1:86" x14ac:dyDescent="0.3">
      <c r="A15" s="70" t="s">
        <v>59</v>
      </c>
      <c r="B15" s="34">
        <v>94492</v>
      </c>
      <c r="C15" s="34">
        <v>3144</v>
      </c>
      <c r="D15" s="57">
        <f t="shared" si="0"/>
        <v>33.272658002793889</v>
      </c>
      <c r="E15" s="34">
        <v>465114</v>
      </c>
      <c r="F15" s="71">
        <f t="shared" si="3"/>
        <v>0.96672734199720611</v>
      </c>
      <c r="G15" s="57">
        <f t="shared" si="4"/>
        <v>6.7596331222022989</v>
      </c>
      <c r="H15" s="57">
        <f t="shared" si="5"/>
        <v>0.20403092101135548</v>
      </c>
      <c r="I15" s="77">
        <v>2286</v>
      </c>
      <c r="J15" s="78">
        <v>69</v>
      </c>
      <c r="K15" s="57">
        <f t="shared" si="6"/>
        <v>0.96981627296587924</v>
      </c>
      <c r="L15" s="57">
        <f t="shared" si="7"/>
        <v>0.96771524305440537</v>
      </c>
      <c r="M15" s="34">
        <f t="shared" si="29"/>
        <v>94951.432307783369</v>
      </c>
      <c r="N15" s="96">
        <f t="shared" si="8"/>
        <v>6.555602201190943E-3</v>
      </c>
      <c r="O15" s="34">
        <f t="shared" si="9"/>
        <v>3065.4839136928672</v>
      </c>
      <c r="P15" s="38">
        <f t="shared" si="10"/>
        <v>467612.86295498023</v>
      </c>
      <c r="Q15" s="34">
        <f>SUM(P15:$P$24)</f>
        <v>2228967.8675625958</v>
      </c>
      <c r="S15" s="74" t="s">
        <v>59</v>
      </c>
      <c r="T15">
        <v>90657</v>
      </c>
      <c r="U15">
        <v>4911</v>
      </c>
      <c r="V15" s="56">
        <f t="shared" si="11"/>
        <v>54.171216784142423</v>
      </c>
      <c r="W15">
        <v>441742</v>
      </c>
      <c r="X15" s="56">
        <f t="shared" si="12"/>
        <v>0.94582878321585762</v>
      </c>
      <c r="Y15" s="56">
        <f t="shared" si="13"/>
        <v>11.117349040842845</v>
      </c>
      <c r="Z15" s="56">
        <f t="shared" si="14"/>
        <v>0.43614665800041708</v>
      </c>
      <c r="AA15" s="54">
        <v>3798</v>
      </c>
      <c r="AB15" s="54">
        <v>149</v>
      </c>
      <c r="AC15" s="56">
        <f t="shared" si="15"/>
        <v>0.9607688256977357</v>
      </c>
      <c r="AD15" s="56">
        <f t="shared" si="16"/>
        <v>0.94789761210674361</v>
      </c>
      <c r="AE15" s="54">
        <f t="shared" si="30"/>
        <v>92155.849604170318</v>
      </c>
      <c r="AF15" s="56">
        <f t="shared" si="17"/>
        <v>1.0681202382842427E-2</v>
      </c>
      <c r="AG15" s="54">
        <f t="shared" si="18"/>
        <v>4801.5398227090773</v>
      </c>
      <c r="AH15" s="55">
        <f t="shared" si="19"/>
        <v>449531.77091953164</v>
      </c>
      <c r="AI15" s="37">
        <f>SUM(AH15:$AH$24)</f>
        <v>1859144.5874505599</v>
      </c>
      <c r="AK15" s="33" t="s">
        <v>59</v>
      </c>
      <c r="AL15" s="34">
        <v>467612.86295498023</v>
      </c>
      <c r="AM15" s="34">
        <v>2228967.8675625958</v>
      </c>
      <c r="AN15" s="51">
        <v>141546</v>
      </c>
      <c r="AO15" s="33"/>
      <c r="AP15" s="33"/>
      <c r="AQ15" s="33"/>
      <c r="AR15" s="33"/>
      <c r="AS15" s="33"/>
      <c r="AT15" s="33"/>
      <c r="AU15" s="33"/>
      <c r="AV15" s="34">
        <f t="shared" si="31"/>
        <v>159858.47207522442</v>
      </c>
      <c r="AW15" s="34">
        <f t="shared" si="32"/>
        <v>175575.80967986578</v>
      </c>
      <c r="AX15" s="52">
        <f t="shared" si="33"/>
        <v>177011.48507629117</v>
      </c>
      <c r="AY15" s="34">
        <f t="shared" si="34"/>
        <v>161203.36054662193</v>
      </c>
      <c r="AZ15" s="34">
        <f t="shared" si="35"/>
        <v>130606.04583169143</v>
      </c>
      <c r="BA15" s="79">
        <f t="shared" si="36"/>
        <v>117514.52832297857</v>
      </c>
      <c r="BC15" s="33" t="s">
        <v>59</v>
      </c>
      <c r="BD15" s="32">
        <v>128633</v>
      </c>
      <c r="BE15" s="34">
        <v>449531.77091953164</v>
      </c>
      <c r="BF15" s="34">
        <v>1859144.5874505599</v>
      </c>
      <c r="BG15" s="34">
        <f t="shared" si="37"/>
        <v>147694.10955482707</v>
      </c>
      <c r="BH15" s="34">
        <f t="shared" si="38"/>
        <v>168159.86647490936</v>
      </c>
      <c r="BI15" s="108">
        <f t="shared" si="39"/>
        <v>170045.87203731152</v>
      </c>
      <c r="BJ15" s="34">
        <f t="shared" si="40"/>
        <v>155568.63581662934</v>
      </c>
      <c r="BK15" s="34">
        <f t="shared" si="41"/>
        <v>126265.96552517117</v>
      </c>
      <c r="BL15" s="108">
        <f t="shared" si="42"/>
        <v>114896.31312077829</v>
      </c>
      <c r="BN15" s="33" t="s">
        <v>59</v>
      </c>
      <c r="BO15" s="17">
        <f t="shared" si="20"/>
        <v>128633</v>
      </c>
      <c r="BP15" s="33">
        <v>141546</v>
      </c>
      <c r="BQ15" s="22">
        <f t="shared" si="21"/>
        <v>270179</v>
      </c>
      <c r="BR15" s="19">
        <f t="shared" si="22"/>
        <v>170045.87203731152</v>
      </c>
      <c r="BS15" s="23">
        <f t="shared" si="23"/>
        <v>177011.48507629117</v>
      </c>
      <c r="BT15" s="24">
        <f t="shared" si="24"/>
        <v>347057.35711360269</v>
      </c>
      <c r="BU15" s="19">
        <f t="shared" si="25"/>
        <v>114896.31312077829</v>
      </c>
      <c r="BV15" s="19">
        <f t="shared" si="26"/>
        <v>117514.52832297857</v>
      </c>
      <c r="BW15" s="25">
        <f t="shared" si="27"/>
        <v>232410.84144375686</v>
      </c>
    </row>
    <row r="16" spans="1:86" x14ac:dyDescent="0.3">
      <c r="A16" s="70" t="s">
        <v>60</v>
      </c>
      <c r="B16" s="34">
        <v>91348</v>
      </c>
      <c r="C16" s="34">
        <v>4978</v>
      </c>
      <c r="D16" s="57">
        <f t="shared" si="0"/>
        <v>54.494898629417172</v>
      </c>
      <c r="E16" s="34">
        <v>445262</v>
      </c>
      <c r="F16" s="71">
        <f t="shared" si="3"/>
        <v>0.94550510137058286</v>
      </c>
      <c r="G16" s="57">
        <f t="shared" si="4"/>
        <v>11.179934510467993</v>
      </c>
      <c r="H16" s="57">
        <f t="shared" si="5"/>
        <v>0.29999292921287651</v>
      </c>
      <c r="I16" s="77">
        <v>3764</v>
      </c>
      <c r="J16" s="78">
        <v>101</v>
      </c>
      <c r="K16" s="57">
        <f t="shared" si="6"/>
        <v>0.97316684378320939</v>
      </c>
      <c r="L16" s="57">
        <f t="shared" si="7"/>
        <v>0.94692785360187193</v>
      </c>
      <c r="M16" s="34">
        <f t="shared" si="29"/>
        <v>91885.948394090505</v>
      </c>
      <c r="N16" s="96">
        <f t="shared" si="8"/>
        <v>1.0879941581255116E-2</v>
      </c>
      <c r="O16" s="34">
        <f t="shared" si="9"/>
        <v>4876.5845051020124</v>
      </c>
      <c r="P16" s="38">
        <f t="shared" si="10"/>
        <v>448217.89424897323</v>
      </c>
      <c r="Q16" s="34">
        <f>SUM(P16:$P$24)</f>
        <v>1761355.0046076155</v>
      </c>
      <c r="S16" s="74" t="s">
        <v>60</v>
      </c>
      <c r="T16">
        <v>85746</v>
      </c>
      <c r="U16">
        <v>7857</v>
      </c>
      <c r="V16" s="56">
        <f t="shared" si="11"/>
        <v>91.631096494297111</v>
      </c>
      <c r="W16">
        <v>410564</v>
      </c>
      <c r="X16" s="56">
        <f t="shared" si="12"/>
        <v>0.90836890350570287</v>
      </c>
      <c r="Y16" s="56">
        <f t="shared" si="13"/>
        <v>19.13708946717199</v>
      </c>
      <c r="Z16" s="56">
        <f t="shared" si="14"/>
        <v>0.70665899230076201</v>
      </c>
      <c r="AA16" s="54">
        <v>6012</v>
      </c>
      <c r="AB16" s="54">
        <v>222</v>
      </c>
      <c r="AC16" s="56">
        <f t="shared" si="15"/>
        <v>0.96307385229540921</v>
      </c>
      <c r="AD16" s="56">
        <f t="shared" si="16"/>
        <v>0.91159822832202597</v>
      </c>
      <c r="AE16" s="54">
        <f t="shared" si="30"/>
        <v>87354.309781461241</v>
      </c>
      <c r="AF16" s="56">
        <f t="shared" si="17"/>
        <v>1.8430430474871227E-2</v>
      </c>
      <c r="AG16" s="54">
        <f t="shared" si="18"/>
        <v>7722.2757483877504</v>
      </c>
      <c r="AH16" s="55">
        <f t="shared" si="19"/>
        <v>418995.9512294954</v>
      </c>
      <c r="AI16" s="37">
        <f>SUM(AH16:$AH$24)</f>
        <v>1409612.8165310281</v>
      </c>
      <c r="AK16" s="33" t="s">
        <v>60</v>
      </c>
      <c r="AL16" s="34">
        <v>448217.89424897323</v>
      </c>
      <c r="AM16" s="34">
        <v>1761355.0046076155</v>
      </c>
      <c r="AN16" s="51">
        <v>127376</v>
      </c>
      <c r="AO16" s="33"/>
      <c r="AP16" s="33"/>
      <c r="AQ16" s="33"/>
      <c r="AR16" s="33"/>
      <c r="AS16" s="33"/>
      <c r="AT16" s="33"/>
      <c r="AU16" s="33"/>
      <c r="AV16" s="34">
        <f t="shared" si="31"/>
        <v>135675.16012807636</v>
      </c>
      <c r="AW16" s="34">
        <f t="shared" si="32"/>
        <v>153228.09402339661</v>
      </c>
      <c r="AX16" s="52">
        <f t="shared" si="33"/>
        <v>168293.53067506285</v>
      </c>
      <c r="AY16" s="34">
        <f t="shared" si="34"/>
        <v>169669.65920785046</v>
      </c>
      <c r="AZ16" s="34">
        <f t="shared" si="35"/>
        <v>154517.20115967217</v>
      </c>
      <c r="BA16" s="79">
        <f t="shared" si="36"/>
        <v>125188.95752553668</v>
      </c>
      <c r="BC16" s="33" t="s">
        <v>60</v>
      </c>
      <c r="BD16" s="32">
        <v>110256</v>
      </c>
      <c r="BE16" s="34">
        <v>418995.9512294954</v>
      </c>
      <c r="BF16" s="34">
        <v>1409612.8165310281</v>
      </c>
      <c r="BG16" s="34">
        <f t="shared" si="37"/>
        <v>119895.21026346201</v>
      </c>
      <c r="BH16" s="34">
        <f t="shared" si="38"/>
        <v>137661.53568486148</v>
      </c>
      <c r="BI16" s="108">
        <f t="shared" si="39"/>
        <v>156737.0935054376</v>
      </c>
      <c r="BJ16" s="34">
        <f t="shared" si="40"/>
        <v>158494.98637478112</v>
      </c>
      <c r="BK16" s="34">
        <f t="shared" si="41"/>
        <v>145001.1606791004</v>
      </c>
      <c r="BL16" s="108">
        <f t="shared" si="42"/>
        <v>117688.9638410007</v>
      </c>
      <c r="BN16" s="33" t="s">
        <v>60</v>
      </c>
      <c r="BO16" s="17">
        <f t="shared" si="20"/>
        <v>110256</v>
      </c>
      <c r="BP16" s="33">
        <v>127376</v>
      </c>
      <c r="BQ16" s="22">
        <f t="shared" si="21"/>
        <v>237632</v>
      </c>
      <c r="BR16" s="19">
        <f t="shared" si="22"/>
        <v>156737.0935054376</v>
      </c>
      <c r="BS16" s="23">
        <f t="shared" si="23"/>
        <v>168293.53067506285</v>
      </c>
      <c r="BT16" s="24">
        <f t="shared" si="24"/>
        <v>325030.62418050045</v>
      </c>
      <c r="BU16" s="19">
        <f t="shared" si="25"/>
        <v>117688.9638410007</v>
      </c>
      <c r="BV16" s="19">
        <f t="shared" si="26"/>
        <v>125188.95752553668</v>
      </c>
      <c r="BW16" s="25">
        <f t="shared" si="27"/>
        <v>242877.9213665374</v>
      </c>
    </row>
    <row r="17" spans="1:75" x14ac:dyDescent="0.3">
      <c r="A17" s="70" t="s">
        <v>61</v>
      </c>
      <c r="B17" s="34">
        <v>86370</v>
      </c>
      <c r="C17" s="34">
        <v>8503</v>
      </c>
      <c r="D17" s="57">
        <f t="shared" si="0"/>
        <v>98.448535371077924</v>
      </c>
      <c r="E17" s="34">
        <v>412442</v>
      </c>
      <c r="F17" s="71">
        <f t="shared" si="3"/>
        <v>0.90155146462892211</v>
      </c>
      <c r="G17" s="57">
        <f t="shared" si="4"/>
        <v>20.616232100513525</v>
      </c>
      <c r="H17" s="57">
        <f t="shared" si="5"/>
        <v>0.50760919075934485</v>
      </c>
      <c r="I17" s="77">
        <v>6214</v>
      </c>
      <c r="J17" s="78">
        <v>153</v>
      </c>
      <c r="K17" s="57">
        <f t="shared" si="6"/>
        <v>0.97537817830704865</v>
      </c>
      <c r="L17" s="57">
        <f t="shared" si="7"/>
        <v>0.90385494535870869</v>
      </c>
      <c r="M17" s="34">
        <f t="shared" si="29"/>
        <v>87009.36388898849</v>
      </c>
      <c r="N17" s="96">
        <f t="shared" si="8"/>
        <v>2.0108622909754178E-2</v>
      </c>
      <c r="O17" s="34">
        <f t="shared" si="9"/>
        <v>8365.5200454107962</v>
      </c>
      <c r="P17" s="38">
        <f t="shared" si="10"/>
        <v>416016.55583052867</v>
      </c>
      <c r="Q17" s="34">
        <f>SUM(P17:$P$24)</f>
        <v>1313137.1103586424</v>
      </c>
      <c r="S17" s="74" t="s">
        <v>61</v>
      </c>
      <c r="T17">
        <v>77889</v>
      </c>
      <c r="U17">
        <v>11849</v>
      </c>
      <c r="V17" s="56">
        <f t="shared" si="11"/>
        <v>152.12674446969405</v>
      </c>
      <c r="W17">
        <v>361389</v>
      </c>
      <c r="X17" s="56">
        <f t="shared" si="12"/>
        <v>0.8478732555303059</v>
      </c>
      <c r="Y17" s="56">
        <f t="shared" si="13"/>
        <v>32.787384231396082</v>
      </c>
      <c r="Z17" s="56">
        <f t="shared" si="14"/>
        <v>0.94242829037856146</v>
      </c>
      <c r="AA17" s="54">
        <v>8628</v>
      </c>
      <c r="AB17" s="54">
        <v>248</v>
      </c>
      <c r="AC17" s="56">
        <f t="shared" si="15"/>
        <v>0.971256374594344</v>
      </c>
      <c r="AD17" s="56">
        <f t="shared" si="16"/>
        <v>0.85190460381760769</v>
      </c>
      <c r="AE17" s="54">
        <f t="shared" si="30"/>
        <v>79632.034033073491</v>
      </c>
      <c r="AF17" s="56">
        <f t="shared" si="17"/>
        <v>3.1844955941017522E-2</v>
      </c>
      <c r="AG17" s="54">
        <f t="shared" si="18"/>
        <v>11793.137628937766</v>
      </c>
      <c r="AH17" s="55">
        <f t="shared" si="19"/>
        <v>370329.84598191117</v>
      </c>
      <c r="AI17" s="37">
        <f>SUM(AH17:$AH$24)</f>
        <v>990616.86530153255</v>
      </c>
      <c r="AK17" s="33" t="s">
        <v>61</v>
      </c>
      <c r="AL17" s="34">
        <v>416016.55583052867</v>
      </c>
      <c r="AM17" s="34">
        <v>1313137.1103586424</v>
      </c>
      <c r="AN17" s="51">
        <v>119889</v>
      </c>
      <c r="AO17" s="33"/>
      <c r="AP17" s="33"/>
      <c r="AQ17" s="33"/>
      <c r="AR17" s="33"/>
      <c r="AS17" s="33"/>
      <c r="AT17" s="33"/>
      <c r="AU17" s="33"/>
      <c r="AV17" s="34">
        <f t="shared" si="31"/>
        <v>118224.92027958744</v>
      </c>
      <c r="AW17" s="34">
        <f t="shared" si="32"/>
        <v>125927.84347178502</v>
      </c>
      <c r="AX17" s="52">
        <f t="shared" si="33"/>
        <v>142219.72114455781</v>
      </c>
      <c r="AY17" s="34">
        <f t="shared" si="34"/>
        <v>156202.81095048998</v>
      </c>
      <c r="AZ17" s="34">
        <f t="shared" si="35"/>
        <v>157480.07421894933</v>
      </c>
      <c r="BA17" s="79">
        <f t="shared" si="36"/>
        <v>143416.21489862472</v>
      </c>
      <c r="BC17" s="33" t="s">
        <v>61</v>
      </c>
      <c r="BD17" s="32">
        <v>100491</v>
      </c>
      <c r="BE17" s="34">
        <v>370329.84598191117</v>
      </c>
      <c r="BF17" s="34">
        <v>990616.86530153255</v>
      </c>
      <c r="BG17" s="34">
        <f t="shared" si="37"/>
        <v>97449.837829619762</v>
      </c>
      <c r="BH17" s="34">
        <f t="shared" si="38"/>
        <v>105969.46013570722</v>
      </c>
      <c r="BI17" s="108">
        <f t="shared" si="39"/>
        <v>121672.23849827824</v>
      </c>
      <c r="BJ17" s="34">
        <f t="shared" si="40"/>
        <v>138532.18277455054</v>
      </c>
      <c r="BK17" s="34">
        <f t="shared" si="41"/>
        <v>140085.89753873</v>
      </c>
      <c r="BL17" s="108">
        <f t="shared" si="42"/>
        <v>128159.3708576855</v>
      </c>
      <c r="BN17" s="33" t="s">
        <v>61</v>
      </c>
      <c r="BO17" s="17">
        <f t="shared" si="20"/>
        <v>100491</v>
      </c>
      <c r="BP17" s="33">
        <v>119889</v>
      </c>
      <c r="BQ17" s="22">
        <f t="shared" si="21"/>
        <v>220380</v>
      </c>
      <c r="BR17" s="19">
        <f t="shared" si="22"/>
        <v>121672.23849827824</v>
      </c>
      <c r="BS17" s="23">
        <f t="shared" si="23"/>
        <v>142219.72114455781</v>
      </c>
      <c r="BT17" s="24">
        <f t="shared" si="24"/>
        <v>263891.95964283607</v>
      </c>
      <c r="BU17" s="19">
        <f t="shared" si="25"/>
        <v>128159.3708576855</v>
      </c>
      <c r="BV17" s="19">
        <f t="shared" si="26"/>
        <v>143416.21489862472</v>
      </c>
      <c r="BW17" s="25">
        <f t="shared" si="27"/>
        <v>271575.5857563102</v>
      </c>
    </row>
    <row r="18" spans="1:75" x14ac:dyDescent="0.3">
      <c r="A18" s="70" t="s">
        <v>62</v>
      </c>
      <c r="B18" s="34">
        <v>77867</v>
      </c>
      <c r="C18" s="34">
        <v>14451</v>
      </c>
      <c r="D18" s="57">
        <f t="shared" si="0"/>
        <v>185.5856781435011</v>
      </c>
      <c r="E18" s="34">
        <v>355935</v>
      </c>
      <c r="F18" s="71">
        <f t="shared" si="3"/>
        <v>0.81441432185649887</v>
      </c>
      <c r="G18" s="57">
        <f t="shared" si="4"/>
        <v>40.60010957056766</v>
      </c>
      <c r="H18" s="57">
        <f t="shared" si="5"/>
        <v>1.1826714412392552</v>
      </c>
      <c r="I18" s="77">
        <v>10951</v>
      </c>
      <c r="J18" s="78">
        <v>319</v>
      </c>
      <c r="K18" s="57">
        <f t="shared" si="6"/>
        <v>0.97087024016071588</v>
      </c>
      <c r="L18" s="57">
        <f t="shared" si="7"/>
        <v>0.81929905578547513</v>
      </c>
      <c r="M18" s="34">
        <f t="shared" si="29"/>
        <v>78643.843843577692</v>
      </c>
      <c r="N18" s="96">
        <f t="shared" si="8"/>
        <v>3.9417438129328401E-2</v>
      </c>
      <c r="O18" s="34">
        <f t="shared" si="9"/>
        <v>14211.016839194137</v>
      </c>
      <c r="P18" s="38">
        <f t="shared" si="10"/>
        <v>360526.14055149572</v>
      </c>
      <c r="Q18" s="34">
        <f>SUM(P18:$P$24)</f>
        <v>897120.55452811404</v>
      </c>
      <c r="S18" s="74" t="s">
        <v>62</v>
      </c>
      <c r="T18">
        <v>66040</v>
      </c>
      <c r="U18">
        <v>17228</v>
      </c>
      <c r="V18" s="56">
        <f t="shared" si="11"/>
        <v>260.87219866747427</v>
      </c>
      <c r="W18">
        <v>289014</v>
      </c>
      <c r="X18" s="56">
        <f t="shared" si="12"/>
        <v>0.73912780133252576</v>
      </c>
      <c r="Y18" s="56">
        <f t="shared" si="13"/>
        <v>59.609569086618642</v>
      </c>
      <c r="Z18" s="56">
        <f t="shared" si="14"/>
        <v>2.0173334875776892</v>
      </c>
      <c r="AA18" s="54">
        <v>12440</v>
      </c>
      <c r="AB18" s="54">
        <v>421</v>
      </c>
      <c r="AC18" s="56">
        <f t="shared" si="15"/>
        <v>0.96615755627009647</v>
      </c>
      <c r="AD18" s="56">
        <f t="shared" si="16"/>
        <v>0.74672791973404051</v>
      </c>
      <c r="AE18" s="54">
        <f t="shared" si="30"/>
        <v>67838.896404135725</v>
      </c>
      <c r="AF18" s="56">
        <f t="shared" si="17"/>
        <v>5.7592235599040954E-2</v>
      </c>
      <c r="AG18" s="54">
        <f t="shared" si="18"/>
        <v>17181.698415222374</v>
      </c>
      <c r="AH18" s="55">
        <f t="shared" si="19"/>
        <v>298333.59022285446</v>
      </c>
      <c r="AI18" s="37">
        <f>SUM(AH18:$AH$24)</f>
        <v>620287.01931962138</v>
      </c>
      <c r="AK18" s="33" t="s">
        <v>62</v>
      </c>
      <c r="AL18" s="34">
        <v>360526.14055149572</v>
      </c>
      <c r="AM18" s="34">
        <v>897120.55452811404</v>
      </c>
      <c r="AN18" s="51">
        <v>100083</v>
      </c>
      <c r="AO18" s="33"/>
      <c r="AP18" s="33"/>
      <c r="AQ18" s="33"/>
      <c r="AR18" s="33"/>
      <c r="AS18" s="33"/>
      <c r="AT18" s="33"/>
      <c r="AU18" s="33"/>
      <c r="AV18" s="34">
        <f t="shared" si="31"/>
        <v>103897.59219627292</v>
      </c>
      <c r="AW18" s="34">
        <f t="shared" si="32"/>
        <v>102455.47593728743</v>
      </c>
      <c r="AX18" s="52">
        <f t="shared" si="33"/>
        <v>109130.94384962431</v>
      </c>
      <c r="AY18" s="34">
        <f t="shared" si="34"/>
        <v>123249.72757921845</v>
      </c>
      <c r="AZ18" s="34">
        <f t="shared" si="35"/>
        <v>135367.68137231539</v>
      </c>
      <c r="BA18" s="79">
        <f t="shared" si="36"/>
        <v>136474.57673547356</v>
      </c>
      <c r="BC18" s="33" t="s">
        <v>62</v>
      </c>
      <c r="BD18" s="32">
        <v>75034</v>
      </c>
      <c r="BE18" s="34">
        <v>298333.59022285446</v>
      </c>
      <c r="BF18" s="34">
        <v>620287.01931962138</v>
      </c>
      <c r="BG18" s="34">
        <f t="shared" si="37"/>
        <v>80954.427898174967</v>
      </c>
      <c r="BH18" s="34">
        <f t="shared" si="38"/>
        <v>78504.50159981288</v>
      </c>
      <c r="BI18" s="108">
        <f t="shared" si="39"/>
        <v>85367.814231768381</v>
      </c>
      <c r="BJ18" s="34">
        <f t="shared" si="40"/>
        <v>98017.797202917805</v>
      </c>
      <c r="BK18" s="34">
        <f t="shared" si="41"/>
        <v>111599.98011761399</v>
      </c>
      <c r="BL18" s="108">
        <f t="shared" si="42"/>
        <v>112851.6353887437</v>
      </c>
      <c r="BN18" s="33" t="s">
        <v>62</v>
      </c>
      <c r="BO18" s="17">
        <f t="shared" si="20"/>
        <v>75034</v>
      </c>
      <c r="BP18" s="33">
        <v>100083</v>
      </c>
      <c r="BQ18" s="22">
        <f t="shared" si="21"/>
        <v>175117</v>
      </c>
      <c r="BR18" s="19">
        <f t="shared" si="22"/>
        <v>85367.814231768381</v>
      </c>
      <c r="BS18" s="23">
        <f t="shared" si="23"/>
        <v>109130.94384962431</v>
      </c>
      <c r="BT18" s="24">
        <f t="shared" si="24"/>
        <v>194498.75808139268</v>
      </c>
      <c r="BU18" s="19">
        <f t="shared" si="25"/>
        <v>112851.6353887437</v>
      </c>
      <c r="BV18" s="19">
        <f t="shared" si="26"/>
        <v>136474.57673547356</v>
      </c>
      <c r="BW18" s="25">
        <f t="shared" si="27"/>
        <v>249326.21212421724</v>
      </c>
    </row>
    <row r="19" spans="1:75" x14ac:dyDescent="0.3">
      <c r="A19" s="70" t="s">
        <v>63</v>
      </c>
      <c r="B19" s="34">
        <v>63416</v>
      </c>
      <c r="C19" s="34">
        <v>22170</v>
      </c>
      <c r="D19" s="57">
        <f t="shared" si="0"/>
        <v>349.59631638703166</v>
      </c>
      <c r="E19" s="34">
        <v>264799</v>
      </c>
      <c r="F19" s="71">
        <f t="shared" si="3"/>
        <v>0.6504036836129683</v>
      </c>
      <c r="G19" s="57">
        <f t="shared" si="4"/>
        <v>83.723881132481623</v>
      </c>
      <c r="H19" s="57">
        <f t="shared" si="5"/>
        <v>2.447476804189856</v>
      </c>
      <c r="I19" s="80">
        <v>15770</v>
      </c>
      <c r="J19" s="78">
        <v>461</v>
      </c>
      <c r="K19" s="57">
        <f t="shared" si="6"/>
        <v>0.9707672796448954</v>
      </c>
      <c r="L19" s="57">
        <f t="shared" si="7"/>
        <v>0.65863402350344979</v>
      </c>
      <c r="M19" s="34">
        <f t="shared" si="29"/>
        <v>64432.827004383551</v>
      </c>
      <c r="N19" s="96">
        <f t="shared" si="8"/>
        <v>8.1276404328291765E-2</v>
      </c>
      <c r="O19" s="34">
        <f t="shared" si="9"/>
        <v>21995.17490878468</v>
      </c>
      <c r="P19" s="38">
        <f t="shared" si="10"/>
        <v>270621.89931461215</v>
      </c>
      <c r="Q19" s="34">
        <f>SUM(P19:$P$24)</f>
        <v>536594.41397661832</v>
      </c>
      <c r="S19" s="74" t="s">
        <v>63</v>
      </c>
      <c r="T19">
        <f>T18-U18</f>
        <v>48812</v>
      </c>
      <c r="U19">
        <v>21065</v>
      </c>
      <c r="V19" s="56">
        <f t="shared" si="11"/>
        <v>431.55371629927072</v>
      </c>
      <c r="W19">
        <v>192089</v>
      </c>
      <c r="X19" s="56">
        <f t="shared" si="12"/>
        <v>0.56844628370072936</v>
      </c>
      <c r="Y19" s="56">
        <f t="shared" si="13"/>
        <v>109.66270843202889</v>
      </c>
      <c r="Z19" s="56">
        <f t="shared" si="14"/>
        <v>3.6748673570307555</v>
      </c>
      <c r="AA19" s="54">
        <v>13160</v>
      </c>
      <c r="AB19" s="54">
        <v>441</v>
      </c>
      <c r="AC19" s="56">
        <f t="shared" si="15"/>
        <v>0.96648936170212763</v>
      </c>
      <c r="AD19" s="56">
        <f t="shared" si="16"/>
        <v>0.57930855934837078</v>
      </c>
      <c r="AE19" s="54">
        <f t="shared" si="30"/>
        <v>50657.197988913351</v>
      </c>
      <c r="AF19" s="56">
        <f t="shared" si="17"/>
        <v>0.10598784107499815</v>
      </c>
      <c r="AG19" s="54">
        <f t="shared" si="18"/>
        <v>21311.049601330771</v>
      </c>
      <c r="AH19" s="55">
        <f t="shared" si="19"/>
        <v>201070.70193316648</v>
      </c>
      <c r="AI19" s="37">
        <f>SUM(AH19:$AH$24)</f>
        <v>321953.42909676692</v>
      </c>
      <c r="AK19" s="33" t="s">
        <v>63</v>
      </c>
      <c r="AL19" s="34">
        <v>270621.89931461215</v>
      </c>
      <c r="AM19" s="34">
        <v>536594.41397661832</v>
      </c>
      <c r="AN19" s="51">
        <v>124888</v>
      </c>
      <c r="AO19" s="33"/>
      <c r="AP19" s="33"/>
      <c r="AQ19" s="33"/>
      <c r="AR19" s="33"/>
      <c r="AS19" s="33"/>
      <c r="AT19" s="33"/>
      <c r="AU19" s="33"/>
      <c r="AV19" s="34">
        <f>AN18*(AL19/AL18)+AN19*(AM20/AM19)</f>
        <v>137028.29408762776</v>
      </c>
      <c r="AW19" s="34">
        <f>AV18*($AL$19/$AL$18)+AV19*($AM$20/$AM$19)</f>
        <v>145909.19469594973</v>
      </c>
      <c r="AX19" s="52">
        <f t="shared" ref="AX19:BA19" si="53">AW18*($AL$19/$AL$18)+AW19*($AM$20/$AM$19)</f>
        <v>149228.67382524908</v>
      </c>
      <c r="AY19" s="34">
        <f t="shared" si="53"/>
        <v>155884.84187019896</v>
      </c>
      <c r="AZ19" s="34">
        <f t="shared" si="53"/>
        <v>169782.07831399614</v>
      </c>
      <c r="BA19" s="52">
        <f t="shared" si="53"/>
        <v>185766.59454124473</v>
      </c>
      <c r="BC19" s="33" t="s">
        <v>63</v>
      </c>
      <c r="BD19" s="32">
        <v>69628</v>
      </c>
      <c r="BE19" s="34">
        <v>201070.70193316648</v>
      </c>
      <c r="BF19" s="34">
        <v>321953.42909676692</v>
      </c>
      <c r="BG19" s="34">
        <f>BD18*(BE19/BE18)+BD19*(BF20/BF19)</f>
        <v>76714.353717267819</v>
      </c>
      <c r="BH19" s="34">
        <f>BG18*($BE$19/$BE$18)+BG19*($BF$20/$BF$19)</f>
        <v>83365.288742005563</v>
      </c>
      <c r="BI19" s="108">
        <f t="shared" ref="BI19:BL19" si="54">BH18*($BE$19/$BE$18)+BH19*($BF$20/$BF$19)</f>
        <v>84211.292116382843</v>
      </c>
      <c r="BJ19" s="34">
        <f t="shared" si="54"/>
        <v>89154.669551313535</v>
      </c>
      <c r="BK19" s="34">
        <f t="shared" si="54"/>
        <v>99536.570438069466</v>
      </c>
      <c r="BL19" s="108">
        <f t="shared" si="54"/>
        <v>112588.73827306079</v>
      </c>
      <c r="BN19" s="46" t="s">
        <v>63</v>
      </c>
      <c r="BO19" s="63">
        <f t="shared" si="20"/>
        <v>69628</v>
      </c>
      <c r="BP19" s="46">
        <v>124888</v>
      </c>
      <c r="BQ19" s="39">
        <f t="shared" si="21"/>
        <v>194516</v>
      </c>
      <c r="BR19" s="81">
        <f t="shared" si="22"/>
        <v>84211.292116382843</v>
      </c>
      <c r="BS19" s="77">
        <f t="shared" si="23"/>
        <v>149228.67382524908</v>
      </c>
      <c r="BT19" s="95">
        <f t="shared" si="24"/>
        <v>233439.96594163193</v>
      </c>
      <c r="BU19" s="81">
        <f t="shared" si="25"/>
        <v>112588.73827306079</v>
      </c>
      <c r="BV19" s="81">
        <f t="shared" si="26"/>
        <v>185766.59454124473</v>
      </c>
      <c r="BW19" s="48">
        <f t="shared" si="27"/>
        <v>298355.33281430556</v>
      </c>
    </row>
    <row r="20" spans="1:75" x14ac:dyDescent="0.3">
      <c r="A20" s="70" t="s">
        <v>64</v>
      </c>
      <c r="B20" s="34">
        <f>B19-C19</f>
        <v>41246</v>
      </c>
      <c r="C20" s="34">
        <f>B20-B21</f>
        <v>22030</v>
      </c>
      <c r="D20" s="57">
        <f>(C20/B20)*1000</f>
        <v>534.11239877806338</v>
      </c>
      <c r="E20" s="34">
        <v>192100</v>
      </c>
      <c r="F20" s="71">
        <f t="shared" si="3"/>
        <v>0.46588760122193662</v>
      </c>
      <c r="G20" s="57">
        <f t="shared" si="4"/>
        <v>114.679854242582</v>
      </c>
      <c r="H20" s="57">
        <f t="shared" si="5"/>
        <v>3.5110219650719712</v>
      </c>
      <c r="I20" s="77">
        <v>16952</v>
      </c>
      <c r="J20" s="81">
        <v>519</v>
      </c>
      <c r="K20" s="57">
        <f t="shared" si="6"/>
        <v>0.96938414346389812</v>
      </c>
      <c r="L20" s="57">
        <f t="shared" si="7"/>
        <v>0.47691063725083749</v>
      </c>
      <c r="M20" s="34">
        <f t="shared" si="29"/>
        <v>42437.652095598867</v>
      </c>
      <c r="N20" s="96">
        <f t="shared" si="8"/>
        <v>0.11116883227751002</v>
      </c>
      <c r="O20" s="34">
        <f t="shared" si="9"/>
        <v>22198.684391257473</v>
      </c>
      <c r="P20" s="34">
        <f t="shared" si="10"/>
        <v>199684.42535982607</v>
      </c>
      <c r="Q20" s="97">
        <f>SUM(P20:$P$24)</f>
        <v>265972.51466200594</v>
      </c>
      <c r="S20" s="74" t="s">
        <v>64</v>
      </c>
      <c r="T20">
        <v>27747</v>
      </c>
      <c r="U20">
        <v>18992</v>
      </c>
      <c r="V20" s="56">
        <f t="shared" si="11"/>
        <v>684.47039319566079</v>
      </c>
      <c r="W20">
        <v>88411</v>
      </c>
      <c r="X20" s="56">
        <f t="shared" si="12"/>
        <v>0.31552960680433917</v>
      </c>
      <c r="Y20" s="56">
        <f t="shared" si="13"/>
        <v>214.81489859859067</v>
      </c>
      <c r="Z20" s="56">
        <f t="shared" si="14"/>
        <v>7.4655920214487619</v>
      </c>
      <c r="AA20" s="54">
        <v>9294</v>
      </c>
      <c r="AB20" s="54">
        <v>323</v>
      </c>
      <c r="AC20" s="56">
        <f t="shared" si="15"/>
        <v>0.96524639552399394</v>
      </c>
      <c r="AD20" s="56">
        <f t="shared" si="16"/>
        <v>0.32843563977104517</v>
      </c>
      <c r="AE20" s="54">
        <f t="shared" si="30"/>
        <v>29346.14838758258</v>
      </c>
      <c r="AF20" s="56">
        <f t="shared" si="17"/>
        <v>0.2073493065771419</v>
      </c>
      <c r="AG20" s="54">
        <f t="shared" si="18"/>
        <v>19707.827367090867</v>
      </c>
      <c r="AH20" s="54">
        <f t="shared" si="19"/>
        <v>95046.507231789554</v>
      </c>
      <c r="AI20" s="82">
        <f>SUM(AH20:$AH$24)</f>
        <v>120882.72716360046</v>
      </c>
      <c r="AK20" s="46" t="s">
        <v>64</v>
      </c>
      <c r="AL20" s="47"/>
      <c r="AM20" s="47">
        <v>265972.51466200594</v>
      </c>
      <c r="AN20" s="46"/>
      <c r="AO20" s="46"/>
      <c r="AP20" s="46"/>
      <c r="AQ20" s="46"/>
      <c r="AR20" s="46"/>
      <c r="AS20" s="46"/>
      <c r="AT20" s="46"/>
      <c r="AU20" s="46"/>
      <c r="AV20" s="34"/>
      <c r="AW20" s="46"/>
      <c r="AX20" s="46"/>
      <c r="AY20" s="46"/>
      <c r="AZ20" s="46"/>
      <c r="BA20" s="50"/>
      <c r="BC20" s="46" t="s">
        <v>64</v>
      </c>
      <c r="BD20" s="46"/>
      <c r="BE20" s="47"/>
      <c r="BF20" s="47">
        <v>120882.72716360046</v>
      </c>
      <c r="BG20" s="46"/>
      <c r="BH20" s="46"/>
      <c r="BI20" s="46"/>
      <c r="BJ20" s="46"/>
      <c r="BK20" s="46"/>
      <c r="BL20" s="50"/>
    </row>
    <row r="21" spans="1:75" x14ac:dyDescent="0.3">
      <c r="A21" s="83" t="s">
        <v>100</v>
      </c>
      <c r="B21" s="84">
        <v>19216</v>
      </c>
      <c r="C21" s="84">
        <v>15032</v>
      </c>
      <c r="D21" s="85">
        <f t="shared" ref="D21:D24" si="55">(C21/B21)*1000</f>
        <v>782.26477935054118</v>
      </c>
      <c r="E21" s="84">
        <v>52584</v>
      </c>
      <c r="F21" s="86">
        <f t="shared" si="3"/>
        <v>0.21773522064945883</v>
      </c>
      <c r="G21" s="85">
        <f t="shared" si="4"/>
        <v>285.86642324661494</v>
      </c>
      <c r="H21" s="85">
        <f t="shared" si="5"/>
        <v>8.3309350390198951</v>
      </c>
      <c r="I21" s="87">
        <v>11152</v>
      </c>
      <c r="J21" s="88">
        <v>325</v>
      </c>
      <c r="K21" s="85">
        <f t="shared" si="6"/>
        <v>0.97085724533715922</v>
      </c>
      <c r="L21" s="85">
        <f t="shared" si="7"/>
        <v>0.22762673427455113</v>
      </c>
      <c r="M21" s="84">
        <f t="shared" si="29"/>
        <v>20238.967704341394</v>
      </c>
      <c r="N21" s="98">
        <f t="shared" si="8"/>
        <v>0.27753548820759505</v>
      </c>
      <c r="O21" s="84">
        <v>15639.295</v>
      </c>
      <c r="P21" s="84">
        <f t="shared" si="10"/>
        <v>56350.613397238383</v>
      </c>
      <c r="Q21" s="84">
        <f>SUM(P21:$P$24)</f>
        <v>66288.089302179942</v>
      </c>
      <c r="S21" s="99"/>
      <c r="T21" s="100">
        <v>8755</v>
      </c>
      <c r="U21" s="100">
        <v>7537</v>
      </c>
      <c r="V21" s="101">
        <f t="shared" si="11"/>
        <v>860.87949743004003</v>
      </c>
      <c r="W21" s="100">
        <v>20497</v>
      </c>
      <c r="X21" s="101">
        <f t="shared" si="12"/>
        <v>0.13912050256996</v>
      </c>
      <c r="Y21" s="101">
        <f t="shared" si="13"/>
        <v>367.71234814850953</v>
      </c>
      <c r="Z21" s="101">
        <f t="shared" si="14"/>
        <v>14.37863120994747</v>
      </c>
      <c r="AA21" s="102">
        <v>3478</v>
      </c>
      <c r="AB21" s="102">
        <v>136</v>
      </c>
      <c r="AC21" s="101">
        <f t="shared" si="15"/>
        <v>0.96089706728004598</v>
      </c>
      <c r="AD21" s="101">
        <f t="shared" si="16"/>
        <v>0.15027511070586483</v>
      </c>
      <c r="AE21" s="102">
        <f t="shared" si="30"/>
        <v>9638.3210204917104</v>
      </c>
      <c r="AF21" s="101">
        <f t="shared" si="17"/>
        <v>0.35333371693856208</v>
      </c>
      <c r="AG21" s="102">
        <f t="shared" si="18"/>
        <v>8189.9212621186543</v>
      </c>
      <c r="AH21" s="102">
        <f t="shared" si="19"/>
        <v>23178.997275096517</v>
      </c>
      <c r="AI21" s="103">
        <f>SUM(AH21:$AH$24)</f>
        <v>25836.219931810905</v>
      </c>
    </row>
    <row r="22" spans="1:75" x14ac:dyDescent="0.3">
      <c r="A22" s="83" t="s">
        <v>101</v>
      </c>
      <c r="B22" s="84">
        <v>4184</v>
      </c>
      <c r="C22" s="84">
        <v>3879</v>
      </c>
      <c r="D22" s="85">
        <f t="shared" si="55"/>
        <v>927.10325047801143</v>
      </c>
      <c r="E22" s="84">
        <v>8355</v>
      </c>
      <c r="F22" s="86">
        <f t="shared" si="3"/>
        <v>7.2896749521988546E-2</v>
      </c>
      <c r="G22" s="85">
        <f t="shared" si="4"/>
        <v>464.27289048473966</v>
      </c>
      <c r="H22" s="85">
        <f>G22*(1-K22)</f>
        <v>13.530190944004712</v>
      </c>
      <c r="I22" s="89"/>
      <c r="J22" s="89"/>
      <c r="K22" s="85">
        <f>K$21</f>
        <v>0.97085724533715922</v>
      </c>
      <c r="L22" s="85">
        <f t="shared" si="7"/>
        <v>7.8677758848446203E-2</v>
      </c>
      <c r="M22" s="84">
        <f t="shared" si="29"/>
        <v>4606.9301236273404</v>
      </c>
      <c r="N22" s="98">
        <f t="shared" si="8"/>
        <v>0.45074269954073498</v>
      </c>
      <c r="O22" s="84">
        <v>4246.4380000000001</v>
      </c>
      <c r="P22" s="84">
        <f>O22/N22</f>
        <v>9420.9800942460679</v>
      </c>
      <c r="Q22" s="84">
        <f>SUM(P22:$P$24)</f>
        <v>9937.4759049415497</v>
      </c>
      <c r="S22" s="99"/>
      <c r="T22" s="100">
        <v>1218</v>
      </c>
      <c r="U22" s="100">
        <v>1170</v>
      </c>
      <c r="V22" s="101">
        <f t="shared" si="11"/>
        <v>960.59113300492618</v>
      </c>
      <c r="W22" s="100">
        <v>2095</v>
      </c>
      <c r="X22" s="101">
        <f t="shared" si="12"/>
        <v>3.9408866995073843E-2</v>
      </c>
      <c r="Y22" s="101">
        <f t="shared" si="13"/>
        <v>558.47255369928405</v>
      </c>
      <c r="Z22" s="101">
        <f>Y22*(1-AC22)</f>
        <v>21.837914693244013</v>
      </c>
      <c r="AA22" s="101"/>
      <c r="AB22" s="101"/>
      <c r="AC22" s="101">
        <f>AC21</f>
        <v>0.96089706728004598</v>
      </c>
      <c r="AD22" s="101">
        <f t="shared" si="16"/>
        <v>4.4720880366571333E-2</v>
      </c>
      <c r="AE22" s="102">
        <f t="shared" si="30"/>
        <v>1448.3997583730559</v>
      </c>
      <c r="AF22" s="101">
        <f t="shared" si="17"/>
        <v>0.53663463900604003</v>
      </c>
      <c r="AG22" s="102">
        <f t="shared" si="18"/>
        <v>1383.6260460558835</v>
      </c>
      <c r="AH22" s="102">
        <f t="shared" si="19"/>
        <v>2578.3390513490695</v>
      </c>
      <c r="AI22" s="103">
        <f>SUM(AH22:$AH$24)</f>
        <v>2657.2226567143871</v>
      </c>
      <c r="AO22" s="63" t="s">
        <v>65</v>
      </c>
      <c r="AP22" s="81">
        <f>SUM(AP5:AP11)</f>
        <v>124738.26651300059</v>
      </c>
      <c r="AQ22" s="81">
        <f t="shared" ref="AQ22:AU22" si="56">SUM(AQ5:AQ11)</f>
        <v>116427.21001557817</v>
      </c>
      <c r="AR22" s="81">
        <f t="shared" si="56"/>
        <v>111106.76405724481</v>
      </c>
      <c r="AS22" s="81">
        <f t="shared" si="56"/>
        <v>107055.99010577443</v>
      </c>
      <c r="AT22" s="81">
        <f t="shared" si="56"/>
        <v>100233.58897626914</v>
      </c>
      <c r="AU22" s="81">
        <f t="shared" si="56"/>
        <v>89352.911290003132</v>
      </c>
    </row>
    <row r="23" spans="1:75" x14ac:dyDescent="0.3">
      <c r="A23" s="83" t="s">
        <v>102</v>
      </c>
      <c r="B23" s="84">
        <v>305</v>
      </c>
      <c r="C23" s="84">
        <v>300</v>
      </c>
      <c r="D23" s="85">
        <f t="shared" si="55"/>
        <v>983.60655737704917</v>
      </c>
      <c r="E23" s="84">
        <v>417</v>
      </c>
      <c r="F23" s="86">
        <f t="shared" si="3"/>
        <v>1.6393442622950838E-2</v>
      </c>
      <c r="G23" s="85">
        <f t="shared" si="4"/>
        <v>719.42446043165467</v>
      </c>
      <c r="H23" s="85">
        <f t="shared" ref="H23:H24" si="57">G23*(1-K23)</f>
        <v>20.966010548806313</v>
      </c>
      <c r="I23" s="90"/>
      <c r="J23" s="90"/>
      <c r="K23" s="85">
        <f t="shared" ref="K23:K24" si="58">K$21</f>
        <v>0.97085724533715922</v>
      </c>
      <c r="L23" s="85">
        <f t="shared" si="7"/>
        <v>1.8479899045306725E-2</v>
      </c>
      <c r="M23" s="84">
        <f t="shared" si="29"/>
        <v>362.46293729839437</v>
      </c>
      <c r="N23" s="98">
        <f t="shared" si="8"/>
        <v>0.69845844988284833</v>
      </c>
      <c r="O23" s="84">
        <v>355.93</v>
      </c>
      <c r="P23" s="84">
        <f t="shared" si="10"/>
        <v>509.59366310150557</v>
      </c>
      <c r="Q23" s="84">
        <f>SUM(P23:$P$24)</f>
        <v>516.49581069548356</v>
      </c>
      <c r="S23" s="99"/>
      <c r="T23" s="100">
        <v>47</v>
      </c>
      <c r="U23" s="100">
        <v>47</v>
      </c>
      <c r="V23" s="101">
        <f t="shared" si="11"/>
        <v>1000</v>
      </c>
      <c r="W23" s="100">
        <v>55</v>
      </c>
      <c r="X23" s="101">
        <f t="shared" si="12"/>
        <v>0</v>
      </c>
      <c r="Y23" s="101">
        <f t="shared" si="13"/>
        <v>854.5454545454545</v>
      </c>
      <c r="Z23" s="101">
        <f>Y23*(1-AC23)</f>
        <v>33.41523341523343</v>
      </c>
      <c r="AA23" s="101"/>
      <c r="AB23" s="101"/>
      <c r="AC23" s="101">
        <f>AC22</f>
        <v>0.96089706728004598</v>
      </c>
      <c r="AD23" s="101">
        <f t="shared" si="16"/>
        <v>0</v>
      </c>
      <c r="AE23" s="102">
        <f t="shared" si="30"/>
        <v>64.773712317172254</v>
      </c>
      <c r="AF23" s="101">
        <f t="shared" si="17"/>
        <v>0.82113022113022116</v>
      </c>
      <c r="AG23" s="102">
        <f t="shared" si="18"/>
        <v>64.773712317172254</v>
      </c>
      <c r="AH23" s="102">
        <f t="shared" si="19"/>
        <v>78.883605365317493</v>
      </c>
      <c r="AI23" s="103">
        <f>SUM(AH23:$AH$24)</f>
        <v>78.883605365317493</v>
      </c>
      <c r="AO23" s="63" t="s">
        <v>66</v>
      </c>
      <c r="AP23" s="81">
        <f>(1/2.05)*AP22</f>
        <v>60847.934884390539</v>
      </c>
      <c r="AQ23" s="81">
        <f t="shared" ref="AQ23:AU23" si="59">(1/2.05)*AQ22</f>
        <v>56793.760983208864</v>
      </c>
      <c r="AR23" s="81">
        <f t="shared" si="59"/>
        <v>54198.421491338937</v>
      </c>
      <c r="AS23" s="81">
        <f t="shared" si="59"/>
        <v>52222.434197938754</v>
      </c>
      <c r="AT23" s="81">
        <f t="shared" si="59"/>
        <v>48894.433646960562</v>
      </c>
      <c r="AU23" s="81">
        <f t="shared" si="59"/>
        <v>43586.785995123486</v>
      </c>
    </row>
    <row r="24" spans="1:75" x14ac:dyDescent="0.3">
      <c r="A24" s="91" t="s">
        <v>103</v>
      </c>
      <c r="B24" s="92">
        <v>4</v>
      </c>
      <c r="C24" s="92">
        <v>4</v>
      </c>
      <c r="D24" s="85">
        <f t="shared" si="55"/>
        <v>1000</v>
      </c>
      <c r="E24" s="92">
        <v>4</v>
      </c>
      <c r="F24" s="86">
        <f t="shared" si="3"/>
        <v>0</v>
      </c>
      <c r="G24" s="85">
        <f t="shared" si="4"/>
        <v>1000</v>
      </c>
      <c r="H24" s="85">
        <f t="shared" si="57"/>
        <v>29.142754662840776</v>
      </c>
      <c r="I24" s="93"/>
      <c r="J24" s="93"/>
      <c r="K24" s="85">
        <f t="shared" si="58"/>
        <v>0.97085724533715922</v>
      </c>
      <c r="L24" s="85">
        <f t="shared" si="7"/>
        <v>0</v>
      </c>
      <c r="M24" s="84">
        <f t="shared" si="29"/>
        <v>6.6982784889396694</v>
      </c>
      <c r="N24" s="98">
        <f t="shared" si="8"/>
        <v>0.97085724533715922</v>
      </c>
      <c r="O24" s="92">
        <v>6.7009999999999996</v>
      </c>
      <c r="P24" s="84">
        <f t="shared" si="10"/>
        <v>6.9021475939780181</v>
      </c>
      <c r="Q24" s="84">
        <f>SUM(P24:$P$24)</f>
        <v>6.9021475939780181</v>
      </c>
      <c r="S24" s="104"/>
      <c r="T24" s="105">
        <v>0</v>
      </c>
      <c r="U24" s="105">
        <v>0</v>
      </c>
      <c r="V24" s="106"/>
      <c r="W24" s="105">
        <v>0</v>
      </c>
      <c r="X24" s="101">
        <f t="shared" si="12"/>
        <v>1</v>
      </c>
      <c r="Y24" s="106"/>
      <c r="Z24" s="106"/>
      <c r="AA24" s="106"/>
      <c r="AB24" s="106"/>
      <c r="AC24" s="106"/>
      <c r="AD24" s="106"/>
      <c r="AE24" s="102">
        <f t="shared" si="30"/>
        <v>0</v>
      </c>
      <c r="AF24" s="106"/>
      <c r="AG24" s="102">
        <f t="shared" si="18"/>
        <v>0</v>
      </c>
      <c r="AH24" s="102">
        <v>0</v>
      </c>
      <c r="AI24" s="103">
        <f>SUM(AH24:$AH$24)</f>
        <v>0</v>
      </c>
      <c r="AO24" s="63" t="s">
        <v>67</v>
      </c>
      <c r="AP24" s="81">
        <f>AP22-AP23</f>
        <v>63890.331628610053</v>
      </c>
      <c r="AQ24" s="81">
        <f t="shared" ref="AQ24:AU24" si="60">AQ22-AQ23</f>
        <v>59633.449032369303</v>
      </c>
      <c r="AR24" s="81">
        <f t="shared" si="60"/>
        <v>56908.342565905878</v>
      </c>
      <c r="AS24" s="81">
        <f t="shared" si="60"/>
        <v>54833.555907835675</v>
      </c>
      <c r="AT24" s="81">
        <f t="shared" si="60"/>
        <v>51339.155329308574</v>
      </c>
      <c r="AU24" s="81">
        <f t="shared" si="60"/>
        <v>45766.125294879646</v>
      </c>
    </row>
    <row r="25" spans="1:75" x14ac:dyDescent="0.3">
      <c r="B25" s="54"/>
      <c r="C25" s="54"/>
      <c r="D25" s="56"/>
      <c r="E25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EMILIA_PUNTO1_NORM</vt:lpstr>
      <vt:lpstr>EMILIA_PUNTO2_NORM</vt:lpstr>
      <vt:lpstr>EMILIA_PUNTO3_NORM</vt:lpstr>
      <vt:lpstr>EMILIA_PUNTO1_TM</vt:lpstr>
      <vt:lpstr>EMILIA_PUNTO2_TM</vt:lpstr>
      <vt:lpstr>EMILIA_PUNTO3_TM</vt:lpstr>
      <vt:lpstr>EMILIA_PUNTO1</vt:lpstr>
      <vt:lpstr>EMILIA_PUNTO2</vt:lpstr>
      <vt:lpstr>EMILIA_PUNTO3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Bonsignore</dc:creator>
  <cp:lastModifiedBy>Luca Bonsignore</cp:lastModifiedBy>
  <dcterms:created xsi:type="dcterms:W3CDTF">2025-01-11T19:12:17Z</dcterms:created>
  <dcterms:modified xsi:type="dcterms:W3CDTF">2025-01-14T11:34:24Z</dcterms:modified>
</cp:coreProperties>
</file>