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geit-my.sharepoint.com/personal/s5203376_studenti_unige_it/Documents/Documenti/Luca/UNI/MAGISTRALE/I_ANNO_LM/TEORIE_E_MODELLI_DEMOGRAFICI/Lavoro_di_gruppo/File_finali/"/>
    </mc:Choice>
  </mc:AlternateContent>
  <xr:revisionPtr revIDLastSave="208" documentId="8_{4FF86691-31E3-4F75-8082-338D0C4AA8D7}" xr6:coauthVersionLast="47" xr6:coauthVersionMax="47" xr10:uidLastSave="{62D5919E-7A66-4106-BDE5-66C5A2E8A8D2}"/>
  <bookViews>
    <workbookView xWindow="2304" yWindow="2304" windowWidth="17280" windowHeight="8880" activeTab="1" xr2:uid="{58253E6A-0D33-483B-BDAD-774658A77A85}"/>
  </bookViews>
  <sheets>
    <sheet name="FVG_PUNTO3_NORM" sheetId="10" r:id="rId1"/>
    <sheet name="FVG_PUNTO2_NORM" sheetId="9" r:id="rId2"/>
    <sheet name="FVG_PUNTO1_NORM" sheetId="8" r:id="rId3"/>
    <sheet name="FVG_PUNTO1_TM" sheetId="5" r:id="rId4"/>
    <sheet name="FVG_PUNTO2_TM" sheetId="6" r:id="rId5"/>
    <sheet name="FVG_PUNTO3_TM" sheetId="7" r:id="rId6"/>
    <sheet name="FVG_PUNTO1" sheetId="2" r:id="rId7"/>
    <sheet name="FVG_PUNTO2" sheetId="3" r:id="rId8"/>
    <sheet name="FVG_PUNTO3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7" i="10" l="1"/>
  <c r="CC7" i="10"/>
  <c r="BZ8" i="10" s="1"/>
  <c r="CD7" i="10"/>
  <c r="CE7" i="10"/>
  <c r="CF7" i="10"/>
  <c r="CA7" i="10"/>
  <c r="BZ7" i="10"/>
  <c r="AR8" i="9"/>
  <c r="AS8" i="9"/>
  <c r="AT8" i="9"/>
  <c r="AU8" i="9"/>
  <c r="AV8" i="9"/>
  <c r="AQ8" i="9"/>
  <c r="AP8" i="9"/>
  <c r="AR8" i="8"/>
  <c r="AS8" i="8"/>
  <c r="AP9" i="8" s="1"/>
  <c r="AT8" i="8"/>
  <c r="AU8" i="8"/>
  <c r="AV8" i="8"/>
  <c r="AQ8" i="8"/>
  <c r="AP8" i="8"/>
  <c r="CF11" i="10"/>
  <c r="BZ13" i="10" s="1"/>
  <c r="CE11" i="10"/>
  <c r="CD11" i="10"/>
  <c r="CC11" i="10"/>
  <c r="BZ12" i="10" s="1"/>
  <c r="CB11" i="10"/>
  <c r="CA11" i="10"/>
  <c r="BZ11" i="10"/>
  <c r="BZ9" i="10"/>
  <c r="CF3" i="10"/>
  <c r="BZ5" i="10" s="1"/>
  <c r="CE3" i="10"/>
  <c r="CD3" i="10"/>
  <c r="CC3" i="10"/>
  <c r="BZ4" i="10" s="1"/>
  <c r="CB3" i="10"/>
  <c r="CA3" i="10"/>
  <c r="BZ3" i="10"/>
  <c r="K23" i="9"/>
  <c r="J23" i="9"/>
  <c r="I23" i="9"/>
  <c r="H23" i="9"/>
  <c r="G23" i="9"/>
  <c r="F23" i="9"/>
  <c r="K22" i="9"/>
  <c r="K24" i="9" s="1"/>
  <c r="AB2" i="9" s="1"/>
  <c r="J22" i="9"/>
  <c r="J24" i="9" s="1"/>
  <c r="AA2" i="9" s="1"/>
  <c r="I22" i="9"/>
  <c r="I24" i="9" s="1"/>
  <c r="Z2" i="9" s="1"/>
  <c r="H22" i="9"/>
  <c r="H24" i="9" s="1"/>
  <c r="Y2" i="9" s="1"/>
  <c r="G22" i="9"/>
  <c r="G24" i="9" s="1"/>
  <c r="X2" i="9" s="1"/>
  <c r="F22" i="9"/>
  <c r="F24" i="9" s="1"/>
  <c r="W2" i="9" s="1"/>
  <c r="W19" i="9"/>
  <c r="X19" i="9" s="1"/>
  <c r="W18" i="9"/>
  <c r="X17" i="9"/>
  <c r="Y18" i="9" s="1"/>
  <c r="W17" i="9"/>
  <c r="X18" i="9" s="1"/>
  <c r="Y19" i="9" s="1"/>
  <c r="W16" i="9"/>
  <c r="Y15" i="9"/>
  <c r="Z16" i="9" s="1"/>
  <c r="AA17" i="9" s="1"/>
  <c r="AB18" i="9" s="1"/>
  <c r="X15" i="9"/>
  <c r="Y16" i="9" s="1"/>
  <c r="Z17" i="9" s="1"/>
  <c r="AA18" i="9" s="1"/>
  <c r="W15" i="9"/>
  <c r="X16" i="9" s="1"/>
  <c r="Y17" i="9" s="1"/>
  <c r="Z18" i="9" s="1"/>
  <c r="X14" i="9"/>
  <c r="W14" i="9"/>
  <c r="X13" i="9"/>
  <c r="Y14" i="9" s="1"/>
  <c r="W13" i="9"/>
  <c r="AP12" i="9"/>
  <c r="Y12" i="9"/>
  <c r="Z13" i="9" s="1"/>
  <c r="AA14" i="9" s="1"/>
  <c r="W12" i="9"/>
  <c r="X11" i="9"/>
  <c r="W11" i="9"/>
  <c r="X12" i="9" s="1"/>
  <c r="Y13" i="9" s="1"/>
  <c r="Z14" i="9" s="1"/>
  <c r="W10" i="9"/>
  <c r="W9" i="9"/>
  <c r="X10" i="9" s="1"/>
  <c r="X8" i="9"/>
  <c r="Y9" i="9" s="1"/>
  <c r="Z10" i="9" s="1"/>
  <c r="W8" i="9"/>
  <c r="X9" i="9" s="1"/>
  <c r="Y10" i="9" s="1"/>
  <c r="W7" i="9"/>
  <c r="X6" i="9"/>
  <c r="Y7" i="9" s="1"/>
  <c r="Z8" i="9" s="1"/>
  <c r="AA9" i="9" s="1"/>
  <c r="AB10" i="9" s="1"/>
  <c r="W6" i="9"/>
  <c r="X7" i="9" s="1"/>
  <c r="Y8" i="9" s="1"/>
  <c r="Z9" i="9" s="1"/>
  <c r="AA10" i="9" s="1"/>
  <c r="W5" i="9"/>
  <c r="AP4" i="9"/>
  <c r="X4" i="9"/>
  <c r="Y5" i="9" s="1"/>
  <c r="Z6" i="9" s="1"/>
  <c r="AA7" i="9" s="1"/>
  <c r="AB8" i="9" s="1"/>
  <c r="W4" i="9"/>
  <c r="X5" i="9" s="1"/>
  <c r="Y6" i="9" s="1"/>
  <c r="Z7" i="9" s="1"/>
  <c r="AA8" i="9" s="1"/>
  <c r="AB9" i="9" s="1"/>
  <c r="W3" i="9"/>
  <c r="K23" i="8"/>
  <c r="J23" i="8"/>
  <c r="I23" i="8"/>
  <c r="H23" i="8"/>
  <c r="G23" i="8"/>
  <c r="F23" i="8"/>
  <c r="K22" i="8"/>
  <c r="K24" i="8" s="1"/>
  <c r="J22" i="8"/>
  <c r="J24" i="8" s="1"/>
  <c r="I22" i="8"/>
  <c r="I24" i="8" s="1"/>
  <c r="H22" i="8"/>
  <c r="H24" i="8" s="1"/>
  <c r="G22" i="8"/>
  <c r="G24" i="8" s="1"/>
  <c r="F22" i="8"/>
  <c r="F24" i="8" s="1"/>
  <c r="AV12" i="8"/>
  <c r="AP14" i="8" s="1"/>
  <c r="AU12" i="8"/>
  <c r="AT12" i="8"/>
  <c r="AS12" i="8"/>
  <c r="AP13" i="8" s="1"/>
  <c r="AR12" i="8"/>
  <c r="AQ12" i="8"/>
  <c r="AP12" i="8"/>
  <c r="AP10" i="8"/>
  <c r="AP5" i="8"/>
  <c r="AV4" i="8"/>
  <c r="AP6" i="8" s="1"/>
  <c r="AU4" i="8"/>
  <c r="AT4" i="8"/>
  <c r="AS4" i="8"/>
  <c r="AR4" i="8"/>
  <c r="AQ4" i="8"/>
  <c r="AP4" i="8"/>
  <c r="AP8" i="5"/>
  <c r="AQ8" i="5"/>
  <c r="AR8" i="6"/>
  <c r="AS8" i="6"/>
  <c r="AT8" i="6"/>
  <c r="AU8" i="6"/>
  <c r="AV8" i="6"/>
  <c r="AQ8" i="6"/>
  <c r="AP8" i="6"/>
  <c r="CB7" i="7"/>
  <c r="CC7" i="7"/>
  <c r="CD7" i="7"/>
  <c r="CE7" i="7"/>
  <c r="CF7" i="7"/>
  <c r="BZ9" i="7" s="1"/>
  <c r="CA7" i="7"/>
  <c r="BZ7" i="7"/>
  <c r="CF11" i="7"/>
  <c r="BZ13" i="7" s="1"/>
  <c r="CE11" i="7"/>
  <c r="CD11" i="7"/>
  <c r="CC11" i="7"/>
  <c r="BZ12" i="7" s="1"/>
  <c r="CB11" i="7"/>
  <c r="CA11" i="7"/>
  <c r="BZ11" i="7"/>
  <c r="BZ8" i="7"/>
  <c r="CF3" i="7"/>
  <c r="BZ5" i="7" s="1"/>
  <c r="CE3" i="7"/>
  <c r="CD3" i="7"/>
  <c r="CC3" i="7"/>
  <c r="BZ4" i="7" s="1"/>
  <c r="CB3" i="7"/>
  <c r="CA3" i="7"/>
  <c r="BZ3" i="7"/>
  <c r="K23" i="6"/>
  <c r="J23" i="6"/>
  <c r="I23" i="6"/>
  <c r="H23" i="6"/>
  <c r="G23" i="6"/>
  <c r="F23" i="6"/>
  <c r="K22" i="6"/>
  <c r="K24" i="6" s="1"/>
  <c r="AB2" i="6" s="1"/>
  <c r="J22" i="6"/>
  <c r="J24" i="6" s="1"/>
  <c r="AA2" i="6" s="1"/>
  <c r="I22" i="6"/>
  <c r="I24" i="6" s="1"/>
  <c r="Z2" i="6" s="1"/>
  <c r="H22" i="6"/>
  <c r="H24" i="6" s="1"/>
  <c r="Y2" i="6" s="1"/>
  <c r="G22" i="6"/>
  <c r="G24" i="6" s="1"/>
  <c r="X2" i="6" s="1"/>
  <c r="F22" i="6"/>
  <c r="F24" i="6" s="1"/>
  <c r="W2" i="6" s="1"/>
  <c r="W19" i="6"/>
  <c r="X19" i="6" s="1"/>
  <c r="W18" i="6"/>
  <c r="X17" i="6"/>
  <c r="Y18" i="6" s="1"/>
  <c r="W17" i="6"/>
  <c r="X18" i="6" s="1"/>
  <c r="Y19" i="6" s="1"/>
  <c r="W16" i="6"/>
  <c r="Y15" i="6"/>
  <c r="Z16" i="6" s="1"/>
  <c r="AA17" i="6" s="1"/>
  <c r="AB18" i="6" s="1"/>
  <c r="X15" i="6"/>
  <c r="Y16" i="6" s="1"/>
  <c r="Z17" i="6" s="1"/>
  <c r="AA18" i="6" s="1"/>
  <c r="W15" i="6"/>
  <c r="X16" i="6" s="1"/>
  <c r="Y17" i="6" s="1"/>
  <c r="Z18" i="6" s="1"/>
  <c r="X14" i="6"/>
  <c r="W14" i="6"/>
  <c r="W13" i="6"/>
  <c r="AQ12" i="6"/>
  <c r="AP12" i="6"/>
  <c r="W12" i="6"/>
  <c r="X13" i="6" s="1"/>
  <c r="Y14" i="6" s="1"/>
  <c r="X11" i="6"/>
  <c r="Y12" i="6" s="1"/>
  <c r="Z13" i="6" s="1"/>
  <c r="AA14" i="6" s="1"/>
  <c r="W11" i="6"/>
  <c r="X12" i="6" s="1"/>
  <c r="Y13" i="6" s="1"/>
  <c r="Z14" i="6" s="1"/>
  <c r="W10" i="6"/>
  <c r="W9" i="6"/>
  <c r="X10" i="6" s="1"/>
  <c r="Y8" i="6"/>
  <c r="Z9" i="6" s="1"/>
  <c r="AA10" i="6" s="1"/>
  <c r="X8" i="6"/>
  <c r="Y9" i="6" s="1"/>
  <c r="Z10" i="6" s="1"/>
  <c r="W8" i="6"/>
  <c r="X9" i="6" s="1"/>
  <c r="Y10" i="6" s="1"/>
  <c r="X7" i="6"/>
  <c r="W7" i="6"/>
  <c r="X6" i="6"/>
  <c r="AR12" i="6" s="1"/>
  <c r="W6" i="6"/>
  <c r="W5" i="6"/>
  <c r="AP4" i="6"/>
  <c r="X4" i="6"/>
  <c r="Y5" i="6" s="1"/>
  <c r="Z6" i="6" s="1"/>
  <c r="AA7" i="6" s="1"/>
  <c r="AB8" i="6" s="1"/>
  <c r="W4" i="6"/>
  <c r="X5" i="6" s="1"/>
  <c r="Y6" i="6" s="1"/>
  <c r="Z7" i="6" s="1"/>
  <c r="AA8" i="6" s="1"/>
  <c r="AB9" i="6" s="1"/>
  <c r="W3" i="6"/>
  <c r="AR8" i="5"/>
  <c r="AS8" i="5"/>
  <c r="AP9" i="5" s="1"/>
  <c r="AT8" i="5"/>
  <c r="AU8" i="5"/>
  <c r="AV8" i="5"/>
  <c r="AP10" i="5" s="1"/>
  <c r="K23" i="5"/>
  <c r="J23" i="5"/>
  <c r="I23" i="5"/>
  <c r="H23" i="5"/>
  <c r="G23" i="5"/>
  <c r="F23" i="5"/>
  <c r="K22" i="5"/>
  <c r="K24" i="5" s="1"/>
  <c r="J22" i="5"/>
  <c r="J24" i="5" s="1"/>
  <c r="I22" i="5"/>
  <c r="I24" i="5" s="1"/>
  <c r="H22" i="5"/>
  <c r="H24" i="5" s="1"/>
  <c r="G22" i="5"/>
  <c r="G24" i="5" s="1"/>
  <c r="F22" i="5"/>
  <c r="F24" i="5" s="1"/>
  <c r="AV12" i="5"/>
  <c r="AP14" i="5" s="1"/>
  <c r="AU12" i="5"/>
  <c r="AT12" i="5"/>
  <c r="AS12" i="5"/>
  <c r="AP13" i="5" s="1"/>
  <c r="AR12" i="5"/>
  <c r="AQ12" i="5"/>
  <c r="AP12" i="5"/>
  <c r="AV4" i="5"/>
  <c r="AP6" i="5" s="1"/>
  <c r="AU4" i="5"/>
  <c r="AT4" i="5"/>
  <c r="AS4" i="5"/>
  <c r="AP5" i="5" s="1"/>
  <c r="AR4" i="5"/>
  <c r="AQ4" i="5"/>
  <c r="AP4" i="5"/>
  <c r="Y19" i="3"/>
  <c r="Z19" i="3" s="1"/>
  <c r="AA19" i="3" s="1"/>
  <c r="AB19" i="3" s="1"/>
  <c r="X19" i="3"/>
  <c r="W19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3" i="3"/>
  <c r="Y4" i="3"/>
  <c r="Y5" i="3"/>
  <c r="Y6" i="3"/>
  <c r="Y7" i="3"/>
  <c r="Y8" i="3"/>
  <c r="Y9" i="3"/>
  <c r="Y10" i="3"/>
  <c r="AS8" i="3" s="1"/>
  <c r="Y11" i="3"/>
  <c r="Y12" i="3"/>
  <c r="Y13" i="3"/>
  <c r="Y14" i="3"/>
  <c r="Y15" i="3"/>
  <c r="Y16" i="3"/>
  <c r="Y17" i="3"/>
  <c r="Y18" i="3"/>
  <c r="Y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W1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3" i="3"/>
  <c r="X2" i="3"/>
  <c r="Y2" i="3"/>
  <c r="Z2" i="3"/>
  <c r="AA2" i="3"/>
  <c r="AB2" i="3"/>
  <c r="W2" i="3"/>
  <c r="AQ4" i="9" l="1"/>
  <c r="X3" i="9"/>
  <c r="Y4" i="9" s="1"/>
  <c r="Z5" i="9" s="1"/>
  <c r="AA6" i="9" s="1"/>
  <c r="AB7" i="9" s="1"/>
  <c r="AS12" i="9"/>
  <c r="AP13" i="9" s="1"/>
  <c r="Z15" i="9"/>
  <c r="AA16" i="9" s="1"/>
  <c r="AB17" i="9" s="1"/>
  <c r="AR4" i="9"/>
  <c r="Y3" i="9"/>
  <c r="Z4" i="9" s="1"/>
  <c r="AA5" i="9" s="1"/>
  <c r="AB6" i="9" s="1"/>
  <c r="Z11" i="9"/>
  <c r="AA12" i="9" s="1"/>
  <c r="AB13" i="9" s="1"/>
  <c r="Z3" i="9"/>
  <c r="AA4" i="9" s="1"/>
  <c r="AB5" i="9" s="1"/>
  <c r="AS4" i="9"/>
  <c r="AP5" i="9" s="1"/>
  <c r="AA11" i="9"/>
  <c r="AB12" i="9" s="1"/>
  <c r="AA3" i="9"/>
  <c r="AB4" i="9" s="1"/>
  <c r="AA19" i="9"/>
  <c r="AB3" i="9"/>
  <c r="Y11" i="9"/>
  <c r="Z12" i="9" s="1"/>
  <c r="AA13" i="9" s="1"/>
  <c r="AB14" i="9" s="1"/>
  <c r="AV12" i="9" s="1"/>
  <c r="AP14" i="9" s="1"/>
  <c r="AB19" i="9"/>
  <c r="AT12" i="9"/>
  <c r="AA15" i="9"/>
  <c r="AB16" i="9" s="1"/>
  <c r="AV4" i="9" s="1"/>
  <c r="AP6" i="9" s="1"/>
  <c r="Z19" i="9"/>
  <c r="AB15" i="9"/>
  <c r="AB11" i="9"/>
  <c r="AP10" i="9" s="1"/>
  <c r="AR12" i="9"/>
  <c r="AQ12" i="9"/>
  <c r="AR4" i="6"/>
  <c r="Y3" i="6"/>
  <c r="Z4" i="6" s="1"/>
  <c r="AA5" i="6" s="1"/>
  <c r="AB6" i="6" s="1"/>
  <c r="Z11" i="6"/>
  <c r="AA12" i="6" s="1"/>
  <c r="AB13" i="6" s="1"/>
  <c r="AA11" i="6"/>
  <c r="AB12" i="6" s="1"/>
  <c r="AB11" i="6"/>
  <c r="Y11" i="6"/>
  <c r="Z12" i="6" s="1"/>
  <c r="AA13" i="6" s="1"/>
  <c r="AB14" i="6" s="1"/>
  <c r="AV12" i="6" s="1"/>
  <c r="AP14" i="6" s="1"/>
  <c r="AU12" i="6"/>
  <c r="AB15" i="6"/>
  <c r="AS12" i="6"/>
  <c r="AP13" i="6" s="1"/>
  <c r="Z15" i="6"/>
  <c r="AA16" i="6" s="1"/>
  <c r="AB17" i="6" s="1"/>
  <c r="AQ4" i="6"/>
  <c r="X3" i="6"/>
  <c r="Y4" i="6" s="1"/>
  <c r="Z5" i="6" s="1"/>
  <c r="AA6" i="6" s="1"/>
  <c r="AB7" i="6" s="1"/>
  <c r="Z3" i="6"/>
  <c r="AA4" i="6" s="1"/>
  <c r="AB5" i="6" s="1"/>
  <c r="AA3" i="6"/>
  <c r="AB4" i="6" s="1"/>
  <c r="AA19" i="6"/>
  <c r="AB19" i="6" s="1"/>
  <c r="AU4" i="6"/>
  <c r="AB3" i="6"/>
  <c r="AV4" i="6" s="1"/>
  <c r="AP6" i="6" s="1"/>
  <c r="AT12" i="6"/>
  <c r="AA15" i="6"/>
  <c r="AB16" i="6" s="1"/>
  <c r="Z19" i="6"/>
  <c r="Y7" i="6"/>
  <c r="Z8" i="6" s="1"/>
  <c r="AA9" i="6" s="1"/>
  <c r="AB10" i="6" s="1"/>
  <c r="BZ13" i="4"/>
  <c r="BZ12" i="4"/>
  <c r="BZ9" i="4"/>
  <c r="BZ8" i="4"/>
  <c r="BZ5" i="4"/>
  <c r="BZ4" i="4"/>
  <c r="AV8" i="3"/>
  <c r="AP10" i="3" s="1"/>
  <c r="AP14" i="2"/>
  <c r="AP13" i="2"/>
  <c r="AP10" i="2"/>
  <c r="AP9" i="2"/>
  <c r="AP6" i="2"/>
  <c r="AP5" i="2"/>
  <c r="CF11" i="4"/>
  <c r="CE11" i="4"/>
  <c r="CD11" i="4"/>
  <c r="CC11" i="4"/>
  <c r="CB11" i="4"/>
  <c r="CA11" i="4"/>
  <c r="BZ11" i="4"/>
  <c r="CF7" i="4"/>
  <c r="CE7" i="4"/>
  <c r="CD7" i="4"/>
  <c r="CC7" i="4"/>
  <c r="CB7" i="4"/>
  <c r="CA7" i="4"/>
  <c r="BZ7" i="4"/>
  <c r="CF3" i="4"/>
  <c r="CE3" i="4"/>
  <c r="CD3" i="4"/>
  <c r="CC3" i="4"/>
  <c r="CB3" i="4"/>
  <c r="CA3" i="4"/>
  <c r="BZ3" i="4"/>
  <c r="AP4" i="3"/>
  <c r="AP8" i="3"/>
  <c r="AP12" i="3"/>
  <c r="AP12" i="2"/>
  <c r="AP8" i="2"/>
  <c r="AP4" i="2"/>
  <c r="AP9" i="9" l="1"/>
  <c r="AU4" i="9"/>
  <c r="AT4" i="9"/>
  <c r="AU12" i="9"/>
  <c r="AT4" i="6"/>
  <c r="AS4" i="6"/>
  <c r="AP5" i="6" s="1"/>
  <c r="AP10" i="6"/>
  <c r="AP9" i="6"/>
  <c r="AQ8" i="2"/>
  <c r="AT12" i="3"/>
  <c r="AS12" i="3"/>
  <c r="AP13" i="3" s="1"/>
  <c r="AR8" i="3"/>
  <c r="AQ8" i="3"/>
  <c r="F22" i="3"/>
  <c r="AR12" i="3"/>
  <c r="AQ12" i="3"/>
  <c r="AQ12" i="2"/>
  <c r="G23" i="3" l="1"/>
  <c r="F23" i="3"/>
  <c r="AP9" i="3"/>
  <c r="AR8" i="2"/>
  <c r="AS12" i="2"/>
  <c r="AT12" i="2"/>
  <c r="AR12" i="2"/>
  <c r="F22" i="2"/>
  <c r="F23" i="2"/>
  <c r="AR4" i="3" l="1"/>
  <c r="AQ4" i="3"/>
  <c r="G22" i="3"/>
  <c r="G24" i="3" s="1"/>
  <c r="F24" i="3"/>
  <c r="AS8" i="2"/>
  <c r="AQ4" i="2"/>
  <c r="F24" i="2"/>
  <c r="G23" i="2"/>
  <c r="G22" i="2"/>
  <c r="G24" i="2" l="1"/>
  <c r="AV12" i="3"/>
  <c r="AP14" i="3" s="1"/>
  <c r="H22" i="3"/>
  <c r="H24" i="3" s="1"/>
  <c r="H23" i="3"/>
  <c r="AT8" i="3"/>
  <c r="AU8" i="3"/>
  <c r="AR4" i="2"/>
  <c r="H22" i="2"/>
  <c r="H23" i="2"/>
  <c r="AT8" i="2"/>
  <c r="H24" i="2" l="1"/>
  <c r="AS4" i="3"/>
  <c r="AP5" i="3" s="1"/>
  <c r="I23" i="3"/>
  <c r="I22" i="3"/>
  <c r="I24" i="3" s="1"/>
  <c r="J23" i="3"/>
  <c r="AU12" i="3"/>
  <c r="AS4" i="2"/>
  <c r="I23" i="2"/>
  <c r="I22" i="2"/>
  <c r="AV12" i="2"/>
  <c r="AU12" i="2"/>
  <c r="AU8" i="2"/>
  <c r="J22" i="3" l="1"/>
  <c r="J24" i="3" s="1"/>
  <c r="AT4" i="3"/>
  <c r="K23" i="3"/>
  <c r="AV4" i="3" s="1"/>
  <c r="AP6" i="3" s="1"/>
  <c r="K22" i="3"/>
  <c r="K24" i="3" s="1"/>
  <c r="AT4" i="2"/>
  <c r="I24" i="2"/>
  <c r="AV8" i="2"/>
  <c r="J23" i="2"/>
  <c r="J22" i="2"/>
  <c r="K23" i="2"/>
  <c r="J24" i="2" l="1"/>
  <c r="AU4" i="3"/>
  <c r="K22" i="2"/>
  <c r="K24" i="2" s="1"/>
  <c r="AU4" i="2"/>
  <c r="AV4" i="2"/>
</calcChain>
</file>

<file path=xl/sharedStrings.xml><?xml version="1.0" encoding="utf-8"?>
<sst xmlns="http://schemas.openxmlformats.org/spreadsheetml/2006/main" count="1209" uniqueCount="106">
  <si>
    <t>Età</t>
  </si>
  <si>
    <r>
      <rPr>
        <b/>
        <sz val="9"/>
        <rFont val="Calibri"/>
        <family val="2"/>
      </rPr>
      <t>5</t>
    </r>
    <r>
      <rPr>
        <b/>
        <sz val="11"/>
        <rFont val="Calibri"/>
        <family val="2"/>
      </rPr>
      <t>L</t>
    </r>
    <r>
      <rPr>
        <b/>
        <sz val="9"/>
        <rFont val="Calibri"/>
        <family val="2"/>
      </rPr>
      <t>x</t>
    </r>
    <r>
      <rPr>
        <b/>
        <sz val="11"/>
        <rFont val="Calibri"/>
        <family val="2"/>
      </rPr>
      <t>_F</t>
    </r>
  </si>
  <si>
    <t>Tx_F</t>
  </si>
  <si>
    <t>F_ 2024</t>
  </si>
  <si>
    <r>
      <rPr>
        <b/>
        <sz val="9"/>
        <rFont val="Calibri"/>
        <family val="2"/>
      </rPr>
      <t>5</t>
    </r>
    <r>
      <rPr>
        <b/>
        <sz val="11"/>
        <rFont val="Calibri"/>
        <family val="2"/>
      </rPr>
      <t>F</t>
    </r>
    <r>
      <rPr>
        <b/>
        <sz val="9"/>
        <rFont val="Calibri"/>
        <family val="2"/>
      </rPr>
      <t>x</t>
    </r>
  </si>
  <si>
    <t>Nati per età 2024-29</t>
  </si>
  <si>
    <t>Nati per età 2029-34</t>
  </si>
  <si>
    <t>Nati per età 2034-39</t>
  </si>
  <si>
    <t>Nati per età 2039-44</t>
  </si>
  <si>
    <t>Nati per età 2044-49</t>
  </si>
  <si>
    <t>Nati per età 2049-54</t>
  </si>
  <si>
    <t>F_2029</t>
  </si>
  <si>
    <t>F_2034</t>
  </si>
  <si>
    <t>F_2039</t>
  </si>
  <si>
    <t>F_2044</t>
  </si>
  <si>
    <t>F_2049</t>
  </si>
  <si>
    <t>F_2054</t>
  </si>
  <si>
    <t>M</t>
  </si>
  <si>
    <t>5Lx M</t>
  </si>
  <si>
    <t>TxM</t>
  </si>
  <si>
    <t>M_2029</t>
  </si>
  <si>
    <t>M_2034</t>
  </si>
  <si>
    <t>M_2039</t>
  </si>
  <si>
    <t>M_2044</t>
  </si>
  <si>
    <t>M_2049</t>
  </si>
  <si>
    <t>M_2054</t>
  </si>
  <si>
    <t>M2024</t>
  </si>
  <si>
    <t>F2024</t>
  </si>
  <si>
    <t>T2024</t>
  </si>
  <si>
    <t>M2039</t>
  </si>
  <si>
    <t>F2039</t>
  </si>
  <si>
    <t>T2039</t>
  </si>
  <si>
    <t>M2054</t>
  </si>
  <si>
    <t>T2054</t>
  </si>
  <si>
    <t>0-4</t>
  </si>
  <si>
    <t>5-9</t>
  </si>
  <si>
    <t>10-14</t>
  </si>
  <si>
    <t>Indice di dipendenza 2024</t>
  </si>
  <si>
    <t>Ind. dipendenza</t>
  </si>
  <si>
    <t>15-19</t>
  </si>
  <si>
    <t>Indice di dipendenza 2039</t>
  </si>
  <si>
    <t>Ind. struttura pop. attiva</t>
  </si>
  <si>
    <t>20-24</t>
  </si>
  <si>
    <t>Indice di dipendenza 2054</t>
  </si>
  <si>
    <t>Ind. ricambio pop. attiva</t>
  </si>
  <si>
    <t>25-29</t>
  </si>
  <si>
    <t>30-34</t>
  </si>
  <si>
    <t>Indice di struttura pop att 2024</t>
  </si>
  <si>
    <t>35-39</t>
  </si>
  <si>
    <t>Indice di struttura pop att 2039</t>
  </si>
  <si>
    <t>40-44</t>
  </si>
  <si>
    <t>Indice di struttura pop att 2054</t>
  </si>
  <si>
    <t>45-49</t>
  </si>
  <si>
    <t>50-54</t>
  </si>
  <si>
    <t>Indice di ricambio pop att 2024</t>
  </si>
  <si>
    <t>55-59</t>
  </si>
  <si>
    <t>Indice di ricambio pop att 2039</t>
  </si>
  <si>
    <t>60-64</t>
  </si>
  <si>
    <t>Indice di ricambio pop att 2054</t>
  </si>
  <si>
    <t>65-69</t>
  </si>
  <si>
    <t>70-74</t>
  </si>
  <si>
    <t>75-79</t>
  </si>
  <si>
    <t>80-84</t>
  </si>
  <si>
    <t>85+</t>
  </si>
  <si>
    <t>90+</t>
  </si>
  <si>
    <t>Tot Nati</t>
  </si>
  <si>
    <t>Tot Nati F</t>
  </si>
  <si>
    <t>Tot Nati M</t>
  </si>
  <si>
    <t>Età  x</t>
  </si>
  <si>
    <t>Sopravviventi  lx_F</t>
  </si>
  <si>
    <t>Decessi  dx_F</t>
  </si>
  <si>
    <t>Probabilità di morte (per mille)  qx_F</t>
  </si>
  <si>
    <t>Anni vissuti  5Lx_F</t>
  </si>
  <si>
    <t>Probabilitàdi sopravvivenza  Px_F</t>
  </si>
  <si>
    <t>nmx_F per mille</t>
  </si>
  <si>
    <t>nmxi_F per mille</t>
  </si>
  <si>
    <t>nDx_F</t>
  </si>
  <si>
    <t>nDxi_F</t>
  </si>
  <si>
    <t>nRx-i_F</t>
  </si>
  <si>
    <t>npx-i_F</t>
  </si>
  <si>
    <t>lx-i_F</t>
  </si>
  <si>
    <t>nmx-i_F</t>
  </si>
  <si>
    <t>ndx-i_F</t>
  </si>
  <si>
    <t>nLx-i_F</t>
  </si>
  <si>
    <t>nTx-i_F</t>
  </si>
  <si>
    <t>Età x</t>
  </si>
  <si>
    <t>Sopravviventi  lx_M</t>
  </si>
  <si>
    <t>Decessi  dx_M</t>
  </si>
  <si>
    <t>Probabilità di morte (per mille)  qx_M</t>
  </si>
  <si>
    <t>Anni vissuti  Lx_M</t>
  </si>
  <si>
    <t>Probabilità di sopravvivenza  px_M</t>
  </si>
  <si>
    <t>nmx_M</t>
  </si>
  <si>
    <t>nmxi_M</t>
  </si>
  <si>
    <t>nDx_M</t>
  </si>
  <si>
    <t>nDx ce e avv</t>
  </si>
  <si>
    <t>nRx-i_M</t>
  </si>
  <si>
    <t>npx-i_M</t>
  </si>
  <si>
    <t>lx-i_M</t>
  </si>
  <si>
    <t>nmx-i_M</t>
  </si>
  <si>
    <t>ndx-i_M</t>
  </si>
  <si>
    <t>nLx-i_M</t>
  </si>
  <si>
    <t>nTx-i_M</t>
  </si>
  <si>
    <t>95-99</t>
  </si>
  <si>
    <t>100-104</t>
  </si>
  <si>
    <t>105-109</t>
  </si>
  <si>
    <t>110-114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</si>
</sst>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4" borderId="3" xfId="0" applyFont="1" applyFill="1" applyBorder="1"/>
    <xf numFmtId="0" fontId="1" fillId="3" borderId="4" xfId="0" applyFont="1" applyFill="1" applyBorder="1"/>
    <xf numFmtId="0" fontId="1" fillId="2" borderId="3" xfId="0" applyFont="1" applyFill="1" applyBorder="1"/>
    <xf numFmtId="0" fontId="1" fillId="5" borderId="3" xfId="0" applyFont="1" applyFill="1" applyBorder="1"/>
    <xf numFmtId="0" fontId="1" fillId="3" borderId="3" xfId="0" applyFont="1" applyFill="1" applyBorder="1"/>
    <xf numFmtId="0" fontId="1" fillId="2" borderId="5" xfId="0" applyFont="1" applyFill="1" applyBorder="1"/>
    <xf numFmtId="0" fontId="1" fillId="6" borderId="4" xfId="0" applyFont="1" applyFill="1" applyBorder="1"/>
    <xf numFmtId="0" fontId="1" fillId="7" borderId="3" xfId="0" applyFont="1" applyFill="1" applyBorder="1"/>
    <xf numFmtId="0" fontId="0" fillId="0" borderId="6" xfId="0" applyBorder="1"/>
    <xf numFmtId="0" fontId="0" fillId="2" borderId="6" xfId="0" applyFill="1" applyBorder="1"/>
    <xf numFmtId="1" fontId="0" fillId="0" borderId="6" xfId="0" applyNumberFormat="1" applyBorder="1"/>
    <xf numFmtId="1" fontId="0" fillId="2" borderId="6" xfId="0" applyNumberFormat="1" applyFill="1" applyBorder="1"/>
    <xf numFmtId="0" fontId="0" fillId="0" borderId="7" xfId="0" applyBorder="1"/>
    <xf numFmtId="0" fontId="0" fillId="3" borderId="7" xfId="0" applyFill="1" applyBorder="1"/>
    <xf numFmtId="1" fontId="0" fillId="0" borderId="7" xfId="0" applyNumberFormat="1" applyBorder="1"/>
    <xf numFmtId="1" fontId="0" fillId="3" borderId="7" xfId="0" applyNumberFormat="1" applyFill="1" applyBorder="1"/>
    <xf numFmtId="1" fontId="0" fillId="3" borderId="8" xfId="0" applyNumberFormat="1" applyFill="1" applyBorder="1"/>
    <xf numFmtId="0" fontId="0" fillId="5" borderId="7" xfId="0" applyFill="1" applyBorder="1"/>
    <xf numFmtId="1" fontId="0" fillId="0" borderId="8" xfId="0" applyNumberFormat="1" applyBorder="1"/>
    <xf numFmtId="1" fontId="0" fillId="6" borderId="7" xfId="0" applyNumberFormat="1" applyFill="1" applyBorder="1"/>
    <xf numFmtId="1" fontId="0" fillId="7" borderId="9" xfId="0" applyNumberFormat="1" applyFill="1" applyBorder="1"/>
    <xf numFmtId="0" fontId="0" fillId="3" borderId="6" xfId="0" applyFill="1" applyBorder="1"/>
    <xf numFmtId="1" fontId="0" fillId="3" borderId="6" xfId="0" applyNumberFormat="1" applyFill="1" applyBorder="1"/>
    <xf numFmtId="1" fontId="0" fillId="3" borderId="9" xfId="0" applyNumberFormat="1" applyFill="1" applyBorder="1"/>
    <xf numFmtId="0" fontId="0" fillId="5" borderId="6" xfId="0" applyFill="1" applyBorder="1"/>
    <xf numFmtId="1" fontId="0" fillId="0" borderId="9" xfId="0" applyNumberFormat="1" applyBorder="1"/>
    <xf numFmtId="1" fontId="0" fillId="6" borderId="6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2" fontId="0" fillId="0" borderId="0" xfId="0" applyNumberFormat="1"/>
    <xf numFmtId="164" fontId="0" fillId="0" borderId="6" xfId="0" applyNumberFormat="1" applyBorder="1"/>
    <xf numFmtId="0" fontId="0" fillId="6" borderId="3" xfId="0" applyFill="1" applyBorder="1"/>
    <xf numFmtId="2" fontId="0" fillId="6" borderId="3" xfId="0" applyNumberFormat="1" applyFill="1" applyBorder="1"/>
    <xf numFmtId="0" fontId="0" fillId="7" borderId="3" xfId="0" applyFill="1" applyBorder="1"/>
    <xf numFmtId="2" fontId="0" fillId="7" borderId="3" xfId="0" applyNumberFormat="1" applyFill="1" applyBorder="1"/>
    <xf numFmtId="0" fontId="0" fillId="0" borderId="1" xfId="0" applyBorder="1"/>
    <xf numFmtId="0" fontId="0" fillId="5" borderId="1" xfId="0" applyFill="1" applyBorder="1"/>
    <xf numFmtId="1" fontId="0" fillId="0" borderId="1" xfId="0" applyNumberFormat="1" applyBorder="1"/>
    <xf numFmtId="1" fontId="0" fillId="6" borderId="1" xfId="0" applyNumberFormat="1" applyFill="1" applyBorder="1"/>
    <xf numFmtId="1" fontId="0" fillId="7" borderId="2" xfId="0" applyNumberFormat="1" applyFill="1" applyBorder="1"/>
    <xf numFmtId="0" fontId="4" fillId="0" borderId="3" xfId="0" applyFont="1" applyBorder="1"/>
    <xf numFmtId="0" fontId="0" fillId="0" borderId="3" xfId="0" applyBorder="1"/>
    <xf numFmtId="0" fontId="0" fillId="0" borderId="2" xfId="0" applyBorder="1"/>
    <xf numFmtId="1" fontId="0" fillId="0" borderId="10" xfId="0" applyNumberFormat="1" applyBorder="1"/>
    <xf numFmtId="1" fontId="0" fillId="6" borderId="10" xfId="0" applyNumberFormat="1" applyFill="1" applyBorder="1"/>
    <xf numFmtId="0" fontId="0" fillId="5" borderId="10" xfId="0" applyFill="1" applyBorder="1"/>
    <xf numFmtId="0" fontId="0" fillId="0" borderId="10" xfId="0" applyBorder="1"/>
    <xf numFmtId="1" fontId="0" fillId="0" borderId="0" xfId="0" applyNumberFormat="1"/>
    <xf numFmtId="1" fontId="0" fillId="6" borderId="0" xfId="0" applyNumberFormat="1" applyFill="1"/>
    <xf numFmtId="0" fontId="0" fillId="5" borderId="0" xfId="0" applyFill="1"/>
    <xf numFmtId="164" fontId="0" fillId="0" borderId="0" xfId="0" applyNumberFormat="1"/>
    <xf numFmtId="0" fontId="0" fillId="0" borderId="9" xfId="0" applyBorder="1"/>
    <xf numFmtId="164" fontId="4" fillId="0" borderId="6" xfId="0" applyNumberFormat="1" applyFont="1" applyBorder="1"/>
    <xf numFmtId="1" fontId="0" fillId="0" borderId="2" xfId="0" applyNumberFormat="1" applyBorder="1"/>
    <xf numFmtId="3" fontId="0" fillId="0" borderId="1" xfId="0" applyNumberFormat="1" applyBorder="1" applyAlignment="1">
      <alignment horizontal="right"/>
    </xf>
    <xf numFmtId="165" fontId="0" fillId="0" borderId="6" xfId="0" applyNumberFormat="1" applyBorder="1"/>
    <xf numFmtId="0" fontId="0" fillId="0" borderId="12" xfId="0" applyBorder="1"/>
    <xf numFmtId="0" fontId="0" fillId="2" borderId="7" xfId="0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" fontId="0" fillId="0" borderId="4" xfId="0" applyNumberFormat="1" applyBorder="1"/>
    <xf numFmtId="3" fontId="0" fillId="0" borderId="3" xfId="0" applyNumberFormat="1" applyBorder="1" applyAlignment="1">
      <alignment horizontal="right"/>
    </xf>
    <xf numFmtId="1" fontId="0" fillId="2" borderId="9" xfId="0" applyNumberFormat="1" applyFill="1" applyBorder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3" fontId="0" fillId="0" borderId="4" xfId="0" applyNumberFormat="1" applyBorder="1" applyAlignment="1">
      <alignment horizontal="right"/>
    </xf>
    <xf numFmtId="1" fontId="0" fillId="0" borderId="3" xfId="0" applyNumberFormat="1" applyBorder="1"/>
    <xf numFmtId="1" fontId="0" fillId="6" borderId="9" xfId="0" applyNumberFormat="1" applyFill="1" applyBorder="1"/>
    <xf numFmtId="0" fontId="0" fillId="8" borderId="9" xfId="0" applyFill="1" applyBorder="1"/>
    <xf numFmtId="1" fontId="0" fillId="8" borderId="6" xfId="0" applyNumberFormat="1" applyFill="1" applyBorder="1"/>
    <xf numFmtId="164" fontId="0" fillId="8" borderId="6" xfId="0" applyNumberFormat="1" applyFill="1" applyBorder="1"/>
    <xf numFmtId="164" fontId="4" fillId="8" borderId="6" xfId="0" applyNumberFormat="1" applyFont="1" applyFill="1" applyBorder="1"/>
    <xf numFmtId="0" fontId="0" fillId="8" borderId="4" xfId="0" applyFill="1" applyBorder="1"/>
    <xf numFmtId="0" fontId="0" fillId="8" borderId="3" xfId="0" applyFill="1" applyBorder="1"/>
    <xf numFmtId="165" fontId="0" fillId="8" borderId="6" xfId="0" applyNumberFormat="1" applyFill="1" applyBorder="1"/>
    <xf numFmtId="0" fontId="0" fillId="8" borderId="12" xfId="0" applyFill="1" applyBorder="1"/>
    <xf numFmtId="0" fontId="0" fillId="8" borderId="0" xfId="0" applyFill="1"/>
    <xf numFmtId="164" fontId="0" fillId="8" borderId="0" xfId="0" applyNumberFormat="1" applyFill="1"/>
    <xf numFmtId="1" fontId="0" fillId="8" borderId="0" xfId="0" applyNumberFormat="1" applyFill="1"/>
    <xf numFmtId="1" fontId="0" fillId="8" borderId="9" xfId="0" applyNumberFormat="1" applyFill="1" applyBorder="1"/>
    <xf numFmtId="0" fontId="0" fillId="8" borderId="7" xfId="0" applyFill="1" applyBorder="1"/>
    <xf numFmtId="0" fontId="0" fillId="8" borderId="6" xfId="0" applyFill="1" applyBorder="1"/>
    <xf numFmtId="0" fontId="0" fillId="8" borderId="2" xfId="0" applyFill="1" applyBorder="1"/>
    <xf numFmtId="1" fontId="0" fillId="8" borderId="1" xfId="0" applyNumberFormat="1" applyFill="1" applyBorder="1"/>
    <xf numFmtId="164" fontId="0" fillId="8" borderId="1" xfId="0" applyNumberFormat="1" applyFill="1" applyBorder="1"/>
    <xf numFmtId="164" fontId="4" fillId="8" borderId="1" xfId="0" applyNumberFormat="1" applyFont="1" applyFill="1" applyBorder="1"/>
    <xf numFmtId="0" fontId="0" fillId="8" borderId="1" xfId="0" applyFill="1" applyBorder="1"/>
    <xf numFmtId="165" fontId="0" fillId="8" borderId="1" xfId="0" applyNumberFormat="1" applyFill="1" applyBorder="1"/>
    <xf numFmtId="0" fontId="0" fillId="0" borderId="13" xfId="0" applyBorder="1"/>
    <xf numFmtId="164" fontId="0" fillId="0" borderId="10" xfId="0" applyNumberFormat="1" applyBorder="1"/>
    <xf numFmtId="49" fontId="0" fillId="0" borderId="6" xfId="0" applyNumberFormat="1" applyBorder="1"/>
    <xf numFmtId="0" fontId="4" fillId="0" borderId="7" xfId="0" applyFont="1" applyBorder="1"/>
    <xf numFmtId="49" fontId="4" fillId="0" borderId="6" xfId="0" applyNumberFormat="1" applyFont="1" applyBorder="1"/>
    <xf numFmtId="0" fontId="4" fillId="0" borderId="6" xfId="0" applyFont="1" applyBorder="1"/>
    <xf numFmtId="0" fontId="4" fillId="0" borderId="1" xfId="0" applyFont="1" applyBorder="1"/>
    <xf numFmtId="0" fontId="4" fillId="2" borderId="7" xfId="0" applyFont="1" applyFill="1" applyBorder="1"/>
    <xf numFmtId="0" fontId="4" fillId="2" borderId="6" xfId="0" applyFont="1" applyFill="1" applyBorder="1"/>
    <xf numFmtId="1" fontId="4" fillId="0" borderId="6" xfId="0" applyNumberFormat="1" applyFont="1" applyBorder="1"/>
    <xf numFmtId="1" fontId="4" fillId="0" borderId="7" xfId="0" applyNumberFormat="1" applyFont="1" applyBorder="1"/>
    <xf numFmtId="1" fontId="4" fillId="2" borderId="7" xfId="0" applyNumberFormat="1" applyFont="1" applyFill="1" applyBorder="1"/>
    <xf numFmtId="1" fontId="4" fillId="2" borderId="6" xfId="0" applyNumberFormat="1" applyFont="1" applyFill="1" applyBorder="1"/>
    <xf numFmtId="0" fontId="2" fillId="2" borderId="0" xfId="0" applyFont="1" applyFill="1"/>
    <xf numFmtId="0" fontId="2" fillId="2" borderId="10" xfId="0" applyFont="1" applyFill="1" applyBorder="1"/>
    <xf numFmtId="0" fontId="2" fillId="2" borderId="2" xfId="0" applyFont="1" applyFill="1" applyBorder="1"/>
    <xf numFmtId="0" fontId="1" fillId="9" borderId="11" xfId="0" applyFont="1" applyFill="1" applyBorder="1"/>
    <xf numFmtId="0" fontId="1" fillId="9" borderId="5" xfId="0" applyFont="1" applyFill="1" applyBorder="1"/>
    <xf numFmtId="0" fontId="1" fillId="9" borderId="4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300"/>
              <a:t>Indici</a:t>
            </a:r>
            <a:r>
              <a:rPr lang="it-IT" sz="1300" baseline="0"/>
              <a:t> di interesse Friuli Venezia Giulia 2024-2054 senza avvelenamento e cause esterne di traumatismo</a:t>
            </a:r>
            <a:endParaRPr lang="it-IT" sz="13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FVG_PUNTO3_NORM!$CH$4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66-43C8-9AD0-062EE107CA6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066-43C8-9AD0-062EE107CA6F}"/>
              </c:ext>
            </c:extLst>
          </c:dPt>
          <c:cat>
            <c:numRef>
              <c:f>FVG_PUNTO3_NORM!$BZ$1:$CF$1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FVG_PUNTO3_NORM!$BZ$3:$CF$3</c:f>
              <c:numCache>
                <c:formatCode>0.00</c:formatCode>
                <c:ptCount val="7"/>
                <c:pt idx="0">
                  <c:v>0.75024027754987221</c:v>
                </c:pt>
                <c:pt idx="1">
                  <c:v>0.7885292984020561</c:v>
                </c:pt>
                <c:pt idx="2">
                  <c:v>0.85760875857417185</c:v>
                </c:pt>
                <c:pt idx="3">
                  <c:v>0.94488944615807213</c:v>
                </c:pt>
                <c:pt idx="4">
                  <c:v>1.0210992840834419</c:v>
                </c:pt>
                <c:pt idx="5">
                  <c:v>1.0526482755912794</c:v>
                </c:pt>
                <c:pt idx="6">
                  <c:v>1.0510090472984388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6-43C8-9AD0-062EE107CA6F}"/>
            </c:ext>
          </c:extLst>
        </c:ser>
        <c:ser>
          <c:idx val="1"/>
          <c:order val="1"/>
          <c:tx>
            <c:strRef>
              <c:f>FVG_PUNTO3_NORM!$CH$5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066-43C8-9AD0-062EE107CA6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066-43C8-9AD0-062EE107CA6F}"/>
              </c:ext>
            </c:extLst>
          </c:dPt>
          <c:cat>
            <c:numRef>
              <c:f>FVG_PUNTO3_NORM!$BZ$1:$CF$1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FVG_PUNTO3_NORM!$BZ$7:$CF$7</c:f>
              <c:numCache>
                <c:formatCode>0.00</c:formatCode>
                <c:ptCount val="7"/>
                <c:pt idx="0">
                  <c:v>1.5224570522008753</c:v>
                </c:pt>
                <c:pt idx="1">
                  <c:v>1.4610662420765717</c:v>
                </c:pt>
                <c:pt idx="2">
                  <c:v>1.3572634521820641</c:v>
                </c:pt>
                <c:pt idx="3">
                  <c:v>1.2761484226652891</c:v>
                </c:pt>
                <c:pt idx="4">
                  <c:v>1.2715099714692142</c:v>
                </c:pt>
                <c:pt idx="5">
                  <c:v>1.3866678636716581</c:v>
                </c:pt>
                <c:pt idx="6">
                  <c:v>1.5424112807053698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6-43C8-9AD0-062EE107CA6F}"/>
            </c:ext>
          </c:extLst>
        </c:ser>
        <c:ser>
          <c:idx val="2"/>
          <c:order val="2"/>
          <c:tx>
            <c:strRef>
              <c:f>FVG_PUNTO3_NORM!$CH$6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066-43C8-9AD0-062EE107CA6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066-43C8-9AD0-062EE107CA6F}"/>
              </c:ext>
            </c:extLst>
          </c:dPt>
          <c:cat>
            <c:numRef>
              <c:f>FVG_PUNTO3_NORM!$BZ$1:$CF$1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FVG_PUNTO3_NORM!$BZ$11:$CF$11</c:f>
              <c:numCache>
                <c:formatCode>0.00</c:formatCode>
                <c:ptCount val="7"/>
                <c:pt idx="0">
                  <c:v>1.6186530166627888</c:v>
                </c:pt>
                <c:pt idx="1">
                  <c:v>1.8228925200687991</c:v>
                </c:pt>
                <c:pt idx="2">
                  <c:v>1.8632808890432822</c:v>
                </c:pt>
                <c:pt idx="3">
                  <c:v>1.8946786208901383</c:v>
                </c:pt>
                <c:pt idx="4">
                  <c:v>1.7732223213113232</c:v>
                </c:pt>
                <c:pt idx="5">
                  <c:v>1.9296148337036612</c:v>
                </c:pt>
                <c:pt idx="6">
                  <c:v>1.9416787830910185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66-43C8-9AD0-062EE107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47855"/>
        <c:axId val="1525448335"/>
      </c:lineChart>
      <c:catAx>
        <c:axId val="15254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8335"/>
        <c:crosses val="autoZero"/>
        <c:auto val="1"/>
        <c:lblAlgn val="ctr"/>
        <c:lblOffset val="100"/>
        <c:noMultiLvlLbl val="0"/>
      </c:catAx>
      <c:valAx>
        <c:axId val="15254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Popolazione Friuli Venezia Giulia per anno</a:t>
            </a:r>
            <a:r>
              <a:rPr lang="it-IT" baseline="0"/>
              <a:t> ed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FVG_PUNTO1!$AG$1</c:f>
              <c:strCache>
                <c:ptCount val="1"/>
                <c:pt idx="0">
                  <c:v>T2024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FVG_PUNTO1!$AD$2:$AD$19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FVG_PUNTO1!$AG$2:$AG$19</c:f>
              <c:numCache>
                <c:formatCode>General</c:formatCode>
                <c:ptCount val="18"/>
                <c:pt idx="0">
                  <c:v>37286</c:v>
                </c:pt>
                <c:pt idx="1">
                  <c:v>44102</c:v>
                </c:pt>
                <c:pt idx="2">
                  <c:v>51535</c:v>
                </c:pt>
                <c:pt idx="3">
                  <c:v>54690</c:v>
                </c:pt>
                <c:pt idx="4">
                  <c:v>55873</c:v>
                </c:pt>
                <c:pt idx="5">
                  <c:v>56904</c:v>
                </c:pt>
                <c:pt idx="6">
                  <c:v>59916</c:v>
                </c:pt>
                <c:pt idx="7">
                  <c:v>62418</c:v>
                </c:pt>
                <c:pt idx="8">
                  <c:v>69137</c:v>
                </c:pt>
                <c:pt idx="9">
                  <c:v>86950</c:v>
                </c:pt>
                <c:pt idx="10">
                  <c:v>99165</c:v>
                </c:pt>
                <c:pt idx="11">
                  <c:v>101742</c:v>
                </c:pt>
                <c:pt idx="12">
                  <c:v>90439</c:v>
                </c:pt>
                <c:pt idx="13">
                  <c:v>75943</c:v>
                </c:pt>
                <c:pt idx="14">
                  <c:v>71015</c:v>
                </c:pt>
                <c:pt idx="15">
                  <c:v>67214</c:v>
                </c:pt>
                <c:pt idx="16">
                  <c:v>55106</c:v>
                </c:pt>
                <c:pt idx="17">
                  <c:v>55181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8-4C59-92EC-779BCD849FF6}"/>
            </c:ext>
          </c:extLst>
        </c:ser>
        <c:ser>
          <c:idx val="1"/>
          <c:order val="1"/>
          <c:tx>
            <c:strRef>
              <c:f>FVG_PUNTO1!$AJ$1</c:f>
              <c:strCache>
                <c:ptCount val="1"/>
                <c:pt idx="0">
                  <c:v>T2039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FVG_PUNTO1!$AD$2:$AD$19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FVG_PUNTO1!$AJ$2:$AJ$19</c:f>
              <c:numCache>
                <c:formatCode>0</c:formatCode>
                <c:ptCount val="18"/>
                <c:pt idx="0">
                  <c:v>28448</c:v>
                </c:pt>
                <c:pt idx="1">
                  <c:v>29346</c:v>
                </c:pt>
                <c:pt idx="2">
                  <c:v>30810</c:v>
                </c:pt>
                <c:pt idx="3">
                  <c:v>37218</c:v>
                </c:pt>
                <c:pt idx="4">
                  <c:v>43973</c:v>
                </c:pt>
                <c:pt idx="5">
                  <c:v>51334</c:v>
                </c:pt>
                <c:pt idx="6">
                  <c:v>54408</c:v>
                </c:pt>
                <c:pt idx="7">
                  <c:v>55524</c:v>
                </c:pt>
                <c:pt idx="8">
                  <c:v>56423</c:v>
                </c:pt>
                <c:pt idx="9">
                  <c:v>59167</c:v>
                </c:pt>
                <c:pt idx="10">
                  <c:v>61219</c:v>
                </c:pt>
                <c:pt idx="11">
                  <c:v>67142</c:v>
                </c:pt>
                <c:pt idx="12">
                  <c:v>83093</c:v>
                </c:pt>
                <c:pt idx="13">
                  <c:v>92088</c:v>
                </c:pt>
                <c:pt idx="14">
                  <c:v>89729</c:v>
                </c:pt>
                <c:pt idx="15">
                  <c:v>73525</c:v>
                </c:pt>
                <c:pt idx="16">
                  <c:v>53686</c:v>
                </c:pt>
                <c:pt idx="17">
                  <c:v>66258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8-4C59-92EC-779BCD849FF6}"/>
            </c:ext>
          </c:extLst>
        </c:ser>
        <c:ser>
          <c:idx val="2"/>
          <c:order val="2"/>
          <c:tx>
            <c:strRef>
              <c:f>FVG_PUNTO1!$AM$1</c:f>
              <c:strCache>
                <c:ptCount val="1"/>
                <c:pt idx="0">
                  <c:v>T2054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FVG_PUNTO1!$AD$2:$AD$19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FVG_PUNTO1!$AM$2:$AM$19</c:f>
              <c:numCache>
                <c:formatCode>0</c:formatCode>
                <c:ptCount val="18"/>
                <c:pt idx="0">
                  <c:v>22001</c:v>
                </c:pt>
                <c:pt idx="1">
                  <c:v>25044</c:v>
                </c:pt>
                <c:pt idx="2">
                  <c:v>27238</c:v>
                </c:pt>
                <c:pt idx="3">
                  <c:v>28397</c:v>
                </c:pt>
                <c:pt idx="4">
                  <c:v>29260</c:v>
                </c:pt>
                <c:pt idx="5">
                  <c:v>30691</c:v>
                </c:pt>
                <c:pt idx="6">
                  <c:v>37027</c:v>
                </c:pt>
                <c:pt idx="7">
                  <c:v>43701</c:v>
                </c:pt>
                <c:pt idx="8">
                  <c:v>50904</c:v>
                </c:pt>
                <c:pt idx="9">
                  <c:v>53729</c:v>
                </c:pt>
                <c:pt idx="10">
                  <c:v>54449</c:v>
                </c:pt>
                <c:pt idx="11">
                  <c:v>54782</c:v>
                </c:pt>
                <c:pt idx="12">
                  <c:v>56525</c:v>
                </c:pt>
                <c:pt idx="13">
                  <c:v>56828</c:v>
                </c:pt>
                <c:pt idx="14">
                  <c:v>59166</c:v>
                </c:pt>
                <c:pt idx="15">
                  <c:v>67500</c:v>
                </c:pt>
                <c:pt idx="16">
                  <c:v>64995</c:v>
                </c:pt>
                <c:pt idx="17">
                  <c:v>78190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8-4C59-92EC-779BCD84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02223"/>
        <c:axId val="1497003183"/>
      </c:lineChart>
      <c:catAx>
        <c:axId val="14970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3183"/>
        <c:crosses val="autoZero"/>
        <c:auto val="1"/>
        <c:lblAlgn val="ctr"/>
        <c:lblOffset val="100"/>
        <c:noMultiLvlLbl val="0"/>
      </c:catAx>
      <c:valAx>
        <c:axId val="14970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Popolazione in migliaia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Friuli Venezia Giulia 2024-2054 con tassi di fecondità del Trentino</a:t>
            </a:r>
            <a:endParaRPr lang="it-IT"/>
          </a:p>
        </c:rich>
      </c:tx>
      <c:layout>
        <c:manualLayout>
          <c:xMode val="edge"/>
          <c:yMode val="edge"/>
          <c:x val="0.1002567804024496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FVG_PUNTO2!$AX$4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4F-4147-8C1E-618A3DB7B510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4F-4147-8C1E-618A3DB7B510}"/>
              </c:ext>
            </c:extLst>
          </c:dPt>
          <c:cat>
            <c:numRef>
              <c:f>FVG_PUNTO2!$AP$2:$AV$2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FVG_PUNTO2!$AP$4:$AV$4</c:f>
              <c:numCache>
                <c:formatCode>0.00</c:formatCode>
                <c:ptCount val="7"/>
                <c:pt idx="0">
                  <c:v>0.75024027754987221</c:v>
                </c:pt>
                <c:pt idx="1">
                  <c:v>0.79823436906328293</c:v>
                </c:pt>
                <c:pt idx="2">
                  <c:v>0.87878444304536296</c:v>
                </c:pt>
                <c:pt idx="3">
                  <c:v>0.97999551351456393</c:v>
                </c:pt>
                <c:pt idx="4">
                  <c:v>1.0720419359843312</c:v>
                </c:pt>
                <c:pt idx="5">
                  <c:v>1.087079666112857</c:v>
                </c:pt>
                <c:pt idx="6">
                  <c:v>1.0676550065166039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F-4147-8C1E-618A3DB7B510}"/>
            </c:ext>
          </c:extLst>
        </c:ser>
        <c:ser>
          <c:idx val="1"/>
          <c:order val="1"/>
          <c:tx>
            <c:strRef>
              <c:f>FVG_PUNTO2!$AX$5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64F-4147-8C1E-618A3DB7B510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64F-4147-8C1E-618A3DB7B510}"/>
              </c:ext>
            </c:extLst>
          </c:dPt>
          <c:cat>
            <c:numRef>
              <c:f>FVG_PUNTO2!$AP$2:$AV$2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FVG_PUNTO2!$AP$8:$AV$8</c:f>
              <c:numCache>
                <c:formatCode>0.00</c:formatCode>
                <c:ptCount val="7"/>
                <c:pt idx="0">
                  <c:v>1.9030713152510941</c:v>
                </c:pt>
                <c:pt idx="1">
                  <c:v>1.8258005109644648</c:v>
                </c:pt>
                <c:pt idx="2">
                  <c:v>1.6955608016530834</c:v>
                </c:pt>
                <c:pt idx="3">
                  <c:v>1.5934922054608924</c:v>
                </c:pt>
                <c:pt idx="4">
                  <c:v>1.5867655961267213</c:v>
                </c:pt>
                <c:pt idx="5">
                  <c:v>1.6574915756970372</c:v>
                </c:pt>
                <c:pt idx="6">
                  <c:v>1.7500506461858061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4F-4147-8C1E-618A3DB7B510}"/>
            </c:ext>
          </c:extLst>
        </c:ser>
        <c:ser>
          <c:idx val="2"/>
          <c:order val="2"/>
          <c:tx>
            <c:strRef>
              <c:f>FVG_PUNTO2!$AX$6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12700">
                  <a:noFill/>
                </a:ln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4F-4147-8C1E-618A3DB7B510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64F-4147-8C1E-618A3DB7B510}"/>
              </c:ext>
            </c:extLst>
          </c:dPt>
          <c:cat>
            <c:numRef>
              <c:f>FVG_PUNTO2!$AP$2:$AV$2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FVG_PUNTO2!$AP$12:$AV$12</c:f>
              <c:numCache>
                <c:formatCode>0.00</c:formatCode>
                <c:ptCount val="7"/>
                <c:pt idx="0">
                  <c:v>1.6186530166627888</c:v>
                </c:pt>
                <c:pt idx="1">
                  <c:v>1.821924757071453</c:v>
                </c:pt>
                <c:pt idx="2">
                  <c:v>1.8606746313152556</c:v>
                </c:pt>
                <c:pt idx="3">
                  <c:v>1.8896566504717895</c:v>
                </c:pt>
                <c:pt idx="4">
                  <c:v>1.7664999138784945</c:v>
                </c:pt>
                <c:pt idx="5">
                  <c:v>1.5627675465154915</c:v>
                </c:pt>
                <c:pt idx="6">
                  <c:v>1.567936263137206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4F-4147-8C1E-618A3DB7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300"/>
              <a:t>Indici</a:t>
            </a:r>
            <a:r>
              <a:rPr lang="it-IT" sz="1300" baseline="0"/>
              <a:t> di interesse Friuli Venezia Giulia 2024-2054 senza avvelenamento e cause esterne di traumatismo</a:t>
            </a:r>
            <a:endParaRPr lang="it-IT" sz="13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FVG_PUNTO3!$CH$4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56C-4AE2-969A-F5DA7C84C44E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56C-4AE2-969A-F5DA7C84C44E}"/>
              </c:ext>
            </c:extLst>
          </c:dPt>
          <c:cat>
            <c:numRef>
              <c:f>FVG_PUNTO3!$BZ$1:$CF$1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FVG_PUNTO3!$BZ$3:$CF$3</c:f>
              <c:numCache>
                <c:formatCode>0.00</c:formatCode>
                <c:ptCount val="7"/>
                <c:pt idx="0">
                  <c:v>0.75024027754987221</c:v>
                </c:pt>
                <c:pt idx="1">
                  <c:v>0.7885292984020561</c:v>
                </c:pt>
                <c:pt idx="2">
                  <c:v>0.85760875857417185</c:v>
                </c:pt>
                <c:pt idx="3">
                  <c:v>0.94488944615807213</c:v>
                </c:pt>
                <c:pt idx="4">
                  <c:v>1.0210992840834419</c:v>
                </c:pt>
                <c:pt idx="5">
                  <c:v>1.0526482755912794</c:v>
                </c:pt>
                <c:pt idx="6">
                  <c:v>1.0510090472984388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C-4AE2-969A-F5DA7C84C44E}"/>
            </c:ext>
          </c:extLst>
        </c:ser>
        <c:ser>
          <c:idx val="1"/>
          <c:order val="1"/>
          <c:tx>
            <c:strRef>
              <c:f>FVG_PUNTO3!$CH$5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56C-4AE2-969A-F5DA7C84C44E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56C-4AE2-969A-F5DA7C84C44E}"/>
              </c:ext>
            </c:extLst>
          </c:dPt>
          <c:cat>
            <c:numRef>
              <c:f>FVG_PUNTO3!$BZ$1:$CF$1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FVG_PUNTO3!$BZ$7:$CF$7</c:f>
              <c:numCache>
                <c:formatCode>0.00</c:formatCode>
                <c:ptCount val="7"/>
                <c:pt idx="0">
                  <c:v>1.9030713152510941</c:v>
                </c:pt>
                <c:pt idx="1">
                  <c:v>1.8263328025957146</c:v>
                </c:pt>
                <c:pt idx="2">
                  <c:v>1.6965793152275803</c:v>
                </c:pt>
                <c:pt idx="3">
                  <c:v>1.5951855283316112</c:v>
                </c:pt>
                <c:pt idx="4">
                  <c:v>1.5893874643365176</c:v>
                </c:pt>
                <c:pt idx="5">
                  <c:v>1.7333348295895725</c:v>
                </c:pt>
                <c:pt idx="6">
                  <c:v>1.9280141008817122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C-4AE2-969A-F5DA7C84C44E}"/>
            </c:ext>
          </c:extLst>
        </c:ser>
        <c:ser>
          <c:idx val="2"/>
          <c:order val="2"/>
          <c:tx>
            <c:strRef>
              <c:f>FVG_PUNTO3!$CH$6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56C-4AE2-969A-F5DA7C84C44E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56C-4AE2-969A-F5DA7C84C44E}"/>
              </c:ext>
            </c:extLst>
          </c:dPt>
          <c:cat>
            <c:numRef>
              <c:f>FVG_PUNTO3!$BZ$1:$CF$1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FVG_PUNTO3!$BZ$11:$CF$11</c:f>
              <c:numCache>
                <c:formatCode>0.00</c:formatCode>
                <c:ptCount val="7"/>
                <c:pt idx="0">
                  <c:v>1.6186530166627888</c:v>
                </c:pt>
                <c:pt idx="1">
                  <c:v>1.8228925200687991</c:v>
                </c:pt>
                <c:pt idx="2">
                  <c:v>1.8632808890432822</c:v>
                </c:pt>
                <c:pt idx="3">
                  <c:v>1.8946786208901383</c:v>
                </c:pt>
                <c:pt idx="4">
                  <c:v>1.7732223213113232</c:v>
                </c:pt>
                <c:pt idx="5">
                  <c:v>1.9296148337036612</c:v>
                </c:pt>
                <c:pt idx="6">
                  <c:v>1.9416787830910185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6C-4AE2-969A-F5DA7C84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47855"/>
        <c:axId val="1525448335"/>
      </c:lineChart>
      <c:catAx>
        <c:axId val="15254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8335"/>
        <c:crosses val="autoZero"/>
        <c:auto val="1"/>
        <c:lblAlgn val="ctr"/>
        <c:lblOffset val="100"/>
        <c:noMultiLvlLbl val="0"/>
      </c:catAx>
      <c:valAx>
        <c:axId val="15254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Friuli Venezia Giulia 2024-2054 con tassi di fecondità del Trentino</a:t>
            </a:r>
            <a:endParaRPr lang="it-IT"/>
          </a:p>
        </c:rich>
      </c:tx>
      <c:layout>
        <c:manualLayout>
          <c:xMode val="edge"/>
          <c:yMode val="edge"/>
          <c:x val="0.1002567804024496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FVG_PUNTO2_NORM!$AX$4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CEB-4650-96F4-5C2836581160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CEB-4650-96F4-5C2836581160}"/>
              </c:ext>
            </c:extLst>
          </c:dPt>
          <c:cat>
            <c:numRef>
              <c:f>FVG_PUNTO2_NORM!$AP$2:$AV$2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FVG_PUNTO2_NORM!$AP$4:$AV$4</c:f>
              <c:numCache>
                <c:formatCode>0.00</c:formatCode>
                <c:ptCount val="7"/>
                <c:pt idx="0">
                  <c:v>0.75024027754987221</c:v>
                </c:pt>
                <c:pt idx="1">
                  <c:v>0.79823436906328293</c:v>
                </c:pt>
                <c:pt idx="2">
                  <c:v>0.87878444304536296</c:v>
                </c:pt>
                <c:pt idx="3">
                  <c:v>0.97999551351456393</c:v>
                </c:pt>
                <c:pt idx="4">
                  <c:v>1.0720419359843312</c:v>
                </c:pt>
                <c:pt idx="5">
                  <c:v>1.087079666112857</c:v>
                </c:pt>
                <c:pt idx="6">
                  <c:v>1.0676550065166039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B-4650-96F4-5C2836581160}"/>
            </c:ext>
          </c:extLst>
        </c:ser>
        <c:ser>
          <c:idx val="1"/>
          <c:order val="1"/>
          <c:tx>
            <c:strRef>
              <c:f>FVG_PUNTO2_NORM!$AX$5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CEB-4650-96F4-5C2836581160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CEB-4650-96F4-5C2836581160}"/>
              </c:ext>
            </c:extLst>
          </c:dPt>
          <c:cat>
            <c:numRef>
              <c:f>FVG_PUNTO2_NORM!$AP$2:$AV$2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FVG_PUNTO2_NORM!$AP$8:$AV$8</c:f>
              <c:numCache>
                <c:formatCode>0.00</c:formatCode>
                <c:ptCount val="7"/>
                <c:pt idx="0">
                  <c:v>1.5224570522008753</c:v>
                </c:pt>
                <c:pt idx="1">
                  <c:v>1.4606404087715719</c:v>
                </c:pt>
                <c:pt idx="2">
                  <c:v>1.3564486413224666</c:v>
                </c:pt>
                <c:pt idx="3">
                  <c:v>1.2747937643687139</c:v>
                </c:pt>
                <c:pt idx="4">
                  <c:v>1.269412476901377</c:v>
                </c:pt>
                <c:pt idx="5">
                  <c:v>1.3259932605576299</c:v>
                </c:pt>
                <c:pt idx="6">
                  <c:v>1.400040516948645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B-4650-96F4-5C2836581160}"/>
            </c:ext>
          </c:extLst>
        </c:ser>
        <c:ser>
          <c:idx val="2"/>
          <c:order val="2"/>
          <c:tx>
            <c:strRef>
              <c:f>FVG_PUNTO2_NORM!$AX$6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12700">
                  <a:noFill/>
                </a:ln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EB-4650-96F4-5C2836581160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CEB-4650-96F4-5C2836581160}"/>
              </c:ext>
            </c:extLst>
          </c:dPt>
          <c:cat>
            <c:numRef>
              <c:f>FVG_PUNTO2_NORM!$AP$2:$AV$2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FVG_PUNTO2_NORM!$AP$12:$AV$12</c:f>
              <c:numCache>
                <c:formatCode>0.00</c:formatCode>
                <c:ptCount val="7"/>
                <c:pt idx="0">
                  <c:v>1.6186530166627888</c:v>
                </c:pt>
                <c:pt idx="1">
                  <c:v>1.821924757071453</c:v>
                </c:pt>
                <c:pt idx="2">
                  <c:v>1.8606746313152556</c:v>
                </c:pt>
                <c:pt idx="3">
                  <c:v>1.8896566504717895</c:v>
                </c:pt>
                <c:pt idx="4">
                  <c:v>1.7664999138784945</c:v>
                </c:pt>
                <c:pt idx="5">
                  <c:v>1.5627675465154915</c:v>
                </c:pt>
                <c:pt idx="6">
                  <c:v>1.567936263137206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EB-4650-96F4-5C28365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Friuli Venezia Giulia 2024-2054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FVG_PUNTO1_NORM!$AX$4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7CC-43C6-AAEB-7174A8C5593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7CC-43C6-AAEB-7174A8C55935}"/>
              </c:ext>
            </c:extLst>
          </c:dPt>
          <c:cat>
            <c:numRef>
              <c:f>FVG_PUNTO1_NORM!$AP$2:$AV$2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FVG_PUNTO1_NORM!$AP$4:$AV$4</c:f>
              <c:numCache>
                <c:formatCode>0.00</c:formatCode>
                <c:ptCount val="7"/>
                <c:pt idx="0">
                  <c:v>0.75024027754987221</c:v>
                </c:pt>
                <c:pt idx="1">
                  <c:v>0.78721132760354329</c:v>
                </c:pt>
                <c:pt idx="2">
                  <c:v>0.85519169309081056</c:v>
                </c:pt>
                <c:pt idx="3">
                  <c:v>0.94143351172257195</c:v>
                </c:pt>
                <c:pt idx="4">
                  <c:v>1.0165145089355967</c:v>
                </c:pt>
                <c:pt idx="5">
                  <c:v>1.0469866624016555</c:v>
                </c:pt>
                <c:pt idx="6">
                  <c:v>1.0444998402234236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C-43C6-AAEB-7174A8C55935}"/>
            </c:ext>
          </c:extLst>
        </c:ser>
        <c:ser>
          <c:idx val="1"/>
          <c:order val="1"/>
          <c:tx>
            <c:strRef>
              <c:f>FVG_PUNTO1_NORM!$AX$5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7CC-43C6-AAEB-7174A8C5593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7CC-43C6-AAEB-7174A8C55935}"/>
              </c:ext>
            </c:extLst>
          </c:dPt>
          <c:cat>
            <c:numRef>
              <c:f>FVG_PUNTO1_NORM!$AP$2:$AV$2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FVG_PUNTO1_NORM!$AP$8:$AV$8</c:f>
              <c:numCache>
                <c:formatCode>0.00</c:formatCode>
                <c:ptCount val="7"/>
                <c:pt idx="0">
                  <c:v>1.5224570522008753</c:v>
                </c:pt>
                <c:pt idx="1">
                  <c:v>1.460640408733145</c:v>
                </c:pt>
                <c:pt idx="2">
                  <c:v>1.3564486412730514</c:v>
                </c:pt>
                <c:pt idx="3">
                  <c:v>1.2747937643054139</c:v>
                </c:pt>
                <c:pt idx="4">
                  <c:v>1.2694124769191255</c:v>
                </c:pt>
                <c:pt idx="5">
                  <c:v>1.38339883626944</c:v>
                </c:pt>
                <c:pt idx="6">
                  <c:v>1.5376288082008556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CC-43C6-AAEB-7174A8C55935}"/>
            </c:ext>
          </c:extLst>
        </c:ser>
        <c:ser>
          <c:idx val="2"/>
          <c:order val="2"/>
          <c:tx>
            <c:strRef>
              <c:f>FVG_PUNTO1_NORM!$AX$6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>
                  <a:outerShdw blurRad="50800" dir="5400000" sx="8000" sy="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CC-43C6-AAEB-7174A8C5593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7CC-43C6-AAEB-7174A8C55935}"/>
              </c:ext>
            </c:extLst>
          </c:dPt>
          <c:cat>
            <c:numRef>
              <c:f>FVG_PUNTO1_NORM!$AP$2:$AV$2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FVG_PUNTO1_NORM!$AP$12:$AV$12</c:f>
              <c:numCache>
                <c:formatCode>0.00</c:formatCode>
                <c:ptCount val="7"/>
                <c:pt idx="0">
                  <c:v>1.6186530166627888</c:v>
                </c:pt>
                <c:pt idx="1">
                  <c:v>1.8219247570286754</c:v>
                </c:pt>
                <c:pt idx="2">
                  <c:v>1.860674631292079</c:v>
                </c:pt>
                <c:pt idx="3">
                  <c:v>1.8896566503937247</c:v>
                </c:pt>
                <c:pt idx="4">
                  <c:v>1.7664999139629791</c:v>
                </c:pt>
                <c:pt idx="5">
                  <c:v>1.9209746521404623</c:v>
                </c:pt>
                <c:pt idx="6">
                  <c:v>1.9318089501260134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CC-43C6-AAEB-7174A8C55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Popolazione Friuli Venezia Giulia per anno</a:t>
            </a:r>
            <a:r>
              <a:rPr lang="it-IT" baseline="0"/>
              <a:t> ed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FVG_PUNTO1_NORM!$AG$1</c:f>
              <c:strCache>
                <c:ptCount val="1"/>
                <c:pt idx="0">
                  <c:v>T2024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FVG_PUNTO1_NORM!$AD$2:$AD$19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FVG_PUNTO1_NORM!$AG$2:$AG$19</c:f>
              <c:numCache>
                <c:formatCode>General</c:formatCode>
                <c:ptCount val="18"/>
                <c:pt idx="0">
                  <c:v>37286</c:v>
                </c:pt>
                <c:pt idx="1">
                  <c:v>44102</c:v>
                </c:pt>
                <c:pt idx="2">
                  <c:v>51535</c:v>
                </c:pt>
                <c:pt idx="3">
                  <c:v>54690</c:v>
                </c:pt>
                <c:pt idx="4">
                  <c:v>55873</c:v>
                </c:pt>
                <c:pt idx="5">
                  <c:v>56904</c:v>
                </c:pt>
                <c:pt idx="6">
                  <c:v>59916</c:v>
                </c:pt>
                <c:pt idx="7">
                  <c:v>62418</c:v>
                </c:pt>
                <c:pt idx="8">
                  <c:v>69137</c:v>
                </c:pt>
                <c:pt idx="9">
                  <c:v>86950</c:v>
                </c:pt>
                <c:pt idx="10">
                  <c:v>99165</c:v>
                </c:pt>
                <c:pt idx="11">
                  <c:v>101742</c:v>
                </c:pt>
                <c:pt idx="12">
                  <c:v>90439</c:v>
                </c:pt>
                <c:pt idx="13">
                  <c:v>75943</c:v>
                </c:pt>
                <c:pt idx="14">
                  <c:v>71015</c:v>
                </c:pt>
                <c:pt idx="15">
                  <c:v>67214</c:v>
                </c:pt>
                <c:pt idx="16">
                  <c:v>55106</c:v>
                </c:pt>
                <c:pt idx="17">
                  <c:v>55181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7-47F0-96DB-0C84A945C275}"/>
            </c:ext>
          </c:extLst>
        </c:ser>
        <c:ser>
          <c:idx val="1"/>
          <c:order val="1"/>
          <c:tx>
            <c:strRef>
              <c:f>FVG_PUNTO1_NORM!$AJ$1</c:f>
              <c:strCache>
                <c:ptCount val="1"/>
                <c:pt idx="0">
                  <c:v>T2039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FVG_PUNTO1_NORM!$AD$2:$AD$19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FVG_PUNTO1_NORM!$AJ$2:$AJ$19</c:f>
              <c:numCache>
                <c:formatCode>0</c:formatCode>
                <c:ptCount val="18"/>
                <c:pt idx="0">
                  <c:v>28448</c:v>
                </c:pt>
                <c:pt idx="1">
                  <c:v>29346</c:v>
                </c:pt>
                <c:pt idx="2">
                  <c:v>30810</c:v>
                </c:pt>
                <c:pt idx="3">
                  <c:v>37218</c:v>
                </c:pt>
                <c:pt idx="4">
                  <c:v>43973</c:v>
                </c:pt>
                <c:pt idx="5">
                  <c:v>51334</c:v>
                </c:pt>
                <c:pt idx="6">
                  <c:v>54408</c:v>
                </c:pt>
                <c:pt idx="7">
                  <c:v>55524</c:v>
                </c:pt>
                <c:pt idx="8">
                  <c:v>56423</c:v>
                </c:pt>
                <c:pt idx="9">
                  <c:v>59167</c:v>
                </c:pt>
                <c:pt idx="10">
                  <c:v>61219</c:v>
                </c:pt>
                <c:pt idx="11">
                  <c:v>67142</c:v>
                </c:pt>
                <c:pt idx="12">
                  <c:v>83093</c:v>
                </c:pt>
                <c:pt idx="13">
                  <c:v>92088</c:v>
                </c:pt>
                <c:pt idx="14">
                  <c:v>89729</c:v>
                </c:pt>
                <c:pt idx="15">
                  <c:v>73525</c:v>
                </c:pt>
                <c:pt idx="16">
                  <c:v>53686</c:v>
                </c:pt>
                <c:pt idx="17">
                  <c:v>66258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7-47F0-96DB-0C84A945C275}"/>
            </c:ext>
          </c:extLst>
        </c:ser>
        <c:ser>
          <c:idx val="2"/>
          <c:order val="2"/>
          <c:tx>
            <c:strRef>
              <c:f>FVG_PUNTO1_NORM!$AM$1</c:f>
              <c:strCache>
                <c:ptCount val="1"/>
                <c:pt idx="0">
                  <c:v>T2054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FVG_PUNTO1_NORM!$AD$2:$AD$19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FVG_PUNTO1_NORM!$AM$2:$AM$19</c:f>
              <c:numCache>
                <c:formatCode>0</c:formatCode>
                <c:ptCount val="18"/>
                <c:pt idx="0">
                  <c:v>22001</c:v>
                </c:pt>
                <c:pt idx="1">
                  <c:v>25044</c:v>
                </c:pt>
                <c:pt idx="2">
                  <c:v>27238</c:v>
                </c:pt>
                <c:pt idx="3">
                  <c:v>28397</c:v>
                </c:pt>
                <c:pt idx="4">
                  <c:v>29260</c:v>
                </c:pt>
                <c:pt idx="5">
                  <c:v>30691</c:v>
                </c:pt>
                <c:pt idx="6">
                  <c:v>37027</c:v>
                </c:pt>
                <c:pt idx="7">
                  <c:v>43701</c:v>
                </c:pt>
                <c:pt idx="8">
                  <c:v>50904</c:v>
                </c:pt>
                <c:pt idx="9">
                  <c:v>53729</c:v>
                </c:pt>
                <c:pt idx="10">
                  <c:v>54449</c:v>
                </c:pt>
                <c:pt idx="11">
                  <c:v>54782</c:v>
                </c:pt>
                <c:pt idx="12">
                  <c:v>56525</c:v>
                </c:pt>
                <c:pt idx="13">
                  <c:v>56828</c:v>
                </c:pt>
                <c:pt idx="14">
                  <c:v>59166</c:v>
                </c:pt>
                <c:pt idx="15">
                  <c:v>67500</c:v>
                </c:pt>
                <c:pt idx="16">
                  <c:v>64995</c:v>
                </c:pt>
                <c:pt idx="17">
                  <c:v>78190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7-47F0-96DB-0C84A945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02223"/>
        <c:axId val="1497003183"/>
      </c:lineChart>
      <c:catAx>
        <c:axId val="14970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3183"/>
        <c:crosses val="autoZero"/>
        <c:auto val="1"/>
        <c:lblAlgn val="ctr"/>
        <c:lblOffset val="100"/>
        <c:noMultiLvlLbl val="0"/>
      </c:catAx>
      <c:valAx>
        <c:axId val="14970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Popolazione in migliaia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Friuli Venezia Giulia 2024-2054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FVG_PUNTO1_TM!$AX$4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A1-4C5A-A388-C259E43CC0B4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1A1-4C5A-A388-C259E43CC0B4}"/>
              </c:ext>
            </c:extLst>
          </c:dPt>
          <c:cat>
            <c:numRef>
              <c:f>FVG_PUNTO1_TM!$AP$2:$AV$2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FVG_PUNTO1_TM!$AP$4:$AV$4</c:f>
              <c:numCache>
                <c:formatCode>0.00</c:formatCode>
                <c:ptCount val="7"/>
                <c:pt idx="0">
                  <c:v>0.75024027754987221</c:v>
                </c:pt>
                <c:pt idx="1">
                  <c:v>0.78721132760354329</c:v>
                </c:pt>
                <c:pt idx="2">
                  <c:v>0.85519169309081056</c:v>
                </c:pt>
                <c:pt idx="3">
                  <c:v>0.94143351172257195</c:v>
                </c:pt>
                <c:pt idx="4">
                  <c:v>1.0165145089355967</c:v>
                </c:pt>
                <c:pt idx="5">
                  <c:v>1.0469866624016555</c:v>
                </c:pt>
                <c:pt idx="6">
                  <c:v>1.0444998402234236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C5A-A388-C259E43CC0B4}"/>
            </c:ext>
          </c:extLst>
        </c:ser>
        <c:ser>
          <c:idx val="1"/>
          <c:order val="1"/>
          <c:tx>
            <c:strRef>
              <c:f>FVG_PUNTO1_TM!$AX$5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A1-4C5A-A388-C259E43CC0B4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1A1-4C5A-A388-C259E43CC0B4}"/>
              </c:ext>
            </c:extLst>
          </c:dPt>
          <c:cat>
            <c:numRef>
              <c:f>FVG_PUNTO1_TM!$AP$2:$AV$2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FVG_PUNTO1_TM!$AP$8:$AV$8</c:f>
              <c:numCache>
                <c:formatCode>0.00</c:formatCode>
                <c:ptCount val="7"/>
                <c:pt idx="0">
                  <c:v>1.6090102121976428</c:v>
                </c:pt>
                <c:pt idx="1">
                  <c:v>1.551805893266387</c:v>
                </c:pt>
                <c:pt idx="2">
                  <c:v>1.4227477011254808</c:v>
                </c:pt>
                <c:pt idx="3">
                  <c:v>1.3185752246654545</c:v>
                </c:pt>
                <c:pt idx="4">
                  <c:v>1.2902907398184178</c:v>
                </c:pt>
                <c:pt idx="5">
                  <c:v>1.3970481447521383</c:v>
                </c:pt>
                <c:pt idx="6">
                  <c:v>1.5601928393981812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1-4C5A-A388-C259E43CC0B4}"/>
            </c:ext>
          </c:extLst>
        </c:ser>
        <c:ser>
          <c:idx val="2"/>
          <c:order val="2"/>
          <c:tx>
            <c:strRef>
              <c:f>FVG_PUNTO1_TM!$AX$6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>
                  <a:outerShdw blurRad="50800" dir="5400000" sx="8000" sy="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A1-4C5A-A388-C259E43CC0B4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1A1-4C5A-A388-C259E43CC0B4}"/>
              </c:ext>
            </c:extLst>
          </c:dPt>
          <c:cat>
            <c:numRef>
              <c:f>FVG_PUNTO1_TM!$AP$2:$AV$2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FVG_PUNTO1_TM!$AP$12:$AV$12</c:f>
              <c:numCache>
                <c:formatCode>0.00</c:formatCode>
                <c:ptCount val="7"/>
                <c:pt idx="0">
                  <c:v>1.6186530166627888</c:v>
                </c:pt>
                <c:pt idx="1">
                  <c:v>1.8219247570286754</c:v>
                </c:pt>
                <c:pt idx="2">
                  <c:v>1.860674631292079</c:v>
                </c:pt>
                <c:pt idx="3">
                  <c:v>1.8896566503937247</c:v>
                </c:pt>
                <c:pt idx="4">
                  <c:v>1.7664999139629791</c:v>
                </c:pt>
                <c:pt idx="5">
                  <c:v>1.9209746521404623</c:v>
                </c:pt>
                <c:pt idx="6">
                  <c:v>1.9318089501260134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A1-4C5A-A388-C259E43C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Popolazione Friuli Venezia Giulia per anno</a:t>
            </a:r>
            <a:r>
              <a:rPr lang="it-IT" baseline="0"/>
              <a:t> ed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FVG_PUNTO1_TM!$AG$1</c:f>
              <c:strCache>
                <c:ptCount val="1"/>
                <c:pt idx="0">
                  <c:v>T2024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FVG_PUNTO1_TM!$AD$2:$AD$19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FVG_PUNTO1_TM!$AG$2:$AG$19</c:f>
              <c:numCache>
                <c:formatCode>General</c:formatCode>
                <c:ptCount val="18"/>
                <c:pt idx="0">
                  <c:v>37286</c:v>
                </c:pt>
                <c:pt idx="1">
                  <c:v>44102</c:v>
                </c:pt>
                <c:pt idx="2">
                  <c:v>51535</c:v>
                </c:pt>
                <c:pt idx="3">
                  <c:v>54690</c:v>
                </c:pt>
                <c:pt idx="4">
                  <c:v>55873</c:v>
                </c:pt>
                <c:pt idx="5">
                  <c:v>56904</c:v>
                </c:pt>
                <c:pt idx="6">
                  <c:v>59916</c:v>
                </c:pt>
                <c:pt idx="7">
                  <c:v>62418</c:v>
                </c:pt>
                <c:pt idx="8">
                  <c:v>69137</c:v>
                </c:pt>
                <c:pt idx="9">
                  <c:v>86950</c:v>
                </c:pt>
                <c:pt idx="10">
                  <c:v>99165</c:v>
                </c:pt>
                <c:pt idx="11">
                  <c:v>101742</c:v>
                </c:pt>
                <c:pt idx="12">
                  <c:v>90439</c:v>
                </c:pt>
                <c:pt idx="13">
                  <c:v>75943</c:v>
                </c:pt>
                <c:pt idx="14">
                  <c:v>71015</c:v>
                </c:pt>
                <c:pt idx="15">
                  <c:v>67214</c:v>
                </c:pt>
                <c:pt idx="16">
                  <c:v>55106</c:v>
                </c:pt>
                <c:pt idx="17">
                  <c:v>55181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C-406F-9FED-8C3508DDB534}"/>
            </c:ext>
          </c:extLst>
        </c:ser>
        <c:ser>
          <c:idx val="1"/>
          <c:order val="1"/>
          <c:tx>
            <c:strRef>
              <c:f>FVG_PUNTO1_TM!$AJ$1</c:f>
              <c:strCache>
                <c:ptCount val="1"/>
                <c:pt idx="0">
                  <c:v>T2039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FVG_PUNTO1_TM!$AD$2:$AD$19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FVG_PUNTO1_TM!$AJ$2:$AJ$19</c:f>
              <c:numCache>
                <c:formatCode>0</c:formatCode>
                <c:ptCount val="18"/>
                <c:pt idx="0">
                  <c:v>28448</c:v>
                </c:pt>
                <c:pt idx="1">
                  <c:v>29346</c:v>
                </c:pt>
                <c:pt idx="2">
                  <c:v>30810</c:v>
                </c:pt>
                <c:pt idx="3">
                  <c:v>37218</c:v>
                </c:pt>
                <c:pt idx="4">
                  <c:v>43973</c:v>
                </c:pt>
                <c:pt idx="5">
                  <c:v>51334</c:v>
                </c:pt>
                <c:pt idx="6">
                  <c:v>54408</c:v>
                </c:pt>
                <c:pt idx="7">
                  <c:v>55524</c:v>
                </c:pt>
                <c:pt idx="8">
                  <c:v>56423</c:v>
                </c:pt>
                <c:pt idx="9">
                  <c:v>59167</c:v>
                </c:pt>
                <c:pt idx="10">
                  <c:v>61219</c:v>
                </c:pt>
                <c:pt idx="11">
                  <c:v>67142</c:v>
                </c:pt>
                <c:pt idx="12">
                  <c:v>83093</c:v>
                </c:pt>
                <c:pt idx="13">
                  <c:v>92088</c:v>
                </c:pt>
                <c:pt idx="14">
                  <c:v>89729</c:v>
                </c:pt>
                <c:pt idx="15">
                  <c:v>73525</c:v>
                </c:pt>
                <c:pt idx="16">
                  <c:v>53686</c:v>
                </c:pt>
                <c:pt idx="17">
                  <c:v>66258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C-406F-9FED-8C3508DDB534}"/>
            </c:ext>
          </c:extLst>
        </c:ser>
        <c:ser>
          <c:idx val="2"/>
          <c:order val="2"/>
          <c:tx>
            <c:strRef>
              <c:f>FVG_PUNTO1_TM!$AM$1</c:f>
              <c:strCache>
                <c:ptCount val="1"/>
                <c:pt idx="0">
                  <c:v>T2054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FVG_PUNTO1_TM!$AD$2:$AD$19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FVG_PUNTO1_TM!$AM$2:$AM$19</c:f>
              <c:numCache>
                <c:formatCode>0</c:formatCode>
                <c:ptCount val="18"/>
                <c:pt idx="0">
                  <c:v>22001</c:v>
                </c:pt>
                <c:pt idx="1">
                  <c:v>25044</c:v>
                </c:pt>
                <c:pt idx="2">
                  <c:v>27238</c:v>
                </c:pt>
                <c:pt idx="3">
                  <c:v>28397</c:v>
                </c:pt>
                <c:pt idx="4">
                  <c:v>29260</c:v>
                </c:pt>
                <c:pt idx="5">
                  <c:v>30691</c:v>
                </c:pt>
                <c:pt idx="6">
                  <c:v>37027</c:v>
                </c:pt>
                <c:pt idx="7">
                  <c:v>43701</c:v>
                </c:pt>
                <c:pt idx="8">
                  <c:v>50904</c:v>
                </c:pt>
                <c:pt idx="9">
                  <c:v>53729</c:v>
                </c:pt>
                <c:pt idx="10">
                  <c:v>54449</c:v>
                </c:pt>
                <c:pt idx="11">
                  <c:v>54782</c:v>
                </c:pt>
                <c:pt idx="12">
                  <c:v>56525</c:v>
                </c:pt>
                <c:pt idx="13">
                  <c:v>56828</c:v>
                </c:pt>
                <c:pt idx="14">
                  <c:v>59166</c:v>
                </c:pt>
                <c:pt idx="15">
                  <c:v>67500</c:v>
                </c:pt>
                <c:pt idx="16">
                  <c:v>64995</c:v>
                </c:pt>
                <c:pt idx="17">
                  <c:v>78190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C-406F-9FED-8C3508DD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02223"/>
        <c:axId val="1497003183"/>
      </c:lineChart>
      <c:catAx>
        <c:axId val="14970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3183"/>
        <c:crosses val="autoZero"/>
        <c:auto val="1"/>
        <c:lblAlgn val="ctr"/>
        <c:lblOffset val="100"/>
        <c:noMultiLvlLbl val="0"/>
      </c:catAx>
      <c:valAx>
        <c:axId val="14970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Popolazione in migliaia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Friuli Venezia Giulia 2024-2054 con tassi di fecondità del Trentino</a:t>
            </a:r>
            <a:endParaRPr lang="it-IT"/>
          </a:p>
        </c:rich>
      </c:tx>
      <c:layout>
        <c:manualLayout>
          <c:xMode val="edge"/>
          <c:yMode val="edge"/>
          <c:x val="0.1002567804024496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FVG_PUNTO2_TM!$AX$4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80-49D7-9247-AD3F59202B97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980-49D7-9247-AD3F59202B97}"/>
              </c:ext>
            </c:extLst>
          </c:dPt>
          <c:cat>
            <c:numRef>
              <c:f>FVG_PUNTO2_TM!$AP$2:$AV$2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FVG_PUNTO2_TM!$AP$4:$AV$4</c:f>
              <c:numCache>
                <c:formatCode>0.00</c:formatCode>
                <c:ptCount val="7"/>
                <c:pt idx="0">
                  <c:v>0.75024027754987221</c:v>
                </c:pt>
                <c:pt idx="1">
                  <c:v>0.79823436906328293</c:v>
                </c:pt>
                <c:pt idx="2">
                  <c:v>0.87878444304536296</c:v>
                </c:pt>
                <c:pt idx="3">
                  <c:v>0.97999551351456393</c:v>
                </c:pt>
                <c:pt idx="4">
                  <c:v>1.0720419359843312</c:v>
                </c:pt>
                <c:pt idx="5">
                  <c:v>1.087079666112857</c:v>
                </c:pt>
                <c:pt idx="6">
                  <c:v>1.0676550065166039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0-49D7-9247-AD3F59202B97}"/>
            </c:ext>
          </c:extLst>
        </c:ser>
        <c:ser>
          <c:idx val="1"/>
          <c:order val="1"/>
          <c:tx>
            <c:strRef>
              <c:f>FVG_PUNTO2_TM!$AX$5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980-49D7-9247-AD3F59202B97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980-49D7-9247-AD3F59202B97}"/>
              </c:ext>
            </c:extLst>
          </c:dPt>
          <c:cat>
            <c:numRef>
              <c:f>FVG_PUNTO2_TM!$AP$2:$AV$2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FVG_PUNTO2_TM!$AP$8:$AV$8</c:f>
              <c:numCache>
                <c:formatCode>0.00</c:formatCode>
                <c:ptCount val="7"/>
                <c:pt idx="0">
                  <c:v>1.2872081697581141</c:v>
                </c:pt>
                <c:pt idx="1">
                  <c:v>1.2414447146392669</c:v>
                </c:pt>
                <c:pt idx="2">
                  <c:v>1.1381981609544676</c:v>
                </c:pt>
                <c:pt idx="3">
                  <c:v>1.0548601797795845</c:v>
                </c:pt>
                <c:pt idx="4">
                  <c:v>1.032232591834356</c:v>
                </c:pt>
                <c:pt idx="5">
                  <c:v>1.0712609414062215</c:v>
                </c:pt>
                <c:pt idx="6">
                  <c:v>1.1364684000247045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0-49D7-9247-AD3F59202B97}"/>
            </c:ext>
          </c:extLst>
        </c:ser>
        <c:ser>
          <c:idx val="2"/>
          <c:order val="2"/>
          <c:tx>
            <c:strRef>
              <c:f>FVG_PUNTO2_TM!$AX$6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12700">
                  <a:noFill/>
                </a:ln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80-49D7-9247-AD3F59202B97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980-49D7-9247-AD3F59202B97}"/>
              </c:ext>
            </c:extLst>
          </c:dPt>
          <c:cat>
            <c:numRef>
              <c:f>FVG_PUNTO2_TM!$AP$2:$AV$2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FVG_PUNTO2_TM!$AP$12:$AV$12</c:f>
              <c:numCache>
                <c:formatCode>0.00</c:formatCode>
                <c:ptCount val="7"/>
                <c:pt idx="0">
                  <c:v>1.6186530166627888</c:v>
                </c:pt>
                <c:pt idx="1">
                  <c:v>1.821924757071453</c:v>
                </c:pt>
                <c:pt idx="2">
                  <c:v>1.8606746313152556</c:v>
                </c:pt>
                <c:pt idx="3">
                  <c:v>1.8896566504717895</c:v>
                </c:pt>
                <c:pt idx="4">
                  <c:v>1.7664999138784945</c:v>
                </c:pt>
                <c:pt idx="5">
                  <c:v>1.5627675465154915</c:v>
                </c:pt>
                <c:pt idx="6">
                  <c:v>1.567936263137206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80-49D7-9247-AD3F5920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300"/>
              <a:t>Indici</a:t>
            </a:r>
            <a:r>
              <a:rPr lang="it-IT" sz="1300" baseline="0"/>
              <a:t> di interesse Friuli Venezia Giulia 2024-2054 senza avvelenamento e cause esterne di traumatismo</a:t>
            </a:r>
            <a:endParaRPr lang="it-IT" sz="13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FVG_PUNTO3_TM!$CH$4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A9C-4D4C-8873-5EB10AC63911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A9C-4D4C-8873-5EB10AC63911}"/>
              </c:ext>
            </c:extLst>
          </c:dPt>
          <c:cat>
            <c:numRef>
              <c:f>FVG_PUNTO3_TM!$BZ$1:$CF$1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FVG_PUNTO3_TM!$BZ$3:$CF$3</c:f>
              <c:numCache>
                <c:formatCode>0.00</c:formatCode>
                <c:ptCount val="7"/>
                <c:pt idx="0">
                  <c:v>0.75024027754987221</c:v>
                </c:pt>
                <c:pt idx="1">
                  <c:v>0.7885292984020561</c:v>
                </c:pt>
                <c:pt idx="2">
                  <c:v>0.85760875857417185</c:v>
                </c:pt>
                <c:pt idx="3">
                  <c:v>0.94488944615807213</c:v>
                </c:pt>
                <c:pt idx="4">
                  <c:v>1.0210992840834419</c:v>
                </c:pt>
                <c:pt idx="5">
                  <c:v>1.0526482755912794</c:v>
                </c:pt>
                <c:pt idx="6">
                  <c:v>1.0510090472984388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C-4D4C-8873-5EB10AC63911}"/>
            </c:ext>
          </c:extLst>
        </c:ser>
        <c:ser>
          <c:idx val="1"/>
          <c:order val="1"/>
          <c:tx>
            <c:strRef>
              <c:f>FVG_PUNTO3_TM!$CH$5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A9C-4D4C-8873-5EB10AC63911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A9C-4D4C-8873-5EB10AC63911}"/>
              </c:ext>
            </c:extLst>
          </c:dPt>
          <c:cat>
            <c:numRef>
              <c:f>FVG_PUNTO3_TM!$BZ$1:$CF$1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FVG_PUNTO3_TM!$BZ$7:$CF$7</c:f>
              <c:numCache>
                <c:formatCode>0.00</c:formatCode>
                <c:ptCount val="7"/>
                <c:pt idx="0">
                  <c:v>1.6090102121976428</c:v>
                </c:pt>
                <c:pt idx="1">
                  <c:v>1.5523435874570286</c:v>
                </c:pt>
                <c:pt idx="2">
                  <c:v>1.4237479680829275</c:v>
                </c:pt>
                <c:pt idx="3">
                  <c:v>1.3201294305846674</c:v>
                </c:pt>
                <c:pt idx="4">
                  <c:v>1.2925937924431468</c:v>
                </c:pt>
                <c:pt idx="5">
                  <c:v>1.4005820633640638</c:v>
                </c:pt>
                <c:pt idx="6">
                  <c:v>1.5654577006020591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C-4D4C-8873-5EB10AC63911}"/>
            </c:ext>
          </c:extLst>
        </c:ser>
        <c:ser>
          <c:idx val="2"/>
          <c:order val="2"/>
          <c:tx>
            <c:strRef>
              <c:f>FVG_PUNTO3_TM!$CH$6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A9C-4D4C-8873-5EB10AC63911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A9C-4D4C-8873-5EB10AC63911}"/>
              </c:ext>
            </c:extLst>
          </c:dPt>
          <c:cat>
            <c:numRef>
              <c:f>FVG_PUNTO3_TM!$BZ$1:$CF$1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FVG_PUNTO3_TM!$BZ$11:$CF$11</c:f>
              <c:numCache>
                <c:formatCode>0.00</c:formatCode>
                <c:ptCount val="7"/>
                <c:pt idx="0">
                  <c:v>1.6186530166627888</c:v>
                </c:pt>
                <c:pt idx="1">
                  <c:v>1.8228925200687991</c:v>
                </c:pt>
                <c:pt idx="2">
                  <c:v>1.8632808890432822</c:v>
                </c:pt>
                <c:pt idx="3">
                  <c:v>1.8946786208901383</c:v>
                </c:pt>
                <c:pt idx="4">
                  <c:v>1.7732223213113232</c:v>
                </c:pt>
                <c:pt idx="5">
                  <c:v>1.9296148337036612</c:v>
                </c:pt>
                <c:pt idx="6">
                  <c:v>1.9416787830910185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9C-4D4C-8873-5EB10AC6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47855"/>
        <c:axId val="1525448335"/>
      </c:lineChart>
      <c:catAx>
        <c:axId val="15254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8335"/>
        <c:crosses val="autoZero"/>
        <c:auto val="1"/>
        <c:lblAlgn val="ctr"/>
        <c:lblOffset val="100"/>
        <c:noMultiLvlLbl val="0"/>
      </c:catAx>
      <c:valAx>
        <c:axId val="15254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Friuli Venezia Giulia 2024-2054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FVG_PUNTO1!$AX$4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CF-4133-8DCD-D4C1655B5F8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CF-4133-8DCD-D4C1655B5F85}"/>
              </c:ext>
            </c:extLst>
          </c:dPt>
          <c:cat>
            <c:numRef>
              <c:f>FVG_PUNTO1!$AP$2:$AV$2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FVG_PUNTO1!$AP$4:$AV$4</c:f>
              <c:numCache>
                <c:formatCode>0.00</c:formatCode>
                <c:ptCount val="7"/>
                <c:pt idx="0">
                  <c:v>0.75024027754987221</c:v>
                </c:pt>
                <c:pt idx="1">
                  <c:v>0.78721132760354329</c:v>
                </c:pt>
                <c:pt idx="2">
                  <c:v>0.85519169309081056</c:v>
                </c:pt>
                <c:pt idx="3">
                  <c:v>0.94143351172257195</c:v>
                </c:pt>
                <c:pt idx="4">
                  <c:v>1.0165145089355967</c:v>
                </c:pt>
                <c:pt idx="5">
                  <c:v>1.0469866624016555</c:v>
                </c:pt>
                <c:pt idx="6">
                  <c:v>1.0444998402234236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F-4133-8DCD-D4C1655B5F85}"/>
            </c:ext>
          </c:extLst>
        </c:ser>
        <c:ser>
          <c:idx val="1"/>
          <c:order val="1"/>
          <c:tx>
            <c:strRef>
              <c:f>FVG_PUNTO1!$AX$5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CF-4133-8DCD-D4C1655B5F8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4CF-4133-8DCD-D4C1655B5F85}"/>
              </c:ext>
            </c:extLst>
          </c:dPt>
          <c:cat>
            <c:numRef>
              <c:f>FVG_PUNTO1!$AP$2:$AV$2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FVG_PUNTO1!$AP$8:$AV$8</c:f>
              <c:numCache>
                <c:formatCode>0.00</c:formatCode>
                <c:ptCount val="7"/>
                <c:pt idx="0">
                  <c:v>1.9030713152510941</c:v>
                </c:pt>
                <c:pt idx="1">
                  <c:v>1.8258005109164315</c:v>
                </c:pt>
                <c:pt idx="2">
                  <c:v>1.6955608015913142</c:v>
                </c:pt>
                <c:pt idx="3">
                  <c:v>1.5934922053817673</c:v>
                </c:pt>
                <c:pt idx="4">
                  <c:v>1.5867655961489069</c:v>
                </c:pt>
                <c:pt idx="5">
                  <c:v>1.7292485453368001</c:v>
                </c:pt>
                <c:pt idx="6">
                  <c:v>1.9220360102510696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CF-4133-8DCD-D4C1655B5F85}"/>
            </c:ext>
          </c:extLst>
        </c:ser>
        <c:ser>
          <c:idx val="2"/>
          <c:order val="2"/>
          <c:tx>
            <c:strRef>
              <c:f>FVG_PUNTO1!$AX$6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>
                  <a:outerShdw blurRad="50800" dir="5400000" sx="8000" sy="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CF-4133-8DCD-D4C1655B5F8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4CF-4133-8DCD-D4C1655B5F85}"/>
              </c:ext>
            </c:extLst>
          </c:dPt>
          <c:cat>
            <c:numRef>
              <c:f>FVG_PUNTO1!$AP$2:$AV$2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FVG_PUNTO1!$AP$12:$AV$12</c:f>
              <c:numCache>
                <c:formatCode>0.00</c:formatCode>
                <c:ptCount val="7"/>
                <c:pt idx="0">
                  <c:v>1.6186530166627888</c:v>
                </c:pt>
                <c:pt idx="1">
                  <c:v>1.8219247570286754</c:v>
                </c:pt>
                <c:pt idx="2">
                  <c:v>1.860674631292079</c:v>
                </c:pt>
                <c:pt idx="3">
                  <c:v>1.8896566503937247</c:v>
                </c:pt>
                <c:pt idx="4">
                  <c:v>1.7664999139629791</c:v>
                </c:pt>
                <c:pt idx="5">
                  <c:v>1.9209746521404623</c:v>
                </c:pt>
                <c:pt idx="6">
                  <c:v>1.9318089501260134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CF-4133-8DCD-D4C1655B5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160020</xdr:colOff>
      <xdr:row>15</xdr:row>
      <xdr:rowOff>156210</xdr:rowOff>
    </xdr:from>
    <xdr:to>
      <xdr:col>81</xdr:col>
      <xdr:colOff>457200</xdr:colOff>
      <xdr:row>30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99EFF1-8389-4976-90FA-A6C3C203E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F14C7B-4485-4BC4-99C1-A4BD636F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C8B92A4-0568-4A46-B008-D6FD371B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525780</xdr:colOff>
      <xdr:row>20</xdr:row>
      <xdr:rowOff>118110</xdr:rowOff>
    </xdr:from>
    <xdr:to>
      <xdr:col>39</xdr:col>
      <xdr:colOff>220980</xdr:colOff>
      <xdr:row>35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E598334-C660-4F0C-B543-5D38D6DB3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E0B326-8C53-4AAD-9C4D-409C6004E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525780</xdr:colOff>
      <xdr:row>20</xdr:row>
      <xdr:rowOff>118110</xdr:rowOff>
    </xdr:from>
    <xdr:to>
      <xdr:col>39</xdr:col>
      <xdr:colOff>220980</xdr:colOff>
      <xdr:row>35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7FF9387-BF5E-40AD-BDBE-C7EDF7731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457946-20B7-4BBB-81C8-E153CA704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160020</xdr:colOff>
      <xdr:row>15</xdr:row>
      <xdr:rowOff>156210</xdr:rowOff>
    </xdr:from>
    <xdr:to>
      <xdr:col>81</xdr:col>
      <xdr:colOff>457200</xdr:colOff>
      <xdr:row>30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20EF60-4F5C-4739-A82E-064D4D45A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C19759-8930-40EB-9656-2980E8931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525780</xdr:colOff>
      <xdr:row>20</xdr:row>
      <xdr:rowOff>118110</xdr:rowOff>
    </xdr:from>
    <xdr:to>
      <xdr:col>39</xdr:col>
      <xdr:colOff>220980</xdr:colOff>
      <xdr:row>35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AE9FA9C-EC61-4E2C-9D4F-D0DFD95A6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2D2CCA-CD34-434B-BBA9-638390398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160020</xdr:colOff>
      <xdr:row>15</xdr:row>
      <xdr:rowOff>156210</xdr:rowOff>
    </xdr:from>
    <xdr:to>
      <xdr:col>81</xdr:col>
      <xdr:colOff>457200</xdr:colOff>
      <xdr:row>30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0C85AB-9AEF-4CB7-8269-F33F123AB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587C-B2ED-404F-BF23-824A9C411CD5}">
  <dimension ref="A1:CH25"/>
  <sheetViews>
    <sheetView topLeftCell="BR1" zoomScale="86" workbookViewId="0">
      <selection activeCell="CC14" sqref="CC14"/>
    </sheetView>
  </sheetViews>
  <sheetFormatPr defaultRowHeight="14.4" x14ac:dyDescent="0.3"/>
  <cols>
    <col min="2" max="2" width="17.6640625" customWidth="1"/>
    <col min="3" max="3" width="17.88671875" customWidth="1"/>
    <col min="4" max="4" width="33.88671875" customWidth="1"/>
    <col min="5" max="5" width="17.88671875" customWidth="1"/>
    <col min="6" max="6" width="32" customWidth="1"/>
    <col min="7" max="7" width="17.77734375" customWidth="1"/>
    <col min="8" max="8" width="17.6640625" customWidth="1"/>
    <col min="13" max="13" width="11.5546875" bestFit="1" customWidth="1"/>
    <col min="20" max="20" width="17.5546875" customWidth="1"/>
    <col min="21" max="21" width="17.77734375" customWidth="1"/>
    <col min="22" max="22" width="26.88671875" customWidth="1"/>
    <col min="23" max="23" width="17.6640625" customWidth="1"/>
    <col min="24" max="24" width="17.77734375" customWidth="1"/>
    <col min="25" max="25" width="13.6640625" bestFit="1" customWidth="1"/>
    <col min="26" max="26" width="11.5546875" bestFit="1" customWidth="1"/>
    <col min="27" max="27" width="9.5546875" bestFit="1" customWidth="1"/>
    <col min="28" max="28" width="9" bestFit="1" customWidth="1"/>
    <col min="29" max="30" width="10.5546875" bestFit="1" customWidth="1"/>
    <col min="31" max="31" width="13.6640625" bestFit="1" customWidth="1"/>
    <col min="32" max="33" width="10.5546875" bestFit="1" customWidth="1"/>
    <col min="34" max="34" width="11.5546875" bestFit="1" customWidth="1"/>
    <col min="35" max="35" width="12.5546875" bestFit="1" customWidth="1"/>
    <col min="41" max="41" width="9" bestFit="1" customWidth="1"/>
    <col min="42" max="42" width="23.109375" customWidth="1"/>
    <col min="43" max="43" width="23" customWidth="1"/>
    <col min="44" max="44" width="21.88671875" customWidth="1"/>
    <col min="45" max="45" width="21.33203125" customWidth="1"/>
    <col min="46" max="46" width="21.21875" customWidth="1"/>
    <col min="47" max="47" width="19.33203125" customWidth="1"/>
    <col min="77" max="77" width="26.77734375" customWidth="1"/>
    <col min="86" max="86" width="22.21875" customWidth="1"/>
  </cols>
  <sheetData>
    <row r="1" spans="1:86" x14ac:dyDescent="0.3">
      <c r="A1" s="109" t="s">
        <v>68</v>
      </c>
      <c r="B1" s="110" t="s">
        <v>69</v>
      </c>
      <c r="C1" s="111" t="s">
        <v>70</v>
      </c>
      <c r="D1" s="2" t="s">
        <v>71</v>
      </c>
      <c r="E1" s="2" t="s">
        <v>72</v>
      </c>
      <c r="F1" s="110" t="s">
        <v>73</v>
      </c>
      <c r="G1" s="111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S1" s="112" t="s">
        <v>85</v>
      </c>
      <c r="T1" s="113" t="s">
        <v>86</v>
      </c>
      <c r="U1" s="113" t="s">
        <v>87</v>
      </c>
      <c r="V1" s="113" t="s">
        <v>88</v>
      </c>
      <c r="W1" s="113" t="s">
        <v>89</v>
      </c>
      <c r="X1" s="113" t="s">
        <v>90</v>
      </c>
      <c r="Y1" s="113" t="s">
        <v>91</v>
      </c>
      <c r="Z1" s="113" t="s">
        <v>92</v>
      </c>
      <c r="AA1" s="113" t="s">
        <v>93</v>
      </c>
      <c r="AB1" s="113" t="s">
        <v>94</v>
      </c>
      <c r="AC1" s="113" t="s">
        <v>95</v>
      </c>
      <c r="AD1" s="113" t="s">
        <v>96</v>
      </c>
      <c r="AE1" s="113" t="s">
        <v>97</v>
      </c>
      <c r="AF1" s="113" t="s">
        <v>98</v>
      </c>
      <c r="AG1" s="113" t="s">
        <v>99</v>
      </c>
      <c r="AH1" s="113" t="s">
        <v>100</v>
      </c>
      <c r="AI1" s="114" t="s">
        <v>101</v>
      </c>
      <c r="AK1" s="1" t="s">
        <v>0</v>
      </c>
      <c r="AL1" s="2" t="s">
        <v>1</v>
      </c>
      <c r="AM1" s="2" t="s">
        <v>2</v>
      </c>
      <c r="AN1" s="2" t="s">
        <v>3</v>
      </c>
      <c r="AO1" s="2" t="s">
        <v>4</v>
      </c>
      <c r="AP1" s="2" t="s">
        <v>5</v>
      </c>
      <c r="AQ1" s="2" t="s">
        <v>6</v>
      </c>
      <c r="AR1" s="2" t="s">
        <v>7</v>
      </c>
      <c r="AS1" s="2" t="s">
        <v>8</v>
      </c>
      <c r="AT1" s="2" t="s">
        <v>9</v>
      </c>
      <c r="AU1" s="2" t="s">
        <v>10</v>
      </c>
      <c r="AV1" s="2" t="s">
        <v>11</v>
      </c>
      <c r="AW1" s="2" t="s">
        <v>12</v>
      </c>
      <c r="AX1" s="2" t="s">
        <v>13</v>
      </c>
      <c r="AY1" s="2" t="s">
        <v>14</v>
      </c>
      <c r="AZ1" s="2" t="s">
        <v>15</v>
      </c>
      <c r="BA1" s="2" t="s">
        <v>16</v>
      </c>
      <c r="BC1" s="9" t="s">
        <v>0</v>
      </c>
      <c r="BD1" s="6" t="s">
        <v>17</v>
      </c>
      <c r="BE1" s="9" t="s">
        <v>18</v>
      </c>
      <c r="BF1" s="9" t="s">
        <v>19</v>
      </c>
      <c r="BG1" s="9" t="s">
        <v>20</v>
      </c>
      <c r="BH1" s="9" t="s">
        <v>21</v>
      </c>
      <c r="BI1" s="9" t="s">
        <v>22</v>
      </c>
      <c r="BJ1" s="9" t="s">
        <v>23</v>
      </c>
      <c r="BK1" s="9" t="s">
        <v>24</v>
      </c>
      <c r="BL1" s="9" t="s">
        <v>25</v>
      </c>
      <c r="BN1" s="5" t="s">
        <v>0</v>
      </c>
      <c r="BO1" s="6" t="s">
        <v>26</v>
      </c>
      <c r="BP1" s="7" t="s">
        <v>27</v>
      </c>
      <c r="BQ1" s="8" t="s">
        <v>28</v>
      </c>
      <c r="BR1" s="9" t="s">
        <v>29</v>
      </c>
      <c r="BS1" s="10" t="s">
        <v>30</v>
      </c>
      <c r="BT1" s="11" t="s">
        <v>31</v>
      </c>
      <c r="BU1" s="9" t="s">
        <v>32</v>
      </c>
      <c r="BV1" s="7" t="s">
        <v>16</v>
      </c>
      <c r="BW1" s="12" t="s">
        <v>33</v>
      </c>
      <c r="BZ1">
        <v>2024</v>
      </c>
      <c r="CA1">
        <v>2029</v>
      </c>
      <c r="CB1">
        <v>2034</v>
      </c>
      <c r="CC1">
        <v>2039</v>
      </c>
      <c r="CD1">
        <v>2044</v>
      </c>
      <c r="CE1">
        <v>2049</v>
      </c>
      <c r="CF1">
        <v>2054</v>
      </c>
    </row>
    <row r="2" spans="1:86" x14ac:dyDescent="0.3">
      <c r="A2" s="56" t="s">
        <v>34</v>
      </c>
      <c r="B2" s="15">
        <v>100000</v>
      </c>
      <c r="C2" s="15">
        <v>268</v>
      </c>
      <c r="D2" s="35">
        <v>2.68</v>
      </c>
      <c r="E2" s="15">
        <v>498709</v>
      </c>
      <c r="F2" s="57">
        <v>0.997</v>
      </c>
      <c r="G2" s="35">
        <v>0.53700000000000003</v>
      </c>
      <c r="H2" s="35">
        <v>2.3E-2</v>
      </c>
      <c r="I2" s="58">
        <v>94</v>
      </c>
      <c r="J2" s="59">
        <v>4</v>
      </c>
      <c r="K2" s="35">
        <v>0.95699999999999996</v>
      </c>
      <c r="L2" s="35">
        <v>0.997</v>
      </c>
      <c r="M2" s="15">
        <v>100000</v>
      </c>
      <c r="N2" s="60">
        <v>5.1500000000000005E-4</v>
      </c>
      <c r="O2" s="15">
        <v>256.61</v>
      </c>
      <c r="P2" s="31">
        <v>498737.46</v>
      </c>
      <c r="Q2" s="15">
        <v>8611199</v>
      </c>
      <c r="S2" s="61" t="s">
        <v>34</v>
      </c>
      <c r="T2">
        <v>100000</v>
      </c>
      <c r="U2">
        <v>252</v>
      </c>
      <c r="V2" s="55">
        <v>2.52</v>
      </c>
      <c r="W2">
        <v>498838</v>
      </c>
      <c r="X2" s="55">
        <v>0.997</v>
      </c>
      <c r="Y2" s="55">
        <v>0.505</v>
      </c>
      <c r="Z2" s="55">
        <v>0.02</v>
      </c>
      <c r="AA2" s="52">
        <v>101</v>
      </c>
      <c r="AB2" s="52">
        <v>4</v>
      </c>
      <c r="AC2" s="55">
        <v>0.96</v>
      </c>
      <c r="AD2" s="55">
        <v>0.998</v>
      </c>
      <c r="AE2" s="52">
        <v>100000</v>
      </c>
      <c r="AF2" s="55">
        <v>4.8500000000000003E-4</v>
      </c>
      <c r="AG2" s="52">
        <v>242.03200000000001</v>
      </c>
      <c r="AH2" s="53">
        <v>498863</v>
      </c>
      <c r="AI2" s="30">
        <v>8218218</v>
      </c>
      <c r="AK2" s="17" t="s">
        <v>34</v>
      </c>
      <c r="AL2" s="19">
        <v>498737.46350000001</v>
      </c>
      <c r="AM2" s="19">
        <v>8611198.9560000002</v>
      </c>
      <c r="AN2" s="62">
        <v>18221</v>
      </c>
      <c r="AO2" s="17"/>
      <c r="AP2" s="17"/>
      <c r="AQ2" s="17"/>
      <c r="AR2" s="17"/>
      <c r="AS2" s="17"/>
      <c r="AT2" s="17"/>
      <c r="AU2" s="17"/>
      <c r="AV2" s="19">
        <v>15046.12054</v>
      </c>
      <c r="AW2" s="19">
        <v>14327.95909</v>
      </c>
      <c r="AX2" s="63">
        <v>13890.215330000001</v>
      </c>
      <c r="AY2" s="19">
        <v>13315.614460000001</v>
      </c>
      <c r="AZ2" s="19">
        <v>12237.63401</v>
      </c>
      <c r="BA2" s="64">
        <v>10748.93009</v>
      </c>
      <c r="BC2" s="13" t="s">
        <v>34</v>
      </c>
      <c r="BD2" s="18">
        <v>19065</v>
      </c>
      <c r="BE2" s="19">
        <v>498862.9143</v>
      </c>
      <c r="BF2" s="19">
        <v>8218218.199</v>
      </c>
      <c r="BG2" s="19">
        <v>15802.400449999999</v>
      </c>
      <c r="BH2" s="19">
        <v>15048.14126</v>
      </c>
      <c r="BI2" s="20">
        <v>14588.394689999999</v>
      </c>
      <c r="BJ2" s="19">
        <v>13984.91202</v>
      </c>
      <c r="BK2" s="19">
        <v>12852.74783</v>
      </c>
      <c r="BL2" s="28">
        <v>11289.215539999999</v>
      </c>
      <c r="BN2" s="17" t="s">
        <v>34</v>
      </c>
      <c r="BO2" s="17">
        <v>19065</v>
      </c>
      <c r="BP2" s="17">
        <v>18221</v>
      </c>
      <c r="BQ2" s="22">
        <v>37286</v>
      </c>
      <c r="BR2" s="19">
        <v>14588</v>
      </c>
      <c r="BS2" s="23">
        <v>13890</v>
      </c>
      <c r="BT2" s="24">
        <v>28479</v>
      </c>
      <c r="BU2" s="19">
        <v>11289</v>
      </c>
      <c r="BV2" s="19">
        <v>10749</v>
      </c>
      <c r="BW2" s="25">
        <v>22038</v>
      </c>
    </row>
    <row r="3" spans="1:86" x14ac:dyDescent="0.3">
      <c r="A3" s="56" t="s">
        <v>35</v>
      </c>
      <c r="B3" s="15">
        <v>99732</v>
      </c>
      <c r="C3" s="15">
        <v>50</v>
      </c>
      <c r="D3" s="35">
        <v>0.501</v>
      </c>
      <c r="E3" s="15">
        <v>498557</v>
      </c>
      <c r="F3" s="57">
        <v>0.999</v>
      </c>
      <c r="G3" s="35">
        <v>0.1</v>
      </c>
      <c r="H3" s="35">
        <v>2.7E-2</v>
      </c>
      <c r="I3" s="65">
        <v>15</v>
      </c>
      <c r="J3" s="66">
        <v>4</v>
      </c>
      <c r="K3" s="35">
        <v>0.73299999999999998</v>
      </c>
      <c r="L3" s="35">
        <v>1</v>
      </c>
      <c r="M3" s="15">
        <v>99743.39</v>
      </c>
      <c r="N3" s="60">
        <v>7.3999999999999996E-5</v>
      </c>
      <c r="O3" s="15">
        <v>36.673000000000002</v>
      </c>
      <c r="P3" s="31">
        <v>498647.27</v>
      </c>
      <c r="Q3" s="15">
        <v>8112461.5</v>
      </c>
      <c r="S3" s="61" t="s">
        <v>35</v>
      </c>
      <c r="T3">
        <v>99748</v>
      </c>
      <c r="U3">
        <v>42</v>
      </c>
      <c r="V3" s="55">
        <v>0.42099999999999999</v>
      </c>
      <c r="W3">
        <v>498660</v>
      </c>
      <c r="X3" s="55">
        <v>1</v>
      </c>
      <c r="Y3" s="55">
        <v>8.4000000000000005E-2</v>
      </c>
      <c r="Z3" s="55">
        <v>7.0000000000000001E-3</v>
      </c>
      <c r="AA3" s="52">
        <v>24</v>
      </c>
      <c r="AB3" s="52">
        <v>2</v>
      </c>
      <c r="AC3" s="55">
        <v>0.91700000000000004</v>
      </c>
      <c r="AD3" s="55">
        <v>1</v>
      </c>
      <c r="AE3" s="52">
        <v>99757.967999999993</v>
      </c>
      <c r="AF3" s="55">
        <v>7.7000000000000001E-5</v>
      </c>
      <c r="AG3" s="52">
        <v>38.505000000000003</v>
      </c>
      <c r="AH3" s="53">
        <v>498719</v>
      </c>
      <c r="AI3" s="30">
        <v>7719355</v>
      </c>
      <c r="AK3" s="13" t="s">
        <v>35</v>
      </c>
      <c r="AL3" s="15">
        <v>498647.27360000001</v>
      </c>
      <c r="AM3" s="15">
        <v>8112461.4919999996</v>
      </c>
      <c r="AN3" s="14">
        <v>21435</v>
      </c>
      <c r="AO3" s="13"/>
      <c r="AP3" s="13"/>
      <c r="AQ3" s="13"/>
      <c r="AR3" s="13"/>
      <c r="AS3" s="13"/>
      <c r="AT3" s="13"/>
      <c r="AU3" s="13"/>
      <c r="AV3" s="15">
        <v>18217.704979999999</v>
      </c>
      <c r="AW3" s="15">
        <v>15043.399649999999</v>
      </c>
      <c r="AX3" s="16">
        <v>14325.36808</v>
      </c>
      <c r="AY3" s="15">
        <v>13887.70347</v>
      </c>
      <c r="AZ3" s="15">
        <v>13313.20651</v>
      </c>
      <c r="BA3" s="67">
        <v>12235.421</v>
      </c>
      <c r="BC3" s="13" t="s">
        <v>35</v>
      </c>
      <c r="BD3" s="26">
        <v>22667</v>
      </c>
      <c r="BE3" s="15">
        <v>498718.5834</v>
      </c>
      <c r="BF3" s="15">
        <v>7719355.2850000001</v>
      </c>
      <c r="BG3" s="15">
        <v>19059.484120000001</v>
      </c>
      <c r="BH3" s="15">
        <v>15797.8285</v>
      </c>
      <c r="BI3" s="27">
        <v>15043.78753</v>
      </c>
      <c r="BJ3" s="15">
        <v>14584.17398</v>
      </c>
      <c r="BK3" s="15">
        <v>13980.865900000001</v>
      </c>
      <c r="BL3" s="28">
        <v>12849.029280000001</v>
      </c>
      <c r="BN3" s="13" t="s">
        <v>35</v>
      </c>
      <c r="BO3" s="13">
        <v>22667</v>
      </c>
      <c r="BP3" s="13">
        <v>21435</v>
      </c>
      <c r="BQ3" s="29">
        <v>44102</v>
      </c>
      <c r="BR3" s="15">
        <v>15044</v>
      </c>
      <c r="BS3" s="30">
        <v>14325</v>
      </c>
      <c r="BT3" s="31">
        <v>29369</v>
      </c>
      <c r="BU3" s="15">
        <v>12849</v>
      </c>
      <c r="BV3" s="15">
        <v>12235</v>
      </c>
      <c r="BW3" s="25">
        <v>25084</v>
      </c>
      <c r="BY3" s="32" t="s">
        <v>37</v>
      </c>
      <c r="BZ3" s="33">
        <f>SUM(BQ2:BQ5,BQ15:BQ19)/SUM(BQ6:BQ14)</f>
        <v>0.75024027754987221</v>
      </c>
      <c r="CA3" s="34">
        <f>SUM(BG2:BG5,AV2:AV5,AV15:AV19,BG15:BG19)/SUM(AV6:AV14,BG6:BG14)</f>
        <v>0.7885292984020561</v>
      </c>
      <c r="CB3" s="34">
        <f t="shared" ref="CB3:CF3" si="0">SUM(BH2:BH5,AW2:AW5,AW15:AW19,BH15:BH19)/SUM(AW6:AW14,BH6:BH14)</f>
        <v>0.85760875857417185</v>
      </c>
      <c r="CC3" s="34">
        <f t="shared" si="0"/>
        <v>0.94488944615807213</v>
      </c>
      <c r="CD3" s="34">
        <f t="shared" si="0"/>
        <v>1.0210992840834419</v>
      </c>
      <c r="CE3" s="34">
        <f t="shared" si="0"/>
        <v>1.0526482755912794</v>
      </c>
      <c r="CF3" s="34">
        <f t="shared" si="0"/>
        <v>1.0510090472984388</v>
      </c>
    </row>
    <row r="4" spans="1:86" x14ac:dyDescent="0.3">
      <c r="A4" s="56" t="s">
        <v>36</v>
      </c>
      <c r="B4" s="15">
        <v>99682</v>
      </c>
      <c r="C4" s="15">
        <v>72</v>
      </c>
      <c r="D4" s="35">
        <v>0.72199999999999998</v>
      </c>
      <c r="E4" s="15">
        <v>498216</v>
      </c>
      <c r="F4" s="57">
        <v>0.999</v>
      </c>
      <c r="G4" s="35">
        <v>0.14499999999999999</v>
      </c>
      <c r="H4" s="35">
        <v>8.9999999999999993E-3</v>
      </c>
      <c r="I4" s="65">
        <v>16</v>
      </c>
      <c r="J4" s="66">
        <v>1</v>
      </c>
      <c r="K4" s="35">
        <v>0.93799999999999994</v>
      </c>
      <c r="L4" s="35">
        <v>0.999</v>
      </c>
      <c r="M4" s="15">
        <v>99706.716</v>
      </c>
      <c r="N4" s="60">
        <v>1.35E-4</v>
      </c>
      <c r="O4" s="15">
        <v>67.518000000000001</v>
      </c>
      <c r="P4" s="31">
        <v>498350.78</v>
      </c>
      <c r="Q4" s="15">
        <v>7613814.2000000002</v>
      </c>
      <c r="S4" s="61" t="s">
        <v>36</v>
      </c>
      <c r="T4">
        <v>99706</v>
      </c>
      <c r="U4">
        <v>68</v>
      </c>
      <c r="V4" s="55">
        <v>0.68200000000000005</v>
      </c>
      <c r="W4">
        <v>498367</v>
      </c>
      <c r="X4" s="55">
        <v>0.999</v>
      </c>
      <c r="Y4" s="55">
        <v>0.13600000000000001</v>
      </c>
      <c r="Z4" s="55">
        <v>2.5999999999999999E-2</v>
      </c>
      <c r="AA4" s="52">
        <v>16</v>
      </c>
      <c r="AB4" s="52">
        <v>3</v>
      </c>
      <c r="AC4" s="55">
        <v>0.81299999999999994</v>
      </c>
      <c r="AD4" s="55">
        <v>0.999</v>
      </c>
      <c r="AE4" s="52">
        <v>99719.464000000007</v>
      </c>
      <c r="AF4" s="55">
        <v>1.11E-4</v>
      </c>
      <c r="AG4" s="52">
        <v>55.261000000000003</v>
      </c>
      <c r="AH4" s="53">
        <v>498466</v>
      </c>
      <c r="AI4" s="30">
        <v>7220637</v>
      </c>
      <c r="AK4" s="13" t="s">
        <v>36</v>
      </c>
      <c r="AL4" s="15">
        <v>498350.78470000002</v>
      </c>
      <c r="AM4" s="15">
        <v>7613814.2189999996</v>
      </c>
      <c r="AN4" s="14">
        <v>24923</v>
      </c>
      <c r="AO4" s="13"/>
      <c r="AP4" s="13"/>
      <c r="AQ4" s="13"/>
      <c r="AR4" s="13"/>
      <c r="AS4" s="13"/>
      <c r="AT4" s="13"/>
      <c r="AU4" s="13"/>
      <c r="AV4" s="15">
        <v>21422.25504</v>
      </c>
      <c r="AW4" s="15">
        <v>18206.87298</v>
      </c>
      <c r="AX4" s="16">
        <v>15034.45505</v>
      </c>
      <c r="AY4" s="15">
        <v>14316.850409999999</v>
      </c>
      <c r="AZ4" s="15">
        <v>13879.446029999999</v>
      </c>
      <c r="BA4" s="67">
        <v>13305.290660000001</v>
      </c>
      <c r="BC4" s="13" t="s">
        <v>36</v>
      </c>
      <c r="BD4" s="26">
        <v>26612</v>
      </c>
      <c r="BE4" s="15">
        <v>498466.17340000003</v>
      </c>
      <c r="BF4" s="15">
        <v>7220636.7010000004</v>
      </c>
      <c r="BG4" s="15">
        <v>22655.527849999999</v>
      </c>
      <c r="BH4" s="15">
        <v>19049.837790000001</v>
      </c>
      <c r="BI4" s="27">
        <v>15789.83296</v>
      </c>
      <c r="BJ4" s="15">
        <v>15036.17361</v>
      </c>
      <c r="BK4" s="15">
        <v>14576.79268</v>
      </c>
      <c r="BL4" s="28">
        <v>13973.78995</v>
      </c>
      <c r="BN4" s="13" t="s">
        <v>36</v>
      </c>
      <c r="BO4" s="13">
        <v>26612</v>
      </c>
      <c r="BP4" s="13">
        <v>24923</v>
      </c>
      <c r="BQ4" s="29">
        <v>51535</v>
      </c>
      <c r="BR4" s="15">
        <v>15790</v>
      </c>
      <c r="BS4" s="30">
        <v>15034</v>
      </c>
      <c r="BT4" s="31">
        <v>30824</v>
      </c>
      <c r="BU4" s="15">
        <v>13974</v>
      </c>
      <c r="BV4" s="15">
        <v>13305</v>
      </c>
      <c r="BW4" s="25">
        <v>27279</v>
      </c>
      <c r="BY4" s="36" t="s">
        <v>40</v>
      </c>
      <c r="BZ4" s="37">
        <f>CC3</f>
        <v>0.94488944615807213</v>
      </c>
      <c r="CA4" s="34"/>
      <c r="CB4" s="34"/>
      <c r="CC4" s="34"/>
      <c r="CD4" s="34"/>
      <c r="CE4" s="34"/>
      <c r="CF4" s="34"/>
      <c r="CH4" t="s">
        <v>38</v>
      </c>
    </row>
    <row r="5" spans="1:86" x14ac:dyDescent="0.3">
      <c r="A5" s="56" t="s">
        <v>39</v>
      </c>
      <c r="B5" s="15">
        <v>99610</v>
      </c>
      <c r="C5" s="15">
        <v>53</v>
      </c>
      <c r="D5" s="35">
        <v>0.53200000000000003</v>
      </c>
      <c r="E5" s="15">
        <v>497946</v>
      </c>
      <c r="F5" s="57">
        <v>0.999</v>
      </c>
      <c r="G5" s="35">
        <v>0.106</v>
      </c>
      <c r="H5" s="35">
        <v>4.9000000000000002E-2</v>
      </c>
      <c r="I5" s="65">
        <v>26</v>
      </c>
      <c r="J5" s="66">
        <v>12</v>
      </c>
      <c r="K5" s="35">
        <v>0.53800000000000003</v>
      </c>
      <c r="L5" s="35">
        <v>1</v>
      </c>
      <c r="M5" s="15">
        <v>99639.198000000004</v>
      </c>
      <c r="N5" s="60">
        <v>5.7000000000000003E-5</v>
      </c>
      <c r="O5" s="15">
        <v>28.55</v>
      </c>
      <c r="P5" s="31">
        <v>498153.13</v>
      </c>
      <c r="Q5" s="15">
        <v>7115463.4000000004</v>
      </c>
      <c r="S5" s="61" t="s">
        <v>39</v>
      </c>
      <c r="T5">
        <v>99638</v>
      </c>
      <c r="U5">
        <v>190</v>
      </c>
      <c r="V5" s="55">
        <v>1.907</v>
      </c>
      <c r="W5">
        <v>497790</v>
      </c>
      <c r="X5" s="55">
        <v>0.998</v>
      </c>
      <c r="Y5" s="55">
        <v>0.38200000000000001</v>
      </c>
      <c r="Z5" s="55">
        <v>0.28699999999999998</v>
      </c>
      <c r="AA5" s="52">
        <v>89</v>
      </c>
      <c r="AB5" s="52">
        <v>67</v>
      </c>
      <c r="AC5" s="55">
        <v>0.247</v>
      </c>
      <c r="AD5" s="55">
        <v>1</v>
      </c>
      <c r="AE5" s="52">
        <v>99664.202999999994</v>
      </c>
      <c r="AF5" s="55">
        <v>9.3999999999999994E-5</v>
      </c>
      <c r="AG5" s="52">
        <v>47.012</v>
      </c>
      <c r="AH5" s="53">
        <v>498279</v>
      </c>
      <c r="AI5" s="30">
        <v>6722171</v>
      </c>
      <c r="AK5" s="13" t="s">
        <v>39</v>
      </c>
      <c r="AL5" s="15">
        <v>498153.13459999999</v>
      </c>
      <c r="AM5" s="15">
        <v>7115463.4340000004</v>
      </c>
      <c r="AN5" s="14">
        <v>26461</v>
      </c>
      <c r="AO5" s="35">
        <v>1E-3</v>
      </c>
      <c r="AP5" s="15">
        <v>143.84800000000001</v>
      </c>
      <c r="AQ5" s="15">
        <v>129.715</v>
      </c>
      <c r="AR5" s="15">
        <v>110.91800000000001</v>
      </c>
      <c r="AS5" s="15">
        <v>93.039000000000001</v>
      </c>
      <c r="AT5" s="15">
        <v>82.150999999999996</v>
      </c>
      <c r="AU5" s="15">
        <v>78.918000000000006</v>
      </c>
      <c r="AV5" s="15">
        <v>24913.115330000001</v>
      </c>
      <c r="AW5" s="15">
        <v>21413.75879</v>
      </c>
      <c r="AX5" s="16">
        <v>18199.651979999999</v>
      </c>
      <c r="AY5" s="15">
        <v>15028.492260000001</v>
      </c>
      <c r="AZ5" s="15">
        <v>14311.17222</v>
      </c>
      <c r="BA5" s="67">
        <v>13873.94133</v>
      </c>
      <c r="BC5" s="13" t="s">
        <v>39</v>
      </c>
      <c r="BD5" s="26">
        <v>28229</v>
      </c>
      <c r="BE5" s="15">
        <v>498278.69760000001</v>
      </c>
      <c r="BF5" s="15">
        <v>6722170.5279999999</v>
      </c>
      <c r="BG5" s="15">
        <v>26601.99108</v>
      </c>
      <c r="BH5" s="15">
        <v>22647.006979999998</v>
      </c>
      <c r="BI5" s="27">
        <v>19042.673040000001</v>
      </c>
      <c r="BJ5" s="15">
        <v>15783.89431</v>
      </c>
      <c r="BK5" s="15">
        <v>15030.51843</v>
      </c>
      <c r="BL5" s="28">
        <v>14571.31027</v>
      </c>
      <c r="BN5" s="13" t="s">
        <v>39</v>
      </c>
      <c r="BO5" s="13">
        <v>28229</v>
      </c>
      <c r="BP5" s="13">
        <v>26461</v>
      </c>
      <c r="BQ5" s="29">
        <v>54690</v>
      </c>
      <c r="BR5" s="15">
        <v>19043</v>
      </c>
      <c r="BS5" s="30">
        <v>18200</v>
      </c>
      <c r="BT5" s="31">
        <v>37242</v>
      </c>
      <c r="BU5" s="15">
        <v>14571</v>
      </c>
      <c r="BV5" s="15">
        <v>13874</v>
      </c>
      <c r="BW5" s="25">
        <v>28445</v>
      </c>
      <c r="BY5" s="38" t="s">
        <v>43</v>
      </c>
      <c r="BZ5" s="39">
        <f>CF3</f>
        <v>1.0510090472984388</v>
      </c>
      <c r="CA5" s="34"/>
      <c r="CB5" s="34"/>
      <c r="CC5" s="34"/>
      <c r="CD5" s="34"/>
      <c r="CE5" s="34"/>
      <c r="CF5" s="34"/>
      <c r="CH5" t="s">
        <v>41</v>
      </c>
    </row>
    <row r="6" spans="1:86" x14ac:dyDescent="0.3">
      <c r="A6" s="56" t="s">
        <v>42</v>
      </c>
      <c r="B6" s="15">
        <v>99557</v>
      </c>
      <c r="C6" s="15">
        <v>56</v>
      </c>
      <c r="D6" s="35">
        <v>0.56200000000000006</v>
      </c>
      <c r="E6" s="15">
        <v>497628</v>
      </c>
      <c r="F6" s="57">
        <v>0.999</v>
      </c>
      <c r="G6" s="35">
        <v>0.113</v>
      </c>
      <c r="H6" s="35">
        <v>7.1999999999999995E-2</v>
      </c>
      <c r="I6" s="65">
        <v>56</v>
      </c>
      <c r="J6" s="66">
        <v>36</v>
      </c>
      <c r="K6" s="35">
        <v>0.35699999999999998</v>
      </c>
      <c r="L6" s="35">
        <v>1</v>
      </c>
      <c r="M6" s="15">
        <v>99610.648000000001</v>
      </c>
      <c r="N6" s="60">
        <v>4.0000000000000003E-5</v>
      </c>
      <c r="O6" s="15">
        <v>20.013999999999999</v>
      </c>
      <c r="P6" s="31">
        <v>497986.2</v>
      </c>
      <c r="Q6" s="15">
        <v>6617310.2999999998</v>
      </c>
      <c r="S6" s="61" t="s">
        <v>42</v>
      </c>
      <c r="T6">
        <v>99448</v>
      </c>
      <c r="U6">
        <v>227</v>
      </c>
      <c r="V6" s="55">
        <v>2.2829999999999999</v>
      </c>
      <c r="W6">
        <v>496693</v>
      </c>
      <c r="X6" s="55">
        <v>0.998</v>
      </c>
      <c r="Y6" s="55">
        <v>0.45700000000000002</v>
      </c>
      <c r="Z6" s="55">
        <v>0.315</v>
      </c>
      <c r="AA6" s="52">
        <v>113</v>
      </c>
      <c r="AB6" s="52">
        <v>78</v>
      </c>
      <c r="AC6" s="55">
        <v>0.31</v>
      </c>
      <c r="AD6" s="55">
        <v>0.999</v>
      </c>
      <c r="AE6" s="52">
        <v>99617.19</v>
      </c>
      <c r="AF6" s="55">
        <v>1.4200000000000001E-4</v>
      </c>
      <c r="AG6" s="52">
        <v>70.484999999999999</v>
      </c>
      <c r="AH6" s="53">
        <v>497930</v>
      </c>
      <c r="AI6" s="30">
        <v>6223892</v>
      </c>
      <c r="AK6" s="13" t="s">
        <v>42</v>
      </c>
      <c r="AL6" s="15">
        <v>497986.20179999998</v>
      </c>
      <c r="AM6" s="15">
        <v>6617310.2989999996</v>
      </c>
      <c r="AN6" s="14">
        <v>26281</v>
      </c>
      <c r="AO6" s="35">
        <v>1.0999999999999999E-2</v>
      </c>
      <c r="AP6" s="15">
        <v>1411.402</v>
      </c>
      <c r="AQ6" s="15">
        <v>1374.567</v>
      </c>
      <c r="AR6" s="15">
        <v>1239.5229999999999</v>
      </c>
      <c r="AS6" s="15">
        <v>1059.8979999999999</v>
      </c>
      <c r="AT6" s="15">
        <v>889.053</v>
      </c>
      <c r="AU6" s="15">
        <v>785.01300000000003</v>
      </c>
      <c r="AV6" s="15">
        <v>26452.132829999999</v>
      </c>
      <c r="AW6" s="15">
        <v>24904.76686</v>
      </c>
      <c r="AX6" s="16">
        <v>21406.582969999999</v>
      </c>
      <c r="AY6" s="15">
        <v>18193.553209999998</v>
      </c>
      <c r="AZ6" s="15">
        <v>15023.45616</v>
      </c>
      <c r="BA6" s="67">
        <v>14306.3765</v>
      </c>
      <c r="BC6" s="13" t="s">
        <v>42</v>
      </c>
      <c r="BD6" s="26">
        <v>29592</v>
      </c>
      <c r="BE6" s="15">
        <v>497930.48570000002</v>
      </c>
      <c r="BF6" s="15">
        <v>6223891.8300000001</v>
      </c>
      <c r="BG6" s="15">
        <v>28209.27274</v>
      </c>
      <c r="BH6" s="15">
        <v>26583.400819999999</v>
      </c>
      <c r="BI6" s="27">
        <v>22631.18058</v>
      </c>
      <c r="BJ6" s="15">
        <v>19029.365460000001</v>
      </c>
      <c r="BK6" s="15">
        <v>15772.86406</v>
      </c>
      <c r="BL6" s="28">
        <v>15020.014660000001</v>
      </c>
      <c r="BN6" s="13" t="s">
        <v>42</v>
      </c>
      <c r="BO6" s="13">
        <v>29592</v>
      </c>
      <c r="BP6" s="13">
        <v>26281</v>
      </c>
      <c r="BQ6" s="29">
        <v>55873</v>
      </c>
      <c r="BR6" s="15">
        <v>22631</v>
      </c>
      <c r="BS6" s="30">
        <v>21407</v>
      </c>
      <c r="BT6" s="31">
        <v>44038</v>
      </c>
      <c r="BU6" s="15">
        <v>15020</v>
      </c>
      <c r="BV6" s="15">
        <v>14306</v>
      </c>
      <c r="BW6" s="25">
        <v>29326</v>
      </c>
      <c r="BZ6" s="34"/>
      <c r="CA6" s="34"/>
      <c r="CB6" s="34"/>
      <c r="CC6" s="34"/>
      <c r="CD6" s="34"/>
      <c r="CE6" s="34"/>
      <c r="CF6" s="34"/>
      <c r="CH6" t="s">
        <v>44</v>
      </c>
    </row>
    <row r="7" spans="1:86" x14ac:dyDescent="0.3">
      <c r="A7" s="56" t="s">
        <v>45</v>
      </c>
      <c r="B7" s="15">
        <v>99501</v>
      </c>
      <c r="C7" s="15">
        <v>115</v>
      </c>
      <c r="D7" s="35">
        <v>1.1559999999999999</v>
      </c>
      <c r="E7" s="15">
        <v>497265</v>
      </c>
      <c r="F7" s="57">
        <v>0.999</v>
      </c>
      <c r="G7" s="35">
        <v>0.23100000000000001</v>
      </c>
      <c r="H7" s="35">
        <v>0.106</v>
      </c>
      <c r="I7" s="65">
        <v>37</v>
      </c>
      <c r="J7" s="66">
        <v>17</v>
      </c>
      <c r="K7" s="35">
        <v>0.54100000000000004</v>
      </c>
      <c r="L7" s="35">
        <v>0.999</v>
      </c>
      <c r="M7" s="15">
        <v>99590.633000000002</v>
      </c>
      <c r="N7" s="60">
        <v>1.25E-4</v>
      </c>
      <c r="O7" s="15">
        <v>62.234999999999999</v>
      </c>
      <c r="P7" s="31">
        <v>497845.17</v>
      </c>
      <c r="Q7" s="15">
        <v>6119324.0999999996</v>
      </c>
      <c r="S7" s="61" t="s">
        <v>45</v>
      </c>
      <c r="T7">
        <v>99221</v>
      </c>
      <c r="U7">
        <v>240</v>
      </c>
      <c r="V7" s="55">
        <v>2.419</v>
      </c>
      <c r="W7">
        <v>495489</v>
      </c>
      <c r="X7" s="55">
        <v>0.998</v>
      </c>
      <c r="Y7" s="55">
        <v>0.48399999999999999</v>
      </c>
      <c r="Z7" s="55">
        <v>0.309</v>
      </c>
      <c r="AA7" s="52">
        <v>141</v>
      </c>
      <c r="AB7" s="52">
        <v>90</v>
      </c>
      <c r="AC7" s="55">
        <v>0.36199999999999999</v>
      </c>
      <c r="AD7" s="55">
        <v>0.999</v>
      </c>
      <c r="AE7" s="52">
        <v>99546.705000000002</v>
      </c>
      <c r="AF7" s="55">
        <v>1.75E-4</v>
      </c>
      <c r="AG7" s="52">
        <v>87.161000000000001</v>
      </c>
      <c r="AH7" s="53">
        <v>497500</v>
      </c>
      <c r="AI7" s="30">
        <v>5725961</v>
      </c>
      <c r="AK7" s="13" t="s">
        <v>45</v>
      </c>
      <c r="AL7" s="15">
        <v>497845.17450000002</v>
      </c>
      <c r="AM7" s="15">
        <v>6119324.0980000002</v>
      </c>
      <c r="AN7" s="14">
        <v>26572</v>
      </c>
      <c r="AO7" s="35">
        <v>4.5999999999999999E-2</v>
      </c>
      <c r="AP7" s="15">
        <v>6028.357</v>
      </c>
      <c r="AQ7" s="15">
        <v>6013.8289999999997</v>
      </c>
      <c r="AR7" s="15">
        <v>5856.8789999999999</v>
      </c>
      <c r="AS7" s="15">
        <v>5281.4709999999995</v>
      </c>
      <c r="AT7" s="15">
        <v>4516.1059999999998</v>
      </c>
      <c r="AU7" s="15">
        <v>3788.1570000000002</v>
      </c>
      <c r="AV7" s="15">
        <v>26273.557349999999</v>
      </c>
      <c r="AW7" s="15">
        <v>26444.64171</v>
      </c>
      <c r="AX7" s="16">
        <v>24897.713950000001</v>
      </c>
      <c r="AY7" s="15">
        <v>21400.52073</v>
      </c>
      <c r="AZ7" s="15">
        <v>18188.400890000001</v>
      </c>
      <c r="BA7" s="67">
        <v>15019.201590000001</v>
      </c>
      <c r="BC7" s="13" t="s">
        <v>45</v>
      </c>
      <c r="BD7" s="26">
        <v>30332</v>
      </c>
      <c r="BE7" s="15">
        <v>497499.7709</v>
      </c>
      <c r="BF7" s="15">
        <v>5725961.3449999997</v>
      </c>
      <c r="BG7" s="15">
        <v>29566.40263</v>
      </c>
      <c r="BH7" s="15">
        <v>28184.871439999999</v>
      </c>
      <c r="BI7" s="27">
        <v>26560.405920000001</v>
      </c>
      <c r="BJ7" s="15">
        <v>22611.604380000001</v>
      </c>
      <c r="BK7" s="15">
        <v>19012.904869999998</v>
      </c>
      <c r="BL7" s="28">
        <v>15759.220380000001</v>
      </c>
      <c r="BN7" s="13" t="s">
        <v>45</v>
      </c>
      <c r="BO7" s="13">
        <v>30332</v>
      </c>
      <c r="BP7" s="13">
        <v>26572</v>
      </c>
      <c r="BQ7" s="29">
        <v>56904</v>
      </c>
      <c r="BR7" s="15">
        <v>26560</v>
      </c>
      <c r="BS7" s="30">
        <v>24898</v>
      </c>
      <c r="BT7" s="31">
        <v>51458</v>
      </c>
      <c r="BU7" s="15">
        <v>15759</v>
      </c>
      <c r="BV7" s="15">
        <v>15019</v>
      </c>
      <c r="BW7" s="25">
        <v>30778</v>
      </c>
      <c r="BY7" s="32" t="s">
        <v>47</v>
      </c>
      <c r="BZ7" s="33">
        <f>0.8*SUM(BQ10:BQ14)/SUM(BQ6:BQ9)</f>
        <v>1.5224570522008753</v>
      </c>
      <c r="CA7" s="34">
        <f>0.8*SUM(BG10:BG14,AV10:AV14)/SUM(BG6:BG9,AV6:AV9)</f>
        <v>1.4610662420765717</v>
      </c>
      <c r="CB7" s="34">
        <f t="shared" ref="CB7:CF7" si="1">0.8*SUM(BH10:BH14,AW10:AW14)/SUM(BH6:BH9,AW6:AW9)</f>
        <v>1.3572634521820641</v>
      </c>
      <c r="CC7" s="34">
        <f t="shared" si="1"/>
        <v>1.2761484226652891</v>
      </c>
      <c r="CD7" s="34">
        <f t="shared" si="1"/>
        <v>1.2715099714692142</v>
      </c>
      <c r="CE7" s="34">
        <f t="shared" si="1"/>
        <v>1.3866678636716581</v>
      </c>
      <c r="CF7" s="34">
        <f t="shared" si="1"/>
        <v>1.5424112807053698</v>
      </c>
    </row>
    <row r="8" spans="1:86" x14ac:dyDescent="0.3">
      <c r="A8" s="56" t="s">
        <v>46</v>
      </c>
      <c r="B8" s="15">
        <v>99385</v>
      </c>
      <c r="C8" s="15">
        <v>141</v>
      </c>
      <c r="D8" s="35">
        <v>1.419</v>
      </c>
      <c r="E8" s="15">
        <v>496534</v>
      </c>
      <c r="F8" s="57">
        <v>0.999</v>
      </c>
      <c r="G8" s="35">
        <v>0.28399999999999997</v>
      </c>
      <c r="H8" s="35">
        <v>7.9000000000000001E-2</v>
      </c>
      <c r="I8" s="65">
        <v>79</v>
      </c>
      <c r="J8" s="66">
        <v>22</v>
      </c>
      <c r="K8" s="35">
        <v>0.72199999999999998</v>
      </c>
      <c r="L8" s="35">
        <v>0.999</v>
      </c>
      <c r="M8" s="15">
        <v>99528.399000000005</v>
      </c>
      <c r="N8" s="60">
        <v>2.05E-4</v>
      </c>
      <c r="O8" s="15">
        <v>101.901</v>
      </c>
      <c r="P8" s="31">
        <v>497348.72</v>
      </c>
      <c r="Q8" s="15">
        <v>5621478.9000000004</v>
      </c>
      <c r="S8" s="61" t="s">
        <v>46</v>
      </c>
      <c r="T8">
        <v>98981</v>
      </c>
      <c r="U8">
        <v>323</v>
      </c>
      <c r="V8" s="55">
        <v>3.2629999999999999</v>
      </c>
      <c r="W8">
        <v>494136</v>
      </c>
      <c r="X8" s="55">
        <v>0.997</v>
      </c>
      <c r="Y8" s="55">
        <v>0.65400000000000003</v>
      </c>
      <c r="Z8" s="55">
        <v>0.33500000000000002</v>
      </c>
      <c r="AA8" s="52">
        <v>166</v>
      </c>
      <c r="AB8" s="52">
        <v>85</v>
      </c>
      <c r="AC8" s="55">
        <v>0.48799999999999999</v>
      </c>
      <c r="AD8" s="55">
        <v>0.998</v>
      </c>
      <c r="AE8" s="52">
        <v>99459.543999999994</v>
      </c>
      <c r="AF8" s="55">
        <v>3.19E-4</v>
      </c>
      <c r="AG8" s="52">
        <v>158.50299999999999</v>
      </c>
      <c r="AH8" s="53">
        <v>496941</v>
      </c>
      <c r="AI8" s="30">
        <v>5228462</v>
      </c>
      <c r="AK8" s="13" t="s">
        <v>46</v>
      </c>
      <c r="AL8" s="15">
        <v>497348.71720000001</v>
      </c>
      <c r="AM8" s="15">
        <v>5621478.9230000004</v>
      </c>
      <c r="AN8" s="14">
        <v>28754</v>
      </c>
      <c r="AO8" s="35">
        <v>8.3000000000000004E-2</v>
      </c>
      <c r="AP8" s="15">
        <v>11432.066000000001</v>
      </c>
      <c r="AQ8" s="15">
        <v>10913.868</v>
      </c>
      <c r="AR8" s="15">
        <v>10887.565000000001</v>
      </c>
      <c r="AS8" s="15">
        <v>10603.421</v>
      </c>
      <c r="AT8" s="15">
        <v>9561.69</v>
      </c>
      <c r="AU8" s="15">
        <v>8176.0559999999996</v>
      </c>
      <c r="AV8" s="15">
        <v>26545.502079999998</v>
      </c>
      <c r="AW8" s="15">
        <v>26247.357039999999</v>
      </c>
      <c r="AX8" s="16">
        <v>26418.270799999998</v>
      </c>
      <c r="AY8" s="15">
        <v>24872.88565</v>
      </c>
      <c r="AZ8" s="15">
        <v>21379.17987</v>
      </c>
      <c r="BA8" s="67">
        <v>18170.263190000001</v>
      </c>
      <c r="BC8" s="13" t="s">
        <v>46</v>
      </c>
      <c r="BD8" s="26">
        <v>31162</v>
      </c>
      <c r="BE8" s="15">
        <v>496940.52059999999</v>
      </c>
      <c r="BF8" s="15">
        <v>5228461.574</v>
      </c>
      <c r="BG8" s="15">
        <v>30297.903139999999</v>
      </c>
      <c r="BH8" s="15">
        <v>29533.166399999998</v>
      </c>
      <c r="BI8" s="27">
        <v>28153.18821</v>
      </c>
      <c r="BJ8" s="15">
        <v>26530.548790000001</v>
      </c>
      <c r="BK8" s="15">
        <v>22586.18619</v>
      </c>
      <c r="BL8" s="28">
        <v>18991.532050000002</v>
      </c>
      <c r="BN8" s="13" t="s">
        <v>46</v>
      </c>
      <c r="BO8" s="13">
        <v>31162</v>
      </c>
      <c r="BP8" s="13">
        <v>28754</v>
      </c>
      <c r="BQ8" s="29">
        <v>59916</v>
      </c>
      <c r="BR8" s="15">
        <v>28153</v>
      </c>
      <c r="BS8" s="30">
        <v>26418</v>
      </c>
      <c r="BT8" s="31">
        <v>54571</v>
      </c>
      <c r="BU8" s="15">
        <v>18992</v>
      </c>
      <c r="BV8" s="15">
        <v>18170</v>
      </c>
      <c r="BW8" s="25">
        <v>37162</v>
      </c>
      <c r="BY8" s="36" t="s">
        <v>49</v>
      </c>
      <c r="BZ8" s="37">
        <f>CC7</f>
        <v>1.2761484226652891</v>
      </c>
      <c r="CA8" s="34"/>
      <c r="CB8" s="34"/>
      <c r="CC8" s="34"/>
      <c r="CD8" s="34"/>
      <c r="CE8" s="34"/>
      <c r="CF8" s="34"/>
    </row>
    <row r="9" spans="1:86" x14ac:dyDescent="0.3">
      <c r="A9" s="56" t="s">
        <v>48</v>
      </c>
      <c r="B9" s="15">
        <v>99245</v>
      </c>
      <c r="C9" s="15">
        <v>252</v>
      </c>
      <c r="D9" s="35">
        <v>2.5390000000000001</v>
      </c>
      <c r="E9" s="15">
        <v>495713</v>
      </c>
      <c r="F9" s="57">
        <v>0.997</v>
      </c>
      <c r="G9" s="35">
        <v>0.50800000000000001</v>
      </c>
      <c r="H9" s="35">
        <v>9.1999999999999998E-2</v>
      </c>
      <c r="I9" s="65">
        <v>127</v>
      </c>
      <c r="J9" s="66">
        <v>23</v>
      </c>
      <c r="K9" s="35">
        <v>0.81899999999999995</v>
      </c>
      <c r="L9" s="35">
        <v>0.998</v>
      </c>
      <c r="M9" s="15">
        <v>99426.498000000007</v>
      </c>
      <c r="N9" s="60">
        <v>4.1599999999999997E-4</v>
      </c>
      <c r="O9" s="15">
        <v>206.78700000000001</v>
      </c>
      <c r="P9" s="31">
        <v>496733.85</v>
      </c>
      <c r="Q9" s="15">
        <v>5124130.2</v>
      </c>
      <c r="S9" s="61" t="s">
        <v>48</v>
      </c>
      <c r="T9">
        <v>98659</v>
      </c>
      <c r="U9">
        <v>313</v>
      </c>
      <c r="V9" s="55">
        <v>3.173</v>
      </c>
      <c r="W9">
        <v>492527</v>
      </c>
      <c r="X9" s="55">
        <v>0.997</v>
      </c>
      <c r="Y9" s="55">
        <v>0.63500000000000001</v>
      </c>
      <c r="Z9" s="55">
        <v>0.254</v>
      </c>
      <c r="AA9" s="52">
        <v>220</v>
      </c>
      <c r="AB9" s="52">
        <v>88</v>
      </c>
      <c r="AC9" s="55">
        <v>0.6</v>
      </c>
      <c r="AD9" s="55">
        <v>0.998</v>
      </c>
      <c r="AE9" s="52">
        <v>99301.042000000001</v>
      </c>
      <c r="AF9" s="55">
        <v>3.8099999999999999E-4</v>
      </c>
      <c r="AG9" s="52">
        <v>189.142</v>
      </c>
      <c r="AH9" s="53">
        <v>496047</v>
      </c>
      <c r="AI9" s="30">
        <v>4731521</v>
      </c>
      <c r="AK9" s="13" t="s">
        <v>48</v>
      </c>
      <c r="AL9" s="15">
        <v>496733.85080000001</v>
      </c>
      <c r="AM9" s="15">
        <v>5124130.2060000002</v>
      </c>
      <c r="AN9" s="14">
        <v>30753</v>
      </c>
      <c r="AO9" s="35">
        <v>6.3E-2</v>
      </c>
      <c r="AP9" s="15">
        <v>9310.2559999999994</v>
      </c>
      <c r="AQ9" s="15">
        <v>8646.4339999999993</v>
      </c>
      <c r="AR9" s="15">
        <v>8254.5049999999992</v>
      </c>
      <c r="AS9" s="15">
        <v>8234.6110000000008</v>
      </c>
      <c r="AT9" s="15">
        <v>8019.7039999999997</v>
      </c>
      <c r="AU9" s="15">
        <v>7231.8090000000002</v>
      </c>
      <c r="AV9" s="15">
        <v>28718.45176</v>
      </c>
      <c r="AW9" s="15">
        <v>26512.68418</v>
      </c>
      <c r="AX9" s="16">
        <v>26214.907729999999</v>
      </c>
      <c r="AY9" s="15">
        <v>26385.610189999999</v>
      </c>
      <c r="AZ9" s="15">
        <v>24842.135590000002</v>
      </c>
      <c r="BA9" s="67">
        <v>21352.749039999999</v>
      </c>
      <c r="BC9" s="13" t="s">
        <v>48</v>
      </c>
      <c r="BD9" s="26">
        <v>31665</v>
      </c>
      <c r="BE9" s="15">
        <v>496047.22279999999</v>
      </c>
      <c r="BF9" s="15">
        <v>4731521.0530000003</v>
      </c>
      <c r="BG9" s="15">
        <v>31105.983339999999</v>
      </c>
      <c r="BH9" s="15">
        <v>30243.439780000001</v>
      </c>
      <c r="BI9" s="27">
        <v>29480.077720000001</v>
      </c>
      <c r="BJ9" s="15">
        <v>28102.580180000001</v>
      </c>
      <c r="BK9" s="15">
        <v>26482.857609999999</v>
      </c>
      <c r="BL9" s="28">
        <v>22545.585370000001</v>
      </c>
      <c r="BN9" s="13" t="s">
        <v>48</v>
      </c>
      <c r="BO9" s="13">
        <v>31665</v>
      </c>
      <c r="BP9" s="13">
        <v>30753</v>
      </c>
      <c r="BQ9" s="29">
        <v>62418</v>
      </c>
      <c r="BR9" s="15">
        <v>29480</v>
      </c>
      <c r="BS9" s="30">
        <v>26215</v>
      </c>
      <c r="BT9" s="31">
        <v>55695</v>
      </c>
      <c r="BU9" s="15">
        <v>22546</v>
      </c>
      <c r="BV9" s="15">
        <v>21353</v>
      </c>
      <c r="BW9" s="25">
        <v>43898</v>
      </c>
      <c r="BY9" s="38" t="s">
        <v>51</v>
      </c>
      <c r="BZ9" s="39">
        <f>CF7</f>
        <v>1.5424112807053698</v>
      </c>
      <c r="CA9" s="34"/>
      <c r="CB9" s="34"/>
      <c r="CC9" s="34"/>
      <c r="CD9" s="34"/>
      <c r="CE9" s="34"/>
      <c r="CF9" s="34"/>
    </row>
    <row r="10" spans="1:86" x14ac:dyDescent="0.3">
      <c r="A10" s="56" t="s">
        <v>50</v>
      </c>
      <c r="B10" s="15">
        <v>98993</v>
      </c>
      <c r="C10" s="15">
        <v>386</v>
      </c>
      <c r="D10" s="35">
        <v>3.899</v>
      </c>
      <c r="E10" s="15">
        <v>494051</v>
      </c>
      <c r="F10" s="57">
        <v>0.996</v>
      </c>
      <c r="G10" s="35">
        <v>0.78100000000000003</v>
      </c>
      <c r="H10" s="35">
        <v>9.7000000000000003E-2</v>
      </c>
      <c r="I10" s="65">
        <v>242</v>
      </c>
      <c r="J10" s="66">
        <v>30</v>
      </c>
      <c r="K10" s="35">
        <v>0.876</v>
      </c>
      <c r="L10" s="35">
        <v>0.997</v>
      </c>
      <c r="M10" s="15">
        <v>99219.71</v>
      </c>
      <c r="N10" s="60">
        <v>6.8400000000000004E-4</v>
      </c>
      <c r="O10" s="15">
        <v>339.005</v>
      </c>
      <c r="P10" s="31">
        <v>495302.31</v>
      </c>
      <c r="Q10" s="15">
        <v>4627396.4000000004</v>
      </c>
      <c r="S10" s="61" t="s">
        <v>50</v>
      </c>
      <c r="T10">
        <v>98346</v>
      </c>
      <c r="U10">
        <v>557</v>
      </c>
      <c r="V10" s="55">
        <v>5.6639999999999997</v>
      </c>
      <c r="W10">
        <v>490443</v>
      </c>
      <c r="X10" s="55">
        <v>0.99399999999999999</v>
      </c>
      <c r="Y10" s="55">
        <v>1.1359999999999999</v>
      </c>
      <c r="Z10" s="55">
        <v>0.33600000000000002</v>
      </c>
      <c r="AA10" s="52">
        <v>379</v>
      </c>
      <c r="AB10" s="52">
        <v>112</v>
      </c>
      <c r="AC10" s="55">
        <v>0.70399999999999996</v>
      </c>
      <c r="AD10" s="55">
        <v>0.996</v>
      </c>
      <c r="AE10" s="52">
        <v>99111.899000000005</v>
      </c>
      <c r="AF10" s="55">
        <v>8.0000000000000004E-4</v>
      </c>
      <c r="AG10" s="52">
        <v>395.786</v>
      </c>
      <c r="AH10" s="53">
        <v>494677</v>
      </c>
      <c r="AI10" s="30">
        <v>4235474</v>
      </c>
      <c r="AK10" s="13" t="s">
        <v>50</v>
      </c>
      <c r="AL10" s="15">
        <v>495302.31439999997</v>
      </c>
      <c r="AM10" s="15">
        <v>4627396.3550000004</v>
      </c>
      <c r="AN10" s="14">
        <v>33862</v>
      </c>
      <c r="AO10" s="35">
        <v>1.4999999999999999E-2</v>
      </c>
      <c r="AP10" s="15">
        <v>2378.7649999999999</v>
      </c>
      <c r="AQ10" s="15">
        <v>2186.0970000000002</v>
      </c>
      <c r="AR10" s="15">
        <v>2030.2280000000001</v>
      </c>
      <c r="AS10" s="15">
        <v>1938.201</v>
      </c>
      <c r="AT10" s="15">
        <v>1933.53</v>
      </c>
      <c r="AU10" s="15">
        <v>1883.068</v>
      </c>
      <c r="AV10" s="15">
        <v>30664.37298</v>
      </c>
      <c r="AW10" s="15">
        <v>28635.688109999999</v>
      </c>
      <c r="AX10" s="16">
        <v>26436.277320000001</v>
      </c>
      <c r="AY10" s="15">
        <v>26139.359039999999</v>
      </c>
      <c r="AZ10" s="15">
        <v>26309.56955</v>
      </c>
      <c r="BA10" s="67">
        <v>24770.543079999999</v>
      </c>
      <c r="BC10" s="13" t="s">
        <v>50</v>
      </c>
      <c r="BD10" s="26">
        <v>35275</v>
      </c>
      <c r="BE10" s="15">
        <v>494677.11170000001</v>
      </c>
      <c r="BF10" s="15">
        <v>4235473.83</v>
      </c>
      <c r="BG10" s="15">
        <v>31577.53944</v>
      </c>
      <c r="BH10" s="15">
        <v>31020.06682</v>
      </c>
      <c r="BI10" s="27">
        <v>30159.905650000001</v>
      </c>
      <c r="BJ10" s="15">
        <v>29398.652040000001</v>
      </c>
      <c r="BK10" s="15">
        <v>28024.95923</v>
      </c>
      <c r="BL10" s="28">
        <v>26409.710419999999</v>
      </c>
      <c r="BN10" s="13" t="s">
        <v>50</v>
      </c>
      <c r="BO10" s="13">
        <v>35275</v>
      </c>
      <c r="BP10" s="13">
        <v>33862</v>
      </c>
      <c r="BQ10" s="29">
        <v>69137</v>
      </c>
      <c r="BR10" s="15">
        <v>30160</v>
      </c>
      <c r="BS10" s="30">
        <v>26436</v>
      </c>
      <c r="BT10" s="31">
        <v>56596</v>
      </c>
      <c r="BU10" s="15">
        <v>26410</v>
      </c>
      <c r="BV10" s="15">
        <v>24771</v>
      </c>
      <c r="BW10" s="25">
        <v>51180</v>
      </c>
      <c r="BZ10" s="34"/>
      <c r="CA10" s="34"/>
      <c r="CB10" s="34"/>
      <c r="CC10" s="34"/>
      <c r="CD10" s="34"/>
      <c r="CE10" s="34"/>
      <c r="CF10" s="34"/>
    </row>
    <row r="11" spans="1:86" x14ac:dyDescent="0.3">
      <c r="A11" s="56" t="s">
        <v>52</v>
      </c>
      <c r="B11" s="15">
        <v>98607</v>
      </c>
      <c r="C11" s="15">
        <v>580</v>
      </c>
      <c r="D11" s="35">
        <v>5.8819999999999997</v>
      </c>
      <c r="E11" s="15">
        <v>491726</v>
      </c>
      <c r="F11" s="57">
        <v>0.99399999999999999</v>
      </c>
      <c r="G11" s="35">
        <v>1.18</v>
      </c>
      <c r="H11" s="35">
        <v>0.1</v>
      </c>
      <c r="I11" s="65">
        <v>436</v>
      </c>
      <c r="J11" s="66">
        <v>37</v>
      </c>
      <c r="K11" s="35">
        <v>0.91500000000000004</v>
      </c>
      <c r="L11" s="35">
        <v>0.995</v>
      </c>
      <c r="M11" s="15">
        <v>98880.705000000002</v>
      </c>
      <c r="N11" s="60">
        <v>1.0790000000000001E-3</v>
      </c>
      <c r="O11" s="15">
        <v>532.38599999999997</v>
      </c>
      <c r="P11" s="31">
        <v>493214.22</v>
      </c>
      <c r="Q11" s="15">
        <v>4132094</v>
      </c>
      <c r="S11" s="61" t="s">
        <v>52</v>
      </c>
      <c r="T11">
        <v>97789</v>
      </c>
      <c r="U11">
        <v>948</v>
      </c>
      <c r="V11" s="55">
        <v>9.6940000000000008</v>
      </c>
      <c r="W11">
        <v>486677</v>
      </c>
      <c r="X11" s="55">
        <v>0.99</v>
      </c>
      <c r="Y11" s="55">
        <v>1.948</v>
      </c>
      <c r="Z11" s="55">
        <v>0.43</v>
      </c>
      <c r="AA11" s="52">
        <v>729</v>
      </c>
      <c r="AB11" s="52">
        <v>161</v>
      </c>
      <c r="AC11" s="55">
        <v>0.77900000000000003</v>
      </c>
      <c r="AD11" s="55">
        <v>0.99199999999999999</v>
      </c>
      <c r="AE11" s="52">
        <v>98716.112999999998</v>
      </c>
      <c r="AF11" s="55">
        <v>1.518E-3</v>
      </c>
      <c r="AG11" s="52">
        <v>746.43799999999999</v>
      </c>
      <c r="AH11" s="53">
        <v>491819</v>
      </c>
      <c r="AI11" s="30">
        <v>3740797</v>
      </c>
      <c r="AK11" s="13" t="s">
        <v>52</v>
      </c>
      <c r="AL11" s="15">
        <v>493214.21919999999</v>
      </c>
      <c r="AM11" s="15">
        <v>4132094.0410000002</v>
      </c>
      <c r="AN11" s="14">
        <v>43154</v>
      </c>
      <c r="AO11" s="35">
        <v>1E-3</v>
      </c>
      <c r="AP11" s="15">
        <v>217.93600000000001</v>
      </c>
      <c r="AQ11" s="15">
        <v>182.161</v>
      </c>
      <c r="AR11" s="15">
        <v>167.40700000000001</v>
      </c>
      <c r="AS11" s="15">
        <v>155.471</v>
      </c>
      <c r="AT11" s="15">
        <v>148.42400000000001</v>
      </c>
      <c r="AU11" s="15">
        <v>148.066</v>
      </c>
      <c r="AV11" s="15">
        <v>33719.244599999998</v>
      </c>
      <c r="AW11" s="15">
        <v>30535.098139999998</v>
      </c>
      <c r="AX11" s="16">
        <v>28514.965789999998</v>
      </c>
      <c r="AY11" s="15">
        <v>26324.827280000001</v>
      </c>
      <c r="AZ11" s="15">
        <v>26029.160749999999</v>
      </c>
      <c r="BA11" s="67">
        <v>26198.653679999999</v>
      </c>
      <c r="BC11" s="13" t="s">
        <v>52</v>
      </c>
      <c r="BD11" s="26">
        <v>43796</v>
      </c>
      <c r="BE11" s="15">
        <v>491819.07679999998</v>
      </c>
      <c r="BF11" s="15">
        <v>3740796.719</v>
      </c>
      <c r="BG11" s="15">
        <v>35071.19599</v>
      </c>
      <c r="BH11" s="15">
        <v>31395.09779</v>
      </c>
      <c r="BI11" s="27">
        <v>30840.846010000001</v>
      </c>
      <c r="BJ11" s="15">
        <v>29985.654490000001</v>
      </c>
      <c r="BK11" s="15">
        <v>29228.799080000001</v>
      </c>
      <c r="BL11" s="28">
        <v>27863.042880000001</v>
      </c>
      <c r="BN11" s="13" t="s">
        <v>52</v>
      </c>
      <c r="BO11" s="13">
        <v>43796</v>
      </c>
      <c r="BP11" s="13">
        <v>43154</v>
      </c>
      <c r="BQ11" s="29">
        <v>86950</v>
      </c>
      <c r="BR11" s="15">
        <v>30841</v>
      </c>
      <c r="BS11" s="30">
        <v>28515</v>
      </c>
      <c r="BT11" s="31">
        <v>59356</v>
      </c>
      <c r="BU11" s="15">
        <v>27863</v>
      </c>
      <c r="BV11" s="15">
        <v>26199</v>
      </c>
      <c r="BW11" s="25">
        <v>54062</v>
      </c>
      <c r="BY11" s="32" t="s">
        <v>54</v>
      </c>
      <c r="BZ11" s="33">
        <f>BQ14/BQ6</f>
        <v>1.6186530166627888</v>
      </c>
      <c r="CA11" s="34">
        <f>(BG14+AV14)/(BG6+AV6)</f>
        <v>1.8228925200687991</v>
      </c>
      <c r="CB11" s="34">
        <f t="shared" ref="CB11:CF11" si="2">(BH14+AW14)/(BH6+AW6)</f>
        <v>1.8632808890432822</v>
      </c>
      <c r="CC11" s="34">
        <f t="shared" si="2"/>
        <v>1.8946786208901383</v>
      </c>
      <c r="CD11" s="34">
        <f t="shared" si="2"/>
        <v>1.7732223213113232</v>
      </c>
      <c r="CE11" s="34">
        <f t="shared" si="2"/>
        <v>1.9296148337036612</v>
      </c>
      <c r="CF11" s="34">
        <f t="shared" si="2"/>
        <v>1.9416787830910185</v>
      </c>
    </row>
    <row r="12" spans="1:86" x14ac:dyDescent="0.3">
      <c r="A12" s="56" t="s">
        <v>53</v>
      </c>
      <c r="B12" s="15">
        <v>98027</v>
      </c>
      <c r="C12" s="15">
        <v>925</v>
      </c>
      <c r="D12" s="35">
        <v>9.4359999999999999</v>
      </c>
      <c r="E12" s="15">
        <v>487815</v>
      </c>
      <c r="F12" s="57">
        <v>0.99099999999999999</v>
      </c>
      <c r="G12" s="35">
        <v>1.8959999999999999</v>
      </c>
      <c r="H12" s="35">
        <v>0.152</v>
      </c>
      <c r="I12" s="65">
        <v>698</v>
      </c>
      <c r="J12" s="66">
        <v>56</v>
      </c>
      <c r="K12" s="35">
        <v>0.92</v>
      </c>
      <c r="L12" s="35">
        <v>0.99099999999999999</v>
      </c>
      <c r="M12" s="15">
        <v>98348.319000000003</v>
      </c>
      <c r="N12" s="60">
        <v>1.7440000000000001E-3</v>
      </c>
      <c r="O12" s="15">
        <v>853.90099999999995</v>
      </c>
      <c r="P12" s="31">
        <v>489599.88</v>
      </c>
      <c r="Q12" s="15">
        <v>3638879.8</v>
      </c>
      <c r="S12" s="61" t="s">
        <v>53</v>
      </c>
      <c r="T12">
        <v>96841</v>
      </c>
      <c r="U12">
        <v>1196</v>
      </c>
      <c r="V12" s="55">
        <v>12.35</v>
      </c>
      <c r="W12">
        <v>481494</v>
      </c>
      <c r="X12" s="55">
        <v>0.98799999999999999</v>
      </c>
      <c r="Y12" s="55">
        <v>2.484</v>
      </c>
      <c r="Z12" s="55">
        <v>0.372</v>
      </c>
      <c r="AA12" s="52">
        <v>1201</v>
      </c>
      <c r="AB12" s="52">
        <v>180</v>
      </c>
      <c r="AC12" s="55">
        <v>0.85</v>
      </c>
      <c r="AD12" s="55">
        <v>0.98899999999999999</v>
      </c>
      <c r="AE12" s="52">
        <v>97969.675000000003</v>
      </c>
      <c r="AF12" s="55">
        <v>2.1120000000000002E-3</v>
      </c>
      <c r="AG12" s="52">
        <v>1029.556</v>
      </c>
      <c r="AH12" s="53">
        <v>487559</v>
      </c>
      <c r="AI12" s="30">
        <v>3248978</v>
      </c>
      <c r="AK12" s="13" t="s">
        <v>53</v>
      </c>
      <c r="AL12" s="15">
        <v>489599.87959999999</v>
      </c>
      <c r="AM12" s="15">
        <v>3638879.8220000002</v>
      </c>
      <c r="AN12" s="14">
        <v>49939</v>
      </c>
      <c r="AO12" s="13"/>
      <c r="AP12" s="13"/>
      <c r="AQ12" s="13"/>
      <c r="AR12" s="13"/>
      <c r="AS12" s="13"/>
      <c r="AT12" s="13"/>
      <c r="AU12" s="13"/>
      <c r="AV12" s="15">
        <v>42837.761729999998</v>
      </c>
      <c r="AW12" s="15">
        <v>33472.145479999999</v>
      </c>
      <c r="AX12" s="16">
        <v>30311.332869999998</v>
      </c>
      <c r="AY12" s="15">
        <v>28306.00432</v>
      </c>
      <c r="AZ12" s="15">
        <v>26131.915430000001</v>
      </c>
      <c r="BA12" s="67">
        <v>25838.415580000001</v>
      </c>
      <c r="BC12" s="13" t="s">
        <v>53</v>
      </c>
      <c r="BD12" s="26">
        <v>49226</v>
      </c>
      <c r="BE12" s="15">
        <v>487558.73930000002</v>
      </c>
      <c r="BF12" s="15">
        <v>3248977.642</v>
      </c>
      <c r="BG12" s="15">
        <v>43416.621180000002</v>
      </c>
      <c r="BH12" s="15">
        <v>34767.394979999997</v>
      </c>
      <c r="BI12" s="27">
        <v>31123.140640000001</v>
      </c>
      <c r="BJ12" s="15">
        <v>30573.690019999998</v>
      </c>
      <c r="BK12" s="15">
        <v>29725.90652</v>
      </c>
      <c r="BL12" s="28">
        <v>28975.6073</v>
      </c>
      <c r="BN12" s="13" t="s">
        <v>53</v>
      </c>
      <c r="BO12" s="13">
        <v>49226</v>
      </c>
      <c r="BP12" s="13">
        <v>49939</v>
      </c>
      <c r="BQ12" s="29">
        <v>99165</v>
      </c>
      <c r="BR12" s="15">
        <v>31123</v>
      </c>
      <c r="BS12" s="30">
        <v>30311</v>
      </c>
      <c r="BT12" s="31">
        <v>61434</v>
      </c>
      <c r="BU12" s="15">
        <v>28976</v>
      </c>
      <c r="BV12" s="15">
        <v>25838</v>
      </c>
      <c r="BW12" s="25">
        <v>54814</v>
      </c>
      <c r="BY12" s="36" t="s">
        <v>56</v>
      </c>
      <c r="BZ12" s="37">
        <f>CC11</f>
        <v>1.8946786208901383</v>
      </c>
      <c r="CA12" s="34"/>
      <c r="CB12" s="34"/>
      <c r="CC12" s="34"/>
      <c r="CD12" s="34"/>
      <c r="CE12" s="34"/>
      <c r="CF12" s="34"/>
    </row>
    <row r="13" spans="1:86" x14ac:dyDescent="0.3">
      <c r="A13" s="56" t="s">
        <v>55</v>
      </c>
      <c r="B13" s="15">
        <v>97102</v>
      </c>
      <c r="C13" s="15">
        <v>1283</v>
      </c>
      <c r="D13" s="35">
        <v>13.212999999999999</v>
      </c>
      <c r="E13" s="15">
        <v>482509</v>
      </c>
      <c r="F13" s="57">
        <v>0.98699999999999999</v>
      </c>
      <c r="G13" s="35">
        <v>2.6589999999999998</v>
      </c>
      <c r="H13" s="35">
        <v>0.161</v>
      </c>
      <c r="I13" s="65">
        <v>1239</v>
      </c>
      <c r="J13" s="66">
        <v>75</v>
      </c>
      <c r="K13" s="35">
        <v>0.93899999999999995</v>
      </c>
      <c r="L13" s="35">
        <v>0.98799999999999999</v>
      </c>
      <c r="M13" s="15">
        <v>97494.418000000005</v>
      </c>
      <c r="N13" s="60">
        <v>2.4979999999999998E-3</v>
      </c>
      <c r="O13" s="15">
        <v>1210.694</v>
      </c>
      <c r="P13" s="31">
        <v>484653.61</v>
      </c>
      <c r="Q13" s="15">
        <v>3149279.9</v>
      </c>
      <c r="S13" s="61" t="s">
        <v>55</v>
      </c>
      <c r="T13">
        <v>95645</v>
      </c>
      <c r="U13">
        <v>1968</v>
      </c>
      <c r="V13" s="55">
        <v>20.576000000000001</v>
      </c>
      <c r="W13">
        <v>473710</v>
      </c>
      <c r="X13" s="55">
        <v>0.97899999999999998</v>
      </c>
      <c r="Y13" s="55">
        <v>4.1539999999999999</v>
      </c>
      <c r="Z13" s="55">
        <v>0.39800000000000002</v>
      </c>
      <c r="AA13" s="52">
        <v>2017</v>
      </c>
      <c r="AB13" s="52">
        <v>193</v>
      </c>
      <c r="AC13" s="55">
        <v>0.90400000000000003</v>
      </c>
      <c r="AD13" s="55">
        <v>0.98099999999999998</v>
      </c>
      <c r="AE13" s="52">
        <v>96940.119000000006</v>
      </c>
      <c r="AF13" s="55">
        <v>3.7569999999999999E-3</v>
      </c>
      <c r="AG13" s="52">
        <v>1805.576</v>
      </c>
      <c r="AH13" s="53">
        <v>480601</v>
      </c>
      <c r="AI13" s="30">
        <v>2761419</v>
      </c>
      <c r="AK13" s="13" t="s">
        <v>55</v>
      </c>
      <c r="AL13" s="15">
        <v>484653.61129999999</v>
      </c>
      <c r="AM13" s="15">
        <v>3149279.9419999998</v>
      </c>
      <c r="AN13" s="14">
        <v>51255</v>
      </c>
      <c r="AO13" s="13"/>
      <c r="AP13" s="13"/>
      <c r="AQ13" s="13"/>
      <c r="AR13" s="13"/>
      <c r="AS13" s="13"/>
      <c r="AT13" s="13"/>
      <c r="AU13" s="13"/>
      <c r="AV13" s="15">
        <v>49434.482530000001</v>
      </c>
      <c r="AW13" s="15">
        <v>42404.985760000003</v>
      </c>
      <c r="AX13" s="16">
        <v>33133.987280000001</v>
      </c>
      <c r="AY13" s="15">
        <v>30005.107329999999</v>
      </c>
      <c r="AZ13" s="15">
        <v>28020.037970000001</v>
      </c>
      <c r="BA13" s="67">
        <v>25867.913199999999</v>
      </c>
      <c r="BC13" s="13" t="s">
        <v>55</v>
      </c>
      <c r="BD13" s="26">
        <v>50487</v>
      </c>
      <c r="BE13" s="15">
        <v>480600.69809999998</v>
      </c>
      <c r="BF13" s="15">
        <v>2761418.9029999999</v>
      </c>
      <c r="BG13" s="15">
        <v>48523.486620000003</v>
      </c>
      <c r="BH13" s="15">
        <v>42797.01453</v>
      </c>
      <c r="BI13" s="27">
        <v>34271.223039999997</v>
      </c>
      <c r="BJ13" s="15">
        <v>30678.97653</v>
      </c>
      <c r="BK13" s="15">
        <v>30137.36722</v>
      </c>
      <c r="BL13" s="28">
        <v>29301.68259</v>
      </c>
      <c r="BN13" s="13" t="s">
        <v>55</v>
      </c>
      <c r="BO13" s="13">
        <v>50487</v>
      </c>
      <c r="BP13" s="13">
        <v>51255</v>
      </c>
      <c r="BQ13" s="29">
        <v>101742</v>
      </c>
      <c r="BR13" s="15">
        <v>34271</v>
      </c>
      <c r="BS13" s="30">
        <v>33134</v>
      </c>
      <c r="BT13" s="31">
        <v>67405</v>
      </c>
      <c r="BU13" s="15">
        <v>29302</v>
      </c>
      <c r="BV13" s="15">
        <v>25868</v>
      </c>
      <c r="BW13" s="25">
        <v>55170</v>
      </c>
      <c r="BY13" s="38" t="s">
        <v>58</v>
      </c>
      <c r="BZ13" s="39">
        <f>CF11</f>
        <v>1.9416787830910185</v>
      </c>
    </row>
    <row r="14" spans="1:86" x14ac:dyDescent="0.3">
      <c r="A14" s="56" t="s">
        <v>57</v>
      </c>
      <c r="B14" s="15">
        <v>95819</v>
      </c>
      <c r="C14" s="15">
        <v>1798</v>
      </c>
      <c r="D14" s="35">
        <v>18.765000000000001</v>
      </c>
      <c r="E14" s="15">
        <v>474940</v>
      </c>
      <c r="F14" s="57">
        <v>0.98099999999999998</v>
      </c>
      <c r="G14" s="35">
        <v>3.786</v>
      </c>
      <c r="H14" s="35">
        <v>0.113</v>
      </c>
      <c r="I14" s="65">
        <v>1603</v>
      </c>
      <c r="J14" s="66">
        <v>48</v>
      </c>
      <c r="K14" s="35">
        <v>0.97</v>
      </c>
      <c r="L14" s="35">
        <v>0.98199999999999998</v>
      </c>
      <c r="M14" s="15">
        <v>96283.724000000002</v>
      </c>
      <c r="N14" s="60">
        <v>3.6719999999999999E-3</v>
      </c>
      <c r="O14" s="15">
        <v>1753.116</v>
      </c>
      <c r="P14" s="31">
        <v>477378.42</v>
      </c>
      <c r="Q14" s="15">
        <v>2664626.2999999998</v>
      </c>
      <c r="S14" s="61" t="s">
        <v>57</v>
      </c>
      <c r="T14">
        <v>93676</v>
      </c>
      <c r="U14">
        <v>3548</v>
      </c>
      <c r="V14" s="55">
        <v>37.875</v>
      </c>
      <c r="W14">
        <v>460189</v>
      </c>
      <c r="X14" s="55">
        <v>0.96199999999999997</v>
      </c>
      <c r="Y14" s="55">
        <v>7.71</v>
      </c>
      <c r="Z14" s="55">
        <v>0.497</v>
      </c>
      <c r="AA14" s="52">
        <v>2883</v>
      </c>
      <c r="AB14" s="52">
        <v>186</v>
      </c>
      <c r="AC14" s="55">
        <v>0.93500000000000005</v>
      </c>
      <c r="AD14" s="55">
        <v>0.96499999999999997</v>
      </c>
      <c r="AE14" s="52">
        <v>95134.543000000005</v>
      </c>
      <c r="AF14" s="55">
        <v>7.2119999999999997E-3</v>
      </c>
      <c r="AG14" s="52">
        <v>3374.95</v>
      </c>
      <c r="AH14" s="53">
        <v>467933</v>
      </c>
      <c r="AI14" s="30">
        <v>2280818</v>
      </c>
      <c r="AK14" s="13" t="s">
        <v>57</v>
      </c>
      <c r="AL14" s="15">
        <v>477378.4179</v>
      </c>
      <c r="AM14" s="15">
        <v>2664626.3309999998</v>
      </c>
      <c r="AN14" s="14">
        <v>45974</v>
      </c>
      <c r="AO14" s="13"/>
      <c r="AP14" s="13"/>
      <c r="AQ14" s="13"/>
      <c r="AR14" s="13"/>
      <c r="AS14" s="13"/>
      <c r="AT14" s="13"/>
      <c r="AU14" s="13"/>
      <c r="AV14" s="15">
        <v>50485.605049999998</v>
      </c>
      <c r="AW14" s="15">
        <v>48692.415589999997</v>
      </c>
      <c r="AX14" s="16">
        <v>41768.439429999999</v>
      </c>
      <c r="AY14" s="15">
        <v>32636.60903</v>
      </c>
      <c r="AZ14" s="15">
        <v>29554.697069999998</v>
      </c>
      <c r="BA14" s="67">
        <v>27599.42582</v>
      </c>
      <c r="BC14" s="13" t="s">
        <v>57</v>
      </c>
      <c r="BD14" s="26">
        <v>44465</v>
      </c>
      <c r="BE14" s="15">
        <v>467933.01209999999</v>
      </c>
      <c r="BF14" s="15">
        <v>2280818.2039999999</v>
      </c>
      <c r="BG14" s="15">
        <v>49156.262300000002</v>
      </c>
      <c r="BH14" s="15">
        <v>47244.503259999998</v>
      </c>
      <c r="BI14" s="27">
        <v>41668.969680000002</v>
      </c>
      <c r="BJ14" s="15">
        <v>33367.90122</v>
      </c>
      <c r="BK14" s="15">
        <v>29870.339250000001</v>
      </c>
      <c r="BL14" s="28">
        <v>29343.005679999998</v>
      </c>
      <c r="BN14" s="13" t="s">
        <v>57</v>
      </c>
      <c r="BO14" s="13">
        <v>44465</v>
      </c>
      <c r="BP14" s="13">
        <v>45974</v>
      </c>
      <c r="BQ14" s="29">
        <v>90439</v>
      </c>
      <c r="BR14" s="15">
        <v>41669</v>
      </c>
      <c r="BS14" s="30">
        <v>41768</v>
      </c>
      <c r="BT14" s="31">
        <v>83437</v>
      </c>
      <c r="BU14" s="15">
        <v>29343</v>
      </c>
      <c r="BV14" s="15">
        <v>27599</v>
      </c>
      <c r="BW14" s="25">
        <v>56942</v>
      </c>
    </row>
    <row r="15" spans="1:86" x14ac:dyDescent="0.3">
      <c r="A15" s="56" t="s">
        <v>59</v>
      </c>
      <c r="B15" s="15">
        <v>94021</v>
      </c>
      <c r="C15" s="15">
        <v>3398</v>
      </c>
      <c r="D15" s="35">
        <v>36.140999999999998</v>
      </c>
      <c r="E15" s="15">
        <v>462337</v>
      </c>
      <c r="F15" s="57">
        <v>0.96399999999999997</v>
      </c>
      <c r="G15" s="35">
        <v>7.35</v>
      </c>
      <c r="H15" s="35">
        <v>0.222</v>
      </c>
      <c r="I15" s="65">
        <v>2286</v>
      </c>
      <c r="J15" s="66">
        <v>69</v>
      </c>
      <c r="K15" s="35">
        <v>0.97</v>
      </c>
      <c r="L15" s="35">
        <v>0.96499999999999997</v>
      </c>
      <c r="M15" s="15">
        <v>94530.607999999993</v>
      </c>
      <c r="N15" s="60">
        <v>7.1279999999999998E-3</v>
      </c>
      <c r="O15" s="15">
        <v>3315.127</v>
      </c>
      <c r="P15" s="31">
        <v>465099.68</v>
      </c>
      <c r="Q15" s="15">
        <v>2187247.9</v>
      </c>
      <c r="S15" s="61" t="s">
        <v>59</v>
      </c>
      <c r="T15">
        <v>90128</v>
      </c>
      <c r="U15">
        <v>5514</v>
      </c>
      <c r="V15" s="55">
        <v>61.18</v>
      </c>
      <c r="W15">
        <v>437786</v>
      </c>
      <c r="X15" s="55">
        <v>0.93899999999999995</v>
      </c>
      <c r="Y15" s="55">
        <v>12.595000000000001</v>
      </c>
      <c r="Z15" s="55">
        <v>0.49399999999999999</v>
      </c>
      <c r="AA15" s="52">
        <v>3798</v>
      </c>
      <c r="AB15" s="52">
        <v>149</v>
      </c>
      <c r="AC15" s="55">
        <v>0.96099999999999997</v>
      </c>
      <c r="AD15" s="55">
        <v>0.94099999999999995</v>
      </c>
      <c r="AE15" s="52">
        <v>91759.592999999993</v>
      </c>
      <c r="AF15" s="55">
        <v>1.2101000000000001E-2</v>
      </c>
      <c r="AG15" s="52">
        <v>5400.1980000000003</v>
      </c>
      <c r="AH15" s="53">
        <v>446258</v>
      </c>
      <c r="AI15" s="30">
        <v>1812885</v>
      </c>
      <c r="AK15" s="13" t="s">
        <v>59</v>
      </c>
      <c r="AL15" s="15">
        <v>465099.6839</v>
      </c>
      <c r="AM15" s="15">
        <v>2187247.9130000002</v>
      </c>
      <c r="AN15" s="14">
        <v>39663</v>
      </c>
      <c r="AO15" s="13"/>
      <c r="AP15" s="13"/>
      <c r="AQ15" s="13"/>
      <c r="AR15" s="13"/>
      <c r="AS15" s="13"/>
      <c r="AT15" s="13"/>
      <c r="AU15" s="13"/>
      <c r="AV15" s="15">
        <v>44791.49469</v>
      </c>
      <c r="AW15" s="15">
        <v>49187.055959999998</v>
      </c>
      <c r="AX15" s="16">
        <v>47439.989439999998</v>
      </c>
      <c r="AY15" s="15">
        <v>40694.106090000001</v>
      </c>
      <c r="AZ15" s="15">
        <v>31797.157090000001</v>
      </c>
      <c r="BA15" s="67">
        <v>28794.515530000001</v>
      </c>
      <c r="BC15" s="13" t="s">
        <v>59</v>
      </c>
      <c r="BD15" s="26">
        <v>36280</v>
      </c>
      <c r="BE15" s="15">
        <v>446257.8567</v>
      </c>
      <c r="BF15" s="15">
        <v>1812885.192</v>
      </c>
      <c r="BG15" s="15">
        <v>42405.333850000003</v>
      </c>
      <c r="BH15" s="15">
        <v>46879.29189</v>
      </c>
      <c r="BI15" s="27">
        <v>45056.087570000003</v>
      </c>
      <c r="BJ15" s="15">
        <v>39738.818630000002</v>
      </c>
      <c r="BK15" s="15">
        <v>31822.264510000001</v>
      </c>
      <c r="BL15" s="28">
        <v>28486.713329999999</v>
      </c>
      <c r="BN15" s="13" t="s">
        <v>59</v>
      </c>
      <c r="BO15" s="13">
        <v>36280</v>
      </c>
      <c r="BP15" s="13">
        <v>39663</v>
      </c>
      <c r="BQ15" s="29">
        <v>75943</v>
      </c>
      <c r="BR15" s="15">
        <v>45056</v>
      </c>
      <c r="BS15" s="30">
        <v>47440</v>
      </c>
      <c r="BT15" s="31">
        <v>92496</v>
      </c>
      <c r="BU15" s="15">
        <v>28487</v>
      </c>
      <c r="BV15" s="15">
        <v>28795</v>
      </c>
      <c r="BW15" s="25">
        <v>57281</v>
      </c>
    </row>
    <row r="16" spans="1:86" x14ac:dyDescent="0.3">
      <c r="A16" s="56" t="s">
        <v>60</v>
      </c>
      <c r="B16" s="15">
        <v>90624</v>
      </c>
      <c r="C16" s="15">
        <v>5180</v>
      </c>
      <c r="D16" s="35">
        <v>57.158999999999999</v>
      </c>
      <c r="E16" s="15">
        <v>440814</v>
      </c>
      <c r="F16" s="57">
        <v>0.94299999999999995</v>
      </c>
      <c r="G16" s="35">
        <v>11.750999999999999</v>
      </c>
      <c r="H16" s="35">
        <v>0.315</v>
      </c>
      <c r="I16" s="65">
        <v>3764</v>
      </c>
      <c r="J16" s="66">
        <v>101</v>
      </c>
      <c r="K16" s="35">
        <v>0.97299999999999998</v>
      </c>
      <c r="L16" s="35">
        <v>0.94399999999999995</v>
      </c>
      <c r="M16" s="15">
        <v>91215.481</v>
      </c>
      <c r="N16" s="60">
        <v>1.1436E-2</v>
      </c>
      <c r="O16" s="15">
        <v>5077.875</v>
      </c>
      <c r="P16" s="31">
        <v>444038.2</v>
      </c>
      <c r="Q16" s="15">
        <v>1722148.2</v>
      </c>
      <c r="S16" s="61" t="s">
        <v>60</v>
      </c>
      <c r="T16">
        <v>84614</v>
      </c>
      <c r="U16">
        <v>8705</v>
      </c>
      <c r="V16" s="55">
        <v>102.879</v>
      </c>
      <c r="W16">
        <v>402550</v>
      </c>
      <c r="X16" s="55">
        <v>0.89700000000000002</v>
      </c>
      <c r="Y16" s="55">
        <v>21.625</v>
      </c>
      <c r="Z16" s="55">
        <v>0.79900000000000004</v>
      </c>
      <c r="AA16" s="52">
        <v>6012</v>
      </c>
      <c r="AB16" s="52">
        <v>222</v>
      </c>
      <c r="AC16" s="55">
        <v>0.96299999999999997</v>
      </c>
      <c r="AD16" s="55">
        <v>0.90100000000000002</v>
      </c>
      <c r="AE16" s="52">
        <v>86359.395000000004</v>
      </c>
      <c r="AF16" s="55">
        <v>2.0826000000000001E-2</v>
      </c>
      <c r="AG16" s="52">
        <v>8573.3549999999996</v>
      </c>
      <c r="AH16" s="53">
        <v>411663</v>
      </c>
      <c r="AI16" s="30">
        <v>1366627</v>
      </c>
      <c r="AK16" s="13" t="s">
        <v>60</v>
      </c>
      <c r="AL16" s="15">
        <v>444038.2009</v>
      </c>
      <c r="AM16" s="15">
        <v>1722148.2290000001</v>
      </c>
      <c r="AN16" s="14">
        <v>38139</v>
      </c>
      <c r="AO16" s="13"/>
      <c r="AP16" s="13"/>
      <c r="AQ16" s="13"/>
      <c r="AR16" s="13"/>
      <c r="AS16" s="13"/>
      <c r="AT16" s="13"/>
      <c r="AU16" s="13"/>
      <c r="AV16" s="15">
        <v>37866.908470000002</v>
      </c>
      <c r="AW16" s="15">
        <v>42763.165410000001</v>
      </c>
      <c r="AX16" s="16">
        <v>46959.678939999998</v>
      </c>
      <c r="AY16" s="15">
        <v>45291.726240000004</v>
      </c>
      <c r="AZ16" s="15">
        <v>38851.32215</v>
      </c>
      <c r="BA16" s="67">
        <v>30357.260849999999</v>
      </c>
      <c r="BC16" s="13" t="s">
        <v>60</v>
      </c>
      <c r="BD16" s="26">
        <v>32876</v>
      </c>
      <c r="BE16" s="15">
        <v>411663.3959</v>
      </c>
      <c r="BF16" s="15">
        <v>1366627.3359999999</v>
      </c>
      <c r="BG16" s="15">
        <v>33467.529540000003</v>
      </c>
      <c r="BH16" s="15">
        <v>39118.019939999998</v>
      </c>
      <c r="BI16" s="27">
        <v>43245.15122</v>
      </c>
      <c r="BJ16" s="15">
        <v>41563.283949999997</v>
      </c>
      <c r="BK16" s="15">
        <v>36658.216280000001</v>
      </c>
      <c r="BL16" s="28">
        <v>29355.363219999999</v>
      </c>
      <c r="BN16" s="13" t="s">
        <v>60</v>
      </c>
      <c r="BO16" s="13">
        <v>32876</v>
      </c>
      <c r="BP16" s="13">
        <v>38139</v>
      </c>
      <c r="BQ16" s="29">
        <v>71015</v>
      </c>
      <c r="BR16" s="15">
        <v>43245</v>
      </c>
      <c r="BS16" s="30">
        <v>46960</v>
      </c>
      <c r="BT16" s="31">
        <v>90205</v>
      </c>
      <c r="BU16" s="15">
        <v>29355</v>
      </c>
      <c r="BV16" s="15">
        <v>30357</v>
      </c>
      <c r="BW16" s="25">
        <v>59713</v>
      </c>
    </row>
    <row r="17" spans="1:75" x14ac:dyDescent="0.3">
      <c r="A17" s="56" t="s">
        <v>61</v>
      </c>
      <c r="B17" s="15">
        <v>85444</v>
      </c>
      <c r="C17" s="15">
        <v>8034</v>
      </c>
      <c r="D17" s="35">
        <v>94.025999999999996</v>
      </c>
      <c r="E17" s="15">
        <v>408578</v>
      </c>
      <c r="F17" s="57">
        <v>0.90600000000000003</v>
      </c>
      <c r="G17" s="35">
        <v>19.663</v>
      </c>
      <c r="H17" s="35">
        <v>0.48399999999999999</v>
      </c>
      <c r="I17" s="65">
        <v>6214</v>
      </c>
      <c r="J17" s="66">
        <v>153</v>
      </c>
      <c r="K17" s="35">
        <v>0.97499999999999998</v>
      </c>
      <c r="L17" s="35">
        <v>0.90800000000000003</v>
      </c>
      <c r="M17" s="15">
        <v>86137.606</v>
      </c>
      <c r="N17" s="60">
        <v>1.9179000000000002E-2</v>
      </c>
      <c r="O17" s="15">
        <v>7909.2529999999997</v>
      </c>
      <c r="P17" s="31">
        <v>412387.57</v>
      </c>
      <c r="Q17" s="15">
        <v>1278110</v>
      </c>
      <c r="S17" s="61" t="s">
        <v>61</v>
      </c>
      <c r="T17">
        <v>75909</v>
      </c>
      <c r="U17">
        <v>11774</v>
      </c>
      <c r="V17" s="55">
        <v>155.107</v>
      </c>
      <c r="W17">
        <v>351624</v>
      </c>
      <c r="X17" s="55">
        <v>0.84499999999999997</v>
      </c>
      <c r="Y17" s="55">
        <v>33.484999999999999</v>
      </c>
      <c r="Z17" s="55">
        <v>0.96199999999999997</v>
      </c>
      <c r="AA17" s="52">
        <v>8628</v>
      </c>
      <c r="AB17" s="52">
        <v>248</v>
      </c>
      <c r="AC17" s="55">
        <v>0.97099999999999997</v>
      </c>
      <c r="AD17" s="55">
        <v>0.84899999999999998</v>
      </c>
      <c r="AE17" s="52">
        <v>77786.039999999994</v>
      </c>
      <c r="AF17" s="55">
        <v>3.2522000000000002E-2</v>
      </c>
      <c r="AG17" s="52">
        <v>11745.977999999999</v>
      </c>
      <c r="AH17" s="53">
        <v>361168</v>
      </c>
      <c r="AI17" s="30">
        <v>954964</v>
      </c>
      <c r="AK17" s="13" t="s">
        <v>61</v>
      </c>
      <c r="AL17" s="15">
        <v>412387.57270000002</v>
      </c>
      <c r="AM17" s="15">
        <v>1278110.0279999999</v>
      </c>
      <c r="AN17" s="14">
        <v>36764</v>
      </c>
      <c r="AO17" s="13"/>
      <c r="AP17" s="13"/>
      <c r="AQ17" s="13"/>
      <c r="AR17" s="13"/>
      <c r="AS17" s="13"/>
      <c r="AT17" s="13"/>
      <c r="AU17" s="13"/>
      <c r="AV17" s="15">
        <v>35420.487699999998</v>
      </c>
      <c r="AW17" s="15">
        <v>35167.790609999996</v>
      </c>
      <c r="AX17" s="16">
        <v>39715.046920000001</v>
      </c>
      <c r="AY17" s="15">
        <v>43612.436889999997</v>
      </c>
      <c r="AZ17" s="15">
        <v>42063.374300000003</v>
      </c>
      <c r="BA17" s="67">
        <v>36082.036200000002</v>
      </c>
      <c r="BC17" s="13" t="s">
        <v>61</v>
      </c>
      <c r="BD17" s="26">
        <v>30450</v>
      </c>
      <c r="BE17" s="15">
        <v>361168.42950000003</v>
      </c>
      <c r="BF17" s="15">
        <v>954963.93980000005</v>
      </c>
      <c r="BG17" s="15">
        <v>28843.403149999998</v>
      </c>
      <c r="BH17" s="15">
        <v>29362.375189999999</v>
      </c>
      <c r="BI17" s="27">
        <v>34319.771849999997</v>
      </c>
      <c r="BJ17" s="15">
        <v>37940.665860000001</v>
      </c>
      <c r="BK17" s="15">
        <v>36465.09779</v>
      </c>
      <c r="BL17" s="28">
        <v>32161.689699999999</v>
      </c>
      <c r="BN17" s="13" t="s">
        <v>61</v>
      </c>
      <c r="BO17" s="13">
        <v>30450</v>
      </c>
      <c r="BP17" s="13">
        <v>36764</v>
      </c>
      <c r="BQ17" s="29">
        <v>67214</v>
      </c>
      <c r="BR17" s="15">
        <v>34320</v>
      </c>
      <c r="BS17" s="30">
        <v>39715</v>
      </c>
      <c r="BT17" s="31">
        <v>74035</v>
      </c>
      <c r="BU17" s="15">
        <v>32162</v>
      </c>
      <c r="BV17" s="15">
        <v>36082</v>
      </c>
      <c r="BW17" s="25">
        <v>68244</v>
      </c>
    </row>
    <row r="18" spans="1:75" x14ac:dyDescent="0.3">
      <c r="A18" s="56" t="s">
        <v>62</v>
      </c>
      <c r="B18" s="15">
        <v>77409</v>
      </c>
      <c r="C18" s="15">
        <v>13164</v>
      </c>
      <c r="D18" s="35">
        <v>170.05799999999999</v>
      </c>
      <c r="E18" s="15">
        <v>356854</v>
      </c>
      <c r="F18" s="57">
        <v>0.83</v>
      </c>
      <c r="G18" s="35">
        <v>36.889000000000003</v>
      </c>
      <c r="H18" s="35">
        <v>1.075</v>
      </c>
      <c r="I18" s="65">
        <v>10951</v>
      </c>
      <c r="J18" s="66">
        <v>319</v>
      </c>
      <c r="K18" s="35">
        <v>0.97099999999999997</v>
      </c>
      <c r="L18" s="35">
        <v>0.83399999999999996</v>
      </c>
      <c r="M18" s="15">
        <v>78228.353000000003</v>
      </c>
      <c r="N18" s="60">
        <v>3.5813999999999999E-2</v>
      </c>
      <c r="O18" s="15">
        <v>12949.851000000001</v>
      </c>
      <c r="P18" s="31">
        <v>361581.57</v>
      </c>
      <c r="Q18" s="15">
        <v>865722.5</v>
      </c>
      <c r="S18" s="61" t="s">
        <v>62</v>
      </c>
      <c r="T18">
        <v>64135</v>
      </c>
      <c r="U18">
        <v>17861</v>
      </c>
      <c r="V18" s="55">
        <v>278.49099999999999</v>
      </c>
      <c r="W18">
        <v>278407</v>
      </c>
      <c r="X18" s="55">
        <v>0.72199999999999998</v>
      </c>
      <c r="Y18" s="55">
        <v>64.153999999999996</v>
      </c>
      <c r="Z18" s="55">
        <v>2.1709999999999998</v>
      </c>
      <c r="AA18" s="52">
        <v>12440</v>
      </c>
      <c r="AB18" s="52">
        <v>421</v>
      </c>
      <c r="AC18" s="55">
        <v>0.96599999999999997</v>
      </c>
      <c r="AD18" s="55">
        <v>0.73</v>
      </c>
      <c r="AE18" s="52">
        <v>66040.062000000005</v>
      </c>
      <c r="AF18" s="55">
        <v>6.1983000000000003E-2</v>
      </c>
      <c r="AG18" s="52">
        <v>17862.274000000001</v>
      </c>
      <c r="AH18" s="53">
        <v>288180</v>
      </c>
      <c r="AI18" s="30">
        <v>593796</v>
      </c>
      <c r="AK18" s="13" t="s">
        <v>62</v>
      </c>
      <c r="AL18" s="15">
        <v>361581.56550000003</v>
      </c>
      <c r="AM18" s="15">
        <v>865722.45539999998</v>
      </c>
      <c r="AN18" s="14">
        <v>31847</v>
      </c>
      <c r="AO18" s="13"/>
      <c r="AP18" s="13"/>
      <c r="AQ18" s="13"/>
      <c r="AR18" s="13"/>
      <c r="AS18" s="13"/>
      <c r="AT18" s="13"/>
      <c r="AU18" s="13"/>
      <c r="AV18" s="15">
        <v>32234.687839999999</v>
      </c>
      <c r="AW18" s="15">
        <v>31056.695800000001</v>
      </c>
      <c r="AX18" s="16">
        <v>30835.1309</v>
      </c>
      <c r="AY18" s="15">
        <v>34822.166799999999</v>
      </c>
      <c r="AZ18" s="15">
        <v>38239.399669999999</v>
      </c>
      <c r="BA18" s="67">
        <v>36881.181049999999</v>
      </c>
      <c r="BC18" s="13" t="s">
        <v>62</v>
      </c>
      <c r="BD18" s="26">
        <v>23259</v>
      </c>
      <c r="BE18" s="15">
        <v>288179.5625</v>
      </c>
      <c r="BF18" s="15">
        <v>593795.51029999997</v>
      </c>
      <c r="BG18" s="15">
        <v>24296.33092</v>
      </c>
      <c r="BH18" s="15">
        <v>23014.41273</v>
      </c>
      <c r="BI18" s="27">
        <v>23428.505229999999</v>
      </c>
      <c r="BJ18" s="15">
        <v>27384.056939999999</v>
      </c>
      <c r="BK18" s="15">
        <v>30273.201079999999</v>
      </c>
      <c r="BL18" s="28">
        <v>29095.83195</v>
      </c>
      <c r="BN18" s="13" t="s">
        <v>62</v>
      </c>
      <c r="BO18" s="13">
        <v>23259</v>
      </c>
      <c r="BP18" s="13">
        <v>31847</v>
      </c>
      <c r="BQ18" s="29">
        <v>55106</v>
      </c>
      <c r="BR18" s="15">
        <v>23429</v>
      </c>
      <c r="BS18" s="30">
        <v>30835</v>
      </c>
      <c r="BT18" s="31">
        <v>54264</v>
      </c>
      <c r="BU18" s="15">
        <v>29096</v>
      </c>
      <c r="BV18" s="15">
        <v>36881</v>
      </c>
      <c r="BW18" s="25">
        <v>65977</v>
      </c>
    </row>
    <row r="19" spans="1:75" x14ac:dyDescent="0.3">
      <c r="A19" s="56" t="s">
        <v>63</v>
      </c>
      <c r="B19" s="15">
        <v>64245</v>
      </c>
      <c r="C19" s="15">
        <v>21317</v>
      </c>
      <c r="D19" s="35">
        <v>331.80799999999999</v>
      </c>
      <c r="E19" s="15">
        <v>271459</v>
      </c>
      <c r="F19" s="57">
        <v>0.66800000000000004</v>
      </c>
      <c r="G19" s="35">
        <v>78.528000000000006</v>
      </c>
      <c r="H19" s="35">
        <v>2.2959999999999998</v>
      </c>
      <c r="I19" s="73">
        <v>15770</v>
      </c>
      <c r="J19" s="66">
        <v>461</v>
      </c>
      <c r="K19" s="35">
        <v>0.97099999999999997</v>
      </c>
      <c r="L19" s="35">
        <v>0.67600000000000005</v>
      </c>
      <c r="M19" s="15">
        <v>65278.502</v>
      </c>
      <c r="N19" s="60">
        <v>7.6231999999999994E-2</v>
      </c>
      <c r="O19" s="15">
        <v>21142.792000000001</v>
      </c>
      <c r="P19" s="31">
        <v>277348.21999999997</v>
      </c>
      <c r="Q19" s="15">
        <v>504140.9</v>
      </c>
      <c r="S19" s="61" t="s">
        <v>63</v>
      </c>
      <c r="T19">
        <v>46274</v>
      </c>
      <c r="U19">
        <v>20813</v>
      </c>
      <c r="V19" s="55">
        <v>449.77699999999999</v>
      </c>
      <c r="W19">
        <v>179199</v>
      </c>
      <c r="X19" s="55">
        <v>0.55000000000000004</v>
      </c>
      <c r="Y19" s="55">
        <v>116.145</v>
      </c>
      <c r="Z19" s="55">
        <v>3.8919999999999999</v>
      </c>
      <c r="AA19" s="52">
        <v>13160</v>
      </c>
      <c r="AB19" s="52">
        <v>441</v>
      </c>
      <c r="AC19" s="55">
        <v>0.96599999999999997</v>
      </c>
      <c r="AD19" s="55">
        <v>0.56100000000000005</v>
      </c>
      <c r="AE19" s="52">
        <v>48177.788</v>
      </c>
      <c r="AF19" s="55">
        <v>0.11225300000000001</v>
      </c>
      <c r="AG19" s="52">
        <v>21133.223000000002</v>
      </c>
      <c r="AH19" s="53">
        <v>188265</v>
      </c>
      <c r="AI19" s="30">
        <v>305616</v>
      </c>
      <c r="AK19" s="13" t="s">
        <v>63</v>
      </c>
      <c r="AL19" s="15">
        <v>277348.21590000001</v>
      </c>
      <c r="AM19" s="15">
        <v>504140.8898</v>
      </c>
      <c r="AN19" s="14">
        <v>36790</v>
      </c>
      <c r="AO19" s="13"/>
      <c r="AP19" s="13"/>
      <c r="AQ19" s="13"/>
      <c r="AR19" s="13"/>
      <c r="AS19" s="13"/>
      <c r="AT19" s="13"/>
      <c r="AU19" s="13"/>
      <c r="AV19" s="15">
        <v>40978.322509999998</v>
      </c>
      <c r="AW19" s="15">
        <v>43159.852879999999</v>
      </c>
      <c r="AX19" s="16">
        <v>43237.666219999999</v>
      </c>
      <c r="AY19" s="15">
        <v>43102.721740000001</v>
      </c>
      <c r="AZ19" s="15">
        <v>46100.239309999997</v>
      </c>
      <c r="BA19" s="67">
        <v>50069.862520000002</v>
      </c>
      <c r="BC19" s="13" t="s">
        <v>63</v>
      </c>
      <c r="BD19" s="26">
        <v>18391</v>
      </c>
      <c r="BE19" s="15">
        <v>188264.98869999999</v>
      </c>
      <c r="BF19" s="15">
        <v>305615.94780000002</v>
      </c>
      <c r="BG19" s="15">
        <v>22256.694329999998</v>
      </c>
      <c r="BH19" s="15">
        <v>24418.729070000001</v>
      </c>
      <c r="BI19" s="27">
        <v>24411.44598</v>
      </c>
      <c r="BJ19" s="15">
        <v>24679.172129999999</v>
      </c>
      <c r="BK19" s="15">
        <v>27366.098699999999</v>
      </c>
      <c r="BL19" s="28">
        <v>30285.280180000002</v>
      </c>
      <c r="BN19" s="40" t="s">
        <v>63</v>
      </c>
      <c r="BO19" s="40">
        <v>18391</v>
      </c>
      <c r="BP19" s="40">
        <v>36790</v>
      </c>
      <c r="BQ19" s="41">
        <v>55181</v>
      </c>
      <c r="BR19" s="42">
        <v>24411</v>
      </c>
      <c r="BS19" s="42">
        <v>43238</v>
      </c>
      <c r="BT19" s="43">
        <v>67649</v>
      </c>
      <c r="BU19" s="42">
        <v>30285</v>
      </c>
      <c r="BV19" s="42">
        <v>50070</v>
      </c>
      <c r="BW19" s="44">
        <v>80355</v>
      </c>
    </row>
    <row r="20" spans="1:75" x14ac:dyDescent="0.3">
      <c r="A20" s="56" t="s">
        <v>64</v>
      </c>
      <c r="B20" s="15">
        <v>42929</v>
      </c>
      <c r="C20" s="15">
        <v>23713</v>
      </c>
      <c r="D20" s="35">
        <v>552.37699999999995</v>
      </c>
      <c r="E20" s="15">
        <v>154455</v>
      </c>
      <c r="F20" s="57">
        <v>0.44800000000000001</v>
      </c>
      <c r="G20" s="35">
        <v>153.52699999999999</v>
      </c>
      <c r="H20" s="35">
        <v>4.7</v>
      </c>
      <c r="I20" s="65">
        <v>16952</v>
      </c>
      <c r="J20" s="74">
        <v>519</v>
      </c>
      <c r="K20" s="35">
        <v>0.96899999999999997</v>
      </c>
      <c r="L20" s="35">
        <v>0.45900000000000002</v>
      </c>
      <c r="M20" s="15">
        <v>44135.709000000003</v>
      </c>
      <c r="N20" s="60">
        <v>0.14882699999999999</v>
      </c>
      <c r="O20" s="15">
        <v>23887.345000000001</v>
      </c>
      <c r="P20" s="15">
        <v>160504.57999999999</v>
      </c>
      <c r="Q20" s="31">
        <v>226792.7</v>
      </c>
      <c r="S20" s="61" t="s">
        <v>64</v>
      </c>
      <c r="T20">
        <v>25461</v>
      </c>
      <c r="U20">
        <v>16447</v>
      </c>
      <c r="V20" s="55">
        <v>645.96799999999996</v>
      </c>
      <c r="W20">
        <v>84071</v>
      </c>
      <c r="X20" s="55">
        <v>0.35399999999999998</v>
      </c>
      <c r="Y20" s="55">
        <v>195.63200000000001</v>
      </c>
      <c r="Z20" s="55">
        <v>9.6620000000000008</v>
      </c>
      <c r="AA20" s="52">
        <v>9294</v>
      </c>
      <c r="AB20" s="52">
        <v>459</v>
      </c>
      <c r="AC20" s="55">
        <v>0.95099999999999996</v>
      </c>
      <c r="AD20" s="55">
        <v>0.373</v>
      </c>
      <c r="AE20" s="52">
        <v>27044.564999999999</v>
      </c>
      <c r="AF20" s="55">
        <v>0.185971</v>
      </c>
      <c r="AG20" s="52">
        <v>16966.121999999999</v>
      </c>
      <c r="AH20" s="52">
        <v>91230</v>
      </c>
      <c r="AI20" s="75">
        <v>117351</v>
      </c>
      <c r="AK20" s="40" t="s">
        <v>64</v>
      </c>
      <c r="AL20" s="42">
        <v>228756.4602</v>
      </c>
      <c r="AM20" s="42">
        <v>226792.67389999999</v>
      </c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7"/>
      <c r="BC20" s="40" t="s">
        <v>64</v>
      </c>
      <c r="BD20" s="40"/>
      <c r="BE20" s="42"/>
      <c r="BF20" s="42">
        <v>117350.95909999999</v>
      </c>
      <c r="BG20" s="40"/>
      <c r="BH20" s="40"/>
      <c r="BI20" s="40"/>
      <c r="BJ20" s="40"/>
      <c r="BK20" s="40"/>
      <c r="BL20" s="47"/>
    </row>
    <row r="21" spans="1:75" x14ac:dyDescent="0.3">
      <c r="A21" s="76" t="s">
        <v>102</v>
      </c>
      <c r="B21" s="77">
        <v>19216</v>
      </c>
      <c r="C21" s="77">
        <v>15032</v>
      </c>
      <c r="D21" s="78">
        <v>782.26499999999999</v>
      </c>
      <c r="E21" s="77">
        <v>52584</v>
      </c>
      <c r="F21" s="79">
        <v>0.218</v>
      </c>
      <c r="G21" s="78">
        <v>285.86599999999999</v>
      </c>
      <c r="H21" s="78">
        <v>8.3309999999999995</v>
      </c>
      <c r="I21" s="80">
        <v>11152</v>
      </c>
      <c r="J21" s="81">
        <v>325</v>
      </c>
      <c r="K21" s="78">
        <v>0.97099999999999997</v>
      </c>
      <c r="L21" s="78">
        <v>0.22800000000000001</v>
      </c>
      <c r="M21" s="77">
        <v>20248.365000000002</v>
      </c>
      <c r="N21" s="82">
        <v>0.27753499999999998</v>
      </c>
      <c r="O21" s="77">
        <v>15639.295</v>
      </c>
      <c r="P21" s="77">
        <v>56350.61</v>
      </c>
      <c r="Q21" s="77">
        <v>66288.09</v>
      </c>
      <c r="S21" s="83" t="s">
        <v>102</v>
      </c>
      <c r="T21" s="84">
        <v>9014</v>
      </c>
      <c r="U21" s="84">
        <v>7995</v>
      </c>
      <c r="V21" s="85">
        <v>886.95399999999995</v>
      </c>
      <c r="W21" s="84">
        <v>20933</v>
      </c>
      <c r="X21" s="85">
        <v>0.113</v>
      </c>
      <c r="Y21" s="85">
        <v>381.93299999999999</v>
      </c>
      <c r="Z21" s="85">
        <v>14.935</v>
      </c>
      <c r="AA21" s="86">
        <v>3478</v>
      </c>
      <c r="AB21" s="86">
        <v>136</v>
      </c>
      <c r="AC21" s="85">
        <v>0.96099999999999997</v>
      </c>
      <c r="AD21" s="85">
        <v>0.123</v>
      </c>
      <c r="AE21" s="86">
        <v>10078.441999999999</v>
      </c>
      <c r="AF21" s="85">
        <v>0.36699799999999999</v>
      </c>
      <c r="AG21" s="86">
        <v>8837.732</v>
      </c>
      <c r="AH21" s="86">
        <v>24081</v>
      </c>
      <c r="AI21" s="87">
        <v>26120.843000000001</v>
      </c>
    </row>
    <row r="22" spans="1:75" x14ac:dyDescent="0.3">
      <c r="A22" s="76" t="s">
        <v>103</v>
      </c>
      <c r="B22" s="77">
        <v>4184</v>
      </c>
      <c r="C22" s="77">
        <v>3879</v>
      </c>
      <c r="D22" s="78">
        <v>927.10299999999995</v>
      </c>
      <c r="E22" s="77">
        <v>8355</v>
      </c>
      <c r="F22" s="79">
        <v>7.2999999999999995E-2</v>
      </c>
      <c r="G22" s="78">
        <v>464.27300000000002</v>
      </c>
      <c r="H22" s="78">
        <v>13.53</v>
      </c>
      <c r="I22" s="88"/>
      <c r="J22" s="88"/>
      <c r="K22" s="78">
        <v>0.97099999999999997</v>
      </c>
      <c r="L22" s="78">
        <v>7.9000000000000001E-2</v>
      </c>
      <c r="M22" s="77">
        <v>4609.0690000000004</v>
      </c>
      <c r="N22" s="82">
        <v>0.450743</v>
      </c>
      <c r="O22" s="77">
        <v>4246.4380000000001</v>
      </c>
      <c r="P22" s="77">
        <v>9420.98</v>
      </c>
      <c r="Q22" s="77">
        <v>9937.48</v>
      </c>
      <c r="S22" s="83" t="s">
        <v>103</v>
      </c>
      <c r="T22" s="84">
        <v>1019</v>
      </c>
      <c r="U22" s="84">
        <v>990</v>
      </c>
      <c r="V22" s="85">
        <v>971.54100000000005</v>
      </c>
      <c r="W22" s="84">
        <v>1581</v>
      </c>
      <c r="X22" s="85">
        <v>2.8000000000000001E-2</v>
      </c>
      <c r="Y22" s="85">
        <v>626.18600000000004</v>
      </c>
      <c r="Z22" s="85">
        <v>24.486000000000001</v>
      </c>
      <c r="AA22" s="85"/>
      <c r="AB22" s="85"/>
      <c r="AC22" s="85">
        <v>0.96099999999999997</v>
      </c>
      <c r="AD22" s="85">
        <v>3.270907E-2</v>
      </c>
      <c r="AE22" s="85">
        <v>1240.711</v>
      </c>
      <c r="AF22" s="85">
        <v>0.60170025100000002</v>
      </c>
      <c r="AG22" s="86">
        <v>1200.1279999999999</v>
      </c>
      <c r="AH22" s="86">
        <v>1995</v>
      </c>
      <c r="AI22" s="87">
        <v>2039.7080000000001</v>
      </c>
      <c r="AO22" t="s">
        <v>65</v>
      </c>
      <c r="AP22" s="52">
        <v>30922.629000000001</v>
      </c>
      <c r="AQ22" s="52">
        <v>29446.670999999998</v>
      </c>
      <c r="AR22" s="52">
        <v>28547.025000000001</v>
      </c>
      <c r="AS22" s="52">
        <v>27366.111000000001</v>
      </c>
      <c r="AT22" s="52">
        <v>25150.656999999999</v>
      </c>
      <c r="AU22" s="52">
        <v>22091.088</v>
      </c>
    </row>
    <row r="23" spans="1:75" x14ac:dyDescent="0.3">
      <c r="A23" s="76" t="s">
        <v>104</v>
      </c>
      <c r="B23" s="77">
        <v>305</v>
      </c>
      <c r="C23" s="77">
        <v>300</v>
      </c>
      <c r="D23" s="78">
        <v>983.60699999999997</v>
      </c>
      <c r="E23" s="77">
        <v>417</v>
      </c>
      <c r="F23" s="79">
        <v>1.6E-2</v>
      </c>
      <c r="G23" s="78">
        <v>719.42399999999998</v>
      </c>
      <c r="H23" s="78">
        <v>20.966000000000001</v>
      </c>
      <c r="I23" s="89"/>
      <c r="J23" s="89"/>
      <c r="K23" s="78">
        <v>0.97099999999999997</v>
      </c>
      <c r="L23" s="78">
        <v>1.7999999999999999E-2</v>
      </c>
      <c r="M23" s="77">
        <v>362.63099999999997</v>
      </c>
      <c r="N23" s="82">
        <v>0.69845800000000002</v>
      </c>
      <c r="O23" s="77">
        <v>355.93</v>
      </c>
      <c r="P23" s="77">
        <v>509.59</v>
      </c>
      <c r="Q23" s="77">
        <v>516.5</v>
      </c>
      <c r="S23" s="83" t="s">
        <v>104</v>
      </c>
      <c r="T23" s="84">
        <v>29</v>
      </c>
      <c r="U23" s="84">
        <v>29</v>
      </c>
      <c r="V23" s="85">
        <v>1000</v>
      </c>
      <c r="W23" s="84">
        <v>31</v>
      </c>
      <c r="X23" s="85">
        <v>0</v>
      </c>
      <c r="Y23" s="85">
        <v>935.48400000000004</v>
      </c>
      <c r="Z23" s="85">
        <v>36.58</v>
      </c>
      <c r="AA23" s="85"/>
      <c r="AB23" s="85"/>
      <c r="AC23" s="85">
        <v>0.96099999999999997</v>
      </c>
      <c r="AD23" s="85">
        <v>0</v>
      </c>
      <c r="AE23" s="85">
        <v>40.582000000000001</v>
      </c>
      <c r="AF23" s="85">
        <v>0.89890370799999997</v>
      </c>
      <c r="AG23" s="86">
        <v>40.582000000000001</v>
      </c>
      <c r="AH23" s="86">
        <v>45</v>
      </c>
      <c r="AI23" s="87">
        <v>45.146999999999998</v>
      </c>
      <c r="AO23" t="s">
        <v>66</v>
      </c>
      <c r="AP23" s="52">
        <v>15084.209269999999</v>
      </c>
      <c r="AQ23" s="52">
        <v>14364.22982</v>
      </c>
      <c r="AR23" s="52">
        <v>13925.377920000001</v>
      </c>
      <c r="AS23" s="52">
        <v>13349.322469999999</v>
      </c>
      <c r="AT23" s="52">
        <v>12268.613149999999</v>
      </c>
      <c r="AU23" s="52">
        <v>10776.14063</v>
      </c>
    </row>
    <row r="24" spans="1:75" x14ac:dyDescent="0.3">
      <c r="A24" s="90" t="s">
        <v>105</v>
      </c>
      <c r="B24" s="91">
        <v>4</v>
      </c>
      <c r="C24" s="91">
        <v>4</v>
      </c>
      <c r="D24" s="92">
        <v>1000</v>
      </c>
      <c r="E24" s="91">
        <v>4</v>
      </c>
      <c r="F24" s="93">
        <v>0</v>
      </c>
      <c r="G24" s="92">
        <v>1000</v>
      </c>
      <c r="H24" s="92">
        <v>29.143000000000001</v>
      </c>
      <c r="I24" s="94"/>
      <c r="J24" s="94"/>
      <c r="K24" s="92">
        <v>0.97099999999999997</v>
      </c>
      <c r="L24" s="92">
        <v>0</v>
      </c>
      <c r="M24" s="91">
        <v>6.7009999999999996</v>
      </c>
      <c r="N24" s="95">
        <v>0.97085699999999997</v>
      </c>
      <c r="O24" s="91">
        <v>6.7009999999999996</v>
      </c>
      <c r="P24" s="91">
        <v>6.9</v>
      </c>
      <c r="Q24" s="91">
        <v>6.9</v>
      </c>
      <c r="S24" s="96"/>
      <c r="T24" s="51"/>
      <c r="U24" s="51"/>
      <c r="V24" s="97"/>
      <c r="W24" s="51"/>
      <c r="X24" s="97"/>
      <c r="Y24" s="97"/>
      <c r="Z24" s="97"/>
      <c r="AA24" s="97"/>
      <c r="AB24" s="97"/>
      <c r="AC24" s="97"/>
      <c r="AD24" s="97"/>
      <c r="AE24" s="97"/>
      <c r="AF24" s="97"/>
      <c r="AG24" s="48"/>
      <c r="AH24" s="48"/>
      <c r="AI24" s="58"/>
      <c r="AO24" t="s">
        <v>67</v>
      </c>
      <c r="AP24" s="52">
        <v>15838.42</v>
      </c>
      <c r="AQ24" s="52">
        <v>15082.441000000001</v>
      </c>
      <c r="AR24" s="52">
        <v>14621.647000000001</v>
      </c>
      <c r="AS24" s="52">
        <v>14016.789000000001</v>
      </c>
      <c r="AT24" s="52">
        <v>12882.044</v>
      </c>
      <c r="AU24" s="52">
        <v>11314.948</v>
      </c>
    </row>
    <row r="25" spans="1:75" x14ac:dyDescent="0.3">
      <c r="B25" s="52"/>
      <c r="C25" s="52"/>
      <c r="D25" s="55"/>
      <c r="E25" s="5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35B1-7F2F-46D8-A260-A6FB1005AB47}">
  <dimension ref="A1:AX24"/>
  <sheetViews>
    <sheetView tabSelected="1" topLeftCell="AH1" workbookViewId="0">
      <selection activeCell="AP12" sqref="AP12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13" t="s">
        <v>34</v>
      </c>
      <c r="B2" s="13">
        <v>498709</v>
      </c>
      <c r="C2" s="13">
        <v>8567466</v>
      </c>
      <c r="D2" s="14">
        <v>18221</v>
      </c>
      <c r="E2" s="13"/>
      <c r="F2" s="13"/>
      <c r="G2" s="13"/>
      <c r="H2" s="13"/>
      <c r="I2" s="13"/>
      <c r="J2" s="13"/>
      <c r="K2" s="13"/>
      <c r="L2" s="15">
        <v>18489.877530000002</v>
      </c>
      <c r="M2" s="15">
        <v>17640.72452</v>
      </c>
      <c r="N2" s="16">
        <v>17120.5455</v>
      </c>
      <c r="O2" s="15">
        <v>16362.913989999999</v>
      </c>
      <c r="P2" s="15">
        <v>15018.31847</v>
      </c>
      <c r="Q2" s="16">
        <v>13473.04407</v>
      </c>
      <c r="S2" s="17" t="s">
        <v>34</v>
      </c>
      <c r="T2" s="18">
        <v>19065</v>
      </c>
      <c r="U2" s="17">
        <v>498838</v>
      </c>
      <c r="V2" s="17">
        <v>8121195</v>
      </c>
      <c r="W2" s="19">
        <f>F24*$U$2/500000</f>
        <v>19419.39273986634</v>
      </c>
      <c r="X2" s="19">
        <f t="shared" ref="X2:AB2" si="0">G24*$U$2/500000</f>
        <v>18527.552448633949</v>
      </c>
      <c r="Y2" s="19">
        <f t="shared" si="0"/>
        <v>17981.222418675799</v>
      </c>
      <c r="Z2" s="19">
        <f t="shared" si="0"/>
        <v>17185.50314866273</v>
      </c>
      <c r="AA2" s="19">
        <f t="shared" si="0"/>
        <v>15773.313843526537</v>
      </c>
      <c r="AB2" s="19">
        <f t="shared" si="0"/>
        <v>14150.356017635122</v>
      </c>
      <c r="AD2" s="17" t="s">
        <v>34</v>
      </c>
      <c r="AE2">
        <v>19065</v>
      </c>
      <c r="AF2">
        <v>18221</v>
      </c>
      <c r="AG2" s="54">
        <v>37286</v>
      </c>
      <c r="AH2" s="52">
        <v>17981</v>
      </c>
      <c r="AI2" s="52">
        <v>17121</v>
      </c>
      <c r="AJ2" s="53">
        <v>35102</v>
      </c>
      <c r="AK2" s="52">
        <v>14150</v>
      </c>
      <c r="AL2" s="52">
        <v>13473</v>
      </c>
      <c r="AM2" s="25">
        <v>27623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98" t="s">
        <v>35</v>
      </c>
      <c r="B3" s="13">
        <v>498557</v>
      </c>
      <c r="C3" s="13">
        <v>8068757</v>
      </c>
      <c r="D3" s="14">
        <v>21435</v>
      </c>
      <c r="E3" s="13"/>
      <c r="F3" s="13"/>
      <c r="G3" s="13"/>
      <c r="H3" s="13"/>
      <c r="I3" s="13"/>
      <c r="J3" s="13"/>
      <c r="K3" s="13"/>
      <c r="L3" s="15">
        <v>18215.446479999999</v>
      </c>
      <c r="M3" s="15">
        <v>18484.24206</v>
      </c>
      <c r="N3" s="16">
        <v>17635.347860000002</v>
      </c>
      <c r="O3" s="15">
        <v>17115.327379999999</v>
      </c>
      <c r="P3" s="15">
        <v>16357.92679</v>
      </c>
      <c r="Q3" s="16">
        <v>15013.74108</v>
      </c>
      <c r="S3" s="98" t="s">
        <v>35</v>
      </c>
      <c r="T3" s="26">
        <v>22667</v>
      </c>
      <c r="U3" s="13">
        <v>498660</v>
      </c>
      <c r="V3" s="13">
        <v>7622357</v>
      </c>
      <c r="W3" s="15">
        <f>T2*U3/U2</f>
        <v>19058.197049944069</v>
      </c>
      <c r="X3" s="15">
        <f>W2*$U$3/$U$2</f>
        <v>19412.463332107316</v>
      </c>
      <c r="Y3" s="15">
        <f>X2*U3/U2</f>
        <v>18520.941275596095</v>
      </c>
      <c r="Z3" s="15">
        <f>Y2*U3/U2</f>
        <v>17974.806192184387</v>
      </c>
      <c r="AA3" s="15">
        <f>Z2*U3/U2</f>
        <v>17179.370858098533</v>
      </c>
      <c r="AB3" s="15">
        <f>AA2*U3/U2</f>
        <v>15767.685463442927</v>
      </c>
      <c r="AD3" s="13" t="s">
        <v>35</v>
      </c>
      <c r="AE3">
        <v>22667</v>
      </c>
      <c r="AF3">
        <v>21435</v>
      </c>
      <c r="AG3" s="54">
        <v>44102</v>
      </c>
      <c r="AH3" s="52">
        <v>18521</v>
      </c>
      <c r="AI3" s="52">
        <v>17635</v>
      </c>
      <c r="AJ3" s="53">
        <v>36156</v>
      </c>
      <c r="AK3" s="52">
        <v>15768</v>
      </c>
      <c r="AL3" s="52">
        <v>15014</v>
      </c>
      <c r="AM3" s="25">
        <v>30781</v>
      </c>
    </row>
    <row r="4" spans="1:50" x14ac:dyDescent="0.3">
      <c r="A4" s="98" t="s">
        <v>36</v>
      </c>
      <c r="B4" s="13">
        <v>498216</v>
      </c>
      <c r="C4" s="13">
        <v>7570200</v>
      </c>
      <c r="D4" s="14">
        <v>24923</v>
      </c>
      <c r="E4" s="13"/>
      <c r="F4" s="13"/>
      <c r="G4" s="13"/>
      <c r="H4" s="13"/>
      <c r="I4" s="13"/>
      <c r="J4" s="13"/>
      <c r="K4" s="13"/>
      <c r="L4" s="15">
        <v>21420.339019999999</v>
      </c>
      <c r="M4" s="15">
        <v>18202.987590000001</v>
      </c>
      <c r="N4" s="16">
        <v>18471.599320000001</v>
      </c>
      <c r="O4" s="15">
        <v>17623.285739999999</v>
      </c>
      <c r="P4" s="15">
        <v>17103.620940000001</v>
      </c>
      <c r="Q4" s="16">
        <v>16346.73839</v>
      </c>
      <c r="S4" s="98" t="s">
        <v>36</v>
      </c>
      <c r="T4" s="26">
        <v>26612</v>
      </c>
      <c r="U4" s="13">
        <v>498367</v>
      </c>
      <c r="V4" s="13">
        <v>7123697</v>
      </c>
      <c r="W4" s="15">
        <f t="shared" ref="W4:W17" si="1">T3*U4/U3</f>
        <v>22653.681444270645</v>
      </c>
      <c r="X4" s="15">
        <f t="shared" ref="X4:X18" si="2">W3*U4/U3</f>
        <v>19046.99893552616</v>
      </c>
      <c r="Y4" s="15">
        <f t="shared" ref="Y4:Y18" si="3">X3*U4/U3</f>
        <v>19401.057059784878</v>
      </c>
      <c r="Z4" s="15">
        <f t="shared" ref="Z4:Z18" si="4">Y3*U4/U3</f>
        <v>18510.058839078731</v>
      </c>
      <c r="AA4" s="15">
        <f t="shared" ref="AA4:AA18" si="5">Z3*U4/U3</f>
        <v>17964.244650824923</v>
      </c>
      <c r="AB4" s="15">
        <f t="shared" ref="AB4:AB18" si="6">AA3*U4/U3</f>
        <v>17169.276694417022</v>
      </c>
      <c r="AD4" s="13" t="s">
        <v>36</v>
      </c>
      <c r="AE4">
        <v>26612</v>
      </c>
      <c r="AF4">
        <v>24923</v>
      </c>
      <c r="AG4" s="54">
        <v>51535</v>
      </c>
      <c r="AH4" s="52">
        <v>19401</v>
      </c>
      <c r="AI4" s="52">
        <v>18472</v>
      </c>
      <c r="AJ4" s="53">
        <v>37873</v>
      </c>
      <c r="AK4" s="52">
        <v>17169</v>
      </c>
      <c r="AL4" s="52">
        <v>16347</v>
      </c>
      <c r="AM4" s="25">
        <v>33516</v>
      </c>
      <c r="AO4" s="32" t="s">
        <v>37</v>
      </c>
      <c r="AP4" s="33">
        <f>SUM(AG2:AG5,AG15:AG19)/SUM(AG6:AG14)</f>
        <v>0.75024027754987221</v>
      </c>
      <c r="AQ4" s="34">
        <f t="shared" ref="AQ4:AV4" si="7">SUM(L2:L5,L15:L19,W2:W5,W15:W19)/SUM(L6:L14,W6:W14)</f>
        <v>0.79823436906328293</v>
      </c>
      <c r="AR4" s="34">
        <f t="shared" si="7"/>
        <v>0.87878444304536296</v>
      </c>
      <c r="AS4" s="34">
        <f t="shared" si="7"/>
        <v>0.97999551351456393</v>
      </c>
      <c r="AT4" s="34">
        <f t="shared" si="7"/>
        <v>1.0720419359843312</v>
      </c>
      <c r="AU4" s="34">
        <f t="shared" si="7"/>
        <v>1.087079666112857</v>
      </c>
      <c r="AV4" s="34">
        <f t="shared" si="7"/>
        <v>1.0676550065166039</v>
      </c>
      <c r="AX4" t="s">
        <v>38</v>
      </c>
    </row>
    <row r="5" spans="1:50" x14ac:dyDescent="0.3">
      <c r="A5" s="13" t="s">
        <v>39</v>
      </c>
      <c r="B5" s="13">
        <v>497946</v>
      </c>
      <c r="C5" s="13">
        <v>7071984</v>
      </c>
      <c r="D5" s="14">
        <v>26461</v>
      </c>
      <c r="E5" s="55">
        <v>1E-3</v>
      </c>
      <c r="F5" s="15">
        <v>143.83699999999999</v>
      </c>
      <c r="G5" s="15">
        <v>129.691</v>
      </c>
      <c r="H5" s="15">
        <v>110.88500000000001</v>
      </c>
      <c r="I5" s="15">
        <v>102.633</v>
      </c>
      <c r="J5" s="15">
        <v>101.011</v>
      </c>
      <c r="K5" s="15">
        <v>97.183000000000007</v>
      </c>
      <c r="L5" s="15">
        <v>24909.49339</v>
      </c>
      <c r="M5" s="15">
        <v>21408.730619999998</v>
      </c>
      <c r="N5" s="16">
        <v>18193.122780000002</v>
      </c>
      <c r="O5" s="15">
        <v>18461.588940000001</v>
      </c>
      <c r="P5" s="15">
        <v>17613.735089999998</v>
      </c>
      <c r="Q5" s="16">
        <v>17094.351920000001</v>
      </c>
      <c r="S5" s="13" t="s">
        <v>39</v>
      </c>
      <c r="T5" s="26">
        <v>28229</v>
      </c>
      <c r="U5" s="13">
        <v>497790</v>
      </c>
      <c r="V5" s="13">
        <v>6625330</v>
      </c>
      <c r="W5" s="15">
        <f t="shared" si="1"/>
        <v>26581.189123677934</v>
      </c>
      <c r="X5" s="15">
        <f t="shared" si="2"/>
        <v>22627.453435206353</v>
      </c>
      <c r="Y5" s="15">
        <f t="shared" si="3"/>
        <v>19024.946676075197</v>
      </c>
      <c r="Z5" s="15">
        <f t="shared" si="4"/>
        <v>19378.594878453656</v>
      </c>
      <c r="AA5" s="15">
        <f t="shared" si="5"/>
        <v>18488.628238838046</v>
      </c>
      <c r="AB5" s="15">
        <f t="shared" si="6"/>
        <v>17943.445984052192</v>
      </c>
      <c r="AD5" s="13" t="s">
        <v>39</v>
      </c>
      <c r="AE5">
        <v>28229</v>
      </c>
      <c r="AF5">
        <v>26461</v>
      </c>
      <c r="AG5" s="54">
        <v>54690</v>
      </c>
      <c r="AH5" s="52">
        <v>19025</v>
      </c>
      <c r="AI5" s="52">
        <v>18193</v>
      </c>
      <c r="AJ5" s="53">
        <v>37218</v>
      </c>
      <c r="AK5" s="52">
        <v>17943</v>
      </c>
      <c r="AL5" s="52">
        <v>17094</v>
      </c>
      <c r="AM5" s="25">
        <v>35038</v>
      </c>
      <c r="AO5" s="36" t="s">
        <v>40</v>
      </c>
      <c r="AP5" s="37">
        <f>AS4</f>
        <v>0.97999551351456393</v>
      </c>
      <c r="AQ5" s="34"/>
      <c r="AR5" s="34"/>
      <c r="AS5" s="34"/>
      <c r="AT5" s="34"/>
      <c r="AU5" s="34"/>
      <c r="AV5" s="34"/>
      <c r="AX5" t="s">
        <v>41</v>
      </c>
    </row>
    <row r="6" spans="1:50" x14ac:dyDescent="0.3">
      <c r="A6" s="13" t="s">
        <v>42</v>
      </c>
      <c r="B6" s="13">
        <v>497628</v>
      </c>
      <c r="C6" s="13">
        <v>6574038</v>
      </c>
      <c r="D6" s="14">
        <v>26281</v>
      </c>
      <c r="E6" s="55">
        <v>1.4E-2</v>
      </c>
      <c r="F6" s="15">
        <v>1823.761</v>
      </c>
      <c r="G6" s="15">
        <v>1775.771</v>
      </c>
      <c r="H6" s="15">
        <v>1601.124</v>
      </c>
      <c r="I6" s="15">
        <v>1368.953</v>
      </c>
      <c r="J6" s="15">
        <v>1267.077</v>
      </c>
      <c r="K6" s="15">
        <v>1247.049</v>
      </c>
      <c r="L6" s="15">
        <v>26444.10138</v>
      </c>
      <c r="M6" s="15">
        <v>24893.585599999999</v>
      </c>
      <c r="N6" s="16">
        <v>21395.058499999999</v>
      </c>
      <c r="O6" s="15">
        <v>18181.504219999999</v>
      </c>
      <c r="P6" s="15">
        <v>18449.798930000001</v>
      </c>
      <c r="Q6" s="16">
        <v>17602.486550000001</v>
      </c>
      <c r="S6" s="13" t="s">
        <v>42</v>
      </c>
      <c r="T6" s="26">
        <v>29592</v>
      </c>
      <c r="U6" s="13">
        <v>496693</v>
      </c>
      <c r="V6" s="13">
        <v>6127540</v>
      </c>
      <c r="W6" s="15">
        <f t="shared" si="1"/>
        <v>28166.790608489522</v>
      </c>
      <c r="X6" s="15">
        <f t="shared" si="2"/>
        <v>26522.611079786584</v>
      </c>
      <c r="Y6" s="15">
        <f t="shared" si="3"/>
        <v>22577.588398909076</v>
      </c>
      <c r="Z6" s="15">
        <f t="shared" si="4"/>
        <v>18983.020629943989</v>
      </c>
      <c r="AA6" s="15">
        <f t="shared" si="5"/>
        <v>19335.889483444385</v>
      </c>
      <c r="AB6" s="15">
        <f t="shared" si="6"/>
        <v>18447.884099385654</v>
      </c>
      <c r="AD6" s="13" t="s">
        <v>42</v>
      </c>
      <c r="AE6">
        <v>29592</v>
      </c>
      <c r="AF6">
        <v>26281</v>
      </c>
      <c r="AG6" s="54">
        <v>55873</v>
      </c>
      <c r="AH6" s="52">
        <v>22578</v>
      </c>
      <c r="AI6" s="52">
        <v>21395</v>
      </c>
      <c r="AJ6" s="53">
        <v>43973</v>
      </c>
      <c r="AK6" s="52">
        <v>18448</v>
      </c>
      <c r="AL6" s="52">
        <v>17602</v>
      </c>
      <c r="AM6" s="25">
        <v>36050</v>
      </c>
      <c r="AO6" s="38" t="s">
        <v>43</v>
      </c>
      <c r="AP6" s="39">
        <f>AV4</f>
        <v>1.0676550065166039</v>
      </c>
      <c r="AQ6" s="34"/>
      <c r="AR6" s="34"/>
      <c r="AS6" s="34"/>
      <c r="AT6" s="34"/>
      <c r="AU6" s="34"/>
      <c r="AV6" s="34"/>
      <c r="AX6" t="s">
        <v>44</v>
      </c>
    </row>
    <row r="7" spans="1:50" x14ac:dyDescent="0.3">
      <c r="A7" s="13" t="s">
        <v>45</v>
      </c>
      <c r="B7" s="13">
        <v>497265</v>
      </c>
      <c r="C7" s="13">
        <v>6076410</v>
      </c>
      <c r="D7" s="14">
        <v>26572</v>
      </c>
      <c r="E7" s="55">
        <v>6.3E-2</v>
      </c>
      <c r="F7" s="15">
        <v>8374.4259999999995</v>
      </c>
      <c r="G7" s="15">
        <v>8351.0959999999995</v>
      </c>
      <c r="H7" s="15">
        <v>8131.3440000000001</v>
      </c>
      <c r="I7" s="15">
        <v>7331.6289999999999</v>
      </c>
      <c r="J7" s="15">
        <v>6268.5069999999996</v>
      </c>
      <c r="K7" s="15">
        <v>5802.009</v>
      </c>
      <c r="L7" s="15">
        <v>26261.82905</v>
      </c>
      <c r="M7" s="15">
        <v>26424.811460000001</v>
      </c>
      <c r="N7" s="16">
        <v>24875.42671</v>
      </c>
      <c r="O7" s="15">
        <v>21379.451649999999</v>
      </c>
      <c r="P7" s="15">
        <v>18168.241529999999</v>
      </c>
      <c r="Q7" s="16">
        <v>18436.340530000001</v>
      </c>
      <c r="S7" s="13" t="s">
        <v>45</v>
      </c>
      <c r="T7" s="26">
        <v>30332</v>
      </c>
      <c r="U7" s="13">
        <v>495489</v>
      </c>
      <c r="V7" s="13">
        <v>5630847</v>
      </c>
      <c r="W7" s="15">
        <f t="shared" si="1"/>
        <v>29520.268028742099</v>
      </c>
      <c r="X7" s="15">
        <f t="shared" si="2"/>
        <v>28098.513391189052</v>
      </c>
      <c r="Y7" s="15">
        <f t="shared" si="3"/>
        <v>26458.319407183862</v>
      </c>
      <c r="Z7" s="15">
        <f t="shared" si="4"/>
        <v>22522.859589700398</v>
      </c>
      <c r="AA7" s="15">
        <f t="shared" si="5"/>
        <v>18937.005170015113</v>
      </c>
      <c r="AB7" s="15">
        <f t="shared" si="6"/>
        <v>19289.018657928289</v>
      </c>
      <c r="AD7" s="13" t="s">
        <v>45</v>
      </c>
      <c r="AE7">
        <v>30332</v>
      </c>
      <c r="AF7">
        <v>26572</v>
      </c>
      <c r="AG7" s="54">
        <v>56904</v>
      </c>
      <c r="AH7" s="52">
        <v>26458</v>
      </c>
      <c r="AI7" s="52">
        <v>24875</v>
      </c>
      <c r="AJ7" s="53">
        <v>51334</v>
      </c>
      <c r="AK7" s="52">
        <v>19289</v>
      </c>
      <c r="AL7" s="52">
        <v>18436</v>
      </c>
      <c r="AM7" s="25">
        <v>37725</v>
      </c>
      <c r="AP7" s="34"/>
      <c r="AQ7" s="34"/>
      <c r="AR7" s="34"/>
      <c r="AS7" s="34"/>
      <c r="AT7" s="34"/>
      <c r="AU7" s="34"/>
      <c r="AV7" s="34"/>
    </row>
    <row r="8" spans="1:50" x14ac:dyDescent="0.3">
      <c r="A8" s="13" t="s">
        <v>46</v>
      </c>
      <c r="B8" s="13">
        <v>496534</v>
      </c>
      <c r="C8" s="13">
        <v>5579145</v>
      </c>
      <c r="D8" s="14">
        <v>28754</v>
      </c>
      <c r="E8" s="55">
        <v>0.107</v>
      </c>
      <c r="F8" s="15">
        <v>14803.353999999999</v>
      </c>
      <c r="G8" s="15">
        <v>14125.726000000001</v>
      </c>
      <c r="H8" s="15">
        <v>14086.373</v>
      </c>
      <c r="I8" s="15">
        <v>13715.703</v>
      </c>
      <c r="J8" s="15">
        <v>12366.769</v>
      </c>
      <c r="K8" s="15">
        <v>10573.526</v>
      </c>
      <c r="L8" s="15">
        <v>26532.93807</v>
      </c>
      <c r="M8" s="15">
        <v>26223.22308</v>
      </c>
      <c r="N8" s="16">
        <v>26385.965899999999</v>
      </c>
      <c r="O8" s="15">
        <v>24838.858810000002</v>
      </c>
      <c r="P8" s="15">
        <v>21348.022970000002</v>
      </c>
      <c r="Q8" s="16">
        <v>18141.533469999998</v>
      </c>
      <c r="S8" s="13" t="s">
        <v>46</v>
      </c>
      <c r="T8" s="26">
        <v>31162</v>
      </c>
      <c r="U8" s="13">
        <v>494136</v>
      </c>
      <c r="V8" s="13">
        <v>5135358</v>
      </c>
      <c r="W8" s="15">
        <f t="shared" si="1"/>
        <v>30249.174355031089</v>
      </c>
      <c r="X8" s="15">
        <f t="shared" si="2"/>
        <v>29439.658928150788</v>
      </c>
      <c r="Y8" s="15">
        <f t="shared" si="3"/>
        <v>28021.78658470439</v>
      </c>
      <c r="Z8" s="15">
        <f t="shared" si="4"/>
        <v>26386.071373104562</v>
      </c>
      <c r="AA8" s="15">
        <f t="shared" si="5"/>
        <v>22461.357863073037</v>
      </c>
      <c r="AB8" s="15">
        <f t="shared" si="6"/>
        <v>18885.295105825939</v>
      </c>
      <c r="AD8" s="13" t="s">
        <v>46</v>
      </c>
      <c r="AE8">
        <v>31162</v>
      </c>
      <c r="AF8">
        <v>28754</v>
      </c>
      <c r="AG8" s="54">
        <v>59916</v>
      </c>
      <c r="AH8" s="52">
        <v>28022</v>
      </c>
      <c r="AI8" s="52">
        <v>26386</v>
      </c>
      <c r="AJ8" s="53">
        <v>54408</v>
      </c>
      <c r="AK8" s="52">
        <v>18885</v>
      </c>
      <c r="AL8" s="52">
        <v>18142</v>
      </c>
      <c r="AM8" s="25">
        <v>37027</v>
      </c>
      <c r="AO8" s="32" t="s">
        <v>47</v>
      </c>
      <c r="AP8" s="33">
        <f>0.8*SUM(AG10:AG14)/SUM(AG6:AG9)</f>
        <v>1.5224570522008753</v>
      </c>
      <c r="AQ8" s="34">
        <f>0.8*SUM(L10:L14,W10:W14)/SUM(L6:L9,W6:W9)</f>
        <v>1.4606404087715719</v>
      </c>
      <c r="AR8" s="34">
        <f t="shared" ref="AR8:AV8" si="8">0.8*SUM(M10:M14,X10:X14)/SUM(M6:M9,X6:X9)</f>
        <v>1.3564486413224666</v>
      </c>
      <c r="AS8" s="34">
        <f t="shared" si="8"/>
        <v>1.2747937643687139</v>
      </c>
      <c r="AT8" s="34">
        <f t="shared" si="8"/>
        <v>1.269412476901377</v>
      </c>
      <c r="AU8" s="34">
        <f t="shared" si="8"/>
        <v>1.3259932605576299</v>
      </c>
      <c r="AV8" s="34">
        <f t="shared" si="8"/>
        <v>1.400040516948645</v>
      </c>
    </row>
    <row r="9" spans="1:50" x14ac:dyDescent="0.3">
      <c r="A9" s="13" t="s">
        <v>48</v>
      </c>
      <c r="B9" s="13">
        <v>495713</v>
      </c>
      <c r="C9" s="13">
        <v>5082611</v>
      </c>
      <c r="D9" s="14">
        <v>30753</v>
      </c>
      <c r="E9" s="55">
        <v>6.7000000000000004E-2</v>
      </c>
      <c r="F9" s="15">
        <v>9887.2160000000003</v>
      </c>
      <c r="G9" s="15">
        <v>9178.1880000000001</v>
      </c>
      <c r="H9" s="15">
        <v>8758.0529999999999</v>
      </c>
      <c r="I9" s="15">
        <v>8733.6540000000005</v>
      </c>
      <c r="J9" s="15">
        <v>8503.8359999999993</v>
      </c>
      <c r="K9" s="15">
        <v>7667.4870000000001</v>
      </c>
      <c r="L9" s="15">
        <v>28706.45636</v>
      </c>
      <c r="M9" s="15">
        <v>26489.066869999999</v>
      </c>
      <c r="N9" s="16">
        <v>26179.863979999998</v>
      </c>
      <c r="O9" s="15">
        <v>26342.33771</v>
      </c>
      <c r="P9" s="15">
        <v>24797.788710000001</v>
      </c>
      <c r="Q9" s="16">
        <v>21312.724829999999</v>
      </c>
      <c r="S9" s="13" t="s">
        <v>48</v>
      </c>
      <c r="T9" s="26">
        <v>31665</v>
      </c>
      <c r="U9" s="13">
        <v>492527</v>
      </c>
      <c r="V9" s="13">
        <v>4641222</v>
      </c>
      <c r="W9" s="15">
        <f t="shared" si="1"/>
        <v>31060.530651480563</v>
      </c>
      <c r="X9" s="15">
        <f t="shared" si="2"/>
        <v>30150.677338952024</v>
      </c>
      <c r="Y9" s="15">
        <f t="shared" si="3"/>
        <v>29343.797846959791</v>
      </c>
      <c r="Z9" s="15">
        <f t="shared" si="4"/>
        <v>27930.542363245542</v>
      </c>
      <c r="AA9" s="15">
        <f t="shared" si="5"/>
        <v>26300.153348837306</v>
      </c>
      <c r="AB9" s="15">
        <f t="shared" si="6"/>
        <v>22388.219446115589</v>
      </c>
      <c r="AD9" s="13" t="s">
        <v>48</v>
      </c>
      <c r="AE9">
        <v>31665</v>
      </c>
      <c r="AF9">
        <v>30753</v>
      </c>
      <c r="AG9" s="54">
        <v>62418</v>
      </c>
      <c r="AH9" s="52">
        <v>29344</v>
      </c>
      <c r="AI9" s="52">
        <v>26180</v>
      </c>
      <c r="AJ9" s="53">
        <v>55524</v>
      </c>
      <c r="AK9" s="52">
        <v>22388</v>
      </c>
      <c r="AL9" s="52">
        <v>21313</v>
      </c>
      <c r="AM9" s="25">
        <v>43701</v>
      </c>
      <c r="AO9" s="36" t="s">
        <v>49</v>
      </c>
      <c r="AP9" s="37">
        <f>AS8</f>
        <v>1.2747937643687139</v>
      </c>
      <c r="AQ9" s="34"/>
      <c r="AR9" s="34"/>
      <c r="AS9" s="34"/>
      <c r="AT9" s="34"/>
      <c r="AU9" s="34"/>
      <c r="AV9" s="34"/>
    </row>
    <row r="10" spans="1:50" x14ac:dyDescent="0.3">
      <c r="A10" s="13" t="s">
        <v>50</v>
      </c>
      <c r="B10" s="13">
        <v>494051</v>
      </c>
      <c r="C10" s="13">
        <v>4586898</v>
      </c>
      <c r="D10" s="14">
        <v>33862</v>
      </c>
      <c r="E10" s="55">
        <v>1.6E-2</v>
      </c>
      <c r="F10" s="15">
        <v>2592.41</v>
      </c>
      <c r="G10" s="15">
        <v>2381.3670000000002</v>
      </c>
      <c r="H10" s="15">
        <v>2210.596</v>
      </c>
      <c r="I10" s="15">
        <v>2109.4050000000002</v>
      </c>
      <c r="J10" s="15">
        <v>2103.5279999999998</v>
      </c>
      <c r="K10" s="15">
        <v>2048.1759999999999</v>
      </c>
      <c r="L10" s="15">
        <v>30649.89299</v>
      </c>
      <c r="M10" s="15">
        <v>28610.210889999998</v>
      </c>
      <c r="N10" s="16">
        <v>26400.255740000001</v>
      </c>
      <c r="O10" s="15">
        <v>26092.089530000001</v>
      </c>
      <c r="P10" s="15">
        <v>26254.018530000001</v>
      </c>
      <c r="Q10" s="16">
        <v>24714.648010000001</v>
      </c>
      <c r="S10" s="13" t="s">
        <v>50</v>
      </c>
      <c r="T10" s="26">
        <v>35275</v>
      </c>
      <c r="U10" s="13">
        <v>490443</v>
      </c>
      <c r="V10" s="13">
        <v>4148695</v>
      </c>
      <c r="W10" s="15">
        <f t="shared" si="1"/>
        <v>31531.017781766277</v>
      </c>
      <c r="X10" s="15">
        <f t="shared" si="2"/>
        <v>30929.106088202439</v>
      </c>
      <c r="Y10" s="15">
        <f t="shared" si="3"/>
        <v>30023.102583508411</v>
      </c>
      <c r="Z10" s="15">
        <f t="shared" si="4"/>
        <v>29219.63719239047</v>
      </c>
      <c r="AA10" s="15">
        <f t="shared" si="5"/>
        <v>27812.36153197131</v>
      </c>
      <c r="AB10" s="15">
        <f t="shared" si="6"/>
        <v>26188.871084963495</v>
      </c>
      <c r="AD10" s="13" t="s">
        <v>50</v>
      </c>
      <c r="AE10">
        <v>35275</v>
      </c>
      <c r="AF10">
        <v>33862</v>
      </c>
      <c r="AG10" s="54">
        <v>69137</v>
      </c>
      <c r="AH10" s="52">
        <v>30023</v>
      </c>
      <c r="AI10" s="52">
        <v>26400</v>
      </c>
      <c r="AJ10" s="53">
        <v>56423</v>
      </c>
      <c r="AK10" s="52">
        <v>26189</v>
      </c>
      <c r="AL10" s="52">
        <v>24715</v>
      </c>
      <c r="AM10" s="25">
        <v>50904</v>
      </c>
      <c r="AO10" s="38" t="s">
        <v>51</v>
      </c>
      <c r="AP10" s="39">
        <f>AV8</f>
        <v>1.400040516948645</v>
      </c>
      <c r="AQ10" s="34"/>
      <c r="AR10" s="34"/>
      <c r="AS10" s="34"/>
      <c r="AT10" s="34"/>
      <c r="AU10" s="34"/>
      <c r="AV10" s="34"/>
    </row>
    <row r="11" spans="1:50" x14ac:dyDescent="0.3">
      <c r="A11" s="13" t="s">
        <v>52</v>
      </c>
      <c r="B11" s="13">
        <v>491726</v>
      </c>
      <c r="C11" s="13">
        <v>4092847</v>
      </c>
      <c r="D11" s="14">
        <v>43154</v>
      </c>
      <c r="E11" s="55">
        <v>2E-3</v>
      </c>
      <c r="F11" s="15">
        <v>377.36599999999999</v>
      </c>
      <c r="G11" s="15">
        <v>315.26299999999998</v>
      </c>
      <c r="H11" s="15">
        <v>289.59800000000001</v>
      </c>
      <c r="I11" s="15">
        <v>268.83</v>
      </c>
      <c r="J11" s="15">
        <v>256.52499999999998</v>
      </c>
      <c r="K11" s="15">
        <v>255.81</v>
      </c>
      <c r="L11" s="15">
        <v>33702.645700000001</v>
      </c>
      <c r="M11" s="15">
        <v>30505.654839999999</v>
      </c>
      <c r="N11" s="16">
        <v>28475.571469999999</v>
      </c>
      <c r="O11" s="15">
        <v>26276.016350000002</v>
      </c>
      <c r="P11" s="15">
        <v>25969.300370000001</v>
      </c>
      <c r="Q11" s="16">
        <v>26130.467329999999</v>
      </c>
      <c r="S11" s="13" t="s">
        <v>52</v>
      </c>
      <c r="T11" s="26">
        <v>43796</v>
      </c>
      <c r="U11" s="13">
        <v>486677</v>
      </c>
      <c r="V11" s="13">
        <v>3658252</v>
      </c>
      <c r="W11" s="15">
        <f t="shared" si="1"/>
        <v>35004.131315973515</v>
      </c>
      <c r="X11" s="15">
        <f t="shared" si="2"/>
        <v>31288.898283748909</v>
      </c>
      <c r="Y11" s="15">
        <f t="shared" si="3"/>
        <v>30691.608532873543</v>
      </c>
      <c r="Z11" s="15">
        <f t="shared" si="4"/>
        <v>29792.562022567603</v>
      </c>
      <c r="AA11" s="15">
        <f t="shared" si="5"/>
        <v>28995.266259037271</v>
      </c>
      <c r="AB11" s="15">
        <f t="shared" si="6"/>
        <v>27598.796747624496</v>
      </c>
      <c r="AD11" s="13" t="s">
        <v>52</v>
      </c>
      <c r="AE11">
        <v>43796</v>
      </c>
      <c r="AF11">
        <v>43154</v>
      </c>
      <c r="AG11" s="54">
        <v>86950</v>
      </c>
      <c r="AH11" s="52">
        <v>30692</v>
      </c>
      <c r="AI11" s="52">
        <v>28476</v>
      </c>
      <c r="AJ11" s="53">
        <v>59167</v>
      </c>
      <c r="AK11" s="52">
        <v>27599</v>
      </c>
      <c r="AL11" s="52">
        <v>26130</v>
      </c>
      <c r="AM11" s="25">
        <v>53729</v>
      </c>
      <c r="AP11" s="34"/>
      <c r="AQ11" s="34"/>
      <c r="AR11" s="34"/>
      <c r="AS11" s="34"/>
      <c r="AT11" s="34"/>
      <c r="AU11" s="34"/>
      <c r="AV11" s="34"/>
    </row>
    <row r="12" spans="1:50" x14ac:dyDescent="0.3">
      <c r="A12" s="13" t="s">
        <v>53</v>
      </c>
      <c r="B12" s="13">
        <v>487815</v>
      </c>
      <c r="C12" s="13">
        <v>3601121</v>
      </c>
      <c r="D12" s="14">
        <v>49939</v>
      </c>
      <c r="E12" s="35"/>
      <c r="F12" s="35"/>
      <c r="G12" s="35"/>
      <c r="H12" s="35"/>
      <c r="I12" s="35"/>
      <c r="J12" s="35"/>
      <c r="K12" s="35"/>
      <c r="L12" s="15">
        <v>42810.769639999999</v>
      </c>
      <c r="M12" s="15">
        <v>33434.587789999998</v>
      </c>
      <c r="N12" s="16">
        <v>30263.024560000002</v>
      </c>
      <c r="O12" s="15">
        <v>28249.0877</v>
      </c>
      <c r="P12" s="15">
        <v>26067.026999999998</v>
      </c>
      <c r="Q12" s="16">
        <v>25762.750520000001</v>
      </c>
      <c r="S12" s="13" t="s">
        <v>53</v>
      </c>
      <c r="T12" s="26">
        <v>49226</v>
      </c>
      <c r="U12" s="13">
        <v>481494</v>
      </c>
      <c r="V12" s="13">
        <v>3171575</v>
      </c>
      <c r="W12" s="15">
        <f t="shared" si="1"/>
        <v>43329.582503385202</v>
      </c>
      <c r="X12" s="15">
        <f t="shared" si="2"/>
        <v>34631.345232779342</v>
      </c>
      <c r="Y12" s="15">
        <f t="shared" si="3"/>
        <v>30955.678592239612</v>
      </c>
      <c r="Z12" s="15">
        <f t="shared" si="4"/>
        <v>30364.749842148722</v>
      </c>
      <c r="AA12" s="15">
        <f t="shared" si="5"/>
        <v>29475.277973880347</v>
      </c>
      <c r="AB12" s="15">
        <f t="shared" si="6"/>
        <v>28686.47322994284</v>
      </c>
      <c r="AD12" s="13" t="s">
        <v>53</v>
      </c>
      <c r="AE12">
        <v>49226</v>
      </c>
      <c r="AF12">
        <v>49939</v>
      </c>
      <c r="AG12" s="54">
        <v>99165</v>
      </c>
      <c r="AH12" s="52">
        <v>30956</v>
      </c>
      <c r="AI12" s="52">
        <v>30263</v>
      </c>
      <c r="AJ12" s="53">
        <v>61219</v>
      </c>
      <c r="AK12" s="52">
        <v>28686</v>
      </c>
      <c r="AL12" s="52">
        <v>25763</v>
      </c>
      <c r="AM12" s="25">
        <v>54449</v>
      </c>
      <c r="AO12" s="32" t="s">
        <v>54</v>
      </c>
      <c r="AP12" s="33">
        <f>AG14/AG6</f>
        <v>1.6186530166627888</v>
      </c>
      <c r="AQ12" s="34">
        <f t="shared" ref="AQ12:AV12" si="9">(L14+W14)/(L6+W6)</f>
        <v>1.821924757071453</v>
      </c>
      <c r="AR12" s="34">
        <f t="shared" si="9"/>
        <v>1.8606746313152556</v>
      </c>
      <c r="AS12" s="34">
        <f t="shared" si="9"/>
        <v>1.8896566504717895</v>
      </c>
      <c r="AT12" s="34">
        <f t="shared" si="9"/>
        <v>1.7664999138784945</v>
      </c>
      <c r="AU12" s="34">
        <f t="shared" si="9"/>
        <v>1.5627675465154915</v>
      </c>
      <c r="AV12" s="34">
        <f t="shared" si="9"/>
        <v>1.567936263137206</v>
      </c>
    </row>
    <row r="13" spans="1:50" x14ac:dyDescent="0.3">
      <c r="A13" s="13" t="s">
        <v>55</v>
      </c>
      <c r="B13" s="13">
        <v>482509</v>
      </c>
      <c r="C13" s="13">
        <v>3113306</v>
      </c>
      <c r="D13" s="14">
        <v>51255</v>
      </c>
      <c r="E13" s="13"/>
      <c r="F13" s="13"/>
      <c r="G13" s="13"/>
      <c r="H13" s="13"/>
      <c r="I13" s="13"/>
      <c r="J13" s="13"/>
      <c r="K13" s="13"/>
      <c r="L13" s="15">
        <v>49395.809789999999</v>
      </c>
      <c r="M13" s="15">
        <v>42345.113709999998</v>
      </c>
      <c r="N13" s="16">
        <v>33070.917289999998</v>
      </c>
      <c r="O13" s="15">
        <v>29933.8514</v>
      </c>
      <c r="P13" s="15">
        <v>27941.82027</v>
      </c>
      <c r="Q13" s="16">
        <v>25783.494009999999</v>
      </c>
      <c r="S13" s="13" t="s">
        <v>55</v>
      </c>
      <c r="T13" s="26">
        <v>50487</v>
      </c>
      <c r="U13" s="13">
        <v>473710</v>
      </c>
      <c r="V13" s="13">
        <v>2690081</v>
      </c>
      <c r="W13" s="15">
        <f t="shared" si="1"/>
        <v>48430.195308768125</v>
      </c>
      <c r="X13" s="15">
        <f t="shared" si="2"/>
        <v>42629.101354697261</v>
      </c>
      <c r="Y13" s="15">
        <f t="shared" si="3"/>
        <v>34071.482822672559</v>
      </c>
      <c r="Z13" s="15">
        <f t="shared" si="4"/>
        <v>30455.238291504829</v>
      </c>
      <c r="AA13" s="15">
        <f t="shared" si="5"/>
        <v>29873.86270176632</v>
      </c>
      <c r="AB13" s="15">
        <f t="shared" si="6"/>
        <v>28998.770346062171</v>
      </c>
      <c r="AD13" s="13" t="s">
        <v>55</v>
      </c>
      <c r="AE13">
        <v>50487</v>
      </c>
      <c r="AF13">
        <v>51255</v>
      </c>
      <c r="AG13" s="54">
        <v>101742</v>
      </c>
      <c r="AH13" s="52">
        <v>34071</v>
      </c>
      <c r="AI13" s="52">
        <v>33071</v>
      </c>
      <c r="AJ13" s="53">
        <v>67142</v>
      </c>
      <c r="AK13" s="52">
        <v>28999</v>
      </c>
      <c r="AL13" s="52">
        <v>25783</v>
      </c>
      <c r="AM13" s="25">
        <v>54782</v>
      </c>
      <c r="AO13" s="36" t="s">
        <v>56</v>
      </c>
      <c r="AP13" s="37">
        <f>AS12</f>
        <v>1.8896566504717895</v>
      </c>
      <c r="AQ13" s="34"/>
      <c r="AR13" s="34"/>
      <c r="AS13" s="34"/>
      <c r="AT13" s="34"/>
      <c r="AU13" s="34"/>
      <c r="AV13" s="34"/>
    </row>
    <row r="14" spans="1:50" x14ac:dyDescent="0.3">
      <c r="A14" s="13" t="s">
        <v>57</v>
      </c>
      <c r="B14" s="13">
        <v>474940</v>
      </c>
      <c r="C14" s="13">
        <v>2630797</v>
      </c>
      <c r="D14" s="14">
        <v>45974</v>
      </c>
      <c r="E14" s="13"/>
      <c r="F14" s="13"/>
      <c r="G14" s="13"/>
      <c r="H14" s="13"/>
      <c r="I14" s="13"/>
      <c r="J14" s="13"/>
      <c r="K14" s="13"/>
      <c r="L14" s="15">
        <v>50450.975420000002</v>
      </c>
      <c r="M14" s="15">
        <v>48620.949869999997</v>
      </c>
      <c r="N14" s="16">
        <v>41680.856330000002</v>
      </c>
      <c r="O14" s="15">
        <v>32552.141940000001</v>
      </c>
      <c r="P14" s="15">
        <v>29464.28643</v>
      </c>
      <c r="Q14" s="16">
        <v>27503.503809999998</v>
      </c>
      <c r="S14" s="13" t="s">
        <v>57</v>
      </c>
      <c r="T14" s="26">
        <v>44465</v>
      </c>
      <c r="U14" s="13">
        <v>460189</v>
      </c>
      <c r="V14" s="13">
        <v>2216371</v>
      </c>
      <c r="W14" s="15">
        <f t="shared" si="1"/>
        <v>49045.960699584131</v>
      </c>
      <c r="X14" s="15">
        <f t="shared" si="2"/>
        <v>47047.862930794567</v>
      </c>
      <c r="Y14" s="15">
        <f t="shared" si="3"/>
        <v>41412.348321371253</v>
      </c>
      <c r="Z14" s="15">
        <f t="shared" si="4"/>
        <v>33098.988006761225</v>
      </c>
      <c r="AA14" s="15">
        <f t="shared" si="5"/>
        <v>29585.961145277313</v>
      </c>
      <c r="AB14" s="15">
        <f t="shared" si="6"/>
        <v>29021.179630708961</v>
      </c>
      <c r="AD14" s="13" t="s">
        <v>57</v>
      </c>
      <c r="AE14">
        <v>44465</v>
      </c>
      <c r="AF14">
        <v>45974</v>
      </c>
      <c r="AG14" s="54">
        <v>90439</v>
      </c>
      <c r="AH14" s="52">
        <v>41412</v>
      </c>
      <c r="AI14" s="52">
        <v>41681</v>
      </c>
      <c r="AJ14" s="53">
        <v>83093</v>
      </c>
      <c r="AK14" s="52">
        <v>29021</v>
      </c>
      <c r="AL14" s="52">
        <v>27504</v>
      </c>
      <c r="AM14" s="25">
        <v>56525</v>
      </c>
      <c r="AO14" s="38" t="s">
        <v>58</v>
      </c>
      <c r="AP14" s="39">
        <f>AV12</f>
        <v>1.567936263137206</v>
      </c>
      <c r="AQ14" s="34"/>
      <c r="AR14" s="34"/>
      <c r="AS14" s="34"/>
      <c r="AT14" s="34"/>
      <c r="AU14" s="34"/>
      <c r="AV14" s="34"/>
    </row>
    <row r="15" spans="1:50" x14ac:dyDescent="0.3">
      <c r="A15" s="13" t="s">
        <v>59</v>
      </c>
      <c r="B15" s="13">
        <v>462337</v>
      </c>
      <c r="C15" s="13">
        <v>2155857</v>
      </c>
      <c r="D15" s="14">
        <v>39663</v>
      </c>
      <c r="E15" s="13"/>
      <c r="F15" s="13"/>
      <c r="G15" s="13"/>
      <c r="H15" s="13"/>
      <c r="I15" s="13"/>
      <c r="J15" s="13"/>
      <c r="K15" s="13"/>
      <c r="L15" s="15">
        <v>44754.03469</v>
      </c>
      <c r="M15" s="15">
        <v>49112.209170000002</v>
      </c>
      <c r="N15" s="16">
        <v>47330.745150000002</v>
      </c>
      <c r="O15" s="15">
        <v>40574.813820000003</v>
      </c>
      <c r="P15" s="15">
        <v>31688.33884</v>
      </c>
      <c r="Q15" s="16">
        <v>28682.422610000001</v>
      </c>
      <c r="S15" s="13" t="s">
        <v>59</v>
      </c>
      <c r="T15" s="26">
        <v>36280</v>
      </c>
      <c r="U15" s="13">
        <v>437786</v>
      </c>
      <c r="V15" s="13">
        <v>1756182</v>
      </c>
      <c r="W15" s="15">
        <f t="shared" si="1"/>
        <v>42300.347226900252</v>
      </c>
      <c r="X15" s="15">
        <f t="shared" si="2"/>
        <v>46658.296810284774</v>
      </c>
      <c r="Y15" s="15">
        <f t="shared" si="3"/>
        <v>44757.470780528929</v>
      </c>
      <c r="Z15" s="15">
        <f t="shared" si="4"/>
        <v>39396.305262011556</v>
      </c>
      <c r="AA15" s="15">
        <f t="shared" si="5"/>
        <v>31487.657383222915</v>
      </c>
      <c r="AB15" s="15">
        <f t="shared" si="6"/>
        <v>28145.65229926481</v>
      </c>
      <c r="AD15" s="13" t="s">
        <v>59</v>
      </c>
      <c r="AE15">
        <v>36280</v>
      </c>
      <c r="AF15">
        <v>39663</v>
      </c>
      <c r="AG15" s="54">
        <v>75943</v>
      </c>
      <c r="AH15" s="52">
        <v>44757</v>
      </c>
      <c r="AI15" s="52">
        <v>47331</v>
      </c>
      <c r="AJ15" s="53">
        <v>92088</v>
      </c>
      <c r="AK15" s="52">
        <v>28146</v>
      </c>
      <c r="AL15" s="52">
        <v>28682</v>
      </c>
      <c r="AM15" s="25">
        <v>56828</v>
      </c>
    </row>
    <row r="16" spans="1:50" x14ac:dyDescent="0.3">
      <c r="A16" s="13" t="s">
        <v>60</v>
      </c>
      <c r="B16" s="13">
        <v>440814</v>
      </c>
      <c r="C16" s="13">
        <v>1693520</v>
      </c>
      <c r="D16" s="14">
        <v>38139</v>
      </c>
      <c r="E16" s="13"/>
      <c r="F16" s="13"/>
      <c r="G16" s="13"/>
      <c r="H16" s="13"/>
      <c r="I16" s="13"/>
      <c r="J16" s="13"/>
      <c r="K16" s="13"/>
      <c r="L16" s="15">
        <v>37816.583319999998</v>
      </c>
      <c r="M16" s="15">
        <v>42670.616999999998</v>
      </c>
      <c r="N16" s="16">
        <v>46825.907019999999</v>
      </c>
      <c r="O16" s="15">
        <v>45127.374819999997</v>
      </c>
      <c r="P16" s="15">
        <v>38685.949809999998</v>
      </c>
      <c r="Q16" s="16">
        <v>30213.163560000001</v>
      </c>
      <c r="S16" s="13" t="s">
        <v>60</v>
      </c>
      <c r="T16" s="26">
        <v>32876</v>
      </c>
      <c r="U16" s="13">
        <v>402550</v>
      </c>
      <c r="V16" s="13">
        <v>1318396</v>
      </c>
      <c r="W16" s="15">
        <f t="shared" si="1"/>
        <v>33359.938417400284</v>
      </c>
      <c r="X16" s="15">
        <f t="shared" si="2"/>
        <v>38895.727081699042</v>
      </c>
      <c r="Y16" s="15">
        <f t="shared" si="3"/>
        <v>42902.91919106627</v>
      </c>
      <c r="Z16" s="15">
        <f t="shared" si="4"/>
        <v>41155.084590877552</v>
      </c>
      <c r="AA16" s="15">
        <f t="shared" si="5"/>
        <v>36225.422199939589</v>
      </c>
      <c r="AB16" s="15">
        <f t="shared" si="6"/>
        <v>28953.316185570999</v>
      </c>
      <c r="AD16" s="13" t="s">
        <v>60</v>
      </c>
      <c r="AE16">
        <v>32876</v>
      </c>
      <c r="AF16">
        <v>38139</v>
      </c>
      <c r="AG16" s="54">
        <v>71015</v>
      </c>
      <c r="AH16" s="52">
        <v>42903</v>
      </c>
      <c r="AI16" s="52">
        <v>46826</v>
      </c>
      <c r="AJ16" s="53">
        <v>89729</v>
      </c>
      <c r="AK16" s="52">
        <v>28953</v>
      </c>
      <c r="AL16" s="52">
        <v>30213</v>
      </c>
      <c r="AM16" s="25">
        <v>59166</v>
      </c>
    </row>
    <row r="17" spans="1:39" x14ac:dyDescent="0.3">
      <c r="A17" s="13" t="s">
        <v>61</v>
      </c>
      <c r="B17" s="13">
        <v>408578</v>
      </c>
      <c r="C17" s="13">
        <v>1252706</v>
      </c>
      <c r="D17" s="14">
        <v>36764</v>
      </c>
      <c r="E17" s="13"/>
      <c r="F17" s="13"/>
      <c r="G17" s="13"/>
      <c r="H17" s="13"/>
      <c r="I17" s="13"/>
      <c r="J17" s="13"/>
      <c r="K17" s="13"/>
      <c r="L17" s="15">
        <v>35349.957900000001</v>
      </c>
      <c r="M17" s="15">
        <v>35051.119019999998</v>
      </c>
      <c r="N17" s="16">
        <v>39550.185230000003</v>
      </c>
      <c r="O17" s="15">
        <v>43401.605750000002</v>
      </c>
      <c r="P17" s="15">
        <v>41827.284399999997</v>
      </c>
      <c r="Q17" s="16">
        <v>35856.910170000003</v>
      </c>
      <c r="S17" s="13" t="s">
        <v>61</v>
      </c>
      <c r="T17" s="26">
        <v>30450</v>
      </c>
      <c r="U17" s="13">
        <v>351624</v>
      </c>
      <c r="V17" s="13">
        <v>915846</v>
      </c>
      <c r="W17" s="15">
        <f t="shared" si="1"/>
        <v>28716.906282449385</v>
      </c>
      <c r="X17" s="15">
        <f t="shared" si="2"/>
        <v>29139.62237257473</v>
      </c>
      <c r="Y17" s="15">
        <f t="shared" si="3"/>
        <v>33975.086670911296</v>
      </c>
      <c r="Z17" s="15">
        <f t="shared" si="4"/>
        <v>37475.334884211865</v>
      </c>
      <c r="AA17" s="15">
        <f t="shared" si="5"/>
        <v>35948.616231977961</v>
      </c>
      <c r="AB17" s="15">
        <f t="shared" si="6"/>
        <v>31642.598076342212</v>
      </c>
      <c r="AD17" s="13" t="s">
        <v>61</v>
      </c>
      <c r="AE17">
        <v>30450</v>
      </c>
      <c r="AF17">
        <v>36764</v>
      </c>
      <c r="AG17" s="54">
        <v>67214</v>
      </c>
      <c r="AH17" s="52">
        <v>33975</v>
      </c>
      <c r="AI17" s="52">
        <v>39550</v>
      </c>
      <c r="AJ17" s="53">
        <v>73525</v>
      </c>
      <c r="AK17" s="52">
        <v>31643</v>
      </c>
      <c r="AL17" s="52">
        <v>35857</v>
      </c>
      <c r="AM17" s="25">
        <v>67500</v>
      </c>
    </row>
    <row r="18" spans="1:39" x14ac:dyDescent="0.3">
      <c r="A18" s="13" t="s">
        <v>62</v>
      </c>
      <c r="B18" s="13">
        <v>356854</v>
      </c>
      <c r="C18" s="13">
        <v>844128</v>
      </c>
      <c r="D18" s="14">
        <v>31847</v>
      </c>
      <c r="E18" s="13"/>
      <c r="F18" s="13"/>
      <c r="G18" s="13"/>
      <c r="H18" s="13"/>
      <c r="I18" s="13"/>
      <c r="J18" s="13"/>
      <c r="K18" s="13"/>
      <c r="L18" s="15">
        <v>32109.85529</v>
      </c>
      <c r="M18" s="15">
        <v>30874.824089999998</v>
      </c>
      <c r="N18" s="16">
        <v>30613.816770000001</v>
      </c>
      <c r="O18" s="15">
        <v>34543.322939999998</v>
      </c>
      <c r="P18" s="15">
        <v>37907.17224</v>
      </c>
      <c r="Q18" s="16">
        <v>36532.152370000003</v>
      </c>
      <c r="S18" s="13" t="s">
        <v>62</v>
      </c>
      <c r="T18" s="26">
        <v>23259</v>
      </c>
      <c r="U18" s="13">
        <v>278407</v>
      </c>
      <c r="V18" s="13">
        <v>564222</v>
      </c>
      <c r="W18" s="15">
        <f>T17*U18/U17</f>
        <v>24109.540731008121</v>
      </c>
      <c r="X18" s="15">
        <f t="shared" si="2"/>
        <v>22737.320909203827</v>
      </c>
      <c r="Y18" s="15">
        <f t="shared" si="3"/>
        <v>23072.016830140754</v>
      </c>
      <c r="Z18" s="15">
        <f t="shared" si="4"/>
        <v>26900.615301539146</v>
      </c>
      <c r="AA18" s="15">
        <f t="shared" si="5"/>
        <v>29672.023408836634</v>
      </c>
      <c r="AB18" s="15">
        <f t="shared" si="6"/>
        <v>28463.206150024707</v>
      </c>
      <c r="AD18" s="13" t="s">
        <v>62</v>
      </c>
      <c r="AE18">
        <v>23259</v>
      </c>
      <c r="AF18">
        <v>31847</v>
      </c>
      <c r="AG18" s="54">
        <v>55106</v>
      </c>
      <c r="AH18" s="52">
        <v>23072</v>
      </c>
      <c r="AI18" s="52">
        <v>30614</v>
      </c>
      <c r="AJ18" s="53">
        <v>53686</v>
      </c>
      <c r="AK18" s="52">
        <v>28463</v>
      </c>
      <c r="AL18" s="52">
        <v>36532</v>
      </c>
      <c r="AM18" s="25">
        <v>64995</v>
      </c>
    </row>
    <row r="19" spans="1:39" x14ac:dyDescent="0.3">
      <c r="A19" s="13" t="s">
        <v>63</v>
      </c>
      <c r="B19" s="13">
        <v>271459</v>
      </c>
      <c r="C19" s="13">
        <v>487274</v>
      </c>
      <c r="D19" s="14">
        <v>36790</v>
      </c>
      <c r="E19" s="13"/>
      <c r="F19" s="13"/>
      <c r="G19" s="13"/>
      <c r="H19" s="13"/>
      <c r="I19" s="13"/>
      <c r="J19" s="13"/>
      <c r="K19" s="13"/>
      <c r="L19" s="15">
        <v>40520.419959999999</v>
      </c>
      <c r="M19" s="15">
        <v>42372.587390000001</v>
      </c>
      <c r="N19" s="16">
        <v>42253.428670000001</v>
      </c>
      <c r="O19" s="15">
        <v>42002.104549999996</v>
      </c>
      <c r="P19" s="15">
        <v>44879.969539999998</v>
      </c>
      <c r="Q19" s="16">
        <v>48713.465579999996</v>
      </c>
      <c r="S19" s="13" t="s">
        <v>63</v>
      </c>
      <c r="T19" s="26">
        <v>18391</v>
      </c>
      <c r="U19" s="13">
        <v>179199</v>
      </c>
      <c r="V19" s="13">
        <v>285815</v>
      </c>
      <c r="W19" s="15">
        <f>T18*U19/U18 +T19*V20/V19</f>
        <v>22116.968243777359</v>
      </c>
      <c r="X19" s="15">
        <f>W18*$U$19/$U$18 + W19*$V$20/$V$19</f>
        <v>24112.21060725479</v>
      </c>
      <c r="Y19" s="15">
        <f>X18*$U$19/$U$18 + X19*$V$20/$V$19</f>
        <v>24004.253217861748</v>
      </c>
      <c r="Z19" s="15">
        <f t="shared" ref="Z19:AB19" si="10">Y18*$U$19/$U$18 + Y19*$V$20/$V$19</f>
        <v>24177.734479550065</v>
      </c>
      <c r="AA19" s="15">
        <f t="shared" si="10"/>
        <v>26709.452913780173</v>
      </c>
      <c r="AB19" s="15">
        <f t="shared" si="10"/>
        <v>29477.032762639192</v>
      </c>
      <c r="AD19" s="40" t="s">
        <v>63</v>
      </c>
      <c r="AE19" s="51">
        <v>18391</v>
      </c>
      <c r="AF19" s="51">
        <v>36790</v>
      </c>
      <c r="AG19" s="50">
        <v>55181</v>
      </c>
      <c r="AH19" s="48">
        <v>24004</v>
      </c>
      <c r="AI19" s="48">
        <v>42253</v>
      </c>
      <c r="AJ19" s="49">
        <v>66258</v>
      </c>
      <c r="AK19" s="48">
        <v>29477</v>
      </c>
      <c r="AL19" s="48">
        <v>48713</v>
      </c>
      <c r="AM19" s="44">
        <v>78190</v>
      </c>
    </row>
    <row r="20" spans="1:39" x14ac:dyDescent="0.3">
      <c r="A20" s="45" t="s">
        <v>64</v>
      </c>
      <c r="B20" s="46">
        <v>215815</v>
      </c>
      <c r="C20" s="46">
        <v>215815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0" t="s">
        <v>64</v>
      </c>
      <c r="T20" s="46"/>
      <c r="U20" s="46">
        <v>88411</v>
      </c>
      <c r="V20" s="46">
        <v>111058</v>
      </c>
      <c r="W20" s="46"/>
      <c r="X20" s="46"/>
      <c r="Y20" s="46"/>
      <c r="Z20" s="46"/>
      <c r="AA20" s="46"/>
      <c r="AB20" s="46"/>
      <c r="AG20">
        <v>20392</v>
      </c>
    </row>
    <row r="22" spans="1:39" x14ac:dyDescent="0.3">
      <c r="E22" s="17" t="s">
        <v>65</v>
      </c>
      <c r="F22" s="19">
        <f t="shared" ref="F22:K22" si="11">SUM(F5:F11)</f>
        <v>38002.370000000003</v>
      </c>
      <c r="G22" s="19">
        <f t="shared" si="11"/>
        <v>36257.101999999999</v>
      </c>
      <c r="H22" s="19">
        <f t="shared" si="11"/>
        <v>35187.972999999998</v>
      </c>
      <c r="I22" s="19">
        <f t="shared" si="11"/>
        <v>33630.807000000001</v>
      </c>
      <c r="J22" s="19">
        <f t="shared" si="11"/>
        <v>30867.253000000001</v>
      </c>
      <c r="K22" s="19">
        <f t="shared" si="11"/>
        <v>27691.24</v>
      </c>
    </row>
    <row r="23" spans="1:39" x14ac:dyDescent="0.3">
      <c r="E23" s="13" t="s">
        <v>66</v>
      </c>
      <c r="F23" s="15">
        <f t="shared" ref="F23:K23" si="12">(1/2.05)*SUM(F5:F11)</f>
        <v>18537.741463414637</v>
      </c>
      <c r="G23" s="15">
        <f t="shared" si="12"/>
        <v>17686.391219512196</v>
      </c>
      <c r="H23" s="15">
        <f t="shared" si="12"/>
        <v>17164.864878048782</v>
      </c>
      <c r="I23" s="15">
        <f t="shared" si="12"/>
        <v>16405.271707317075</v>
      </c>
      <c r="J23" s="15">
        <f t="shared" si="12"/>
        <v>15057.196585365855</v>
      </c>
      <c r="K23" s="15">
        <f t="shared" si="12"/>
        <v>13507.921951219514</v>
      </c>
    </row>
    <row r="24" spans="1:39" x14ac:dyDescent="0.3">
      <c r="E24" s="40" t="s">
        <v>67</v>
      </c>
      <c r="F24" s="42">
        <f t="shared" ref="F24:K24" si="13">F22-F23</f>
        <v>19464.628536585366</v>
      </c>
      <c r="G24" s="42">
        <f t="shared" si="13"/>
        <v>18570.710780487803</v>
      </c>
      <c r="H24" s="42">
        <f t="shared" si="13"/>
        <v>18023.108121951216</v>
      </c>
      <c r="I24" s="42">
        <f t="shared" si="13"/>
        <v>17225.535292682926</v>
      </c>
      <c r="J24" s="42">
        <f t="shared" si="13"/>
        <v>15810.056414634146</v>
      </c>
      <c r="K24" s="42">
        <f t="shared" si="13"/>
        <v>14183.318048780488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E17F-7351-44C5-9891-741B7E077B8F}">
  <dimension ref="A1:AX24"/>
  <sheetViews>
    <sheetView topLeftCell="AI3" workbookViewId="0">
      <selection activeCell="AP12" sqref="AP12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99" t="s">
        <v>34</v>
      </c>
      <c r="B2" s="99">
        <v>498709</v>
      </c>
      <c r="C2" s="99">
        <v>8567466</v>
      </c>
      <c r="D2" s="103">
        <v>18221</v>
      </c>
      <c r="E2" s="99"/>
      <c r="F2" s="99"/>
      <c r="G2" s="99"/>
      <c r="H2" s="99"/>
      <c r="I2" s="99"/>
      <c r="J2" s="99"/>
      <c r="K2" s="99"/>
      <c r="L2" s="106">
        <v>15042.04134</v>
      </c>
      <c r="M2" s="106">
        <v>14317.94383</v>
      </c>
      <c r="N2" s="107">
        <v>13875.430560000001</v>
      </c>
      <c r="O2" s="106">
        <v>13297.866620000001</v>
      </c>
      <c r="P2" s="106">
        <v>12219.049919999999</v>
      </c>
      <c r="Q2" s="107">
        <v>10730.938829999999</v>
      </c>
      <c r="S2" s="17" t="s">
        <v>34</v>
      </c>
      <c r="T2" s="18">
        <v>19065</v>
      </c>
      <c r="U2" s="17">
        <v>498838</v>
      </c>
      <c r="V2" s="17">
        <v>8121195</v>
      </c>
      <c r="W2" s="19">
        <v>15798.22885</v>
      </c>
      <c r="X2" s="19">
        <v>15037.729799999999</v>
      </c>
      <c r="Y2" s="20">
        <v>14572.970670000001</v>
      </c>
      <c r="Z2" s="19">
        <v>13966.37167</v>
      </c>
      <c r="AA2" s="19">
        <v>12833.321120000001</v>
      </c>
      <c r="AB2" s="21">
        <v>11270.400310000001</v>
      </c>
      <c r="AD2" s="17" t="s">
        <v>34</v>
      </c>
      <c r="AE2" s="17">
        <v>19065</v>
      </c>
      <c r="AF2" s="17">
        <v>18221</v>
      </c>
      <c r="AG2" s="22">
        <v>37286</v>
      </c>
      <c r="AH2" s="19">
        <v>14573</v>
      </c>
      <c r="AI2" s="23">
        <v>13875</v>
      </c>
      <c r="AJ2" s="24">
        <v>28448</v>
      </c>
      <c r="AK2" s="19">
        <v>11270</v>
      </c>
      <c r="AL2" s="19">
        <v>10731</v>
      </c>
      <c r="AM2" s="25">
        <v>22001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100" t="s">
        <v>35</v>
      </c>
      <c r="B3" s="101">
        <v>498557</v>
      </c>
      <c r="C3" s="101">
        <v>8068757</v>
      </c>
      <c r="D3" s="104">
        <v>21435</v>
      </c>
      <c r="E3" s="101"/>
      <c r="F3" s="101"/>
      <c r="G3" s="101"/>
      <c r="H3" s="101"/>
      <c r="I3" s="101"/>
      <c r="J3" s="101"/>
      <c r="K3" s="101"/>
      <c r="L3" s="105">
        <v>18215.446479999999</v>
      </c>
      <c r="M3" s="105">
        <v>15037.45673</v>
      </c>
      <c r="N3" s="108">
        <v>14313.57991</v>
      </c>
      <c r="O3" s="105">
        <v>13871.201510000001</v>
      </c>
      <c r="P3" s="105">
        <v>13293.813599999999</v>
      </c>
      <c r="Q3" s="108">
        <v>12215.325709999999</v>
      </c>
      <c r="S3" s="98" t="s">
        <v>35</v>
      </c>
      <c r="T3" s="26">
        <v>22667</v>
      </c>
      <c r="U3" s="13">
        <v>498660</v>
      </c>
      <c r="V3" s="13">
        <v>7622357</v>
      </c>
      <c r="W3" s="15">
        <v>19058.197049999999</v>
      </c>
      <c r="X3" s="15">
        <v>15792.59158</v>
      </c>
      <c r="Y3" s="27">
        <v>15032.363890000001</v>
      </c>
      <c r="Z3" s="15">
        <v>14567.77061</v>
      </c>
      <c r="AA3" s="15">
        <v>13961.388059999999</v>
      </c>
      <c r="AB3" s="28">
        <v>12828.741819999999</v>
      </c>
      <c r="AD3" s="13" t="s">
        <v>35</v>
      </c>
      <c r="AE3" s="13">
        <v>22667</v>
      </c>
      <c r="AF3" s="13">
        <v>21435</v>
      </c>
      <c r="AG3" s="29">
        <v>44102</v>
      </c>
      <c r="AH3" s="15">
        <v>15032</v>
      </c>
      <c r="AI3" s="30">
        <v>14314</v>
      </c>
      <c r="AJ3" s="31">
        <v>29346</v>
      </c>
      <c r="AK3" s="15">
        <v>12829</v>
      </c>
      <c r="AL3" s="15">
        <v>12215</v>
      </c>
      <c r="AM3" s="25">
        <v>25044</v>
      </c>
    </row>
    <row r="4" spans="1:50" x14ac:dyDescent="0.3">
      <c r="A4" s="100" t="s">
        <v>36</v>
      </c>
      <c r="B4" s="101">
        <v>498216</v>
      </c>
      <c r="C4" s="101">
        <v>7570200</v>
      </c>
      <c r="D4" s="104">
        <v>24923</v>
      </c>
      <c r="E4" s="101"/>
      <c r="F4" s="101"/>
      <c r="G4" s="101"/>
      <c r="H4" s="101"/>
      <c r="I4" s="101"/>
      <c r="J4" s="101"/>
      <c r="K4" s="101"/>
      <c r="L4" s="105">
        <v>21420.339019999999</v>
      </c>
      <c r="M4" s="105">
        <v>18202.987590000001</v>
      </c>
      <c r="N4" s="108">
        <v>15027.1715</v>
      </c>
      <c r="O4" s="105">
        <v>14303.789790000001</v>
      </c>
      <c r="P4" s="105">
        <v>13861.713970000001</v>
      </c>
      <c r="Q4" s="108">
        <v>13284.72098</v>
      </c>
      <c r="S4" s="98" t="s">
        <v>36</v>
      </c>
      <c r="T4" s="26">
        <v>26612</v>
      </c>
      <c r="U4" s="13">
        <v>498367</v>
      </c>
      <c r="V4" s="13">
        <v>7123697</v>
      </c>
      <c r="W4" s="15">
        <v>22653.68144</v>
      </c>
      <c r="X4" s="15">
        <v>19046.998940000001</v>
      </c>
      <c r="Y4" s="27">
        <v>15783.312250000001</v>
      </c>
      <c r="Z4" s="15">
        <v>15023.53126</v>
      </c>
      <c r="AA4" s="15">
        <v>14559.210950000001</v>
      </c>
      <c r="AB4" s="28">
        <v>13953.1847</v>
      </c>
      <c r="AD4" s="13" t="s">
        <v>36</v>
      </c>
      <c r="AE4" s="13">
        <v>26612</v>
      </c>
      <c r="AF4" s="13">
        <v>24923</v>
      </c>
      <c r="AG4" s="29">
        <v>51535</v>
      </c>
      <c r="AH4" s="15">
        <v>15783</v>
      </c>
      <c r="AI4" s="30">
        <v>15027</v>
      </c>
      <c r="AJ4" s="31">
        <v>30810</v>
      </c>
      <c r="AK4" s="15">
        <v>13953</v>
      </c>
      <c r="AL4" s="15">
        <v>13285</v>
      </c>
      <c r="AM4" s="25">
        <v>27238</v>
      </c>
      <c r="AO4" s="32" t="s">
        <v>37</v>
      </c>
      <c r="AP4" s="33">
        <f>SUM(AG2:AG5,AG15:AG19)/SUM(AG6:AG14)</f>
        <v>0.75024027754987221</v>
      </c>
      <c r="AQ4" s="34">
        <f t="shared" ref="AQ4:AV4" si="0">SUM(L2:L5,L15:L19,W2:W5,W15:W19)/SUM(L6:L14,W6:W14)</f>
        <v>0.78721132760354329</v>
      </c>
      <c r="AR4" s="34">
        <f t="shared" si="0"/>
        <v>0.85519169309081056</v>
      </c>
      <c r="AS4" s="34">
        <f t="shared" si="0"/>
        <v>0.94143351172257195</v>
      </c>
      <c r="AT4" s="34">
        <f t="shared" si="0"/>
        <v>1.0165145089355967</v>
      </c>
      <c r="AU4" s="34">
        <f t="shared" si="0"/>
        <v>1.0469866624016555</v>
      </c>
      <c r="AV4" s="34">
        <f t="shared" si="0"/>
        <v>1.0444998402234236</v>
      </c>
      <c r="AX4" t="s">
        <v>38</v>
      </c>
    </row>
    <row r="5" spans="1:50" x14ac:dyDescent="0.3">
      <c r="A5" s="101" t="s">
        <v>39</v>
      </c>
      <c r="B5" s="101">
        <v>497946</v>
      </c>
      <c r="C5" s="101">
        <v>7071984</v>
      </c>
      <c r="D5" s="104">
        <v>26461</v>
      </c>
      <c r="E5" s="101">
        <v>1E-3</v>
      </c>
      <c r="F5" s="105">
        <v>143.83699999999999</v>
      </c>
      <c r="G5" s="105">
        <v>129.691</v>
      </c>
      <c r="H5" s="105">
        <v>110.88500000000001</v>
      </c>
      <c r="I5" s="105">
        <v>92.994</v>
      </c>
      <c r="J5" s="105">
        <v>82.081999999999994</v>
      </c>
      <c r="K5" s="105">
        <v>78.820999999999998</v>
      </c>
      <c r="L5" s="105">
        <v>24909.49339</v>
      </c>
      <c r="M5" s="105">
        <v>21408.730619999998</v>
      </c>
      <c r="N5" s="108">
        <v>18193.122780000002</v>
      </c>
      <c r="O5" s="105">
        <v>15019.027770000001</v>
      </c>
      <c r="P5" s="105">
        <v>14296.03809</v>
      </c>
      <c r="Q5" s="108">
        <v>13854.20184</v>
      </c>
      <c r="S5" s="13" t="s">
        <v>39</v>
      </c>
      <c r="T5" s="26">
        <v>28229</v>
      </c>
      <c r="U5" s="13">
        <v>497790</v>
      </c>
      <c r="V5" s="13">
        <v>6625330</v>
      </c>
      <c r="W5" s="15">
        <v>26581.189119999999</v>
      </c>
      <c r="X5" s="15">
        <v>22627.453440000001</v>
      </c>
      <c r="Y5" s="27">
        <v>19024.946680000001</v>
      </c>
      <c r="Z5" s="15">
        <v>15765.038629999999</v>
      </c>
      <c r="AA5" s="15">
        <v>15006.137290000001</v>
      </c>
      <c r="AB5" s="28">
        <v>14542.35457</v>
      </c>
      <c r="AD5" s="13" t="s">
        <v>39</v>
      </c>
      <c r="AE5" s="13">
        <v>28229</v>
      </c>
      <c r="AF5" s="13">
        <v>26461</v>
      </c>
      <c r="AG5" s="29">
        <v>54690</v>
      </c>
      <c r="AH5" s="15">
        <v>19025</v>
      </c>
      <c r="AI5" s="30">
        <v>18193</v>
      </c>
      <c r="AJ5" s="31">
        <v>37218</v>
      </c>
      <c r="AK5" s="15">
        <v>14542</v>
      </c>
      <c r="AL5" s="15">
        <v>13854</v>
      </c>
      <c r="AM5" s="25">
        <v>28397</v>
      </c>
      <c r="AO5" s="36" t="s">
        <v>40</v>
      </c>
      <c r="AP5" s="37">
        <f>AS4</f>
        <v>0.94143351172257195</v>
      </c>
      <c r="AQ5" s="34"/>
      <c r="AR5" s="34"/>
      <c r="AS5" s="34"/>
      <c r="AT5" s="34"/>
      <c r="AU5" s="34"/>
      <c r="AV5" s="34"/>
      <c r="AX5" t="s">
        <v>41</v>
      </c>
    </row>
    <row r="6" spans="1:50" x14ac:dyDescent="0.3">
      <c r="A6" s="101" t="s">
        <v>42</v>
      </c>
      <c r="B6" s="101">
        <v>497628</v>
      </c>
      <c r="C6" s="101">
        <v>6574038</v>
      </c>
      <c r="D6" s="104">
        <v>26281</v>
      </c>
      <c r="E6" s="101">
        <v>1.0999999999999999E-2</v>
      </c>
      <c r="F6" s="105">
        <v>1411.1869999999999</v>
      </c>
      <c r="G6" s="105">
        <v>1374.0530000000001</v>
      </c>
      <c r="H6" s="105">
        <v>1238.9159999999999</v>
      </c>
      <c r="I6" s="105">
        <v>1059.2670000000001</v>
      </c>
      <c r="J6" s="105">
        <v>888.35599999999999</v>
      </c>
      <c r="K6" s="105">
        <v>784.11699999999996</v>
      </c>
      <c r="L6" s="105">
        <v>26444.10138</v>
      </c>
      <c r="M6" s="105">
        <v>24893.585599999999</v>
      </c>
      <c r="N6" s="108">
        <v>21395.058499999999</v>
      </c>
      <c r="O6" s="105">
        <v>18181.504219999999</v>
      </c>
      <c r="P6" s="105">
        <v>15009.43626</v>
      </c>
      <c r="Q6" s="108">
        <v>14286.908299999999</v>
      </c>
      <c r="S6" s="13" t="s">
        <v>42</v>
      </c>
      <c r="T6" s="26">
        <v>29592</v>
      </c>
      <c r="U6" s="13">
        <v>496693</v>
      </c>
      <c r="V6" s="13">
        <v>6127540</v>
      </c>
      <c r="W6" s="15">
        <v>28166.79061</v>
      </c>
      <c r="X6" s="15">
        <v>26522.611079999999</v>
      </c>
      <c r="Y6" s="27">
        <v>22577.588400000001</v>
      </c>
      <c r="Z6" s="15">
        <v>18983.020629999999</v>
      </c>
      <c r="AA6" s="15">
        <v>15730.29657</v>
      </c>
      <c r="AB6" s="28">
        <v>14973.067660000001</v>
      </c>
      <c r="AD6" s="13" t="s">
        <v>42</v>
      </c>
      <c r="AE6" s="13">
        <v>29592</v>
      </c>
      <c r="AF6" s="13">
        <v>26281</v>
      </c>
      <c r="AG6" s="29">
        <v>55873</v>
      </c>
      <c r="AH6" s="15">
        <v>22578</v>
      </c>
      <c r="AI6" s="30">
        <v>21395</v>
      </c>
      <c r="AJ6" s="31">
        <v>43973</v>
      </c>
      <c r="AK6" s="15">
        <v>14973</v>
      </c>
      <c r="AL6" s="15">
        <v>14287</v>
      </c>
      <c r="AM6" s="25">
        <v>29260</v>
      </c>
      <c r="AO6" s="38" t="s">
        <v>43</v>
      </c>
      <c r="AP6" s="39">
        <f>AV4</f>
        <v>1.0444998402234236</v>
      </c>
      <c r="AQ6" s="34"/>
      <c r="AR6" s="34"/>
      <c r="AS6" s="34"/>
      <c r="AT6" s="34"/>
      <c r="AU6" s="34"/>
      <c r="AV6" s="34"/>
      <c r="AX6" t="s">
        <v>44</v>
      </c>
    </row>
    <row r="7" spans="1:50" x14ac:dyDescent="0.3">
      <c r="A7" s="101" t="s">
        <v>45</v>
      </c>
      <c r="B7" s="101">
        <v>497265</v>
      </c>
      <c r="C7" s="101">
        <v>6076410</v>
      </c>
      <c r="D7" s="104">
        <v>26572</v>
      </c>
      <c r="E7" s="101">
        <v>4.5999999999999999E-2</v>
      </c>
      <c r="F7" s="105">
        <v>6027.0190000000002</v>
      </c>
      <c r="G7" s="105">
        <v>6010.2290000000003</v>
      </c>
      <c r="H7" s="105">
        <v>5852.0749999999998</v>
      </c>
      <c r="I7" s="105">
        <v>5276.5249999999996</v>
      </c>
      <c r="J7" s="105">
        <v>4511.4030000000002</v>
      </c>
      <c r="K7" s="105">
        <v>3783.4949999999999</v>
      </c>
      <c r="L7" s="105">
        <v>26261.82905</v>
      </c>
      <c r="M7" s="105">
        <v>26424.811460000001</v>
      </c>
      <c r="N7" s="108">
        <v>24875.42671</v>
      </c>
      <c r="O7" s="105">
        <v>21379.451649999999</v>
      </c>
      <c r="P7" s="105">
        <v>18168.241529999999</v>
      </c>
      <c r="Q7" s="108">
        <v>14998.48747</v>
      </c>
      <c r="S7" s="13" t="s">
        <v>45</v>
      </c>
      <c r="T7" s="26">
        <v>30332</v>
      </c>
      <c r="U7" s="13">
        <v>495489</v>
      </c>
      <c r="V7" s="13">
        <v>5630847</v>
      </c>
      <c r="W7" s="15">
        <v>29520.268029999999</v>
      </c>
      <c r="X7" s="15">
        <v>28098.51339</v>
      </c>
      <c r="Y7" s="27">
        <v>26458.31941</v>
      </c>
      <c r="Z7" s="15">
        <v>22522.85959</v>
      </c>
      <c r="AA7" s="15">
        <v>18937.00517</v>
      </c>
      <c r="AB7" s="28">
        <v>15692.16582</v>
      </c>
      <c r="AD7" s="13" t="s">
        <v>45</v>
      </c>
      <c r="AE7" s="13">
        <v>30332</v>
      </c>
      <c r="AF7" s="13">
        <v>26572</v>
      </c>
      <c r="AG7" s="29">
        <v>56904</v>
      </c>
      <c r="AH7" s="15">
        <v>26458</v>
      </c>
      <c r="AI7" s="30">
        <v>24875</v>
      </c>
      <c r="AJ7" s="31">
        <v>51334</v>
      </c>
      <c r="AK7" s="15">
        <v>15692</v>
      </c>
      <c r="AL7" s="15">
        <v>14998</v>
      </c>
      <c r="AM7" s="25">
        <v>30691</v>
      </c>
      <c r="AP7" s="34"/>
      <c r="AQ7" s="34"/>
      <c r="AR7" s="34"/>
      <c r="AS7" s="34"/>
      <c r="AT7" s="34"/>
      <c r="AU7" s="34"/>
      <c r="AV7" s="34"/>
    </row>
    <row r="8" spans="1:50" x14ac:dyDescent="0.3">
      <c r="A8" s="101" t="s">
        <v>46</v>
      </c>
      <c r="B8" s="101">
        <v>496534</v>
      </c>
      <c r="C8" s="101">
        <v>5579145</v>
      </c>
      <c r="D8" s="104">
        <v>28754</v>
      </c>
      <c r="E8" s="101">
        <v>8.3000000000000004E-2</v>
      </c>
      <c r="F8" s="105">
        <v>11429.468999999999</v>
      </c>
      <c r="G8" s="105">
        <v>10906.281000000001</v>
      </c>
      <c r="H8" s="105">
        <v>10875.897999999999</v>
      </c>
      <c r="I8" s="105">
        <v>10589.708000000001</v>
      </c>
      <c r="J8" s="105">
        <v>9548.2139999999999</v>
      </c>
      <c r="K8" s="105">
        <v>8163.6760000000004</v>
      </c>
      <c r="L8" s="105">
        <v>26532.93807</v>
      </c>
      <c r="M8" s="105">
        <v>26223.22308</v>
      </c>
      <c r="N8" s="108">
        <v>26385.965899999999</v>
      </c>
      <c r="O8" s="105">
        <v>24838.858810000002</v>
      </c>
      <c r="P8" s="105">
        <v>21348.022970000002</v>
      </c>
      <c r="Q8" s="108">
        <v>18141.533469999998</v>
      </c>
      <c r="S8" s="13" t="s">
        <v>46</v>
      </c>
      <c r="T8" s="26">
        <v>31162</v>
      </c>
      <c r="U8" s="13">
        <v>494136</v>
      </c>
      <c r="V8" s="13">
        <v>5135358</v>
      </c>
      <c r="W8" s="15">
        <v>30249.174360000001</v>
      </c>
      <c r="X8" s="15">
        <v>29439.658930000001</v>
      </c>
      <c r="Y8" s="27">
        <v>28021.78658</v>
      </c>
      <c r="Z8" s="15">
        <v>26386.071370000001</v>
      </c>
      <c r="AA8" s="15">
        <v>22461.35786</v>
      </c>
      <c r="AB8" s="28">
        <v>18885.295109999999</v>
      </c>
      <c r="AD8" s="13" t="s">
        <v>46</v>
      </c>
      <c r="AE8" s="13">
        <v>31162</v>
      </c>
      <c r="AF8" s="13">
        <v>28754</v>
      </c>
      <c r="AG8" s="29">
        <v>59916</v>
      </c>
      <c r="AH8" s="15">
        <v>28022</v>
      </c>
      <c r="AI8" s="30">
        <v>26386</v>
      </c>
      <c r="AJ8" s="31">
        <v>54408</v>
      </c>
      <c r="AK8" s="15">
        <v>18885</v>
      </c>
      <c r="AL8" s="15">
        <v>18142</v>
      </c>
      <c r="AM8" s="25">
        <v>37027</v>
      </c>
      <c r="AO8" s="32" t="s">
        <v>47</v>
      </c>
      <c r="AP8" s="33">
        <f>0.8*SUM(AG10:AG14)/SUM(AG6:AG9)</f>
        <v>1.5224570522008753</v>
      </c>
      <c r="AQ8" s="34">
        <f>0.8*SUM(L10:L14,W10:W14)/SUM(L6:L9,W6:W9)</f>
        <v>1.460640408733145</v>
      </c>
      <c r="AR8" s="34">
        <f t="shared" ref="AR8:AV8" si="1">0.8*SUM(M10:M14,X10:X14)/SUM(M6:M9,X6:X9)</f>
        <v>1.3564486412730514</v>
      </c>
      <c r="AS8" s="34">
        <f t="shared" si="1"/>
        <v>1.2747937643054139</v>
      </c>
      <c r="AT8" s="34">
        <f t="shared" si="1"/>
        <v>1.2694124769191255</v>
      </c>
      <c r="AU8" s="34">
        <f t="shared" si="1"/>
        <v>1.38339883626944</v>
      </c>
      <c r="AV8" s="34">
        <f t="shared" si="1"/>
        <v>1.5376288082008556</v>
      </c>
    </row>
    <row r="9" spans="1:50" x14ac:dyDescent="0.3">
      <c r="A9" s="101" t="s">
        <v>48</v>
      </c>
      <c r="B9" s="101">
        <v>495713</v>
      </c>
      <c r="C9" s="101">
        <v>5082611</v>
      </c>
      <c r="D9" s="104">
        <v>30753</v>
      </c>
      <c r="E9" s="101">
        <v>6.3E-2</v>
      </c>
      <c r="F9" s="105">
        <v>9308.3780000000006</v>
      </c>
      <c r="G9" s="105">
        <v>8640.8590000000004</v>
      </c>
      <c r="H9" s="105">
        <v>8245.3209999999999</v>
      </c>
      <c r="I9" s="105">
        <v>8222.3510000000006</v>
      </c>
      <c r="J9" s="105">
        <v>8005.9870000000001</v>
      </c>
      <c r="K9" s="105">
        <v>7218.6009999999997</v>
      </c>
      <c r="L9" s="105">
        <v>28706.45636</v>
      </c>
      <c r="M9" s="105">
        <v>26489.066869999999</v>
      </c>
      <c r="N9" s="108">
        <v>26179.863979999998</v>
      </c>
      <c r="O9" s="105">
        <v>26342.33771</v>
      </c>
      <c r="P9" s="105">
        <v>24797.788710000001</v>
      </c>
      <c r="Q9" s="108">
        <v>21312.724829999999</v>
      </c>
      <c r="S9" s="13" t="s">
        <v>48</v>
      </c>
      <c r="T9" s="26">
        <v>31665</v>
      </c>
      <c r="U9" s="13">
        <v>492527</v>
      </c>
      <c r="V9" s="13">
        <v>4641222</v>
      </c>
      <c r="W9" s="15">
        <v>31060.530650000001</v>
      </c>
      <c r="X9" s="15">
        <v>30150.677339999998</v>
      </c>
      <c r="Y9" s="27">
        <v>29343.797849999999</v>
      </c>
      <c r="Z9" s="15">
        <v>27930.542359999999</v>
      </c>
      <c r="AA9" s="15">
        <v>26300.153350000001</v>
      </c>
      <c r="AB9" s="28">
        <v>22388.219450000001</v>
      </c>
      <c r="AD9" s="13" t="s">
        <v>48</v>
      </c>
      <c r="AE9" s="13">
        <v>31665</v>
      </c>
      <c r="AF9" s="13">
        <v>30753</v>
      </c>
      <c r="AG9" s="29">
        <v>62418</v>
      </c>
      <c r="AH9" s="15">
        <v>29344</v>
      </c>
      <c r="AI9" s="30">
        <v>26180</v>
      </c>
      <c r="AJ9" s="31">
        <v>55524</v>
      </c>
      <c r="AK9" s="15">
        <v>22388</v>
      </c>
      <c r="AL9" s="15">
        <v>21313</v>
      </c>
      <c r="AM9" s="25">
        <v>43701</v>
      </c>
      <c r="AO9" s="36" t="s">
        <v>49</v>
      </c>
      <c r="AP9" s="37">
        <f>AS8</f>
        <v>1.2747937643054139</v>
      </c>
      <c r="AQ9" s="34"/>
      <c r="AR9" s="34"/>
      <c r="AS9" s="34"/>
      <c r="AT9" s="34"/>
      <c r="AU9" s="34"/>
      <c r="AV9" s="34"/>
    </row>
    <row r="10" spans="1:50" x14ac:dyDescent="0.3">
      <c r="A10" s="101" t="s">
        <v>50</v>
      </c>
      <c r="B10" s="101">
        <v>494051</v>
      </c>
      <c r="C10" s="101">
        <v>4586898</v>
      </c>
      <c r="D10" s="104">
        <v>33862</v>
      </c>
      <c r="E10" s="101">
        <v>1.4999999999999999E-2</v>
      </c>
      <c r="F10" s="105">
        <v>2378.2310000000002</v>
      </c>
      <c r="G10" s="105">
        <v>2184.6239999999998</v>
      </c>
      <c r="H10" s="105">
        <v>2027.961</v>
      </c>
      <c r="I10" s="105">
        <v>1935.13</v>
      </c>
      <c r="J10" s="105">
        <v>1929.739</v>
      </c>
      <c r="K10" s="105">
        <v>1878.96</v>
      </c>
      <c r="L10" s="105">
        <v>30649.89299</v>
      </c>
      <c r="M10" s="105">
        <v>28610.210889999998</v>
      </c>
      <c r="N10" s="108">
        <v>26400.255740000001</v>
      </c>
      <c r="O10" s="105">
        <v>26092.089530000001</v>
      </c>
      <c r="P10" s="105">
        <v>26254.018530000001</v>
      </c>
      <c r="Q10" s="108">
        <v>24714.648010000001</v>
      </c>
      <c r="S10" s="13" t="s">
        <v>50</v>
      </c>
      <c r="T10" s="26">
        <v>35275</v>
      </c>
      <c r="U10" s="13">
        <v>490443</v>
      </c>
      <c r="V10" s="13">
        <v>4148695</v>
      </c>
      <c r="W10" s="15">
        <v>31531.017779999998</v>
      </c>
      <c r="X10" s="15">
        <v>30929.106090000001</v>
      </c>
      <c r="Y10" s="27">
        <v>30023.102579999999</v>
      </c>
      <c r="Z10" s="15">
        <v>29219.637190000001</v>
      </c>
      <c r="AA10" s="15">
        <v>27812.361529999998</v>
      </c>
      <c r="AB10" s="28">
        <v>26188.871080000001</v>
      </c>
      <c r="AD10" s="13" t="s">
        <v>50</v>
      </c>
      <c r="AE10" s="13">
        <v>35275</v>
      </c>
      <c r="AF10" s="13">
        <v>33862</v>
      </c>
      <c r="AG10" s="29">
        <v>69137</v>
      </c>
      <c r="AH10" s="15">
        <v>30023</v>
      </c>
      <c r="AI10" s="30">
        <v>26400</v>
      </c>
      <c r="AJ10" s="31">
        <v>56423</v>
      </c>
      <c r="AK10" s="15">
        <v>26189</v>
      </c>
      <c r="AL10" s="15">
        <v>24715</v>
      </c>
      <c r="AM10" s="25">
        <v>50904</v>
      </c>
      <c r="AO10" s="38" t="s">
        <v>51</v>
      </c>
      <c r="AP10" s="39">
        <f>AV8</f>
        <v>1.5376288082008556</v>
      </c>
      <c r="AQ10" s="34"/>
      <c r="AR10" s="34"/>
      <c r="AS10" s="34"/>
      <c r="AT10" s="34"/>
      <c r="AU10" s="34"/>
      <c r="AV10" s="34"/>
    </row>
    <row r="11" spans="1:50" x14ac:dyDescent="0.3">
      <c r="A11" s="101" t="s">
        <v>52</v>
      </c>
      <c r="B11" s="101">
        <v>491726</v>
      </c>
      <c r="C11" s="101">
        <v>4092847</v>
      </c>
      <c r="D11" s="104">
        <v>43154</v>
      </c>
      <c r="E11" s="101">
        <v>1E-3</v>
      </c>
      <c r="F11" s="105">
        <v>217.88900000000001</v>
      </c>
      <c r="G11" s="105">
        <v>182.03100000000001</v>
      </c>
      <c r="H11" s="105">
        <v>167.21199999999999</v>
      </c>
      <c r="I11" s="105">
        <v>155.221</v>
      </c>
      <c r="J11" s="105">
        <v>148.11500000000001</v>
      </c>
      <c r="K11" s="105">
        <v>147.703</v>
      </c>
      <c r="L11" s="105">
        <v>33702.645700000001</v>
      </c>
      <c r="M11" s="105">
        <v>30505.654839999999</v>
      </c>
      <c r="N11" s="108">
        <v>28475.571469999999</v>
      </c>
      <c r="O11" s="105">
        <v>26276.016350000002</v>
      </c>
      <c r="P11" s="105">
        <v>25969.300370000001</v>
      </c>
      <c r="Q11" s="108">
        <v>26130.467329999999</v>
      </c>
      <c r="S11" s="13" t="s">
        <v>52</v>
      </c>
      <c r="T11" s="26">
        <v>43796</v>
      </c>
      <c r="U11" s="13">
        <v>486677</v>
      </c>
      <c r="V11" s="13">
        <v>3658252</v>
      </c>
      <c r="W11" s="15">
        <v>35004.13132</v>
      </c>
      <c r="X11" s="15">
        <v>31288.898280000001</v>
      </c>
      <c r="Y11" s="27">
        <v>30691.608530000001</v>
      </c>
      <c r="Z11" s="15">
        <v>29792.562020000001</v>
      </c>
      <c r="AA11" s="15">
        <v>28995.26626</v>
      </c>
      <c r="AB11" s="28">
        <v>27598.796750000001</v>
      </c>
      <c r="AD11" s="13" t="s">
        <v>52</v>
      </c>
      <c r="AE11" s="13">
        <v>43796</v>
      </c>
      <c r="AF11" s="13">
        <v>43154</v>
      </c>
      <c r="AG11" s="29">
        <v>86950</v>
      </c>
      <c r="AH11" s="15">
        <v>30692</v>
      </c>
      <c r="AI11" s="30">
        <v>28476</v>
      </c>
      <c r="AJ11" s="31">
        <v>59167</v>
      </c>
      <c r="AK11" s="15">
        <v>27599</v>
      </c>
      <c r="AL11" s="15">
        <v>26130</v>
      </c>
      <c r="AM11" s="25">
        <v>53729</v>
      </c>
      <c r="AP11" s="34"/>
      <c r="AQ11" s="34"/>
      <c r="AR11" s="34"/>
      <c r="AS11" s="34"/>
      <c r="AT11" s="34"/>
      <c r="AU11" s="34"/>
      <c r="AV11" s="34"/>
    </row>
    <row r="12" spans="1:50" x14ac:dyDescent="0.3">
      <c r="A12" s="101" t="s">
        <v>53</v>
      </c>
      <c r="B12" s="101">
        <v>487815</v>
      </c>
      <c r="C12" s="101">
        <v>3601121</v>
      </c>
      <c r="D12" s="104">
        <v>49939</v>
      </c>
      <c r="E12" s="101"/>
      <c r="F12" s="101"/>
      <c r="G12" s="101"/>
      <c r="H12" s="101"/>
      <c r="I12" s="101"/>
      <c r="J12" s="101"/>
      <c r="K12" s="101"/>
      <c r="L12" s="105">
        <v>42810.769639999999</v>
      </c>
      <c r="M12" s="105">
        <v>33434.587789999998</v>
      </c>
      <c r="N12" s="108">
        <v>30263.024560000002</v>
      </c>
      <c r="O12" s="105">
        <v>28249.0877</v>
      </c>
      <c r="P12" s="105">
        <v>26067.026999999998</v>
      </c>
      <c r="Q12" s="108">
        <v>25762.750520000001</v>
      </c>
      <c r="S12" s="13" t="s">
        <v>53</v>
      </c>
      <c r="T12" s="26">
        <v>49226</v>
      </c>
      <c r="U12" s="13">
        <v>481494</v>
      </c>
      <c r="V12" s="13">
        <v>3171575</v>
      </c>
      <c r="W12" s="15">
        <v>43329.582499999997</v>
      </c>
      <c r="X12" s="15">
        <v>34631.345229999999</v>
      </c>
      <c r="Y12" s="27">
        <v>30955.67859</v>
      </c>
      <c r="Z12" s="15">
        <v>30364.74984</v>
      </c>
      <c r="AA12" s="15">
        <v>29475.277969999999</v>
      </c>
      <c r="AB12" s="28">
        <v>28686.47323</v>
      </c>
      <c r="AD12" s="13" t="s">
        <v>53</v>
      </c>
      <c r="AE12" s="13">
        <v>49226</v>
      </c>
      <c r="AF12" s="13">
        <v>49939</v>
      </c>
      <c r="AG12" s="29">
        <v>99165</v>
      </c>
      <c r="AH12" s="15">
        <v>30956</v>
      </c>
      <c r="AI12" s="30">
        <v>30263</v>
      </c>
      <c r="AJ12" s="31">
        <v>61219</v>
      </c>
      <c r="AK12" s="15">
        <v>28686</v>
      </c>
      <c r="AL12" s="15">
        <v>25763</v>
      </c>
      <c r="AM12" s="25">
        <v>54449</v>
      </c>
      <c r="AO12" s="32" t="s">
        <v>54</v>
      </c>
      <c r="AP12" s="33">
        <f>AG14/AG6</f>
        <v>1.6186530166627888</v>
      </c>
      <c r="AQ12" s="34">
        <f>(L14+W14)/(L6+W6)</f>
        <v>1.8219247570286754</v>
      </c>
      <c r="AR12" s="34">
        <f t="shared" ref="AR12:AV12" si="2">(M14+X14)/(M6+X6)</f>
        <v>1.860674631292079</v>
      </c>
      <c r="AS12" s="34">
        <f t="shared" si="2"/>
        <v>1.8896566503937247</v>
      </c>
      <c r="AT12" s="34">
        <f t="shared" si="2"/>
        <v>1.7664999139629791</v>
      </c>
      <c r="AU12" s="34">
        <f t="shared" si="2"/>
        <v>1.9209746521404623</v>
      </c>
      <c r="AV12" s="34">
        <f t="shared" si="2"/>
        <v>1.9318089501260134</v>
      </c>
    </row>
    <row r="13" spans="1:50" x14ac:dyDescent="0.3">
      <c r="A13" s="101" t="s">
        <v>55</v>
      </c>
      <c r="B13" s="101">
        <v>482509</v>
      </c>
      <c r="C13" s="101">
        <v>3113306</v>
      </c>
      <c r="D13" s="104">
        <v>51255</v>
      </c>
      <c r="E13" s="101"/>
      <c r="F13" s="101"/>
      <c r="G13" s="101"/>
      <c r="H13" s="101"/>
      <c r="I13" s="101"/>
      <c r="J13" s="101"/>
      <c r="K13" s="101"/>
      <c r="L13" s="105">
        <v>49395.809789999999</v>
      </c>
      <c r="M13" s="105">
        <v>42345.113709999998</v>
      </c>
      <c r="N13" s="108">
        <v>33070.917289999998</v>
      </c>
      <c r="O13" s="105">
        <v>29933.8514</v>
      </c>
      <c r="P13" s="105">
        <v>27941.82027</v>
      </c>
      <c r="Q13" s="108">
        <v>25783.494009999999</v>
      </c>
      <c r="S13" s="13" t="s">
        <v>55</v>
      </c>
      <c r="T13" s="26">
        <v>50487</v>
      </c>
      <c r="U13" s="13">
        <v>473710</v>
      </c>
      <c r="V13" s="13">
        <v>2690081</v>
      </c>
      <c r="W13" s="15">
        <v>48430.195310000003</v>
      </c>
      <c r="X13" s="15">
        <v>42629.101349999997</v>
      </c>
      <c r="Y13" s="27">
        <v>34071.482819999997</v>
      </c>
      <c r="Z13" s="15">
        <v>30455.238290000001</v>
      </c>
      <c r="AA13" s="15">
        <v>29873.862700000001</v>
      </c>
      <c r="AB13" s="28">
        <v>28998.770349999999</v>
      </c>
      <c r="AD13" s="13" t="s">
        <v>55</v>
      </c>
      <c r="AE13" s="13">
        <v>50487</v>
      </c>
      <c r="AF13" s="13">
        <v>51255</v>
      </c>
      <c r="AG13" s="29">
        <v>101742</v>
      </c>
      <c r="AH13" s="15">
        <v>34071</v>
      </c>
      <c r="AI13" s="30">
        <v>33071</v>
      </c>
      <c r="AJ13" s="31">
        <v>67142</v>
      </c>
      <c r="AK13" s="15">
        <v>28999</v>
      </c>
      <c r="AL13" s="15">
        <v>25783</v>
      </c>
      <c r="AM13" s="25">
        <v>54782</v>
      </c>
      <c r="AO13" s="36" t="s">
        <v>56</v>
      </c>
      <c r="AP13" s="37">
        <f>AS12</f>
        <v>1.8896566503937247</v>
      </c>
      <c r="AQ13" s="34"/>
      <c r="AR13" s="34"/>
      <c r="AS13" s="34"/>
      <c r="AT13" s="34"/>
      <c r="AU13" s="34"/>
      <c r="AV13" s="34"/>
    </row>
    <row r="14" spans="1:50" x14ac:dyDescent="0.3">
      <c r="A14" s="101" t="s">
        <v>57</v>
      </c>
      <c r="B14" s="101">
        <v>474940</v>
      </c>
      <c r="C14" s="101">
        <v>2630797</v>
      </c>
      <c r="D14" s="104">
        <v>45974</v>
      </c>
      <c r="E14" s="101"/>
      <c r="F14" s="101"/>
      <c r="G14" s="101"/>
      <c r="H14" s="101"/>
      <c r="I14" s="101"/>
      <c r="J14" s="101"/>
      <c r="K14" s="101"/>
      <c r="L14" s="105">
        <v>50450.975420000002</v>
      </c>
      <c r="M14" s="105">
        <v>48620.949869999997</v>
      </c>
      <c r="N14" s="108">
        <v>41680.856330000002</v>
      </c>
      <c r="O14" s="105">
        <v>32552.141940000001</v>
      </c>
      <c r="P14" s="105">
        <v>29464.28643</v>
      </c>
      <c r="Q14" s="108">
        <v>27503.503809999998</v>
      </c>
      <c r="S14" s="13" t="s">
        <v>57</v>
      </c>
      <c r="T14" s="26">
        <v>44465</v>
      </c>
      <c r="U14" s="13">
        <v>460189</v>
      </c>
      <c r="V14" s="13">
        <v>2216371</v>
      </c>
      <c r="W14" s="15">
        <v>49045.960700000003</v>
      </c>
      <c r="X14" s="15">
        <v>47047.862930000003</v>
      </c>
      <c r="Y14" s="27">
        <v>41412.348319999997</v>
      </c>
      <c r="Z14" s="15">
        <v>33098.988010000001</v>
      </c>
      <c r="AA14" s="15">
        <v>29585.961149999999</v>
      </c>
      <c r="AB14" s="28">
        <v>29021.179629999999</v>
      </c>
      <c r="AD14" s="13" t="s">
        <v>57</v>
      </c>
      <c r="AE14" s="13">
        <v>44465</v>
      </c>
      <c r="AF14" s="13">
        <v>45974</v>
      </c>
      <c r="AG14" s="29">
        <v>90439</v>
      </c>
      <c r="AH14" s="15">
        <v>41412</v>
      </c>
      <c r="AI14" s="30">
        <v>41681</v>
      </c>
      <c r="AJ14" s="31">
        <v>83093</v>
      </c>
      <c r="AK14" s="15">
        <v>29021</v>
      </c>
      <c r="AL14" s="15">
        <v>27504</v>
      </c>
      <c r="AM14" s="25">
        <v>56525</v>
      </c>
      <c r="AO14" s="38" t="s">
        <v>58</v>
      </c>
      <c r="AP14" s="39">
        <f>AV12</f>
        <v>1.9318089501260134</v>
      </c>
      <c r="AQ14" s="34"/>
      <c r="AR14" s="34"/>
      <c r="AS14" s="34"/>
      <c r="AT14" s="34"/>
      <c r="AU14" s="34"/>
      <c r="AV14" s="34"/>
    </row>
    <row r="15" spans="1:50" x14ac:dyDescent="0.3">
      <c r="A15" s="101" t="s">
        <v>59</v>
      </c>
      <c r="B15" s="101">
        <v>462337</v>
      </c>
      <c r="C15" s="101">
        <v>2155857</v>
      </c>
      <c r="D15" s="104">
        <v>39663</v>
      </c>
      <c r="E15" s="101"/>
      <c r="F15" s="101"/>
      <c r="G15" s="101"/>
      <c r="H15" s="101"/>
      <c r="I15" s="101"/>
      <c r="J15" s="101"/>
      <c r="K15" s="101"/>
      <c r="L15" s="105">
        <v>44754.03469</v>
      </c>
      <c r="M15" s="105">
        <v>49112.209170000002</v>
      </c>
      <c r="N15" s="108">
        <v>47330.745150000002</v>
      </c>
      <c r="O15" s="105">
        <v>40574.813820000003</v>
      </c>
      <c r="P15" s="105">
        <v>31688.33884</v>
      </c>
      <c r="Q15" s="108">
        <v>28682.422610000001</v>
      </c>
      <c r="S15" s="13" t="s">
        <v>59</v>
      </c>
      <c r="T15" s="26">
        <v>36280</v>
      </c>
      <c r="U15" s="13">
        <v>437786</v>
      </c>
      <c r="V15" s="13">
        <v>1756182</v>
      </c>
      <c r="W15" s="15">
        <v>42300.347229999999</v>
      </c>
      <c r="X15" s="15">
        <v>46658.29681</v>
      </c>
      <c r="Y15" s="27">
        <v>44757.470780000003</v>
      </c>
      <c r="Z15" s="15">
        <v>39396.305260000001</v>
      </c>
      <c r="AA15" s="15">
        <v>31487.657380000001</v>
      </c>
      <c r="AB15" s="28">
        <v>28145.652300000002</v>
      </c>
      <c r="AD15" s="13" t="s">
        <v>59</v>
      </c>
      <c r="AE15" s="13">
        <v>36280</v>
      </c>
      <c r="AF15" s="13">
        <v>39663</v>
      </c>
      <c r="AG15" s="29">
        <v>75943</v>
      </c>
      <c r="AH15" s="15">
        <v>44757</v>
      </c>
      <c r="AI15" s="30">
        <v>47331</v>
      </c>
      <c r="AJ15" s="31">
        <v>92088</v>
      </c>
      <c r="AK15" s="15">
        <v>28146</v>
      </c>
      <c r="AL15" s="15">
        <v>28682</v>
      </c>
      <c r="AM15" s="25">
        <v>56828</v>
      </c>
    </row>
    <row r="16" spans="1:50" x14ac:dyDescent="0.3">
      <c r="A16" s="101" t="s">
        <v>60</v>
      </c>
      <c r="B16" s="101">
        <v>440814</v>
      </c>
      <c r="C16" s="101">
        <v>1693520</v>
      </c>
      <c r="D16" s="104">
        <v>38139</v>
      </c>
      <c r="E16" s="101"/>
      <c r="F16" s="101"/>
      <c r="G16" s="101"/>
      <c r="H16" s="101"/>
      <c r="I16" s="101"/>
      <c r="J16" s="101"/>
      <c r="K16" s="101"/>
      <c r="L16" s="105">
        <v>37816.583319999998</v>
      </c>
      <c r="M16" s="105">
        <v>42670.616999999998</v>
      </c>
      <c r="N16" s="108">
        <v>46825.907019999999</v>
      </c>
      <c r="O16" s="105">
        <v>45127.374819999997</v>
      </c>
      <c r="P16" s="105">
        <v>38685.949809999998</v>
      </c>
      <c r="Q16" s="108">
        <v>30213.163560000001</v>
      </c>
      <c r="S16" s="13" t="s">
        <v>60</v>
      </c>
      <c r="T16" s="26">
        <v>32876</v>
      </c>
      <c r="U16" s="13">
        <v>402550</v>
      </c>
      <c r="V16" s="13">
        <v>1318396</v>
      </c>
      <c r="W16" s="15">
        <v>33359.938419999999</v>
      </c>
      <c r="X16" s="15">
        <v>38895.727079999997</v>
      </c>
      <c r="Y16" s="27">
        <v>42902.919190000001</v>
      </c>
      <c r="Z16" s="15">
        <v>41155.084589999999</v>
      </c>
      <c r="AA16" s="15">
        <v>36225.422200000001</v>
      </c>
      <c r="AB16" s="28">
        <v>28953.316190000001</v>
      </c>
      <c r="AD16" s="13" t="s">
        <v>60</v>
      </c>
      <c r="AE16" s="13">
        <v>32876</v>
      </c>
      <c r="AF16" s="13">
        <v>38139</v>
      </c>
      <c r="AG16" s="29">
        <v>71015</v>
      </c>
      <c r="AH16" s="15">
        <v>42903</v>
      </c>
      <c r="AI16" s="30">
        <v>46826</v>
      </c>
      <c r="AJ16" s="31">
        <v>89729</v>
      </c>
      <c r="AK16" s="15">
        <v>28953</v>
      </c>
      <c r="AL16" s="15">
        <v>30213</v>
      </c>
      <c r="AM16" s="25">
        <v>59166</v>
      </c>
    </row>
    <row r="17" spans="1:39" x14ac:dyDescent="0.3">
      <c r="A17" s="101" t="s">
        <v>61</v>
      </c>
      <c r="B17" s="101">
        <v>408578</v>
      </c>
      <c r="C17" s="101">
        <v>1252706</v>
      </c>
      <c r="D17" s="104">
        <v>36764</v>
      </c>
      <c r="E17" s="101"/>
      <c r="F17" s="101"/>
      <c r="G17" s="101"/>
      <c r="H17" s="101"/>
      <c r="I17" s="101"/>
      <c r="J17" s="101"/>
      <c r="K17" s="101"/>
      <c r="L17" s="105">
        <v>35349.957900000001</v>
      </c>
      <c r="M17" s="105">
        <v>35051.119019999998</v>
      </c>
      <c r="N17" s="108">
        <v>39550.185230000003</v>
      </c>
      <c r="O17" s="105">
        <v>43401.605750000002</v>
      </c>
      <c r="P17" s="105">
        <v>41827.284399999997</v>
      </c>
      <c r="Q17" s="108">
        <v>35856.910170000003</v>
      </c>
      <c r="S17" s="13" t="s">
        <v>61</v>
      </c>
      <c r="T17" s="26">
        <v>30450</v>
      </c>
      <c r="U17" s="13">
        <v>351624</v>
      </c>
      <c r="V17" s="13">
        <v>915846</v>
      </c>
      <c r="W17" s="15">
        <v>28716.906279999999</v>
      </c>
      <c r="X17" s="15">
        <v>29139.622370000001</v>
      </c>
      <c r="Y17" s="27">
        <v>33975.086669999997</v>
      </c>
      <c r="Z17" s="15">
        <v>37475.334880000002</v>
      </c>
      <c r="AA17" s="15">
        <v>35948.61623</v>
      </c>
      <c r="AB17" s="28">
        <v>31642.59808</v>
      </c>
      <c r="AD17" s="13" t="s">
        <v>61</v>
      </c>
      <c r="AE17" s="13">
        <v>30450</v>
      </c>
      <c r="AF17" s="13">
        <v>36764</v>
      </c>
      <c r="AG17" s="29">
        <v>67214</v>
      </c>
      <c r="AH17" s="15">
        <v>33975</v>
      </c>
      <c r="AI17" s="30">
        <v>39550</v>
      </c>
      <c r="AJ17" s="31">
        <v>73525</v>
      </c>
      <c r="AK17" s="15">
        <v>31643</v>
      </c>
      <c r="AL17" s="15">
        <v>35857</v>
      </c>
      <c r="AM17" s="25">
        <v>67500</v>
      </c>
    </row>
    <row r="18" spans="1:39" x14ac:dyDescent="0.3">
      <c r="A18" s="101" t="s">
        <v>62</v>
      </c>
      <c r="B18" s="101">
        <v>356854</v>
      </c>
      <c r="C18" s="101">
        <v>844128</v>
      </c>
      <c r="D18" s="104">
        <v>31847</v>
      </c>
      <c r="E18" s="101"/>
      <c r="F18" s="101"/>
      <c r="G18" s="101"/>
      <c r="H18" s="101"/>
      <c r="I18" s="101"/>
      <c r="J18" s="101"/>
      <c r="K18" s="101"/>
      <c r="L18" s="105">
        <v>32109.85529</v>
      </c>
      <c r="M18" s="105">
        <v>30874.824089999998</v>
      </c>
      <c r="N18" s="108">
        <v>30613.816770000001</v>
      </c>
      <c r="O18" s="105">
        <v>34543.322939999998</v>
      </c>
      <c r="P18" s="105">
        <v>37907.17224</v>
      </c>
      <c r="Q18" s="108">
        <v>36532.152370000003</v>
      </c>
      <c r="S18" s="13" t="s">
        <v>62</v>
      </c>
      <c r="T18" s="26">
        <v>23259</v>
      </c>
      <c r="U18" s="13">
        <v>278407</v>
      </c>
      <c r="V18" s="13">
        <v>564222</v>
      </c>
      <c r="W18" s="15">
        <v>24109.540730000001</v>
      </c>
      <c r="X18" s="15">
        <v>22737.320909999999</v>
      </c>
      <c r="Y18" s="27">
        <v>23072.01683</v>
      </c>
      <c r="Z18" s="15">
        <v>26900.615300000001</v>
      </c>
      <c r="AA18" s="15">
        <v>29672.023410000002</v>
      </c>
      <c r="AB18" s="28">
        <v>28463.206150000002</v>
      </c>
      <c r="AD18" s="13" t="s">
        <v>62</v>
      </c>
      <c r="AE18" s="13">
        <v>23259</v>
      </c>
      <c r="AF18" s="13">
        <v>31847</v>
      </c>
      <c r="AG18" s="29">
        <v>55106</v>
      </c>
      <c r="AH18" s="15">
        <v>23072</v>
      </c>
      <c r="AI18" s="30">
        <v>30614</v>
      </c>
      <c r="AJ18" s="31">
        <v>53686</v>
      </c>
      <c r="AK18" s="15">
        <v>28463</v>
      </c>
      <c r="AL18" s="15">
        <v>36532</v>
      </c>
      <c r="AM18" s="25">
        <v>64995</v>
      </c>
    </row>
    <row r="19" spans="1:39" x14ac:dyDescent="0.3">
      <c r="A19" s="101" t="s">
        <v>63</v>
      </c>
      <c r="B19" s="101">
        <v>271459</v>
      </c>
      <c r="C19" s="101">
        <v>487274</v>
      </c>
      <c r="D19" s="104">
        <v>36790</v>
      </c>
      <c r="E19" s="101"/>
      <c r="F19" s="101"/>
      <c r="G19" s="101"/>
      <c r="H19" s="101"/>
      <c r="I19" s="101"/>
      <c r="J19" s="101"/>
      <c r="K19" s="101"/>
      <c r="L19" s="105">
        <v>40520.419959999999</v>
      </c>
      <c r="M19" s="105">
        <v>42372.587390000001</v>
      </c>
      <c r="N19" s="108">
        <v>42253.428670000001</v>
      </c>
      <c r="O19" s="105">
        <v>42002.104549999996</v>
      </c>
      <c r="P19" s="105">
        <v>44879.969539999998</v>
      </c>
      <c r="Q19" s="108">
        <v>48713.465579999996</v>
      </c>
      <c r="S19" s="13" t="s">
        <v>63</v>
      </c>
      <c r="T19" s="26">
        <v>18391</v>
      </c>
      <c r="U19" s="13">
        <v>179199</v>
      </c>
      <c r="V19" s="13">
        <v>285815</v>
      </c>
      <c r="W19" s="15">
        <v>22116.968239999998</v>
      </c>
      <c r="X19" s="15">
        <v>24112.210609999998</v>
      </c>
      <c r="Y19" s="27">
        <v>24004.253219999999</v>
      </c>
      <c r="Z19" s="15">
        <v>24177.734479999999</v>
      </c>
      <c r="AA19" s="15">
        <v>26709.45291</v>
      </c>
      <c r="AB19" s="28">
        <v>29477.032759999998</v>
      </c>
      <c r="AD19" s="40" t="s">
        <v>63</v>
      </c>
      <c r="AE19" s="40">
        <v>18391</v>
      </c>
      <c r="AF19" s="40">
        <v>36790</v>
      </c>
      <c r="AG19" s="41">
        <v>55181</v>
      </c>
      <c r="AH19" s="42">
        <v>24004</v>
      </c>
      <c r="AI19" s="42">
        <v>42253</v>
      </c>
      <c r="AJ19" s="43">
        <v>66258</v>
      </c>
      <c r="AK19" s="42">
        <v>29477</v>
      </c>
      <c r="AL19" s="42">
        <v>48713</v>
      </c>
      <c r="AM19" s="44">
        <v>78190</v>
      </c>
    </row>
    <row r="20" spans="1:39" x14ac:dyDescent="0.3">
      <c r="A20" s="102" t="s">
        <v>64</v>
      </c>
      <c r="B20" s="102">
        <v>215815</v>
      </c>
      <c r="C20" s="102">
        <v>215815</v>
      </c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S20" s="40" t="s">
        <v>64</v>
      </c>
      <c r="T20" s="40"/>
      <c r="U20" s="40">
        <v>88411</v>
      </c>
      <c r="V20" s="40">
        <v>111058</v>
      </c>
      <c r="W20" s="40"/>
      <c r="X20" s="40"/>
      <c r="Y20" s="40"/>
      <c r="Z20" s="40"/>
      <c r="AA20" s="40"/>
      <c r="AB20" s="47"/>
    </row>
    <row r="22" spans="1:39" x14ac:dyDescent="0.3">
      <c r="E22" s="17" t="s">
        <v>65</v>
      </c>
      <c r="F22" s="19">
        <f>SUM(F5:F11)</f>
        <v>30916.01</v>
      </c>
      <c r="G22" s="19">
        <f t="shared" ref="G22:K22" si="3">SUM(G5:G11)</f>
        <v>29427.768</v>
      </c>
      <c r="H22" s="19">
        <f t="shared" si="3"/>
        <v>28518.267999999996</v>
      </c>
      <c r="I22" s="19">
        <f t="shared" si="3"/>
        <v>27331.196000000004</v>
      </c>
      <c r="J22" s="19">
        <f t="shared" si="3"/>
        <v>25113.896000000004</v>
      </c>
      <c r="K22" s="19">
        <f t="shared" si="3"/>
        <v>22055.373</v>
      </c>
    </row>
    <row r="23" spans="1:39" x14ac:dyDescent="0.3">
      <c r="E23" s="13" t="s">
        <v>66</v>
      </c>
      <c r="F23" s="15">
        <f>(1/2.05)*SUM(F5:F11)</f>
        <v>15080.980487804878</v>
      </c>
      <c r="G23" s="15">
        <f t="shared" ref="G23:I23" si="4">(1/2.05)*SUM(G5:G11)</f>
        <v>14355.008780487806</v>
      </c>
      <c r="H23" s="15">
        <f t="shared" si="4"/>
        <v>13911.350243902438</v>
      </c>
      <c r="I23" s="15">
        <f t="shared" si="4"/>
        <v>13332.29073170732</v>
      </c>
      <c r="J23" s="15">
        <f t="shared" ref="J23:K23" si="5">(1/2.05)*SUM(J5:J11)</f>
        <v>12250.680975609759</v>
      </c>
      <c r="K23" s="15">
        <f t="shared" si="5"/>
        <v>10758.718536585367</v>
      </c>
    </row>
    <row r="24" spans="1:39" x14ac:dyDescent="0.3">
      <c r="E24" s="40" t="s">
        <v>67</v>
      </c>
      <c r="F24" s="42">
        <f>F22-F23</f>
        <v>15835.02951219512</v>
      </c>
      <c r="G24" s="42">
        <f t="shared" ref="G24:K24" si="6">G22-G23</f>
        <v>15072.759219512194</v>
      </c>
      <c r="H24" s="42">
        <f t="shared" si="6"/>
        <v>14606.917756097559</v>
      </c>
      <c r="I24" s="42">
        <f t="shared" si="6"/>
        <v>13998.905268292683</v>
      </c>
      <c r="J24" s="42">
        <f t="shared" si="6"/>
        <v>12863.215024390245</v>
      </c>
      <c r="K24" s="42">
        <f t="shared" si="6"/>
        <v>11296.654463414632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1125-2672-43BE-A648-B0422770D8EB}">
  <dimension ref="A1:AX24"/>
  <sheetViews>
    <sheetView topLeftCell="AG1" workbookViewId="0">
      <selection activeCell="AP8" sqref="AP8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99" t="s">
        <v>34</v>
      </c>
      <c r="B2" s="99">
        <v>498709</v>
      </c>
      <c r="C2" s="99">
        <v>8567466</v>
      </c>
      <c r="D2" s="103">
        <v>18221</v>
      </c>
      <c r="E2" s="99"/>
      <c r="F2" s="99"/>
      <c r="G2" s="99"/>
      <c r="H2" s="99"/>
      <c r="I2" s="99"/>
      <c r="J2" s="99"/>
      <c r="K2" s="99"/>
      <c r="L2" s="106">
        <v>15042.04134</v>
      </c>
      <c r="M2" s="106">
        <v>14317.94383</v>
      </c>
      <c r="N2" s="107">
        <v>13875.430560000001</v>
      </c>
      <c r="O2" s="106">
        <v>13297.866620000001</v>
      </c>
      <c r="P2" s="106">
        <v>12219.049919999999</v>
      </c>
      <c r="Q2" s="107">
        <v>10730.938829999999</v>
      </c>
      <c r="S2" s="17" t="s">
        <v>34</v>
      </c>
      <c r="T2" s="18">
        <v>19065</v>
      </c>
      <c r="U2" s="17">
        <v>498838</v>
      </c>
      <c r="V2" s="17">
        <v>8121195</v>
      </c>
      <c r="W2" s="19">
        <v>15798.22885</v>
      </c>
      <c r="X2" s="19">
        <v>15037.729799999999</v>
      </c>
      <c r="Y2" s="20">
        <v>14572.970670000001</v>
      </c>
      <c r="Z2" s="19">
        <v>13966.37167</v>
      </c>
      <c r="AA2" s="19">
        <v>12833.321120000001</v>
      </c>
      <c r="AB2" s="21">
        <v>11270.400310000001</v>
      </c>
      <c r="AD2" s="17" t="s">
        <v>34</v>
      </c>
      <c r="AE2" s="17">
        <v>19065</v>
      </c>
      <c r="AF2" s="17">
        <v>18221</v>
      </c>
      <c r="AG2" s="22">
        <v>37286</v>
      </c>
      <c r="AH2" s="19">
        <v>14573</v>
      </c>
      <c r="AI2" s="23">
        <v>13875</v>
      </c>
      <c r="AJ2" s="24">
        <v>28448</v>
      </c>
      <c r="AK2" s="19">
        <v>11270</v>
      </c>
      <c r="AL2" s="19">
        <v>10731</v>
      </c>
      <c r="AM2" s="25">
        <v>22001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100" t="s">
        <v>35</v>
      </c>
      <c r="B3" s="101">
        <v>498557</v>
      </c>
      <c r="C3" s="101">
        <v>8068757</v>
      </c>
      <c r="D3" s="104">
        <v>21435</v>
      </c>
      <c r="E3" s="101"/>
      <c r="F3" s="101"/>
      <c r="G3" s="101"/>
      <c r="H3" s="101"/>
      <c r="I3" s="101"/>
      <c r="J3" s="101"/>
      <c r="K3" s="101"/>
      <c r="L3" s="105">
        <v>18215.446479999999</v>
      </c>
      <c r="M3" s="105">
        <v>15037.45673</v>
      </c>
      <c r="N3" s="108">
        <v>14313.57991</v>
      </c>
      <c r="O3" s="105">
        <v>13871.201510000001</v>
      </c>
      <c r="P3" s="105">
        <v>13293.813599999999</v>
      </c>
      <c r="Q3" s="108">
        <v>12215.325709999999</v>
      </c>
      <c r="S3" s="98" t="s">
        <v>35</v>
      </c>
      <c r="T3" s="26">
        <v>22667</v>
      </c>
      <c r="U3" s="13">
        <v>498660</v>
      </c>
      <c r="V3" s="13">
        <v>7622357</v>
      </c>
      <c r="W3" s="15">
        <v>19058.197049999999</v>
      </c>
      <c r="X3" s="15">
        <v>15792.59158</v>
      </c>
      <c r="Y3" s="27">
        <v>15032.363890000001</v>
      </c>
      <c r="Z3" s="15">
        <v>14567.77061</v>
      </c>
      <c r="AA3" s="15">
        <v>13961.388059999999</v>
      </c>
      <c r="AB3" s="28">
        <v>12828.741819999999</v>
      </c>
      <c r="AD3" s="13" t="s">
        <v>35</v>
      </c>
      <c r="AE3" s="13">
        <v>22667</v>
      </c>
      <c r="AF3" s="13">
        <v>21435</v>
      </c>
      <c r="AG3" s="29">
        <v>44102</v>
      </c>
      <c r="AH3" s="15">
        <v>15032</v>
      </c>
      <c r="AI3" s="30">
        <v>14314</v>
      </c>
      <c r="AJ3" s="31">
        <v>29346</v>
      </c>
      <c r="AK3" s="15">
        <v>12829</v>
      </c>
      <c r="AL3" s="15">
        <v>12215</v>
      </c>
      <c r="AM3" s="25">
        <v>25044</v>
      </c>
    </row>
    <row r="4" spans="1:50" x14ac:dyDescent="0.3">
      <c r="A4" s="100" t="s">
        <v>36</v>
      </c>
      <c r="B4" s="101">
        <v>498216</v>
      </c>
      <c r="C4" s="101">
        <v>7570200</v>
      </c>
      <c r="D4" s="104">
        <v>24923</v>
      </c>
      <c r="E4" s="101"/>
      <c r="F4" s="101"/>
      <c r="G4" s="101"/>
      <c r="H4" s="101"/>
      <c r="I4" s="101"/>
      <c r="J4" s="101"/>
      <c r="K4" s="101"/>
      <c r="L4" s="105">
        <v>21420.339019999999</v>
      </c>
      <c r="M4" s="105">
        <v>18202.987590000001</v>
      </c>
      <c r="N4" s="108">
        <v>15027.1715</v>
      </c>
      <c r="O4" s="105">
        <v>14303.789790000001</v>
      </c>
      <c r="P4" s="105">
        <v>13861.713970000001</v>
      </c>
      <c r="Q4" s="108">
        <v>13284.72098</v>
      </c>
      <c r="S4" s="98" t="s">
        <v>36</v>
      </c>
      <c r="T4" s="26">
        <v>26612</v>
      </c>
      <c r="U4" s="13">
        <v>498367</v>
      </c>
      <c r="V4" s="13">
        <v>7123697</v>
      </c>
      <c r="W4" s="15">
        <v>22653.68144</v>
      </c>
      <c r="X4" s="15">
        <v>19046.998940000001</v>
      </c>
      <c r="Y4" s="27">
        <v>15783.312250000001</v>
      </c>
      <c r="Z4" s="15">
        <v>15023.53126</v>
      </c>
      <c r="AA4" s="15">
        <v>14559.210950000001</v>
      </c>
      <c r="AB4" s="28">
        <v>13953.1847</v>
      </c>
      <c r="AD4" s="13" t="s">
        <v>36</v>
      </c>
      <c r="AE4" s="13">
        <v>26612</v>
      </c>
      <c r="AF4" s="13">
        <v>24923</v>
      </c>
      <c r="AG4" s="29">
        <v>51535</v>
      </c>
      <c r="AH4" s="15">
        <v>15783</v>
      </c>
      <c r="AI4" s="30">
        <v>15027</v>
      </c>
      <c r="AJ4" s="31">
        <v>30810</v>
      </c>
      <c r="AK4" s="15">
        <v>13953</v>
      </c>
      <c r="AL4" s="15">
        <v>13285</v>
      </c>
      <c r="AM4" s="25">
        <v>27238</v>
      </c>
      <c r="AO4" s="32" t="s">
        <v>37</v>
      </c>
      <c r="AP4" s="33">
        <f>SUM(AG2:AG5,AG15:AG19)/SUM(AG6:AG14)</f>
        <v>0.75024027754987221</v>
      </c>
      <c r="AQ4" s="34">
        <f t="shared" ref="AQ4:AV4" si="0">SUM(L2:L5,L15:L19,W2:W5,W15:W19)/SUM(L6:L14,W6:W14)</f>
        <v>0.78721132760354329</v>
      </c>
      <c r="AR4" s="34">
        <f t="shared" si="0"/>
        <v>0.85519169309081056</v>
      </c>
      <c r="AS4" s="34">
        <f t="shared" si="0"/>
        <v>0.94143351172257195</v>
      </c>
      <c r="AT4" s="34">
        <f t="shared" si="0"/>
        <v>1.0165145089355967</v>
      </c>
      <c r="AU4" s="34">
        <f t="shared" si="0"/>
        <v>1.0469866624016555</v>
      </c>
      <c r="AV4" s="34">
        <f t="shared" si="0"/>
        <v>1.0444998402234236</v>
      </c>
      <c r="AX4" t="s">
        <v>38</v>
      </c>
    </row>
    <row r="5" spans="1:50" x14ac:dyDescent="0.3">
      <c r="A5" s="101" t="s">
        <v>39</v>
      </c>
      <c r="B5" s="101">
        <v>497946</v>
      </c>
      <c r="C5" s="101">
        <v>7071984</v>
      </c>
      <c r="D5" s="104">
        <v>26461</v>
      </c>
      <c r="E5" s="101">
        <v>1E-3</v>
      </c>
      <c r="F5" s="105">
        <v>143.83699999999999</v>
      </c>
      <c r="G5" s="105">
        <v>129.691</v>
      </c>
      <c r="H5" s="105">
        <v>110.88500000000001</v>
      </c>
      <c r="I5" s="105">
        <v>92.994</v>
      </c>
      <c r="J5" s="105">
        <v>82.081999999999994</v>
      </c>
      <c r="K5" s="105">
        <v>78.820999999999998</v>
      </c>
      <c r="L5" s="105">
        <v>24909.49339</v>
      </c>
      <c r="M5" s="105">
        <v>21408.730619999998</v>
      </c>
      <c r="N5" s="108">
        <v>18193.122780000002</v>
      </c>
      <c r="O5" s="105">
        <v>15019.027770000001</v>
      </c>
      <c r="P5" s="105">
        <v>14296.03809</v>
      </c>
      <c r="Q5" s="108">
        <v>13854.20184</v>
      </c>
      <c r="S5" s="13" t="s">
        <v>39</v>
      </c>
      <c r="T5" s="26">
        <v>28229</v>
      </c>
      <c r="U5" s="13">
        <v>497790</v>
      </c>
      <c r="V5" s="13">
        <v>6625330</v>
      </c>
      <c r="W5" s="15">
        <v>26581.189119999999</v>
      </c>
      <c r="X5" s="15">
        <v>22627.453440000001</v>
      </c>
      <c r="Y5" s="27">
        <v>19024.946680000001</v>
      </c>
      <c r="Z5" s="15">
        <v>15765.038629999999</v>
      </c>
      <c r="AA5" s="15">
        <v>15006.137290000001</v>
      </c>
      <c r="AB5" s="28">
        <v>14542.35457</v>
      </c>
      <c r="AD5" s="13" t="s">
        <v>39</v>
      </c>
      <c r="AE5" s="13">
        <v>28229</v>
      </c>
      <c r="AF5" s="13">
        <v>26461</v>
      </c>
      <c r="AG5" s="29">
        <v>54690</v>
      </c>
      <c r="AH5" s="15">
        <v>19025</v>
      </c>
      <c r="AI5" s="30">
        <v>18193</v>
      </c>
      <c r="AJ5" s="31">
        <v>37218</v>
      </c>
      <c r="AK5" s="15">
        <v>14542</v>
      </c>
      <c r="AL5" s="15">
        <v>13854</v>
      </c>
      <c r="AM5" s="25">
        <v>28397</v>
      </c>
      <c r="AO5" s="36" t="s">
        <v>40</v>
      </c>
      <c r="AP5" s="37">
        <f>AS4</f>
        <v>0.94143351172257195</v>
      </c>
      <c r="AQ5" s="34"/>
      <c r="AR5" s="34"/>
      <c r="AS5" s="34"/>
      <c r="AT5" s="34"/>
      <c r="AU5" s="34"/>
      <c r="AV5" s="34"/>
      <c r="AX5" t="s">
        <v>41</v>
      </c>
    </row>
    <row r="6" spans="1:50" x14ac:dyDescent="0.3">
      <c r="A6" s="101" t="s">
        <v>42</v>
      </c>
      <c r="B6" s="101">
        <v>497628</v>
      </c>
      <c r="C6" s="101">
        <v>6574038</v>
      </c>
      <c r="D6" s="104">
        <v>26281</v>
      </c>
      <c r="E6" s="101">
        <v>1.0999999999999999E-2</v>
      </c>
      <c r="F6" s="105">
        <v>1411.1869999999999</v>
      </c>
      <c r="G6" s="105">
        <v>1374.0530000000001</v>
      </c>
      <c r="H6" s="105">
        <v>1238.9159999999999</v>
      </c>
      <c r="I6" s="105">
        <v>1059.2670000000001</v>
      </c>
      <c r="J6" s="105">
        <v>888.35599999999999</v>
      </c>
      <c r="K6" s="105">
        <v>784.11699999999996</v>
      </c>
      <c r="L6" s="105">
        <v>26444.10138</v>
      </c>
      <c r="M6" s="105">
        <v>24893.585599999999</v>
      </c>
      <c r="N6" s="108">
        <v>21395.058499999999</v>
      </c>
      <c r="O6" s="105">
        <v>18181.504219999999</v>
      </c>
      <c r="P6" s="105">
        <v>15009.43626</v>
      </c>
      <c r="Q6" s="108">
        <v>14286.908299999999</v>
      </c>
      <c r="S6" s="13" t="s">
        <v>42</v>
      </c>
      <c r="T6" s="26">
        <v>29592</v>
      </c>
      <c r="U6" s="13">
        <v>496693</v>
      </c>
      <c r="V6" s="13">
        <v>6127540</v>
      </c>
      <c r="W6" s="15">
        <v>28166.79061</v>
      </c>
      <c r="X6" s="15">
        <v>26522.611079999999</v>
      </c>
      <c r="Y6" s="27">
        <v>22577.588400000001</v>
      </c>
      <c r="Z6" s="15">
        <v>18983.020629999999</v>
      </c>
      <c r="AA6" s="15">
        <v>15730.29657</v>
      </c>
      <c r="AB6" s="28">
        <v>14973.067660000001</v>
      </c>
      <c r="AD6" s="13" t="s">
        <v>42</v>
      </c>
      <c r="AE6" s="13">
        <v>29592</v>
      </c>
      <c r="AF6" s="13">
        <v>26281</v>
      </c>
      <c r="AG6" s="29">
        <v>55873</v>
      </c>
      <c r="AH6" s="15">
        <v>22578</v>
      </c>
      <c r="AI6" s="30">
        <v>21395</v>
      </c>
      <c r="AJ6" s="31">
        <v>43973</v>
      </c>
      <c r="AK6" s="15">
        <v>14973</v>
      </c>
      <c r="AL6" s="15">
        <v>14287</v>
      </c>
      <c r="AM6" s="25">
        <v>29260</v>
      </c>
      <c r="AO6" s="38" t="s">
        <v>43</v>
      </c>
      <c r="AP6" s="39">
        <f>AV4</f>
        <v>1.0444998402234236</v>
      </c>
      <c r="AQ6" s="34"/>
      <c r="AR6" s="34"/>
      <c r="AS6" s="34"/>
      <c r="AT6" s="34"/>
      <c r="AU6" s="34"/>
      <c r="AV6" s="34"/>
      <c r="AX6" t="s">
        <v>44</v>
      </c>
    </row>
    <row r="7" spans="1:50" x14ac:dyDescent="0.3">
      <c r="A7" s="101" t="s">
        <v>45</v>
      </c>
      <c r="B7" s="101">
        <v>497265</v>
      </c>
      <c r="C7" s="101">
        <v>6076410</v>
      </c>
      <c r="D7" s="104">
        <v>26572</v>
      </c>
      <c r="E7" s="101">
        <v>4.5999999999999999E-2</v>
      </c>
      <c r="F7" s="105">
        <v>6027.0190000000002</v>
      </c>
      <c r="G7" s="105">
        <v>6010.2290000000003</v>
      </c>
      <c r="H7" s="105">
        <v>5852.0749999999998</v>
      </c>
      <c r="I7" s="105">
        <v>5276.5249999999996</v>
      </c>
      <c r="J7" s="105">
        <v>4511.4030000000002</v>
      </c>
      <c r="K7" s="105">
        <v>3783.4949999999999</v>
      </c>
      <c r="L7" s="105">
        <v>26261.82905</v>
      </c>
      <c r="M7" s="105">
        <v>26424.811460000001</v>
      </c>
      <c r="N7" s="108">
        <v>24875.42671</v>
      </c>
      <c r="O7" s="105">
        <v>21379.451649999999</v>
      </c>
      <c r="P7" s="105">
        <v>18168.241529999999</v>
      </c>
      <c r="Q7" s="108">
        <v>14998.48747</v>
      </c>
      <c r="S7" s="13" t="s">
        <v>45</v>
      </c>
      <c r="T7" s="26">
        <v>30332</v>
      </c>
      <c r="U7" s="13">
        <v>495489</v>
      </c>
      <c r="V7" s="13">
        <v>5630847</v>
      </c>
      <c r="W7" s="15">
        <v>29520.268029999999</v>
      </c>
      <c r="X7" s="15">
        <v>28098.51339</v>
      </c>
      <c r="Y7" s="27">
        <v>26458.31941</v>
      </c>
      <c r="Z7" s="15">
        <v>22522.85959</v>
      </c>
      <c r="AA7" s="15">
        <v>18937.00517</v>
      </c>
      <c r="AB7" s="28">
        <v>15692.16582</v>
      </c>
      <c r="AD7" s="13" t="s">
        <v>45</v>
      </c>
      <c r="AE7" s="13">
        <v>30332</v>
      </c>
      <c r="AF7" s="13">
        <v>26572</v>
      </c>
      <c r="AG7" s="29">
        <v>56904</v>
      </c>
      <c r="AH7" s="15">
        <v>26458</v>
      </c>
      <c r="AI7" s="30">
        <v>24875</v>
      </c>
      <c r="AJ7" s="31">
        <v>51334</v>
      </c>
      <c r="AK7" s="15">
        <v>15692</v>
      </c>
      <c r="AL7" s="15">
        <v>14998</v>
      </c>
      <c r="AM7" s="25">
        <v>30691</v>
      </c>
      <c r="AP7" s="34"/>
      <c r="AQ7" s="34"/>
      <c r="AR7" s="34"/>
      <c r="AS7" s="34"/>
      <c r="AT7" s="34"/>
      <c r="AU7" s="34"/>
      <c r="AV7" s="34"/>
    </row>
    <row r="8" spans="1:50" x14ac:dyDescent="0.3">
      <c r="A8" s="101" t="s">
        <v>46</v>
      </c>
      <c r="B8" s="101">
        <v>496534</v>
      </c>
      <c r="C8" s="101">
        <v>5579145</v>
      </c>
      <c r="D8" s="104">
        <v>28754</v>
      </c>
      <c r="E8" s="101">
        <v>8.3000000000000004E-2</v>
      </c>
      <c r="F8" s="105">
        <v>11429.468999999999</v>
      </c>
      <c r="G8" s="105">
        <v>10906.281000000001</v>
      </c>
      <c r="H8" s="105">
        <v>10875.897999999999</v>
      </c>
      <c r="I8" s="105">
        <v>10589.708000000001</v>
      </c>
      <c r="J8" s="105">
        <v>9548.2139999999999</v>
      </c>
      <c r="K8" s="105">
        <v>8163.6760000000004</v>
      </c>
      <c r="L8" s="105">
        <v>26532.93807</v>
      </c>
      <c r="M8" s="105">
        <v>26223.22308</v>
      </c>
      <c r="N8" s="108">
        <v>26385.965899999999</v>
      </c>
      <c r="O8" s="105">
        <v>24838.858810000002</v>
      </c>
      <c r="P8" s="105">
        <v>21348.022970000002</v>
      </c>
      <c r="Q8" s="108">
        <v>18141.533469999998</v>
      </c>
      <c r="S8" s="13" t="s">
        <v>46</v>
      </c>
      <c r="T8" s="26">
        <v>31162</v>
      </c>
      <c r="U8" s="13">
        <v>494136</v>
      </c>
      <c r="V8" s="13">
        <v>5135358</v>
      </c>
      <c r="W8" s="15">
        <v>30249.174360000001</v>
      </c>
      <c r="X8" s="15">
        <v>29439.658930000001</v>
      </c>
      <c r="Y8" s="27">
        <v>28021.78658</v>
      </c>
      <c r="Z8" s="15">
        <v>26386.071370000001</v>
      </c>
      <c r="AA8" s="15">
        <v>22461.35786</v>
      </c>
      <c r="AB8" s="28">
        <v>18885.295109999999</v>
      </c>
      <c r="AD8" s="13" t="s">
        <v>46</v>
      </c>
      <c r="AE8" s="13">
        <v>31162</v>
      </c>
      <c r="AF8" s="13">
        <v>28754</v>
      </c>
      <c r="AG8" s="29">
        <v>59916</v>
      </c>
      <c r="AH8" s="15">
        <v>28022</v>
      </c>
      <c r="AI8" s="30">
        <v>26386</v>
      </c>
      <c r="AJ8" s="31">
        <v>54408</v>
      </c>
      <c r="AK8" s="15">
        <v>18885</v>
      </c>
      <c r="AL8" s="15">
        <v>18142</v>
      </c>
      <c r="AM8" s="25">
        <v>37027</v>
      </c>
      <c r="AO8" s="32" t="s">
        <v>47</v>
      </c>
      <c r="AP8" s="33">
        <f>SUM(AG11:AG14)/SUM(AG6:AG9)</f>
        <v>1.6090102121976428</v>
      </c>
      <c r="AQ8" s="34">
        <f>SUM(L11:L14,W11:W14)/SUM(L6:L9,W6:W9)</f>
        <v>1.551805893266387</v>
      </c>
      <c r="AR8" s="34">
        <f t="shared" ref="AR8:AV8" si="1">SUM(M11:M14,X11:X14)/SUM(M6:M9,X6:X9)</f>
        <v>1.4227477011254808</v>
      </c>
      <c r="AS8" s="34">
        <f t="shared" si="1"/>
        <v>1.3185752246654545</v>
      </c>
      <c r="AT8" s="34">
        <f t="shared" si="1"/>
        <v>1.2902907398184178</v>
      </c>
      <c r="AU8" s="34">
        <f t="shared" si="1"/>
        <v>1.3970481447521383</v>
      </c>
      <c r="AV8" s="34">
        <f t="shared" si="1"/>
        <v>1.5601928393981812</v>
      </c>
    </row>
    <row r="9" spans="1:50" x14ac:dyDescent="0.3">
      <c r="A9" s="101" t="s">
        <v>48</v>
      </c>
      <c r="B9" s="101">
        <v>495713</v>
      </c>
      <c r="C9" s="101">
        <v>5082611</v>
      </c>
      <c r="D9" s="104">
        <v>30753</v>
      </c>
      <c r="E9" s="101">
        <v>6.3E-2</v>
      </c>
      <c r="F9" s="105">
        <v>9308.3780000000006</v>
      </c>
      <c r="G9" s="105">
        <v>8640.8590000000004</v>
      </c>
      <c r="H9" s="105">
        <v>8245.3209999999999</v>
      </c>
      <c r="I9" s="105">
        <v>8222.3510000000006</v>
      </c>
      <c r="J9" s="105">
        <v>8005.9870000000001</v>
      </c>
      <c r="K9" s="105">
        <v>7218.6009999999997</v>
      </c>
      <c r="L9" s="105">
        <v>28706.45636</v>
      </c>
      <c r="M9" s="105">
        <v>26489.066869999999</v>
      </c>
      <c r="N9" s="108">
        <v>26179.863979999998</v>
      </c>
      <c r="O9" s="105">
        <v>26342.33771</v>
      </c>
      <c r="P9" s="105">
        <v>24797.788710000001</v>
      </c>
      <c r="Q9" s="108">
        <v>21312.724829999999</v>
      </c>
      <c r="S9" s="13" t="s">
        <v>48</v>
      </c>
      <c r="T9" s="26">
        <v>31665</v>
      </c>
      <c r="U9" s="13">
        <v>492527</v>
      </c>
      <c r="V9" s="13">
        <v>4641222</v>
      </c>
      <c r="W9" s="15">
        <v>31060.530650000001</v>
      </c>
      <c r="X9" s="15">
        <v>30150.677339999998</v>
      </c>
      <c r="Y9" s="27">
        <v>29343.797849999999</v>
      </c>
      <c r="Z9" s="15">
        <v>27930.542359999999</v>
      </c>
      <c r="AA9" s="15">
        <v>26300.153350000001</v>
      </c>
      <c r="AB9" s="28">
        <v>22388.219450000001</v>
      </c>
      <c r="AD9" s="13" t="s">
        <v>48</v>
      </c>
      <c r="AE9" s="13">
        <v>31665</v>
      </c>
      <c r="AF9" s="13">
        <v>30753</v>
      </c>
      <c r="AG9" s="29">
        <v>62418</v>
      </c>
      <c r="AH9" s="15">
        <v>29344</v>
      </c>
      <c r="AI9" s="30">
        <v>26180</v>
      </c>
      <c r="AJ9" s="31">
        <v>55524</v>
      </c>
      <c r="AK9" s="15">
        <v>22388</v>
      </c>
      <c r="AL9" s="15">
        <v>21313</v>
      </c>
      <c r="AM9" s="25">
        <v>43701</v>
      </c>
      <c r="AO9" s="36" t="s">
        <v>49</v>
      </c>
      <c r="AP9" s="37">
        <f>AS8</f>
        <v>1.3185752246654545</v>
      </c>
      <c r="AQ9" s="34"/>
      <c r="AR9" s="34"/>
      <c r="AS9" s="34"/>
      <c r="AT9" s="34"/>
      <c r="AU9" s="34"/>
      <c r="AV9" s="34"/>
    </row>
    <row r="10" spans="1:50" x14ac:dyDescent="0.3">
      <c r="A10" s="101" t="s">
        <v>50</v>
      </c>
      <c r="B10" s="101">
        <v>494051</v>
      </c>
      <c r="C10" s="101">
        <v>4586898</v>
      </c>
      <c r="D10" s="104">
        <v>33862</v>
      </c>
      <c r="E10" s="101">
        <v>1.4999999999999999E-2</v>
      </c>
      <c r="F10" s="105">
        <v>2378.2310000000002</v>
      </c>
      <c r="G10" s="105">
        <v>2184.6239999999998</v>
      </c>
      <c r="H10" s="105">
        <v>2027.961</v>
      </c>
      <c r="I10" s="105">
        <v>1935.13</v>
      </c>
      <c r="J10" s="105">
        <v>1929.739</v>
      </c>
      <c r="K10" s="105">
        <v>1878.96</v>
      </c>
      <c r="L10" s="105">
        <v>30649.89299</v>
      </c>
      <c r="M10" s="105">
        <v>28610.210889999998</v>
      </c>
      <c r="N10" s="108">
        <v>26400.255740000001</v>
      </c>
      <c r="O10" s="105">
        <v>26092.089530000001</v>
      </c>
      <c r="P10" s="105">
        <v>26254.018530000001</v>
      </c>
      <c r="Q10" s="108">
        <v>24714.648010000001</v>
      </c>
      <c r="S10" s="13" t="s">
        <v>50</v>
      </c>
      <c r="T10" s="26">
        <v>35275</v>
      </c>
      <c r="U10" s="13">
        <v>490443</v>
      </c>
      <c r="V10" s="13">
        <v>4148695</v>
      </c>
      <c r="W10" s="15">
        <v>31531.017779999998</v>
      </c>
      <c r="X10" s="15">
        <v>30929.106090000001</v>
      </c>
      <c r="Y10" s="27">
        <v>30023.102579999999</v>
      </c>
      <c r="Z10" s="15">
        <v>29219.637190000001</v>
      </c>
      <c r="AA10" s="15">
        <v>27812.361529999998</v>
      </c>
      <c r="AB10" s="28">
        <v>26188.871080000001</v>
      </c>
      <c r="AD10" s="13" t="s">
        <v>50</v>
      </c>
      <c r="AE10" s="13">
        <v>35275</v>
      </c>
      <c r="AF10" s="13">
        <v>33862</v>
      </c>
      <c r="AG10" s="29">
        <v>69137</v>
      </c>
      <c r="AH10" s="15">
        <v>30023</v>
      </c>
      <c r="AI10" s="30">
        <v>26400</v>
      </c>
      <c r="AJ10" s="31">
        <v>56423</v>
      </c>
      <c r="AK10" s="15">
        <v>26189</v>
      </c>
      <c r="AL10" s="15">
        <v>24715</v>
      </c>
      <c r="AM10" s="25">
        <v>50904</v>
      </c>
      <c r="AO10" s="38" t="s">
        <v>51</v>
      </c>
      <c r="AP10" s="39">
        <f>AV8</f>
        <v>1.5601928393981812</v>
      </c>
      <c r="AQ10" s="34"/>
      <c r="AR10" s="34"/>
      <c r="AS10" s="34"/>
      <c r="AT10" s="34"/>
      <c r="AU10" s="34"/>
      <c r="AV10" s="34"/>
    </row>
    <row r="11" spans="1:50" x14ac:dyDescent="0.3">
      <c r="A11" s="101" t="s">
        <v>52</v>
      </c>
      <c r="B11" s="101">
        <v>491726</v>
      </c>
      <c r="C11" s="101">
        <v>4092847</v>
      </c>
      <c r="D11" s="104">
        <v>43154</v>
      </c>
      <c r="E11" s="101">
        <v>1E-3</v>
      </c>
      <c r="F11" s="105">
        <v>217.88900000000001</v>
      </c>
      <c r="G11" s="105">
        <v>182.03100000000001</v>
      </c>
      <c r="H11" s="105">
        <v>167.21199999999999</v>
      </c>
      <c r="I11" s="105">
        <v>155.221</v>
      </c>
      <c r="J11" s="105">
        <v>148.11500000000001</v>
      </c>
      <c r="K11" s="105">
        <v>147.703</v>
      </c>
      <c r="L11" s="105">
        <v>33702.645700000001</v>
      </c>
      <c r="M11" s="105">
        <v>30505.654839999999</v>
      </c>
      <c r="N11" s="108">
        <v>28475.571469999999</v>
      </c>
      <c r="O11" s="105">
        <v>26276.016350000002</v>
      </c>
      <c r="P11" s="105">
        <v>25969.300370000001</v>
      </c>
      <c r="Q11" s="108">
        <v>26130.467329999999</v>
      </c>
      <c r="S11" s="13" t="s">
        <v>52</v>
      </c>
      <c r="T11" s="26">
        <v>43796</v>
      </c>
      <c r="U11" s="13">
        <v>486677</v>
      </c>
      <c r="V11" s="13">
        <v>3658252</v>
      </c>
      <c r="W11" s="15">
        <v>35004.13132</v>
      </c>
      <c r="X11" s="15">
        <v>31288.898280000001</v>
      </c>
      <c r="Y11" s="27">
        <v>30691.608530000001</v>
      </c>
      <c r="Z11" s="15">
        <v>29792.562020000001</v>
      </c>
      <c r="AA11" s="15">
        <v>28995.26626</v>
      </c>
      <c r="AB11" s="28">
        <v>27598.796750000001</v>
      </c>
      <c r="AD11" s="13" t="s">
        <v>52</v>
      </c>
      <c r="AE11" s="13">
        <v>43796</v>
      </c>
      <c r="AF11" s="13">
        <v>43154</v>
      </c>
      <c r="AG11" s="29">
        <v>86950</v>
      </c>
      <c r="AH11" s="15">
        <v>30692</v>
      </c>
      <c r="AI11" s="30">
        <v>28476</v>
      </c>
      <c r="AJ11" s="31">
        <v>59167</v>
      </c>
      <c r="AK11" s="15">
        <v>27599</v>
      </c>
      <c r="AL11" s="15">
        <v>26130</v>
      </c>
      <c r="AM11" s="25">
        <v>53729</v>
      </c>
      <c r="AP11" s="34"/>
      <c r="AQ11" s="34"/>
      <c r="AR11" s="34"/>
      <c r="AS11" s="34"/>
      <c r="AT11" s="34"/>
      <c r="AU11" s="34"/>
      <c r="AV11" s="34"/>
    </row>
    <row r="12" spans="1:50" x14ac:dyDescent="0.3">
      <c r="A12" s="101" t="s">
        <v>53</v>
      </c>
      <c r="B12" s="101">
        <v>487815</v>
      </c>
      <c r="C12" s="101">
        <v>3601121</v>
      </c>
      <c r="D12" s="104">
        <v>49939</v>
      </c>
      <c r="E12" s="101"/>
      <c r="F12" s="101"/>
      <c r="G12" s="101"/>
      <c r="H12" s="101"/>
      <c r="I12" s="101"/>
      <c r="J12" s="101"/>
      <c r="K12" s="101"/>
      <c r="L12" s="105">
        <v>42810.769639999999</v>
      </c>
      <c r="M12" s="105">
        <v>33434.587789999998</v>
      </c>
      <c r="N12" s="108">
        <v>30263.024560000002</v>
      </c>
      <c r="O12" s="105">
        <v>28249.0877</v>
      </c>
      <c r="P12" s="105">
        <v>26067.026999999998</v>
      </c>
      <c r="Q12" s="108">
        <v>25762.750520000001</v>
      </c>
      <c r="S12" s="13" t="s">
        <v>53</v>
      </c>
      <c r="T12" s="26">
        <v>49226</v>
      </c>
      <c r="U12" s="13">
        <v>481494</v>
      </c>
      <c r="V12" s="13">
        <v>3171575</v>
      </c>
      <c r="W12" s="15">
        <v>43329.582499999997</v>
      </c>
      <c r="X12" s="15">
        <v>34631.345229999999</v>
      </c>
      <c r="Y12" s="27">
        <v>30955.67859</v>
      </c>
      <c r="Z12" s="15">
        <v>30364.74984</v>
      </c>
      <c r="AA12" s="15">
        <v>29475.277969999999</v>
      </c>
      <c r="AB12" s="28">
        <v>28686.47323</v>
      </c>
      <c r="AD12" s="13" t="s">
        <v>53</v>
      </c>
      <c r="AE12" s="13">
        <v>49226</v>
      </c>
      <c r="AF12" s="13">
        <v>49939</v>
      </c>
      <c r="AG12" s="29">
        <v>99165</v>
      </c>
      <c r="AH12" s="15">
        <v>30956</v>
      </c>
      <c r="AI12" s="30">
        <v>30263</v>
      </c>
      <c r="AJ12" s="31">
        <v>61219</v>
      </c>
      <c r="AK12" s="15">
        <v>28686</v>
      </c>
      <c r="AL12" s="15">
        <v>25763</v>
      </c>
      <c r="AM12" s="25">
        <v>54449</v>
      </c>
      <c r="AO12" s="32" t="s">
        <v>54</v>
      </c>
      <c r="AP12" s="33">
        <f>AG14/AG6</f>
        <v>1.6186530166627888</v>
      </c>
      <c r="AQ12" s="34">
        <f>(L14+W14)/(L6+W6)</f>
        <v>1.8219247570286754</v>
      </c>
      <c r="AR12" s="34">
        <f t="shared" ref="AR12:AV12" si="2">(M14+X14)/(M6+X6)</f>
        <v>1.860674631292079</v>
      </c>
      <c r="AS12" s="34">
        <f t="shared" si="2"/>
        <v>1.8896566503937247</v>
      </c>
      <c r="AT12" s="34">
        <f t="shared" si="2"/>
        <v>1.7664999139629791</v>
      </c>
      <c r="AU12" s="34">
        <f t="shared" si="2"/>
        <v>1.9209746521404623</v>
      </c>
      <c r="AV12" s="34">
        <f t="shared" si="2"/>
        <v>1.9318089501260134</v>
      </c>
    </row>
    <row r="13" spans="1:50" x14ac:dyDescent="0.3">
      <c r="A13" s="101" t="s">
        <v>55</v>
      </c>
      <c r="B13" s="101">
        <v>482509</v>
      </c>
      <c r="C13" s="101">
        <v>3113306</v>
      </c>
      <c r="D13" s="104">
        <v>51255</v>
      </c>
      <c r="E13" s="101"/>
      <c r="F13" s="101"/>
      <c r="G13" s="101"/>
      <c r="H13" s="101"/>
      <c r="I13" s="101"/>
      <c r="J13" s="101"/>
      <c r="K13" s="101"/>
      <c r="L13" s="105">
        <v>49395.809789999999</v>
      </c>
      <c r="M13" s="105">
        <v>42345.113709999998</v>
      </c>
      <c r="N13" s="108">
        <v>33070.917289999998</v>
      </c>
      <c r="O13" s="105">
        <v>29933.8514</v>
      </c>
      <c r="P13" s="105">
        <v>27941.82027</v>
      </c>
      <c r="Q13" s="108">
        <v>25783.494009999999</v>
      </c>
      <c r="S13" s="13" t="s">
        <v>55</v>
      </c>
      <c r="T13" s="26">
        <v>50487</v>
      </c>
      <c r="U13" s="13">
        <v>473710</v>
      </c>
      <c r="V13" s="13">
        <v>2690081</v>
      </c>
      <c r="W13" s="15">
        <v>48430.195310000003</v>
      </c>
      <c r="X13" s="15">
        <v>42629.101349999997</v>
      </c>
      <c r="Y13" s="27">
        <v>34071.482819999997</v>
      </c>
      <c r="Z13" s="15">
        <v>30455.238290000001</v>
      </c>
      <c r="AA13" s="15">
        <v>29873.862700000001</v>
      </c>
      <c r="AB13" s="28">
        <v>28998.770349999999</v>
      </c>
      <c r="AD13" s="13" t="s">
        <v>55</v>
      </c>
      <c r="AE13" s="13">
        <v>50487</v>
      </c>
      <c r="AF13" s="13">
        <v>51255</v>
      </c>
      <c r="AG13" s="29">
        <v>101742</v>
      </c>
      <c r="AH13" s="15">
        <v>34071</v>
      </c>
      <c r="AI13" s="30">
        <v>33071</v>
      </c>
      <c r="AJ13" s="31">
        <v>67142</v>
      </c>
      <c r="AK13" s="15">
        <v>28999</v>
      </c>
      <c r="AL13" s="15">
        <v>25783</v>
      </c>
      <c r="AM13" s="25">
        <v>54782</v>
      </c>
      <c r="AO13" s="36" t="s">
        <v>56</v>
      </c>
      <c r="AP13" s="37">
        <f>AS12</f>
        <v>1.8896566503937247</v>
      </c>
      <c r="AQ13" s="34"/>
      <c r="AR13" s="34"/>
      <c r="AS13" s="34"/>
      <c r="AT13" s="34"/>
      <c r="AU13" s="34"/>
      <c r="AV13" s="34"/>
    </row>
    <row r="14" spans="1:50" x14ac:dyDescent="0.3">
      <c r="A14" s="101" t="s">
        <v>57</v>
      </c>
      <c r="B14" s="101">
        <v>474940</v>
      </c>
      <c r="C14" s="101">
        <v>2630797</v>
      </c>
      <c r="D14" s="104">
        <v>45974</v>
      </c>
      <c r="E14" s="101"/>
      <c r="F14" s="101"/>
      <c r="G14" s="101"/>
      <c r="H14" s="101"/>
      <c r="I14" s="101"/>
      <c r="J14" s="101"/>
      <c r="K14" s="101"/>
      <c r="L14" s="105">
        <v>50450.975420000002</v>
      </c>
      <c r="M14" s="105">
        <v>48620.949869999997</v>
      </c>
      <c r="N14" s="108">
        <v>41680.856330000002</v>
      </c>
      <c r="O14" s="105">
        <v>32552.141940000001</v>
      </c>
      <c r="P14" s="105">
        <v>29464.28643</v>
      </c>
      <c r="Q14" s="108">
        <v>27503.503809999998</v>
      </c>
      <c r="S14" s="13" t="s">
        <v>57</v>
      </c>
      <c r="T14" s="26">
        <v>44465</v>
      </c>
      <c r="U14" s="13">
        <v>460189</v>
      </c>
      <c r="V14" s="13">
        <v>2216371</v>
      </c>
      <c r="W14" s="15">
        <v>49045.960700000003</v>
      </c>
      <c r="X14" s="15">
        <v>47047.862930000003</v>
      </c>
      <c r="Y14" s="27">
        <v>41412.348319999997</v>
      </c>
      <c r="Z14" s="15">
        <v>33098.988010000001</v>
      </c>
      <c r="AA14" s="15">
        <v>29585.961149999999</v>
      </c>
      <c r="AB14" s="28">
        <v>29021.179629999999</v>
      </c>
      <c r="AD14" s="13" t="s">
        <v>57</v>
      </c>
      <c r="AE14" s="13">
        <v>44465</v>
      </c>
      <c r="AF14" s="13">
        <v>45974</v>
      </c>
      <c r="AG14" s="29">
        <v>90439</v>
      </c>
      <c r="AH14" s="15">
        <v>41412</v>
      </c>
      <c r="AI14" s="30">
        <v>41681</v>
      </c>
      <c r="AJ14" s="31">
        <v>83093</v>
      </c>
      <c r="AK14" s="15">
        <v>29021</v>
      </c>
      <c r="AL14" s="15">
        <v>27504</v>
      </c>
      <c r="AM14" s="25">
        <v>56525</v>
      </c>
      <c r="AO14" s="38" t="s">
        <v>58</v>
      </c>
      <c r="AP14" s="39">
        <f>AV12</f>
        <v>1.9318089501260134</v>
      </c>
      <c r="AQ14" s="34"/>
      <c r="AR14" s="34"/>
      <c r="AS14" s="34"/>
      <c r="AT14" s="34"/>
      <c r="AU14" s="34"/>
      <c r="AV14" s="34"/>
    </row>
    <row r="15" spans="1:50" x14ac:dyDescent="0.3">
      <c r="A15" s="101" t="s">
        <v>59</v>
      </c>
      <c r="B15" s="101">
        <v>462337</v>
      </c>
      <c r="C15" s="101">
        <v>2155857</v>
      </c>
      <c r="D15" s="104">
        <v>39663</v>
      </c>
      <c r="E15" s="101"/>
      <c r="F15" s="101"/>
      <c r="G15" s="101"/>
      <c r="H15" s="101"/>
      <c r="I15" s="101"/>
      <c r="J15" s="101"/>
      <c r="K15" s="101"/>
      <c r="L15" s="105">
        <v>44754.03469</v>
      </c>
      <c r="M15" s="105">
        <v>49112.209170000002</v>
      </c>
      <c r="N15" s="108">
        <v>47330.745150000002</v>
      </c>
      <c r="O15" s="105">
        <v>40574.813820000003</v>
      </c>
      <c r="P15" s="105">
        <v>31688.33884</v>
      </c>
      <c r="Q15" s="108">
        <v>28682.422610000001</v>
      </c>
      <c r="S15" s="13" t="s">
        <v>59</v>
      </c>
      <c r="T15" s="26">
        <v>36280</v>
      </c>
      <c r="U15" s="13">
        <v>437786</v>
      </c>
      <c r="V15" s="13">
        <v>1756182</v>
      </c>
      <c r="W15" s="15">
        <v>42300.347229999999</v>
      </c>
      <c r="X15" s="15">
        <v>46658.29681</v>
      </c>
      <c r="Y15" s="27">
        <v>44757.470780000003</v>
      </c>
      <c r="Z15" s="15">
        <v>39396.305260000001</v>
      </c>
      <c r="AA15" s="15">
        <v>31487.657380000001</v>
      </c>
      <c r="AB15" s="28">
        <v>28145.652300000002</v>
      </c>
      <c r="AD15" s="13" t="s">
        <v>59</v>
      </c>
      <c r="AE15" s="13">
        <v>36280</v>
      </c>
      <c r="AF15" s="13">
        <v>39663</v>
      </c>
      <c r="AG15" s="29">
        <v>75943</v>
      </c>
      <c r="AH15" s="15">
        <v>44757</v>
      </c>
      <c r="AI15" s="30">
        <v>47331</v>
      </c>
      <c r="AJ15" s="31">
        <v>92088</v>
      </c>
      <c r="AK15" s="15">
        <v>28146</v>
      </c>
      <c r="AL15" s="15">
        <v>28682</v>
      </c>
      <c r="AM15" s="25">
        <v>56828</v>
      </c>
    </row>
    <row r="16" spans="1:50" x14ac:dyDescent="0.3">
      <c r="A16" s="101" t="s">
        <v>60</v>
      </c>
      <c r="B16" s="101">
        <v>440814</v>
      </c>
      <c r="C16" s="101">
        <v>1693520</v>
      </c>
      <c r="D16" s="104">
        <v>38139</v>
      </c>
      <c r="E16" s="101"/>
      <c r="F16" s="101"/>
      <c r="G16" s="101"/>
      <c r="H16" s="101"/>
      <c r="I16" s="101"/>
      <c r="J16" s="101"/>
      <c r="K16" s="101"/>
      <c r="L16" s="105">
        <v>37816.583319999998</v>
      </c>
      <c r="M16" s="105">
        <v>42670.616999999998</v>
      </c>
      <c r="N16" s="108">
        <v>46825.907019999999</v>
      </c>
      <c r="O16" s="105">
        <v>45127.374819999997</v>
      </c>
      <c r="P16" s="105">
        <v>38685.949809999998</v>
      </c>
      <c r="Q16" s="108">
        <v>30213.163560000001</v>
      </c>
      <c r="S16" s="13" t="s">
        <v>60</v>
      </c>
      <c r="T16" s="26">
        <v>32876</v>
      </c>
      <c r="U16" s="13">
        <v>402550</v>
      </c>
      <c r="V16" s="13">
        <v>1318396</v>
      </c>
      <c r="W16" s="15">
        <v>33359.938419999999</v>
      </c>
      <c r="X16" s="15">
        <v>38895.727079999997</v>
      </c>
      <c r="Y16" s="27">
        <v>42902.919190000001</v>
      </c>
      <c r="Z16" s="15">
        <v>41155.084589999999</v>
      </c>
      <c r="AA16" s="15">
        <v>36225.422200000001</v>
      </c>
      <c r="AB16" s="28">
        <v>28953.316190000001</v>
      </c>
      <c r="AD16" s="13" t="s">
        <v>60</v>
      </c>
      <c r="AE16" s="13">
        <v>32876</v>
      </c>
      <c r="AF16" s="13">
        <v>38139</v>
      </c>
      <c r="AG16" s="29">
        <v>71015</v>
      </c>
      <c r="AH16" s="15">
        <v>42903</v>
      </c>
      <c r="AI16" s="30">
        <v>46826</v>
      </c>
      <c r="AJ16" s="31">
        <v>89729</v>
      </c>
      <c r="AK16" s="15">
        <v>28953</v>
      </c>
      <c r="AL16" s="15">
        <v>30213</v>
      </c>
      <c r="AM16" s="25">
        <v>59166</v>
      </c>
    </row>
    <row r="17" spans="1:39" x14ac:dyDescent="0.3">
      <c r="A17" s="101" t="s">
        <v>61</v>
      </c>
      <c r="B17" s="101">
        <v>408578</v>
      </c>
      <c r="C17" s="101">
        <v>1252706</v>
      </c>
      <c r="D17" s="104">
        <v>36764</v>
      </c>
      <c r="E17" s="101"/>
      <c r="F17" s="101"/>
      <c r="G17" s="101"/>
      <c r="H17" s="101"/>
      <c r="I17" s="101"/>
      <c r="J17" s="101"/>
      <c r="K17" s="101"/>
      <c r="L17" s="105">
        <v>35349.957900000001</v>
      </c>
      <c r="M17" s="105">
        <v>35051.119019999998</v>
      </c>
      <c r="N17" s="108">
        <v>39550.185230000003</v>
      </c>
      <c r="O17" s="105">
        <v>43401.605750000002</v>
      </c>
      <c r="P17" s="105">
        <v>41827.284399999997</v>
      </c>
      <c r="Q17" s="108">
        <v>35856.910170000003</v>
      </c>
      <c r="S17" s="13" t="s">
        <v>61</v>
      </c>
      <c r="T17" s="26">
        <v>30450</v>
      </c>
      <c r="U17" s="13">
        <v>351624</v>
      </c>
      <c r="V17" s="13">
        <v>915846</v>
      </c>
      <c r="W17" s="15">
        <v>28716.906279999999</v>
      </c>
      <c r="X17" s="15">
        <v>29139.622370000001</v>
      </c>
      <c r="Y17" s="27">
        <v>33975.086669999997</v>
      </c>
      <c r="Z17" s="15">
        <v>37475.334880000002</v>
      </c>
      <c r="AA17" s="15">
        <v>35948.61623</v>
      </c>
      <c r="AB17" s="28">
        <v>31642.59808</v>
      </c>
      <c r="AD17" s="13" t="s">
        <v>61</v>
      </c>
      <c r="AE17" s="13">
        <v>30450</v>
      </c>
      <c r="AF17" s="13">
        <v>36764</v>
      </c>
      <c r="AG17" s="29">
        <v>67214</v>
      </c>
      <c r="AH17" s="15">
        <v>33975</v>
      </c>
      <c r="AI17" s="30">
        <v>39550</v>
      </c>
      <c r="AJ17" s="31">
        <v>73525</v>
      </c>
      <c r="AK17" s="15">
        <v>31643</v>
      </c>
      <c r="AL17" s="15">
        <v>35857</v>
      </c>
      <c r="AM17" s="25">
        <v>67500</v>
      </c>
    </row>
    <row r="18" spans="1:39" x14ac:dyDescent="0.3">
      <c r="A18" s="101" t="s">
        <v>62</v>
      </c>
      <c r="B18" s="101">
        <v>356854</v>
      </c>
      <c r="C18" s="101">
        <v>844128</v>
      </c>
      <c r="D18" s="104">
        <v>31847</v>
      </c>
      <c r="E18" s="101"/>
      <c r="F18" s="101"/>
      <c r="G18" s="101"/>
      <c r="H18" s="101"/>
      <c r="I18" s="101"/>
      <c r="J18" s="101"/>
      <c r="K18" s="101"/>
      <c r="L18" s="105">
        <v>32109.85529</v>
      </c>
      <c r="M18" s="105">
        <v>30874.824089999998</v>
      </c>
      <c r="N18" s="108">
        <v>30613.816770000001</v>
      </c>
      <c r="O18" s="105">
        <v>34543.322939999998</v>
      </c>
      <c r="P18" s="105">
        <v>37907.17224</v>
      </c>
      <c r="Q18" s="108">
        <v>36532.152370000003</v>
      </c>
      <c r="S18" s="13" t="s">
        <v>62</v>
      </c>
      <c r="T18" s="26">
        <v>23259</v>
      </c>
      <c r="U18" s="13">
        <v>278407</v>
      </c>
      <c r="V18" s="13">
        <v>564222</v>
      </c>
      <c r="W18" s="15">
        <v>24109.540730000001</v>
      </c>
      <c r="X18" s="15">
        <v>22737.320909999999</v>
      </c>
      <c r="Y18" s="27">
        <v>23072.01683</v>
      </c>
      <c r="Z18" s="15">
        <v>26900.615300000001</v>
      </c>
      <c r="AA18" s="15">
        <v>29672.023410000002</v>
      </c>
      <c r="AB18" s="28">
        <v>28463.206150000002</v>
      </c>
      <c r="AD18" s="13" t="s">
        <v>62</v>
      </c>
      <c r="AE18" s="13">
        <v>23259</v>
      </c>
      <c r="AF18" s="13">
        <v>31847</v>
      </c>
      <c r="AG18" s="29">
        <v>55106</v>
      </c>
      <c r="AH18" s="15">
        <v>23072</v>
      </c>
      <c r="AI18" s="30">
        <v>30614</v>
      </c>
      <c r="AJ18" s="31">
        <v>53686</v>
      </c>
      <c r="AK18" s="15">
        <v>28463</v>
      </c>
      <c r="AL18" s="15">
        <v>36532</v>
      </c>
      <c r="AM18" s="25">
        <v>64995</v>
      </c>
    </row>
    <row r="19" spans="1:39" x14ac:dyDescent="0.3">
      <c r="A19" s="101" t="s">
        <v>63</v>
      </c>
      <c r="B19" s="101">
        <v>271459</v>
      </c>
      <c r="C19" s="101">
        <v>487274</v>
      </c>
      <c r="D19" s="104">
        <v>36790</v>
      </c>
      <c r="E19" s="101"/>
      <c r="F19" s="101"/>
      <c r="G19" s="101"/>
      <c r="H19" s="101"/>
      <c r="I19" s="101"/>
      <c r="J19" s="101"/>
      <c r="K19" s="101"/>
      <c r="L19" s="105">
        <v>40520.419959999999</v>
      </c>
      <c r="M19" s="105">
        <v>42372.587390000001</v>
      </c>
      <c r="N19" s="108">
        <v>42253.428670000001</v>
      </c>
      <c r="O19" s="105">
        <v>42002.104549999996</v>
      </c>
      <c r="P19" s="105">
        <v>44879.969539999998</v>
      </c>
      <c r="Q19" s="108">
        <v>48713.465579999996</v>
      </c>
      <c r="S19" s="13" t="s">
        <v>63</v>
      </c>
      <c r="T19" s="26">
        <v>18391</v>
      </c>
      <c r="U19" s="13">
        <v>179199</v>
      </c>
      <c r="V19" s="13">
        <v>285815</v>
      </c>
      <c r="W19" s="15">
        <v>22116.968239999998</v>
      </c>
      <c r="X19" s="15">
        <v>24112.210609999998</v>
      </c>
      <c r="Y19" s="27">
        <v>24004.253219999999</v>
      </c>
      <c r="Z19" s="15">
        <v>24177.734479999999</v>
      </c>
      <c r="AA19" s="15">
        <v>26709.45291</v>
      </c>
      <c r="AB19" s="28">
        <v>29477.032759999998</v>
      </c>
      <c r="AD19" s="40" t="s">
        <v>63</v>
      </c>
      <c r="AE19" s="40">
        <v>18391</v>
      </c>
      <c r="AF19" s="40">
        <v>36790</v>
      </c>
      <c r="AG19" s="41">
        <v>55181</v>
      </c>
      <c r="AH19" s="42">
        <v>24004</v>
      </c>
      <c r="AI19" s="42">
        <v>42253</v>
      </c>
      <c r="AJ19" s="43">
        <v>66258</v>
      </c>
      <c r="AK19" s="42">
        <v>29477</v>
      </c>
      <c r="AL19" s="42">
        <v>48713</v>
      </c>
      <c r="AM19" s="44">
        <v>78190</v>
      </c>
    </row>
    <row r="20" spans="1:39" x14ac:dyDescent="0.3">
      <c r="A20" s="102" t="s">
        <v>64</v>
      </c>
      <c r="B20" s="102">
        <v>215815</v>
      </c>
      <c r="C20" s="102">
        <v>215815</v>
      </c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S20" s="40" t="s">
        <v>64</v>
      </c>
      <c r="T20" s="40"/>
      <c r="U20" s="40">
        <v>88411</v>
      </c>
      <c r="V20" s="40">
        <v>111058</v>
      </c>
      <c r="W20" s="40"/>
      <c r="X20" s="40"/>
      <c r="Y20" s="40"/>
      <c r="Z20" s="40"/>
      <c r="AA20" s="40"/>
      <c r="AB20" s="47"/>
    </row>
    <row r="22" spans="1:39" x14ac:dyDescent="0.3">
      <c r="E22" s="17" t="s">
        <v>65</v>
      </c>
      <c r="F22" s="19">
        <f>SUM(F5:F11)</f>
        <v>30916.01</v>
      </c>
      <c r="G22" s="19">
        <f t="shared" ref="G22:K22" si="3">SUM(G5:G11)</f>
        <v>29427.768</v>
      </c>
      <c r="H22" s="19">
        <f t="shared" si="3"/>
        <v>28518.267999999996</v>
      </c>
      <c r="I22" s="19">
        <f t="shared" si="3"/>
        <v>27331.196000000004</v>
      </c>
      <c r="J22" s="19">
        <f t="shared" si="3"/>
        <v>25113.896000000004</v>
      </c>
      <c r="K22" s="19">
        <f t="shared" si="3"/>
        <v>22055.373</v>
      </c>
    </row>
    <row r="23" spans="1:39" x14ac:dyDescent="0.3">
      <c r="E23" s="13" t="s">
        <v>66</v>
      </c>
      <c r="F23" s="15">
        <f>(1/2.05)*SUM(F5:F11)</f>
        <v>15080.980487804878</v>
      </c>
      <c r="G23" s="15">
        <f t="shared" ref="G23:I23" si="4">(1/2.05)*SUM(G5:G11)</f>
        <v>14355.008780487806</v>
      </c>
      <c r="H23" s="15">
        <f t="shared" si="4"/>
        <v>13911.350243902438</v>
      </c>
      <c r="I23" s="15">
        <f t="shared" si="4"/>
        <v>13332.29073170732</v>
      </c>
      <c r="J23" s="15">
        <f t="shared" ref="J23:K23" si="5">(1/2.05)*SUM(J5:J11)</f>
        <v>12250.680975609759</v>
      </c>
      <c r="K23" s="15">
        <f t="shared" si="5"/>
        <v>10758.718536585367</v>
      </c>
    </row>
    <row r="24" spans="1:39" x14ac:dyDescent="0.3">
      <c r="E24" s="40" t="s">
        <v>67</v>
      </c>
      <c r="F24" s="42">
        <f>F22-F23</f>
        <v>15835.02951219512</v>
      </c>
      <c r="G24" s="42">
        <f t="shared" ref="G24:K24" si="6">G22-G23</f>
        <v>15072.759219512194</v>
      </c>
      <c r="H24" s="42">
        <f t="shared" si="6"/>
        <v>14606.917756097559</v>
      </c>
      <c r="I24" s="42">
        <f t="shared" si="6"/>
        <v>13998.905268292683</v>
      </c>
      <c r="J24" s="42">
        <f t="shared" si="6"/>
        <v>12863.215024390245</v>
      </c>
      <c r="K24" s="42">
        <f t="shared" si="6"/>
        <v>11296.654463414632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3B3F-226A-4ED1-A0A2-F8B6C56B17AA}">
  <dimension ref="A1:AX24"/>
  <sheetViews>
    <sheetView topLeftCell="AI1" workbookViewId="0">
      <selection activeCell="AV16" sqref="AV16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13" t="s">
        <v>34</v>
      </c>
      <c r="B2" s="13">
        <v>498709</v>
      </c>
      <c r="C2" s="13">
        <v>8567466</v>
      </c>
      <c r="D2" s="14">
        <v>18221</v>
      </c>
      <c r="E2" s="13"/>
      <c r="F2" s="13"/>
      <c r="G2" s="13"/>
      <c r="H2" s="13"/>
      <c r="I2" s="13"/>
      <c r="J2" s="13"/>
      <c r="K2" s="13"/>
      <c r="L2" s="15">
        <v>18489.877530000002</v>
      </c>
      <c r="M2" s="15">
        <v>17640.72452</v>
      </c>
      <c r="N2" s="16">
        <v>17120.5455</v>
      </c>
      <c r="O2" s="15">
        <v>16362.913989999999</v>
      </c>
      <c r="P2" s="15">
        <v>15018.31847</v>
      </c>
      <c r="Q2" s="16">
        <v>13473.04407</v>
      </c>
      <c r="S2" s="17" t="s">
        <v>34</v>
      </c>
      <c r="T2" s="18">
        <v>19065</v>
      </c>
      <c r="U2" s="17">
        <v>498838</v>
      </c>
      <c r="V2" s="17">
        <v>8121195</v>
      </c>
      <c r="W2" s="19">
        <f>F24*$U$2/500000</f>
        <v>19419.39273986634</v>
      </c>
      <c r="X2" s="19">
        <f t="shared" ref="X2:AB2" si="0">G24*$U$2/500000</f>
        <v>18527.552448633949</v>
      </c>
      <c r="Y2" s="19">
        <f t="shared" si="0"/>
        <v>17981.222418675799</v>
      </c>
      <c r="Z2" s="19">
        <f t="shared" si="0"/>
        <v>17185.50314866273</v>
      </c>
      <c r="AA2" s="19">
        <f t="shared" si="0"/>
        <v>15773.313843526537</v>
      </c>
      <c r="AB2" s="19">
        <f t="shared" si="0"/>
        <v>14150.356017635122</v>
      </c>
      <c r="AD2" s="17" t="s">
        <v>34</v>
      </c>
      <c r="AE2">
        <v>19065</v>
      </c>
      <c r="AF2">
        <v>18221</v>
      </c>
      <c r="AG2" s="54">
        <v>37286</v>
      </c>
      <c r="AH2" s="52">
        <v>17981</v>
      </c>
      <c r="AI2" s="52">
        <v>17121</v>
      </c>
      <c r="AJ2" s="53">
        <v>35102</v>
      </c>
      <c r="AK2" s="52">
        <v>14150</v>
      </c>
      <c r="AL2" s="52">
        <v>13473</v>
      </c>
      <c r="AM2" s="25">
        <v>27623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98" t="s">
        <v>35</v>
      </c>
      <c r="B3" s="13">
        <v>498557</v>
      </c>
      <c r="C3" s="13">
        <v>8068757</v>
      </c>
      <c r="D3" s="14">
        <v>21435</v>
      </c>
      <c r="E3" s="13"/>
      <c r="F3" s="13"/>
      <c r="G3" s="13"/>
      <c r="H3" s="13"/>
      <c r="I3" s="13"/>
      <c r="J3" s="13"/>
      <c r="K3" s="13"/>
      <c r="L3" s="15">
        <v>18215.446479999999</v>
      </c>
      <c r="M3" s="15">
        <v>18484.24206</v>
      </c>
      <c r="N3" s="16">
        <v>17635.347860000002</v>
      </c>
      <c r="O3" s="15">
        <v>17115.327379999999</v>
      </c>
      <c r="P3" s="15">
        <v>16357.92679</v>
      </c>
      <c r="Q3" s="16">
        <v>15013.74108</v>
      </c>
      <c r="S3" s="98" t="s">
        <v>35</v>
      </c>
      <c r="T3" s="26">
        <v>22667</v>
      </c>
      <c r="U3" s="13">
        <v>498660</v>
      </c>
      <c r="V3" s="13">
        <v>7622357</v>
      </c>
      <c r="W3" s="15">
        <f>T2*U3/U2</f>
        <v>19058.197049944069</v>
      </c>
      <c r="X3" s="15">
        <f>W2*$U$3/$U$2</f>
        <v>19412.463332107316</v>
      </c>
      <c r="Y3" s="15">
        <f>X2*U3/U2</f>
        <v>18520.941275596095</v>
      </c>
      <c r="Z3" s="15">
        <f>Y2*U3/U2</f>
        <v>17974.806192184387</v>
      </c>
      <c r="AA3" s="15">
        <f>Z2*U3/U2</f>
        <v>17179.370858098533</v>
      </c>
      <c r="AB3" s="15">
        <f>AA2*U3/U2</f>
        <v>15767.685463442927</v>
      </c>
      <c r="AD3" s="13" t="s">
        <v>35</v>
      </c>
      <c r="AE3">
        <v>22667</v>
      </c>
      <c r="AF3">
        <v>21435</v>
      </c>
      <c r="AG3" s="54">
        <v>44102</v>
      </c>
      <c r="AH3" s="52">
        <v>18521</v>
      </c>
      <c r="AI3" s="52">
        <v>17635</v>
      </c>
      <c r="AJ3" s="53">
        <v>36156</v>
      </c>
      <c r="AK3" s="52">
        <v>15768</v>
      </c>
      <c r="AL3" s="52">
        <v>15014</v>
      </c>
      <c r="AM3" s="25">
        <v>30781</v>
      </c>
    </row>
    <row r="4" spans="1:50" x14ac:dyDescent="0.3">
      <c r="A4" s="98" t="s">
        <v>36</v>
      </c>
      <c r="B4" s="13">
        <v>498216</v>
      </c>
      <c r="C4" s="13">
        <v>7570200</v>
      </c>
      <c r="D4" s="14">
        <v>24923</v>
      </c>
      <c r="E4" s="13"/>
      <c r="F4" s="13"/>
      <c r="G4" s="13"/>
      <c r="H4" s="13"/>
      <c r="I4" s="13"/>
      <c r="J4" s="13"/>
      <c r="K4" s="13"/>
      <c r="L4" s="15">
        <v>21420.339019999999</v>
      </c>
      <c r="M4" s="15">
        <v>18202.987590000001</v>
      </c>
      <c r="N4" s="16">
        <v>18471.599320000001</v>
      </c>
      <c r="O4" s="15">
        <v>17623.285739999999</v>
      </c>
      <c r="P4" s="15">
        <v>17103.620940000001</v>
      </c>
      <c r="Q4" s="16">
        <v>16346.73839</v>
      </c>
      <c r="S4" s="98" t="s">
        <v>36</v>
      </c>
      <c r="T4" s="26">
        <v>26612</v>
      </c>
      <c r="U4" s="13">
        <v>498367</v>
      </c>
      <c r="V4" s="13">
        <v>7123697</v>
      </c>
      <c r="W4" s="15">
        <f t="shared" ref="W4:W17" si="1">T3*U4/U3</f>
        <v>22653.681444270645</v>
      </c>
      <c r="X4" s="15">
        <f t="shared" ref="X4:X18" si="2">W3*U4/U3</f>
        <v>19046.99893552616</v>
      </c>
      <c r="Y4" s="15">
        <f t="shared" ref="Y4:Y18" si="3">X3*U4/U3</f>
        <v>19401.057059784878</v>
      </c>
      <c r="Z4" s="15">
        <f t="shared" ref="Z4:Z18" si="4">Y3*U4/U3</f>
        <v>18510.058839078731</v>
      </c>
      <c r="AA4" s="15">
        <f t="shared" ref="AA4:AA18" si="5">Z3*U4/U3</f>
        <v>17964.244650824923</v>
      </c>
      <c r="AB4" s="15">
        <f t="shared" ref="AB4:AB18" si="6">AA3*U4/U3</f>
        <v>17169.276694417022</v>
      </c>
      <c r="AD4" s="13" t="s">
        <v>36</v>
      </c>
      <c r="AE4">
        <v>26612</v>
      </c>
      <c r="AF4">
        <v>24923</v>
      </c>
      <c r="AG4" s="54">
        <v>51535</v>
      </c>
      <c r="AH4" s="52">
        <v>19401</v>
      </c>
      <c r="AI4" s="52">
        <v>18472</v>
      </c>
      <c r="AJ4" s="53">
        <v>37873</v>
      </c>
      <c r="AK4" s="52">
        <v>17169</v>
      </c>
      <c r="AL4" s="52">
        <v>16347</v>
      </c>
      <c r="AM4" s="25">
        <v>33516</v>
      </c>
      <c r="AO4" s="32" t="s">
        <v>37</v>
      </c>
      <c r="AP4" s="33">
        <f>SUM(AG2:AG5,AG15:AG19)/SUM(AG6:AG14)</f>
        <v>0.75024027754987221</v>
      </c>
      <c r="AQ4" s="34">
        <f t="shared" ref="AQ4:AV4" si="7">SUM(L2:L5,L15:L19,W2:W5,W15:W19)/SUM(L6:L14,W6:W14)</f>
        <v>0.79823436906328293</v>
      </c>
      <c r="AR4" s="34">
        <f t="shared" si="7"/>
        <v>0.87878444304536296</v>
      </c>
      <c r="AS4" s="34">
        <f t="shared" si="7"/>
        <v>0.97999551351456393</v>
      </c>
      <c r="AT4" s="34">
        <f t="shared" si="7"/>
        <v>1.0720419359843312</v>
      </c>
      <c r="AU4" s="34">
        <f t="shared" si="7"/>
        <v>1.087079666112857</v>
      </c>
      <c r="AV4" s="34">
        <f t="shared" si="7"/>
        <v>1.0676550065166039</v>
      </c>
      <c r="AX4" t="s">
        <v>38</v>
      </c>
    </row>
    <row r="5" spans="1:50" x14ac:dyDescent="0.3">
      <c r="A5" s="13" t="s">
        <v>39</v>
      </c>
      <c r="B5" s="13">
        <v>497946</v>
      </c>
      <c r="C5" s="13">
        <v>7071984</v>
      </c>
      <c r="D5" s="14">
        <v>26461</v>
      </c>
      <c r="E5" s="55">
        <v>1E-3</v>
      </c>
      <c r="F5" s="15">
        <v>143.83699999999999</v>
      </c>
      <c r="G5" s="15">
        <v>129.691</v>
      </c>
      <c r="H5" s="15">
        <v>110.88500000000001</v>
      </c>
      <c r="I5" s="15">
        <v>102.633</v>
      </c>
      <c r="J5" s="15">
        <v>101.011</v>
      </c>
      <c r="K5" s="15">
        <v>97.183000000000007</v>
      </c>
      <c r="L5" s="15">
        <v>24909.49339</v>
      </c>
      <c r="M5" s="15">
        <v>21408.730619999998</v>
      </c>
      <c r="N5" s="16">
        <v>18193.122780000002</v>
      </c>
      <c r="O5" s="15">
        <v>18461.588940000001</v>
      </c>
      <c r="P5" s="15">
        <v>17613.735089999998</v>
      </c>
      <c r="Q5" s="16">
        <v>17094.351920000001</v>
      </c>
      <c r="S5" s="13" t="s">
        <v>39</v>
      </c>
      <c r="T5" s="26">
        <v>28229</v>
      </c>
      <c r="U5" s="13">
        <v>497790</v>
      </c>
      <c r="V5" s="13">
        <v>6625330</v>
      </c>
      <c r="W5" s="15">
        <f t="shared" si="1"/>
        <v>26581.189123677934</v>
      </c>
      <c r="X5" s="15">
        <f t="shared" si="2"/>
        <v>22627.453435206353</v>
      </c>
      <c r="Y5" s="15">
        <f t="shared" si="3"/>
        <v>19024.946676075197</v>
      </c>
      <c r="Z5" s="15">
        <f t="shared" si="4"/>
        <v>19378.594878453656</v>
      </c>
      <c r="AA5" s="15">
        <f t="shared" si="5"/>
        <v>18488.628238838046</v>
      </c>
      <c r="AB5" s="15">
        <f t="shared" si="6"/>
        <v>17943.445984052192</v>
      </c>
      <c r="AD5" s="13" t="s">
        <v>39</v>
      </c>
      <c r="AE5">
        <v>28229</v>
      </c>
      <c r="AF5">
        <v>26461</v>
      </c>
      <c r="AG5" s="54">
        <v>54690</v>
      </c>
      <c r="AH5" s="52">
        <v>19025</v>
      </c>
      <c r="AI5" s="52">
        <v>18193</v>
      </c>
      <c r="AJ5" s="53">
        <v>37218</v>
      </c>
      <c r="AK5" s="52">
        <v>17943</v>
      </c>
      <c r="AL5" s="52">
        <v>17094</v>
      </c>
      <c r="AM5" s="25">
        <v>35038</v>
      </c>
      <c r="AO5" s="36" t="s">
        <v>40</v>
      </c>
      <c r="AP5" s="37">
        <f>AS4</f>
        <v>0.97999551351456393</v>
      </c>
      <c r="AQ5" s="34"/>
      <c r="AR5" s="34"/>
      <c r="AS5" s="34"/>
      <c r="AT5" s="34"/>
      <c r="AU5" s="34"/>
      <c r="AV5" s="34"/>
      <c r="AX5" t="s">
        <v>41</v>
      </c>
    </row>
    <row r="6" spans="1:50" x14ac:dyDescent="0.3">
      <c r="A6" s="13" t="s">
        <v>42</v>
      </c>
      <c r="B6" s="13">
        <v>497628</v>
      </c>
      <c r="C6" s="13">
        <v>6574038</v>
      </c>
      <c r="D6" s="14">
        <v>26281</v>
      </c>
      <c r="E6" s="55">
        <v>1.4E-2</v>
      </c>
      <c r="F6" s="15">
        <v>1823.761</v>
      </c>
      <c r="G6" s="15">
        <v>1775.771</v>
      </c>
      <c r="H6" s="15">
        <v>1601.124</v>
      </c>
      <c r="I6" s="15">
        <v>1368.953</v>
      </c>
      <c r="J6" s="15">
        <v>1267.077</v>
      </c>
      <c r="K6" s="15">
        <v>1247.049</v>
      </c>
      <c r="L6" s="15">
        <v>26444.10138</v>
      </c>
      <c r="M6" s="15">
        <v>24893.585599999999</v>
      </c>
      <c r="N6" s="16">
        <v>21395.058499999999</v>
      </c>
      <c r="O6" s="15">
        <v>18181.504219999999</v>
      </c>
      <c r="P6" s="15">
        <v>18449.798930000001</v>
      </c>
      <c r="Q6" s="16">
        <v>17602.486550000001</v>
      </c>
      <c r="S6" s="13" t="s">
        <v>42</v>
      </c>
      <c r="T6" s="26">
        <v>29592</v>
      </c>
      <c r="U6" s="13">
        <v>496693</v>
      </c>
      <c r="V6" s="13">
        <v>6127540</v>
      </c>
      <c r="W6" s="15">
        <f t="shared" si="1"/>
        <v>28166.790608489522</v>
      </c>
      <c r="X6" s="15">
        <f t="shared" si="2"/>
        <v>26522.611079786584</v>
      </c>
      <c r="Y6" s="15">
        <f t="shared" si="3"/>
        <v>22577.588398909076</v>
      </c>
      <c r="Z6" s="15">
        <f t="shared" si="4"/>
        <v>18983.020629943989</v>
      </c>
      <c r="AA6" s="15">
        <f t="shared" si="5"/>
        <v>19335.889483444385</v>
      </c>
      <c r="AB6" s="15">
        <f t="shared" si="6"/>
        <v>18447.884099385654</v>
      </c>
      <c r="AD6" s="13" t="s">
        <v>42</v>
      </c>
      <c r="AE6">
        <v>29592</v>
      </c>
      <c r="AF6">
        <v>26281</v>
      </c>
      <c r="AG6" s="54">
        <v>55873</v>
      </c>
      <c r="AH6" s="52">
        <v>22578</v>
      </c>
      <c r="AI6" s="52">
        <v>21395</v>
      </c>
      <c r="AJ6" s="53">
        <v>43973</v>
      </c>
      <c r="AK6" s="52">
        <v>18448</v>
      </c>
      <c r="AL6" s="52">
        <v>17602</v>
      </c>
      <c r="AM6" s="25">
        <v>36050</v>
      </c>
      <c r="AO6" s="38" t="s">
        <v>43</v>
      </c>
      <c r="AP6" s="39">
        <f>AV4</f>
        <v>1.0676550065166039</v>
      </c>
      <c r="AQ6" s="34"/>
      <c r="AR6" s="34"/>
      <c r="AS6" s="34"/>
      <c r="AT6" s="34"/>
      <c r="AU6" s="34"/>
      <c r="AV6" s="34"/>
      <c r="AX6" t="s">
        <v>44</v>
      </c>
    </row>
    <row r="7" spans="1:50" x14ac:dyDescent="0.3">
      <c r="A7" s="13" t="s">
        <v>45</v>
      </c>
      <c r="B7" s="13">
        <v>497265</v>
      </c>
      <c r="C7" s="13">
        <v>6076410</v>
      </c>
      <c r="D7" s="14">
        <v>26572</v>
      </c>
      <c r="E7" s="55">
        <v>6.3E-2</v>
      </c>
      <c r="F7" s="15">
        <v>8374.4259999999995</v>
      </c>
      <c r="G7" s="15">
        <v>8351.0959999999995</v>
      </c>
      <c r="H7" s="15">
        <v>8131.3440000000001</v>
      </c>
      <c r="I7" s="15">
        <v>7331.6289999999999</v>
      </c>
      <c r="J7" s="15">
        <v>6268.5069999999996</v>
      </c>
      <c r="K7" s="15">
        <v>5802.009</v>
      </c>
      <c r="L7" s="15">
        <v>26261.82905</v>
      </c>
      <c r="M7" s="15">
        <v>26424.811460000001</v>
      </c>
      <c r="N7" s="16">
        <v>24875.42671</v>
      </c>
      <c r="O7" s="15">
        <v>21379.451649999999</v>
      </c>
      <c r="P7" s="15">
        <v>18168.241529999999</v>
      </c>
      <c r="Q7" s="16">
        <v>18436.340530000001</v>
      </c>
      <c r="S7" s="13" t="s">
        <v>45</v>
      </c>
      <c r="T7" s="26">
        <v>30332</v>
      </c>
      <c r="U7" s="13">
        <v>495489</v>
      </c>
      <c r="V7" s="13">
        <v>5630847</v>
      </c>
      <c r="W7" s="15">
        <f t="shared" si="1"/>
        <v>29520.268028742099</v>
      </c>
      <c r="X7" s="15">
        <f t="shared" si="2"/>
        <v>28098.513391189052</v>
      </c>
      <c r="Y7" s="15">
        <f t="shared" si="3"/>
        <v>26458.319407183862</v>
      </c>
      <c r="Z7" s="15">
        <f t="shared" si="4"/>
        <v>22522.859589700398</v>
      </c>
      <c r="AA7" s="15">
        <f t="shared" si="5"/>
        <v>18937.005170015113</v>
      </c>
      <c r="AB7" s="15">
        <f t="shared" si="6"/>
        <v>19289.018657928289</v>
      </c>
      <c r="AD7" s="13" t="s">
        <v>45</v>
      </c>
      <c r="AE7">
        <v>30332</v>
      </c>
      <c r="AF7">
        <v>26572</v>
      </c>
      <c r="AG7" s="54">
        <v>56904</v>
      </c>
      <c r="AH7" s="52">
        <v>26458</v>
      </c>
      <c r="AI7" s="52">
        <v>24875</v>
      </c>
      <c r="AJ7" s="53">
        <v>51334</v>
      </c>
      <c r="AK7" s="52">
        <v>19289</v>
      </c>
      <c r="AL7" s="52">
        <v>18436</v>
      </c>
      <c r="AM7" s="25">
        <v>37725</v>
      </c>
      <c r="AP7" s="34"/>
      <c r="AQ7" s="34"/>
      <c r="AR7" s="34"/>
      <c r="AS7" s="34"/>
      <c r="AT7" s="34"/>
      <c r="AU7" s="34"/>
      <c r="AV7" s="34"/>
    </row>
    <row r="8" spans="1:50" x14ac:dyDescent="0.3">
      <c r="A8" s="13" t="s">
        <v>46</v>
      </c>
      <c r="B8" s="13">
        <v>496534</v>
      </c>
      <c r="C8" s="13">
        <v>5579145</v>
      </c>
      <c r="D8" s="14">
        <v>28754</v>
      </c>
      <c r="E8" s="55">
        <v>0.107</v>
      </c>
      <c r="F8" s="15">
        <v>14803.353999999999</v>
      </c>
      <c r="G8" s="15">
        <v>14125.726000000001</v>
      </c>
      <c r="H8" s="15">
        <v>14086.373</v>
      </c>
      <c r="I8" s="15">
        <v>13715.703</v>
      </c>
      <c r="J8" s="15">
        <v>12366.769</v>
      </c>
      <c r="K8" s="15">
        <v>10573.526</v>
      </c>
      <c r="L8" s="15">
        <v>26532.93807</v>
      </c>
      <c r="M8" s="15">
        <v>26223.22308</v>
      </c>
      <c r="N8" s="16">
        <v>26385.965899999999</v>
      </c>
      <c r="O8" s="15">
        <v>24838.858810000002</v>
      </c>
      <c r="P8" s="15">
        <v>21348.022970000002</v>
      </c>
      <c r="Q8" s="16">
        <v>18141.533469999998</v>
      </c>
      <c r="S8" s="13" t="s">
        <v>46</v>
      </c>
      <c r="T8" s="26">
        <v>31162</v>
      </c>
      <c r="U8" s="13">
        <v>494136</v>
      </c>
      <c r="V8" s="13">
        <v>5135358</v>
      </c>
      <c r="W8" s="15">
        <f t="shared" si="1"/>
        <v>30249.174355031089</v>
      </c>
      <c r="X8" s="15">
        <f t="shared" si="2"/>
        <v>29439.658928150788</v>
      </c>
      <c r="Y8" s="15">
        <f t="shared" si="3"/>
        <v>28021.78658470439</v>
      </c>
      <c r="Z8" s="15">
        <f t="shared" si="4"/>
        <v>26386.071373104562</v>
      </c>
      <c r="AA8" s="15">
        <f t="shared" si="5"/>
        <v>22461.357863073037</v>
      </c>
      <c r="AB8" s="15">
        <f t="shared" si="6"/>
        <v>18885.295105825939</v>
      </c>
      <c r="AD8" s="13" t="s">
        <v>46</v>
      </c>
      <c r="AE8">
        <v>31162</v>
      </c>
      <c r="AF8">
        <v>28754</v>
      </c>
      <c r="AG8" s="54">
        <v>59916</v>
      </c>
      <c r="AH8" s="52">
        <v>28022</v>
      </c>
      <c r="AI8" s="52">
        <v>26386</v>
      </c>
      <c r="AJ8" s="53">
        <v>54408</v>
      </c>
      <c r="AK8" s="52">
        <v>18885</v>
      </c>
      <c r="AL8" s="52">
        <v>18142</v>
      </c>
      <c r="AM8" s="25">
        <v>37027</v>
      </c>
      <c r="AO8" s="32" t="s">
        <v>47</v>
      </c>
      <c r="AP8" s="33">
        <f>0.8*SUM(AG11:AG14)/SUM(AG6:AG9)</f>
        <v>1.2872081697581141</v>
      </c>
      <c r="AQ8" s="34">
        <f>0.8*SUM(L11:L14,W11:W14)/SUM(L6:L9,W6:W9)</f>
        <v>1.2414447146392669</v>
      </c>
      <c r="AR8" s="34">
        <f t="shared" ref="AR8:AV8" si="8">0.8*SUM(M11:M14,X11:X14)/SUM(M6:M9,X6:X9)</f>
        <v>1.1381981609544676</v>
      </c>
      <c r="AS8" s="34">
        <f t="shared" si="8"/>
        <v>1.0548601797795845</v>
      </c>
      <c r="AT8" s="34">
        <f t="shared" si="8"/>
        <v>1.032232591834356</v>
      </c>
      <c r="AU8" s="34">
        <f t="shared" si="8"/>
        <v>1.0712609414062215</v>
      </c>
      <c r="AV8" s="34">
        <f t="shared" si="8"/>
        <v>1.1364684000247045</v>
      </c>
    </row>
    <row r="9" spans="1:50" x14ac:dyDescent="0.3">
      <c r="A9" s="13" t="s">
        <v>48</v>
      </c>
      <c r="B9" s="13">
        <v>495713</v>
      </c>
      <c r="C9" s="13">
        <v>5082611</v>
      </c>
      <c r="D9" s="14">
        <v>30753</v>
      </c>
      <c r="E9" s="55">
        <v>6.7000000000000004E-2</v>
      </c>
      <c r="F9" s="15">
        <v>9887.2160000000003</v>
      </c>
      <c r="G9" s="15">
        <v>9178.1880000000001</v>
      </c>
      <c r="H9" s="15">
        <v>8758.0529999999999</v>
      </c>
      <c r="I9" s="15">
        <v>8733.6540000000005</v>
      </c>
      <c r="J9" s="15">
        <v>8503.8359999999993</v>
      </c>
      <c r="K9" s="15">
        <v>7667.4870000000001</v>
      </c>
      <c r="L9" s="15">
        <v>28706.45636</v>
      </c>
      <c r="M9" s="15">
        <v>26489.066869999999</v>
      </c>
      <c r="N9" s="16">
        <v>26179.863979999998</v>
      </c>
      <c r="O9" s="15">
        <v>26342.33771</v>
      </c>
      <c r="P9" s="15">
        <v>24797.788710000001</v>
      </c>
      <c r="Q9" s="16">
        <v>21312.724829999999</v>
      </c>
      <c r="S9" s="13" t="s">
        <v>48</v>
      </c>
      <c r="T9" s="26">
        <v>31665</v>
      </c>
      <c r="U9" s="13">
        <v>492527</v>
      </c>
      <c r="V9" s="13">
        <v>4641222</v>
      </c>
      <c r="W9" s="15">
        <f t="shared" si="1"/>
        <v>31060.530651480563</v>
      </c>
      <c r="X9" s="15">
        <f t="shared" si="2"/>
        <v>30150.677338952024</v>
      </c>
      <c r="Y9" s="15">
        <f t="shared" si="3"/>
        <v>29343.797846959791</v>
      </c>
      <c r="Z9" s="15">
        <f t="shared" si="4"/>
        <v>27930.542363245542</v>
      </c>
      <c r="AA9" s="15">
        <f t="shared" si="5"/>
        <v>26300.153348837306</v>
      </c>
      <c r="AB9" s="15">
        <f t="shared" si="6"/>
        <v>22388.219446115589</v>
      </c>
      <c r="AD9" s="13" t="s">
        <v>48</v>
      </c>
      <c r="AE9">
        <v>31665</v>
      </c>
      <c r="AF9">
        <v>30753</v>
      </c>
      <c r="AG9" s="54">
        <v>62418</v>
      </c>
      <c r="AH9" s="52">
        <v>29344</v>
      </c>
      <c r="AI9" s="52">
        <v>26180</v>
      </c>
      <c r="AJ9" s="53">
        <v>55524</v>
      </c>
      <c r="AK9" s="52">
        <v>22388</v>
      </c>
      <c r="AL9" s="52">
        <v>21313</v>
      </c>
      <c r="AM9" s="25">
        <v>43701</v>
      </c>
      <c r="AO9" s="36" t="s">
        <v>49</v>
      </c>
      <c r="AP9" s="37">
        <f>AS8</f>
        <v>1.0548601797795845</v>
      </c>
      <c r="AQ9" s="34"/>
      <c r="AR9" s="34"/>
      <c r="AS9" s="34"/>
      <c r="AT9" s="34"/>
      <c r="AU9" s="34"/>
      <c r="AV9" s="34"/>
    </row>
    <row r="10" spans="1:50" x14ac:dyDescent="0.3">
      <c r="A10" s="13" t="s">
        <v>50</v>
      </c>
      <c r="B10" s="13">
        <v>494051</v>
      </c>
      <c r="C10" s="13">
        <v>4586898</v>
      </c>
      <c r="D10" s="14">
        <v>33862</v>
      </c>
      <c r="E10" s="55">
        <v>1.6E-2</v>
      </c>
      <c r="F10" s="15">
        <v>2592.41</v>
      </c>
      <c r="G10" s="15">
        <v>2381.3670000000002</v>
      </c>
      <c r="H10" s="15">
        <v>2210.596</v>
      </c>
      <c r="I10" s="15">
        <v>2109.4050000000002</v>
      </c>
      <c r="J10" s="15">
        <v>2103.5279999999998</v>
      </c>
      <c r="K10" s="15">
        <v>2048.1759999999999</v>
      </c>
      <c r="L10" s="15">
        <v>30649.89299</v>
      </c>
      <c r="M10" s="15">
        <v>28610.210889999998</v>
      </c>
      <c r="N10" s="16">
        <v>26400.255740000001</v>
      </c>
      <c r="O10" s="15">
        <v>26092.089530000001</v>
      </c>
      <c r="P10" s="15">
        <v>26254.018530000001</v>
      </c>
      <c r="Q10" s="16">
        <v>24714.648010000001</v>
      </c>
      <c r="S10" s="13" t="s">
        <v>50</v>
      </c>
      <c r="T10" s="26">
        <v>35275</v>
      </c>
      <c r="U10" s="13">
        <v>490443</v>
      </c>
      <c r="V10" s="13">
        <v>4148695</v>
      </c>
      <c r="W10" s="15">
        <f t="shared" si="1"/>
        <v>31531.017781766277</v>
      </c>
      <c r="X10" s="15">
        <f t="shared" si="2"/>
        <v>30929.106088202439</v>
      </c>
      <c r="Y10" s="15">
        <f t="shared" si="3"/>
        <v>30023.102583508411</v>
      </c>
      <c r="Z10" s="15">
        <f t="shared" si="4"/>
        <v>29219.63719239047</v>
      </c>
      <c r="AA10" s="15">
        <f t="shared" si="5"/>
        <v>27812.36153197131</v>
      </c>
      <c r="AB10" s="15">
        <f t="shared" si="6"/>
        <v>26188.871084963495</v>
      </c>
      <c r="AD10" s="13" t="s">
        <v>50</v>
      </c>
      <c r="AE10">
        <v>35275</v>
      </c>
      <c r="AF10">
        <v>33862</v>
      </c>
      <c r="AG10" s="54">
        <v>69137</v>
      </c>
      <c r="AH10" s="52">
        <v>30023</v>
      </c>
      <c r="AI10" s="52">
        <v>26400</v>
      </c>
      <c r="AJ10" s="53">
        <v>56423</v>
      </c>
      <c r="AK10" s="52">
        <v>26189</v>
      </c>
      <c r="AL10" s="52">
        <v>24715</v>
      </c>
      <c r="AM10" s="25">
        <v>50904</v>
      </c>
      <c r="AO10" s="38" t="s">
        <v>51</v>
      </c>
      <c r="AP10" s="39">
        <f>AV8</f>
        <v>1.1364684000247045</v>
      </c>
      <c r="AQ10" s="34"/>
      <c r="AR10" s="34"/>
      <c r="AS10" s="34"/>
      <c r="AT10" s="34"/>
      <c r="AU10" s="34"/>
      <c r="AV10" s="34"/>
    </row>
    <row r="11" spans="1:50" x14ac:dyDescent="0.3">
      <c r="A11" s="13" t="s">
        <v>52</v>
      </c>
      <c r="B11" s="13">
        <v>491726</v>
      </c>
      <c r="C11" s="13">
        <v>4092847</v>
      </c>
      <c r="D11" s="14">
        <v>43154</v>
      </c>
      <c r="E11" s="55">
        <v>2E-3</v>
      </c>
      <c r="F11" s="15">
        <v>377.36599999999999</v>
      </c>
      <c r="G11" s="15">
        <v>315.26299999999998</v>
      </c>
      <c r="H11" s="15">
        <v>289.59800000000001</v>
      </c>
      <c r="I11" s="15">
        <v>268.83</v>
      </c>
      <c r="J11" s="15">
        <v>256.52499999999998</v>
      </c>
      <c r="K11" s="15">
        <v>255.81</v>
      </c>
      <c r="L11" s="15">
        <v>33702.645700000001</v>
      </c>
      <c r="M11" s="15">
        <v>30505.654839999999</v>
      </c>
      <c r="N11" s="16">
        <v>28475.571469999999</v>
      </c>
      <c r="O11" s="15">
        <v>26276.016350000002</v>
      </c>
      <c r="P11" s="15">
        <v>25969.300370000001</v>
      </c>
      <c r="Q11" s="16">
        <v>26130.467329999999</v>
      </c>
      <c r="S11" s="13" t="s">
        <v>52</v>
      </c>
      <c r="T11" s="26">
        <v>43796</v>
      </c>
      <c r="U11" s="13">
        <v>486677</v>
      </c>
      <c r="V11" s="13">
        <v>3658252</v>
      </c>
      <c r="W11" s="15">
        <f t="shared" si="1"/>
        <v>35004.131315973515</v>
      </c>
      <c r="X11" s="15">
        <f t="shared" si="2"/>
        <v>31288.898283748909</v>
      </c>
      <c r="Y11" s="15">
        <f t="shared" si="3"/>
        <v>30691.608532873543</v>
      </c>
      <c r="Z11" s="15">
        <f t="shared" si="4"/>
        <v>29792.562022567603</v>
      </c>
      <c r="AA11" s="15">
        <f t="shared" si="5"/>
        <v>28995.266259037271</v>
      </c>
      <c r="AB11" s="15">
        <f t="shared" si="6"/>
        <v>27598.796747624496</v>
      </c>
      <c r="AD11" s="13" t="s">
        <v>52</v>
      </c>
      <c r="AE11">
        <v>43796</v>
      </c>
      <c r="AF11">
        <v>43154</v>
      </c>
      <c r="AG11" s="54">
        <v>86950</v>
      </c>
      <c r="AH11" s="52">
        <v>30692</v>
      </c>
      <c r="AI11" s="52">
        <v>28476</v>
      </c>
      <c r="AJ11" s="53">
        <v>59167</v>
      </c>
      <c r="AK11" s="52">
        <v>27599</v>
      </c>
      <c r="AL11" s="52">
        <v>26130</v>
      </c>
      <c r="AM11" s="25">
        <v>53729</v>
      </c>
      <c r="AP11" s="34"/>
      <c r="AQ11" s="34"/>
      <c r="AR11" s="34"/>
      <c r="AS11" s="34"/>
      <c r="AT11" s="34"/>
      <c r="AU11" s="34"/>
      <c r="AV11" s="34"/>
    </row>
    <row r="12" spans="1:50" x14ac:dyDescent="0.3">
      <c r="A12" s="13" t="s">
        <v>53</v>
      </c>
      <c r="B12" s="13">
        <v>487815</v>
      </c>
      <c r="C12" s="13">
        <v>3601121</v>
      </c>
      <c r="D12" s="14">
        <v>49939</v>
      </c>
      <c r="E12" s="35"/>
      <c r="F12" s="35"/>
      <c r="G12" s="35"/>
      <c r="H12" s="35"/>
      <c r="I12" s="35"/>
      <c r="J12" s="35"/>
      <c r="K12" s="35"/>
      <c r="L12" s="15">
        <v>42810.769639999999</v>
      </c>
      <c r="M12" s="15">
        <v>33434.587789999998</v>
      </c>
      <c r="N12" s="16">
        <v>30263.024560000002</v>
      </c>
      <c r="O12" s="15">
        <v>28249.0877</v>
      </c>
      <c r="P12" s="15">
        <v>26067.026999999998</v>
      </c>
      <c r="Q12" s="16">
        <v>25762.750520000001</v>
      </c>
      <c r="S12" s="13" t="s">
        <v>53</v>
      </c>
      <c r="T12" s="26">
        <v>49226</v>
      </c>
      <c r="U12" s="13">
        <v>481494</v>
      </c>
      <c r="V12" s="13">
        <v>3171575</v>
      </c>
      <c r="W12" s="15">
        <f t="shared" si="1"/>
        <v>43329.582503385202</v>
      </c>
      <c r="X12" s="15">
        <f t="shared" si="2"/>
        <v>34631.345232779342</v>
      </c>
      <c r="Y12" s="15">
        <f t="shared" si="3"/>
        <v>30955.678592239612</v>
      </c>
      <c r="Z12" s="15">
        <f t="shared" si="4"/>
        <v>30364.749842148722</v>
      </c>
      <c r="AA12" s="15">
        <f t="shared" si="5"/>
        <v>29475.277973880347</v>
      </c>
      <c r="AB12" s="15">
        <f t="shared" si="6"/>
        <v>28686.47322994284</v>
      </c>
      <c r="AD12" s="13" t="s">
        <v>53</v>
      </c>
      <c r="AE12">
        <v>49226</v>
      </c>
      <c r="AF12">
        <v>49939</v>
      </c>
      <c r="AG12" s="54">
        <v>99165</v>
      </c>
      <c r="AH12" s="52">
        <v>30956</v>
      </c>
      <c r="AI12" s="52">
        <v>30263</v>
      </c>
      <c r="AJ12" s="53">
        <v>61219</v>
      </c>
      <c r="AK12" s="52">
        <v>28686</v>
      </c>
      <c r="AL12" s="52">
        <v>25763</v>
      </c>
      <c r="AM12" s="25">
        <v>54449</v>
      </c>
      <c r="AO12" s="32" t="s">
        <v>54</v>
      </c>
      <c r="AP12" s="33">
        <f>AG14/AG6</f>
        <v>1.6186530166627888</v>
      </c>
      <c r="AQ12" s="34">
        <f t="shared" ref="AQ12:AV12" si="9">(L14+W14)/(L6+W6)</f>
        <v>1.821924757071453</v>
      </c>
      <c r="AR12" s="34">
        <f t="shared" si="9"/>
        <v>1.8606746313152556</v>
      </c>
      <c r="AS12" s="34">
        <f t="shared" si="9"/>
        <v>1.8896566504717895</v>
      </c>
      <c r="AT12" s="34">
        <f t="shared" si="9"/>
        <v>1.7664999138784945</v>
      </c>
      <c r="AU12" s="34">
        <f t="shared" si="9"/>
        <v>1.5627675465154915</v>
      </c>
      <c r="AV12" s="34">
        <f t="shared" si="9"/>
        <v>1.567936263137206</v>
      </c>
    </row>
    <row r="13" spans="1:50" x14ac:dyDescent="0.3">
      <c r="A13" s="13" t="s">
        <v>55</v>
      </c>
      <c r="B13" s="13">
        <v>482509</v>
      </c>
      <c r="C13" s="13">
        <v>3113306</v>
      </c>
      <c r="D13" s="14">
        <v>51255</v>
      </c>
      <c r="E13" s="13"/>
      <c r="F13" s="13"/>
      <c r="G13" s="13"/>
      <c r="H13" s="13"/>
      <c r="I13" s="13"/>
      <c r="J13" s="13"/>
      <c r="K13" s="13"/>
      <c r="L13" s="15">
        <v>49395.809789999999</v>
      </c>
      <c r="M13" s="15">
        <v>42345.113709999998</v>
      </c>
      <c r="N13" s="16">
        <v>33070.917289999998</v>
      </c>
      <c r="O13" s="15">
        <v>29933.8514</v>
      </c>
      <c r="P13" s="15">
        <v>27941.82027</v>
      </c>
      <c r="Q13" s="16">
        <v>25783.494009999999</v>
      </c>
      <c r="S13" s="13" t="s">
        <v>55</v>
      </c>
      <c r="T13" s="26">
        <v>50487</v>
      </c>
      <c r="U13" s="13">
        <v>473710</v>
      </c>
      <c r="V13" s="13">
        <v>2690081</v>
      </c>
      <c r="W13" s="15">
        <f t="shared" si="1"/>
        <v>48430.195308768125</v>
      </c>
      <c r="X13" s="15">
        <f t="shared" si="2"/>
        <v>42629.101354697261</v>
      </c>
      <c r="Y13" s="15">
        <f t="shared" si="3"/>
        <v>34071.482822672559</v>
      </c>
      <c r="Z13" s="15">
        <f t="shared" si="4"/>
        <v>30455.238291504829</v>
      </c>
      <c r="AA13" s="15">
        <f t="shared" si="5"/>
        <v>29873.86270176632</v>
      </c>
      <c r="AB13" s="15">
        <f t="shared" si="6"/>
        <v>28998.770346062171</v>
      </c>
      <c r="AD13" s="13" t="s">
        <v>55</v>
      </c>
      <c r="AE13">
        <v>50487</v>
      </c>
      <c r="AF13">
        <v>51255</v>
      </c>
      <c r="AG13" s="54">
        <v>101742</v>
      </c>
      <c r="AH13" s="52">
        <v>34071</v>
      </c>
      <c r="AI13" s="52">
        <v>33071</v>
      </c>
      <c r="AJ13" s="53">
        <v>67142</v>
      </c>
      <c r="AK13" s="52">
        <v>28999</v>
      </c>
      <c r="AL13" s="52">
        <v>25783</v>
      </c>
      <c r="AM13" s="25">
        <v>54782</v>
      </c>
      <c r="AO13" s="36" t="s">
        <v>56</v>
      </c>
      <c r="AP13" s="37">
        <f>AS12</f>
        <v>1.8896566504717895</v>
      </c>
      <c r="AQ13" s="34"/>
      <c r="AR13" s="34"/>
      <c r="AS13" s="34"/>
      <c r="AT13" s="34"/>
      <c r="AU13" s="34"/>
      <c r="AV13" s="34"/>
    </row>
    <row r="14" spans="1:50" x14ac:dyDescent="0.3">
      <c r="A14" s="13" t="s">
        <v>57</v>
      </c>
      <c r="B14" s="13">
        <v>474940</v>
      </c>
      <c r="C14" s="13">
        <v>2630797</v>
      </c>
      <c r="D14" s="14">
        <v>45974</v>
      </c>
      <c r="E14" s="13"/>
      <c r="F14" s="13"/>
      <c r="G14" s="13"/>
      <c r="H14" s="13"/>
      <c r="I14" s="13"/>
      <c r="J14" s="13"/>
      <c r="K14" s="13"/>
      <c r="L14" s="15">
        <v>50450.975420000002</v>
      </c>
      <c r="M14" s="15">
        <v>48620.949869999997</v>
      </c>
      <c r="N14" s="16">
        <v>41680.856330000002</v>
      </c>
      <c r="O14" s="15">
        <v>32552.141940000001</v>
      </c>
      <c r="P14" s="15">
        <v>29464.28643</v>
      </c>
      <c r="Q14" s="16">
        <v>27503.503809999998</v>
      </c>
      <c r="S14" s="13" t="s">
        <v>57</v>
      </c>
      <c r="T14" s="26">
        <v>44465</v>
      </c>
      <c r="U14" s="13">
        <v>460189</v>
      </c>
      <c r="V14" s="13">
        <v>2216371</v>
      </c>
      <c r="W14" s="15">
        <f t="shared" si="1"/>
        <v>49045.960699584131</v>
      </c>
      <c r="X14" s="15">
        <f t="shared" si="2"/>
        <v>47047.862930794567</v>
      </c>
      <c r="Y14" s="15">
        <f t="shared" si="3"/>
        <v>41412.348321371253</v>
      </c>
      <c r="Z14" s="15">
        <f t="shared" si="4"/>
        <v>33098.988006761225</v>
      </c>
      <c r="AA14" s="15">
        <f t="shared" si="5"/>
        <v>29585.961145277313</v>
      </c>
      <c r="AB14" s="15">
        <f t="shared" si="6"/>
        <v>29021.179630708961</v>
      </c>
      <c r="AD14" s="13" t="s">
        <v>57</v>
      </c>
      <c r="AE14">
        <v>44465</v>
      </c>
      <c r="AF14">
        <v>45974</v>
      </c>
      <c r="AG14" s="54">
        <v>90439</v>
      </c>
      <c r="AH14" s="52">
        <v>41412</v>
      </c>
      <c r="AI14" s="52">
        <v>41681</v>
      </c>
      <c r="AJ14" s="53">
        <v>83093</v>
      </c>
      <c r="AK14" s="52">
        <v>29021</v>
      </c>
      <c r="AL14" s="52">
        <v>27504</v>
      </c>
      <c r="AM14" s="25">
        <v>56525</v>
      </c>
      <c r="AO14" s="38" t="s">
        <v>58</v>
      </c>
      <c r="AP14" s="39">
        <f>AV12</f>
        <v>1.567936263137206</v>
      </c>
      <c r="AQ14" s="34"/>
      <c r="AR14" s="34"/>
      <c r="AS14" s="34"/>
      <c r="AT14" s="34"/>
      <c r="AU14" s="34"/>
      <c r="AV14" s="34"/>
    </row>
    <row r="15" spans="1:50" x14ac:dyDescent="0.3">
      <c r="A15" s="13" t="s">
        <v>59</v>
      </c>
      <c r="B15" s="13">
        <v>462337</v>
      </c>
      <c r="C15" s="13">
        <v>2155857</v>
      </c>
      <c r="D15" s="14">
        <v>39663</v>
      </c>
      <c r="E15" s="13"/>
      <c r="F15" s="13"/>
      <c r="G15" s="13"/>
      <c r="H15" s="13"/>
      <c r="I15" s="13"/>
      <c r="J15" s="13"/>
      <c r="K15" s="13"/>
      <c r="L15" s="15">
        <v>44754.03469</v>
      </c>
      <c r="M15" s="15">
        <v>49112.209170000002</v>
      </c>
      <c r="N15" s="16">
        <v>47330.745150000002</v>
      </c>
      <c r="O15" s="15">
        <v>40574.813820000003</v>
      </c>
      <c r="P15" s="15">
        <v>31688.33884</v>
      </c>
      <c r="Q15" s="16">
        <v>28682.422610000001</v>
      </c>
      <c r="S15" s="13" t="s">
        <v>59</v>
      </c>
      <c r="T15" s="26">
        <v>36280</v>
      </c>
      <c r="U15" s="13">
        <v>437786</v>
      </c>
      <c r="V15" s="13">
        <v>1756182</v>
      </c>
      <c r="W15" s="15">
        <f t="shared" si="1"/>
        <v>42300.347226900252</v>
      </c>
      <c r="X15" s="15">
        <f t="shared" si="2"/>
        <v>46658.296810284774</v>
      </c>
      <c r="Y15" s="15">
        <f t="shared" si="3"/>
        <v>44757.470780528929</v>
      </c>
      <c r="Z15" s="15">
        <f t="shared" si="4"/>
        <v>39396.305262011556</v>
      </c>
      <c r="AA15" s="15">
        <f t="shared" si="5"/>
        <v>31487.657383222915</v>
      </c>
      <c r="AB15" s="15">
        <f t="shared" si="6"/>
        <v>28145.65229926481</v>
      </c>
      <c r="AD15" s="13" t="s">
        <v>59</v>
      </c>
      <c r="AE15">
        <v>36280</v>
      </c>
      <c r="AF15">
        <v>39663</v>
      </c>
      <c r="AG15" s="54">
        <v>75943</v>
      </c>
      <c r="AH15" s="52">
        <v>44757</v>
      </c>
      <c r="AI15" s="52">
        <v>47331</v>
      </c>
      <c r="AJ15" s="53">
        <v>92088</v>
      </c>
      <c r="AK15" s="52">
        <v>28146</v>
      </c>
      <c r="AL15" s="52">
        <v>28682</v>
      </c>
      <c r="AM15" s="25">
        <v>56828</v>
      </c>
    </row>
    <row r="16" spans="1:50" x14ac:dyDescent="0.3">
      <c r="A16" s="13" t="s">
        <v>60</v>
      </c>
      <c r="B16" s="13">
        <v>440814</v>
      </c>
      <c r="C16" s="13">
        <v>1693520</v>
      </c>
      <c r="D16" s="14">
        <v>38139</v>
      </c>
      <c r="E16" s="13"/>
      <c r="F16" s="13"/>
      <c r="G16" s="13"/>
      <c r="H16" s="13"/>
      <c r="I16" s="13"/>
      <c r="J16" s="13"/>
      <c r="K16" s="13"/>
      <c r="L16" s="15">
        <v>37816.583319999998</v>
      </c>
      <c r="M16" s="15">
        <v>42670.616999999998</v>
      </c>
      <c r="N16" s="16">
        <v>46825.907019999999</v>
      </c>
      <c r="O16" s="15">
        <v>45127.374819999997</v>
      </c>
      <c r="P16" s="15">
        <v>38685.949809999998</v>
      </c>
      <c r="Q16" s="16">
        <v>30213.163560000001</v>
      </c>
      <c r="S16" s="13" t="s">
        <v>60</v>
      </c>
      <c r="T16" s="26">
        <v>32876</v>
      </c>
      <c r="U16" s="13">
        <v>402550</v>
      </c>
      <c r="V16" s="13">
        <v>1318396</v>
      </c>
      <c r="W16" s="15">
        <f t="shared" si="1"/>
        <v>33359.938417400284</v>
      </c>
      <c r="X16" s="15">
        <f t="shared" si="2"/>
        <v>38895.727081699042</v>
      </c>
      <c r="Y16" s="15">
        <f t="shared" si="3"/>
        <v>42902.91919106627</v>
      </c>
      <c r="Z16" s="15">
        <f t="shared" si="4"/>
        <v>41155.084590877552</v>
      </c>
      <c r="AA16" s="15">
        <f t="shared" si="5"/>
        <v>36225.422199939589</v>
      </c>
      <c r="AB16" s="15">
        <f t="shared" si="6"/>
        <v>28953.316185570999</v>
      </c>
      <c r="AD16" s="13" t="s">
        <v>60</v>
      </c>
      <c r="AE16">
        <v>32876</v>
      </c>
      <c r="AF16">
        <v>38139</v>
      </c>
      <c r="AG16" s="54">
        <v>71015</v>
      </c>
      <c r="AH16" s="52">
        <v>42903</v>
      </c>
      <c r="AI16" s="52">
        <v>46826</v>
      </c>
      <c r="AJ16" s="53">
        <v>89729</v>
      </c>
      <c r="AK16" s="52">
        <v>28953</v>
      </c>
      <c r="AL16" s="52">
        <v>30213</v>
      </c>
      <c r="AM16" s="25">
        <v>59166</v>
      </c>
    </row>
    <row r="17" spans="1:39" x14ac:dyDescent="0.3">
      <c r="A17" s="13" t="s">
        <v>61</v>
      </c>
      <c r="B17" s="13">
        <v>408578</v>
      </c>
      <c r="C17" s="13">
        <v>1252706</v>
      </c>
      <c r="D17" s="14">
        <v>36764</v>
      </c>
      <c r="E17" s="13"/>
      <c r="F17" s="13"/>
      <c r="G17" s="13"/>
      <c r="H17" s="13"/>
      <c r="I17" s="13"/>
      <c r="J17" s="13"/>
      <c r="K17" s="13"/>
      <c r="L17" s="15">
        <v>35349.957900000001</v>
      </c>
      <c r="M17" s="15">
        <v>35051.119019999998</v>
      </c>
      <c r="N17" s="16">
        <v>39550.185230000003</v>
      </c>
      <c r="O17" s="15">
        <v>43401.605750000002</v>
      </c>
      <c r="P17" s="15">
        <v>41827.284399999997</v>
      </c>
      <c r="Q17" s="16">
        <v>35856.910170000003</v>
      </c>
      <c r="S17" s="13" t="s">
        <v>61</v>
      </c>
      <c r="T17" s="26">
        <v>30450</v>
      </c>
      <c r="U17" s="13">
        <v>351624</v>
      </c>
      <c r="V17" s="13">
        <v>915846</v>
      </c>
      <c r="W17" s="15">
        <f t="shared" si="1"/>
        <v>28716.906282449385</v>
      </c>
      <c r="X17" s="15">
        <f t="shared" si="2"/>
        <v>29139.62237257473</v>
      </c>
      <c r="Y17" s="15">
        <f t="shared" si="3"/>
        <v>33975.086670911296</v>
      </c>
      <c r="Z17" s="15">
        <f t="shared" si="4"/>
        <v>37475.334884211865</v>
      </c>
      <c r="AA17" s="15">
        <f t="shared" si="5"/>
        <v>35948.616231977961</v>
      </c>
      <c r="AB17" s="15">
        <f t="shared" si="6"/>
        <v>31642.598076342212</v>
      </c>
      <c r="AD17" s="13" t="s">
        <v>61</v>
      </c>
      <c r="AE17">
        <v>30450</v>
      </c>
      <c r="AF17">
        <v>36764</v>
      </c>
      <c r="AG17" s="54">
        <v>67214</v>
      </c>
      <c r="AH17" s="52">
        <v>33975</v>
      </c>
      <c r="AI17" s="52">
        <v>39550</v>
      </c>
      <c r="AJ17" s="53">
        <v>73525</v>
      </c>
      <c r="AK17" s="52">
        <v>31643</v>
      </c>
      <c r="AL17" s="52">
        <v>35857</v>
      </c>
      <c r="AM17" s="25">
        <v>67500</v>
      </c>
    </row>
    <row r="18" spans="1:39" x14ac:dyDescent="0.3">
      <c r="A18" s="13" t="s">
        <v>62</v>
      </c>
      <c r="B18" s="13">
        <v>356854</v>
      </c>
      <c r="C18" s="13">
        <v>844128</v>
      </c>
      <c r="D18" s="14">
        <v>31847</v>
      </c>
      <c r="E18" s="13"/>
      <c r="F18" s="13"/>
      <c r="G18" s="13"/>
      <c r="H18" s="13"/>
      <c r="I18" s="13"/>
      <c r="J18" s="13"/>
      <c r="K18" s="13"/>
      <c r="L18" s="15">
        <v>32109.85529</v>
      </c>
      <c r="M18" s="15">
        <v>30874.824089999998</v>
      </c>
      <c r="N18" s="16">
        <v>30613.816770000001</v>
      </c>
      <c r="O18" s="15">
        <v>34543.322939999998</v>
      </c>
      <c r="P18" s="15">
        <v>37907.17224</v>
      </c>
      <c r="Q18" s="16">
        <v>36532.152370000003</v>
      </c>
      <c r="S18" s="13" t="s">
        <v>62</v>
      </c>
      <c r="T18" s="26">
        <v>23259</v>
      </c>
      <c r="U18" s="13">
        <v>278407</v>
      </c>
      <c r="V18" s="13">
        <v>564222</v>
      </c>
      <c r="W18" s="15">
        <f>T17*U18/U17</f>
        <v>24109.540731008121</v>
      </c>
      <c r="X18" s="15">
        <f t="shared" si="2"/>
        <v>22737.320909203827</v>
      </c>
      <c r="Y18" s="15">
        <f t="shared" si="3"/>
        <v>23072.016830140754</v>
      </c>
      <c r="Z18" s="15">
        <f t="shared" si="4"/>
        <v>26900.615301539146</v>
      </c>
      <c r="AA18" s="15">
        <f t="shared" si="5"/>
        <v>29672.023408836634</v>
      </c>
      <c r="AB18" s="15">
        <f t="shared" si="6"/>
        <v>28463.206150024707</v>
      </c>
      <c r="AD18" s="13" t="s">
        <v>62</v>
      </c>
      <c r="AE18">
        <v>23259</v>
      </c>
      <c r="AF18">
        <v>31847</v>
      </c>
      <c r="AG18" s="54">
        <v>55106</v>
      </c>
      <c r="AH18" s="52">
        <v>23072</v>
      </c>
      <c r="AI18" s="52">
        <v>30614</v>
      </c>
      <c r="AJ18" s="53">
        <v>53686</v>
      </c>
      <c r="AK18" s="52">
        <v>28463</v>
      </c>
      <c r="AL18" s="52">
        <v>36532</v>
      </c>
      <c r="AM18" s="25">
        <v>64995</v>
      </c>
    </row>
    <row r="19" spans="1:39" x14ac:dyDescent="0.3">
      <c r="A19" s="13" t="s">
        <v>63</v>
      </c>
      <c r="B19" s="13">
        <v>271459</v>
      </c>
      <c r="C19" s="13">
        <v>487274</v>
      </c>
      <c r="D19" s="14">
        <v>36790</v>
      </c>
      <c r="E19" s="13"/>
      <c r="F19" s="13"/>
      <c r="G19" s="13"/>
      <c r="H19" s="13"/>
      <c r="I19" s="13"/>
      <c r="J19" s="13"/>
      <c r="K19" s="13"/>
      <c r="L19" s="15">
        <v>40520.419959999999</v>
      </c>
      <c r="M19" s="15">
        <v>42372.587390000001</v>
      </c>
      <c r="N19" s="16">
        <v>42253.428670000001</v>
      </c>
      <c r="O19" s="15">
        <v>42002.104549999996</v>
      </c>
      <c r="P19" s="15">
        <v>44879.969539999998</v>
      </c>
      <c r="Q19" s="16">
        <v>48713.465579999996</v>
      </c>
      <c r="S19" s="13" t="s">
        <v>63</v>
      </c>
      <c r="T19" s="26">
        <v>18391</v>
      </c>
      <c r="U19" s="13">
        <v>179199</v>
      </c>
      <c r="V19" s="13">
        <v>285815</v>
      </c>
      <c r="W19" s="15">
        <f>T18*U19/U18 +T19*V20/V19</f>
        <v>22116.968243777359</v>
      </c>
      <c r="X19" s="15">
        <f>W18*$U$19/$U$18 + W19*$V$20/$V$19</f>
        <v>24112.21060725479</v>
      </c>
      <c r="Y19" s="15">
        <f>X18*$U$19/$U$18 + X19*$V$20/$V$19</f>
        <v>24004.253217861748</v>
      </c>
      <c r="Z19" s="15">
        <f t="shared" ref="Z19:AB19" si="10">Y18*$U$19/$U$18 + Y19*$V$20/$V$19</f>
        <v>24177.734479550065</v>
      </c>
      <c r="AA19" s="15">
        <f t="shared" si="10"/>
        <v>26709.452913780173</v>
      </c>
      <c r="AB19" s="15">
        <f t="shared" si="10"/>
        <v>29477.032762639192</v>
      </c>
      <c r="AD19" s="40" t="s">
        <v>63</v>
      </c>
      <c r="AE19" s="51">
        <v>18391</v>
      </c>
      <c r="AF19" s="51">
        <v>36790</v>
      </c>
      <c r="AG19" s="50">
        <v>55181</v>
      </c>
      <c r="AH19" s="48">
        <v>24004</v>
      </c>
      <c r="AI19" s="48">
        <v>42253</v>
      </c>
      <c r="AJ19" s="49">
        <v>66258</v>
      </c>
      <c r="AK19" s="48">
        <v>29477</v>
      </c>
      <c r="AL19" s="48">
        <v>48713</v>
      </c>
      <c r="AM19" s="44">
        <v>78190</v>
      </c>
    </row>
    <row r="20" spans="1:39" x14ac:dyDescent="0.3">
      <c r="A20" s="45" t="s">
        <v>64</v>
      </c>
      <c r="B20" s="46">
        <v>215815</v>
      </c>
      <c r="C20" s="46">
        <v>215815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0" t="s">
        <v>64</v>
      </c>
      <c r="T20" s="46"/>
      <c r="U20" s="46">
        <v>88411</v>
      </c>
      <c r="V20" s="46">
        <v>111058</v>
      </c>
      <c r="W20" s="46"/>
      <c r="X20" s="46"/>
      <c r="Y20" s="46"/>
      <c r="Z20" s="46"/>
      <c r="AA20" s="46"/>
      <c r="AB20" s="46"/>
      <c r="AG20">
        <v>20392</v>
      </c>
    </row>
    <row r="22" spans="1:39" x14ac:dyDescent="0.3">
      <c r="E22" s="17" t="s">
        <v>65</v>
      </c>
      <c r="F22" s="19">
        <f t="shared" ref="F22:K22" si="11">SUM(F5:F11)</f>
        <v>38002.370000000003</v>
      </c>
      <c r="G22" s="19">
        <f t="shared" si="11"/>
        <v>36257.101999999999</v>
      </c>
      <c r="H22" s="19">
        <f t="shared" si="11"/>
        <v>35187.972999999998</v>
      </c>
      <c r="I22" s="19">
        <f t="shared" si="11"/>
        <v>33630.807000000001</v>
      </c>
      <c r="J22" s="19">
        <f t="shared" si="11"/>
        <v>30867.253000000001</v>
      </c>
      <c r="K22" s="19">
        <f t="shared" si="11"/>
        <v>27691.24</v>
      </c>
    </row>
    <row r="23" spans="1:39" x14ac:dyDescent="0.3">
      <c r="E23" s="13" t="s">
        <v>66</v>
      </c>
      <c r="F23" s="15">
        <f t="shared" ref="F23:K23" si="12">(1/2.05)*SUM(F5:F11)</f>
        <v>18537.741463414637</v>
      </c>
      <c r="G23" s="15">
        <f t="shared" si="12"/>
        <v>17686.391219512196</v>
      </c>
      <c r="H23" s="15">
        <f t="shared" si="12"/>
        <v>17164.864878048782</v>
      </c>
      <c r="I23" s="15">
        <f t="shared" si="12"/>
        <v>16405.271707317075</v>
      </c>
      <c r="J23" s="15">
        <f t="shared" si="12"/>
        <v>15057.196585365855</v>
      </c>
      <c r="K23" s="15">
        <f t="shared" si="12"/>
        <v>13507.921951219514</v>
      </c>
    </row>
    <row r="24" spans="1:39" x14ac:dyDescent="0.3">
      <c r="E24" s="40" t="s">
        <v>67</v>
      </c>
      <c r="F24" s="42">
        <f t="shared" ref="F24:K24" si="13">F22-F23</f>
        <v>19464.628536585366</v>
      </c>
      <c r="G24" s="42">
        <f t="shared" si="13"/>
        <v>18570.710780487803</v>
      </c>
      <c r="H24" s="42">
        <f t="shared" si="13"/>
        <v>18023.108121951216</v>
      </c>
      <c r="I24" s="42">
        <f t="shared" si="13"/>
        <v>17225.535292682926</v>
      </c>
      <c r="J24" s="42">
        <f t="shared" si="13"/>
        <v>15810.056414634146</v>
      </c>
      <c r="K24" s="42">
        <f t="shared" si="13"/>
        <v>14183.318048780488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598A-F8B8-4A43-8D4E-E309C8A14928}">
  <dimension ref="A1:CH25"/>
  <sheetViews>
    <sheetView topLeftCell="BP1" zoomScale="86" workbookViewId="0">
      <selection activeCell="CG17" sqref="CG17"/>
    </sheetView>
  </sheetViews>
  <sheetFormatPr defaultRowHeight="14.4" x14ac:dyDescent="0.3"/>
  <cols>
    <col min="2" max="2" width="17.6640625" customWidth="1"/>
    <col min="3" max="3" width="17.88671875" customWidth="1"/>
    <col min="4" max="4" width="33.88671875" customWidth="1"/>
    <col min="5" max="5" width="17.88671875" customWidth="1"/>
    <col min="6" max="6" width="32" customWidth="1"/>
    <col min="7" max="7" width="17.77734375" customWidth="1"/>
    <col min="8" max="8" width="17.6640625" customWidth="1"/>
    <col min="13" max="13" width="11.5546875" bestFit="1" customWidth="1"/>
    <col min="20" max="20" width="17.5546875" customWidth="1"/>
    <col min="21" max="21" width="17.77734375" customWidth="1"/>
    <col min="22" max="22" width="26.88671875" customWidth="1"/>
    <col min="23" max="23" width="17.6640625" customWidth="1"/>
    <col min="24" max="24" width="17.77734375" customWidth="1"/>
    <col min="25" max="25" width="13.6640625" bestFit="1" customWidth="1"/>
    <col min="26" max="26" width="11.5546875" bestFit="1" customWidth="1"/>
    <col min="27" max="27" width="9.5546875" bestFit="1" customWidth="1"/>
    <col min="28" max="28" width="9" bestFit="1" customWidth="1"/>
    <col min="29" max="30" width="10.5546875" bestFit="1" customWidth="1"/>
    <col min="31" max="31" width="13.6640625" bestFit="1" customWidth="1"/>
    <col min="32" max="33" width="10.5546875" bestFit="1" customWidth="1"/>
    <col min="34" max="34" width="11.5546875" bestFit="1" customWidth="1"/>
    <col min="35" max="35" width="12.5546875" bestFit="1" customWidth="1"/>
    <col min="41" max="41" width="9" bestFit="1" customWidth="1"/>
    <col min="42" max="42" width="23.109375" customWidth="1"/>
    <col min="43" max="43" width="23" customWidth="1"/>
    <col min="44" max="44" width="21.88671875" customWidth="1"/>
    <col min="45" max="45" width="21.33203125" customWidth="1"/>
    <col min="46" max="46" width="21.21875" customWidth="1"/>
    <col min="47" max="47" width="19.33203125" customWidth="1"/>
    <col min="77" max="77" width="26.77734375" customWidth="1"/>
    <col min="86" max="86" width="22.21875" customWidth="1"/>
  </cols>
  <sheetData>
    <row r="1" spans="1:86" x14ac:dyDescent="0.3">
      <c r="A1" s="109" t="s">
        <v>68</v>
      </c>
      <c r="B1" s="110" t="s">
        <v>69</v>
      </c>
      <c r="C1" s="111" t="s">
        <v>70</v>
      </c>
      <c r="D1" s="2" t="s">
        <v>71</v>
      </c>
      <c r="E1" s="2" t="s">
        <v>72</v>
      </c>
      <c r="F1" s="110" t="s">
        <v>73</v>
      </c>
      <c r="G1" s="111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S1" s="112" t="s">
        <v>85</v>
      </c>
      <c r="T1" s="113" t="s">
        <v>86</v>
      </c>
      <c r="U1" s="113" t="s">
        <v>87</v>
      </c>
      <c r="V1" s="113" t="s">
        <v>88</v>
      </c>
      <c r="W1" s="113" t="s">
        <v>89</v>
      </c>
      <c r="X1" s="113" t="s">
        <v>90</v>
      </c>
      <c r="Y1" s="113" t="s">
        <v>91</v>
      </c>
      <c r="Z1" s="113" t="s">
        <v>92</v>
      </c>
      <c r="AA1" s="113" t="s">
        <v>93</v>
      </c>
      <c r="AB1" s="113" t="s">
        <v>94</v>
      </c>
      <c r="AC1" s="113" t="s">
        <v>95</v>
      </c>
      <c r="AD1" s="113" t="s">
        <v>96</v>
      </c>
      <c r="AE1" s="113" t="s">
        <v>97</v>
      </c>
      <c r="AF1" s="113" t="s">
        <v>98</v>
      </c>
      <c r="AG1" s="113" t="s">
        <v>99</v>
      </c>
      <c r="AH1" s="113" t="s">
        <v>100</v>
      </c>
      <c r="AI1" s="114" t="s">
        <v>101</v>
      </c>
      <c r="AK1" s="1" t="s">
        <v>0</v>
      </c>
      <c r="AL1" s="2" t="s">
        <v>1</v>
      </c>
      <c r="AM1" s="2" t="s">
        <v>2</v>
      </c>
      <c r="AN1" s="2" t="s">
        <v>3</v>
      </c>
      <c r="AO1" s="2" t="s">
        <v>4</v>
      </c>
      <c r="AP1" s="2" t="s">
        <v>5</v>
      </c>
      <c r="AQ1" s="2" t="s">
        <v>6</v>
      </c>
      <c r="AR1" s="2" t="s">
        <v>7</v>
      </c>
      <c r="AS1" s="2" t="s">
        <v>8</v>
      </c>
      <c r="AT1" s="2" t="s">
        <v>9</v>
      </c>
      <c r="AU1" s="2" t="s">
        <v>10</v>
      </c>
      <c r="AV1" s="2" t="s">
        <v>11</v>
      </c>
      <c r="AW1" s="2" t="s">
        <v>12</v>
      </c>
      <c r="AX1" s="2" t="s">
        <v>13</v>
      </c>
      <c r="AY1" s="2" t="s">
        <v>14</v>
      </c>
      <c r="AZ1" s="2" t="s">
        <v>15</v>
      </c>
      <c r="BA1" s="2" t="s">
        <v>16</v>
      </c>
      <c r="BC1" s="9" t="s">
        <v>0</v>
      </c>
      <c r="BD1" s="6" t="s">
        <v>17</v>
      </c>
      <c r="BE1" s="9" t="s">
        <v>18</v>
      </c>
      <c r="BF1" s="9" t="s">
        <v>19</v>
      </c>
      <c r="BG1" s="9" t="s">
        <v>20</v>
      </c>
      <c r="BH1" s="9" t="s">
        <v>21</v>
      </c>
      <c r="BI1" s="9" t="s">
        <v>22</v>
      </c>
      <c r="BJ1" s="9" t="s">
        <v>23</v>
      </c>
      <c r="BK1" s="9" t="s">
        <v>24</v>
      </c>
      <c r="BL1" s="9" t="s">
        <v>25</v>
      </c>
      <c r="BN1" s="5" t="s">
        <v>0</v>
      </c>
      <c r="BO1" s="6" t="s">
        <v>26</v>
      </c>
      <c r="BP1" s="7" t="s">
        <v>27</v>
      </c>
      <c r="BQ1" s="8" t="s">
        <v>28</v>
      </c>
      <c r="BR1" s="9" t="s">
        <v>29</v>
      </c>
      <c r="BS1" s="10" t="s">
        <v>30</v>
      </c>
      <c r="BT1" s="11" t="s">
        <v>31</v>
      </c>
      <c r="BU1" s="9" t="s">
        <v>32</v>
      </c>
      <c r="BV1" s="7" t="s">
        <v>16</v>
      </c>
      <c r="BW1" s="12" t="s">
        <v>33</v>
      </c>
      <c r="BZ1">
        <v>2024</v>
      </c>
      <c r="CA1">
        <v>2029</v>
      </c>
      <c r="CB1">
        <v>2034</v>
      </c>
      <c r="CC1">
        <v>2039</v>
      </c>
      <c r="CD1">
        <v>2044</v>
      </c>
      <c r="CE1">
        <v>2049</v>
      </c>
      <c r="CF1">
        <v>2054</v>
      </c>
    </row>
    <row r="2" spans="1:86" x14ac:dyDescent="0.3">
      <c r="A2" s="56" t="s">
        <v>34</v>
      </c>
      <c r="B2" s="15">
        <v>100000</v>
      </c>
      <c r="C2" s="15">
        <v>268</v>
      </c>
      <c r="D2" s="35">
        <v>2.68</v>
      </c>
      <c r="E2" s="15">
        <v>498709</v>
      </c>
      <c r="F2" s="57">
        <v>0.997</v>
      </c>
      <c r="G2" s="35">
        <v>0.53700000000000003</v>
      </c>
      <c r="H2" s="35">
        <v>2.3E-2</v>
      </c>
      <c r="I2" s="58">
        <v>94</v>
      </c>
      <c r="J2" s="59">
        <v>4</v>
      </c>
      <c r="K2" s="35">
        <v>0.95699999999999996</v>
      </c>
      <c r="L2" s="35">
        <v>0.997</v>
      </c>
      <c r="M2" s="15">
        <v>100000</v>
      </c>
      <c r="N2" s="60">
        <v>5.1500000000000005E-4</v>
      </c>
      <c r="O2" s="15">
        <v>256.61</v>
      </c>
      <c r="P2" s="31">
        <v>498737.46</v>
      </c>
      <c r="Q2" s="15">
        <v>8611199</v>
      </c>
      <c r="S2" s="61" t="s">
        <v>34</v>
      </c>
      <c r="T2">
        <v>100000</v>
      </c>
      <c r="U2">
        <v>252</v>
      </c>
      <c r="V2" s="55">
        <v>2.52</v>
      </c>
      <c r="W2">
        <v>498838</v>
      </c>
      <c r="X2" s="55">
        <v>0.997</v>
      </c>
      <c r="Y2" s="55">
        <v>0.505</v>
      </c>
      <c r="Z2" s="55">
        <v>0.02</v>
      </c>
      <c r="AA2" s="52">
        <v>101</v>
      </c>
      <c r="AB2" s="52">
        <v>4</v>
      </c>
      <c r="AC2" s="55">
        <v>0.96</v>
      </c>
      <c r="AD2" s="55">
        <v>0.998</v>
      </c>
      <c r="AE2" s="52">
        <v>100000</v>
      </c>
      <c r="AF2" s="55">
        <v>4.8500000000000003E-4</v>
      </c>
      <c r="AG2" s="52">
        <v>242.03200000000001</v>
      </c>
      <c r="AH2" s="53">
        <v>498863</v>
      </c>
      <c r="AI2" s="30">
        <v>8218218</v>
      </c>
      <c r="AK2" s="17" t="s">
        <v>34</v>
      </c>
      <c r="AL2" s="19">
        <v>498737.46350000001</v>
      </c>
      <c r="AM2" s="19">
        <v>8611198.9560000002</v>
      </c>
      <c r="AN2" s="62">
        <v>18221</v>
      </c>
      <c r="AO2" s="17"/>
      <c r="AP2" s="17"/>
      <c r="AQ2" s="17"/>
      <c r="AR2" s="17"/>
      <c r="AS2" s="17"/>
      <c r="AT2" s="17"/>
      <c r="AU2" s="17"/>
      <c r="AV2" s="19">
        <v>15046.12054</v>
      </c>
      <c r="AW2" s="19">
        <v>14327.95909</v>
      </c>
      <c r="AX2" s="63">
        <v>13890.215330000001</v>
      </c>
      <c r="AY2" s="19">
        <v>13315.614460000001</v>
      </c>
      <c r="AZ2" s="19">
        <v>12237.63401</v>
      </c>
      <c r="BA2" s="64">
        <v>10748.93009</v>
      </c>
      <c r="BC2" s="13" t="s">
        <v>34</v>
      </c>
      <c r="BD2" s="18">
        <v>19065</v>
      </c>
      <c r="BE2" s="19">
        <v>498862.9143</v>
      </c>
      <c r="BF2" s="19">
        <v>8218218.199</v>
      </c>
      <c r="BG2" s="19">
        <v>15802.400449999999</v>
      </c>
      <c r="BH2" s="19">
        <v>15048.14126</v>
      </c>
      <c r="BI2" s="20">
        <v>14588.394689999999</v>
      </c>
      <c r="BJ2" s="19">
        <v>13984.91202</v>
      </c>
      <c r="BK2" s="19">
        <v>12852.74783</v>
      </c>
      <c r="BL2" s="28">
        <v>11289.215539999999</v>
      </c>
      <c r="BN2" s="17" t="s">
        <v>34</v>
      </c>
      <c r="BO2" s="17">
        <v>19065</v>
      </c>
      <c r="BP2" s="17">
        <v>18221</v>
      </c>
      <c r="BQ2" s="22">
        <v>37286</v>
      </c>
      <c r="BR2" s="19">
        <v>14588</v>
      </c>
      <c r="BS2" s="23">
        <v>13890</v>
      </c>
      <c r="BT2" s="24">
        <v>28479</v>
      </c>
      <c r="BU2" s="19">
        <v>11289</v>
      </c>
      <c r="BV2" s="19">
        <v>10749</v>
      </c>
      <c r="BW2" s="25">
        <v>22038</v>
      </c>
    </row>
    <row r="3" spans="1:86" x14ac:dyDescent="0.3">
      <c r="A3" s="56" t="s">
        <v>35</v>
      </c>
      <c r="B3" s="15">
        <v>99732</v>
      </c>
      <c r="C3" s="15">
        <v>50</v>
      </c>
      <c r="D3" s="35">
        <v>0.501</v>
      </c>
      <c r="E3" s="15">
        <v>498557</v>
      </c>
      <c r="F3" s="57">
        <v>0.999</v>
      </c>
      <c r="G3" s="35">
        <v>0.1</v>
      </c>
      <c r="H3" s="35">
        <v>2.7E-2</v>
      </c>
      <c r="I3" s="65">
        <v>15</v>
      </c>
      <c r="J3" s="66">
        <v>4</v>
      </c>
      <c r="K3" s="35">
        <v>0.73299999999999998</v>
      </c>
      <c r="L3" s="35">
        <v>1</v>
      </c>
      <c r="M3" s="15">
        <v>99743.39</v>
      </c>
      <c r="N3" s="60">
        <v>7.3999999999999996E-5</v>
      </c>
      <c r="O3" s="15">
        <v>36.673000000000002</v>
      </c>
      <c r="P3" s="31">
        <v>498647.27</v>
      </c>
      <c r="Q3" s="15">
        <v>8112461.5</v>
      </c>
      <c r="S3" s="61" t="s">
        <v>35</v>
      </c>
      <c r="T3">
        <v>99748</v>
      </c>
      <c r="U3">
        <v>42</v>
      </c>
      <c r="V3" s="55">
        <v>0.42099999999999999</v>
      </c>
      <c r="W3">
        <v>498660</v>
      </c>
      <c r="X3" s="55">
        <v>1</v>
      </c>
      <c r="Y3" s="55">
        <v>8.4000000000000005E-2</v>
      </c>
      <c r="Z3" s="55">
        <v>7.0000000000000001E-3</v>
      </c>
      <c r="AA3" s="52">
        <v>24</v>
      </c>
      <c r="AB3" s="52">
        <v>2</v>
      </c>
      <c r="AC3" s="55">
        <v>0.91700000000000004</v>
      </c>
      <c r="AD3" s="55">
        <v>1</v>
      </c>
      <c r="AE3" s="52">
        <v>99757.967999999993</v>
      </c>
      <c r="AF3" s="55">
        <v>7.7000000000000001E-5</v>
      </c>
      <c r="AG3" s="52">
        <v>38.505000000000003</v>
      </c>
      <c r="AH3" s="53">
        <v>498719</v>
      </c>
      <c r="AI3" s="30">
        <v>7719355</v>
      </c>
      <c r="AK3" s="13" t="s">
        <v>35</v>
      </c>
      <c r="AL3" s="15">
        <v>498647.27360000001</v>
      </c>
      <c r="AM3" s="15">
        <v>8112461.4919999996</v>
      </c>
      <c r="AN3" s="14">
        <v>21435</v>
      </c>
      <c r="AO3" s="13"/>
      <c r="AP3" s="13"/>
      <c r="AQ3" s="13"/>
      <c r="AR3" s="13"/>
      <c r="AS3" s="13"/>
      <c r="AT3" s="13"/>
      <c r="AU3" s="13"/>
      <c r="AV3" s="15">
        <v>18217.704979999999</v>
      </c>
      <c r="AW3" s="15">
        <v>15043.399649999999</v>
      </c>
      <c r="AX3" s="16">
        <v>14325.36808</v>
      </c>
      <c r="AY3" s="15">
        <v>13887.70347</v>
      </c>
      <c r="AZ3" s="15">
        <v>13313.20651</v>
      </c>
      <c r="BA3" s="67">
        <v>12235.421</v>
      </c>
      <c r="BC3" s="13" t="s">
        <v>35</v>
      </c>
      <c r="BD3" s="26">
        <v>22667</v>
      </c>
      <c r="BE3" s="15">
        <v>498718.5834</v>
      </c>
      <c r="BF3" s="15">
        <v>7719355.2850000001</v>
      </c>
      <c r="BG3" s="15">
        <v>19059.484120000001</v>
      </c>
      <c r="BH3" s="15">
        <v>15797.8285</v>
      </c>
      <c r="BI3" s="27">
        <v>15043.78753</v>
      </c>
      <c r="BJ3" s="15">
        <v>14584.17398</v>
      </c>
      <c r="BK3" s="15">
        <v>13980.865900000001</v>
      </c>
      <c r="BL3" s="28">
        <v>12849.029280000001</v>
      </c>
      <c r="BN3" s="13" t="s">
        <v>35</v>
      </c>
      <c r="BO3" s="13">
        <v>22667</v>
      </c>
      <c r="BP3" s="13">
        <v>21435</v>
      </c>
      <c r="BQ3" s="29">
        <v>44102</v>
      </c>
      <c r="BR3" s="15">
        <v>15044</v>
      </c>
      <c r="BS3" s="30">
        <v>14325</v>
      </c>
      <c r="BT3" s="31">
        <v>29369</v>
      </c>
      <c r="BU3" s="15">
        <v>12849</v>
      </c>
      <c r="BV3" s="15">
        <v>12235</v>
      </c>
      <c r="BW3" s="25">
        <v>25084</v>
      </c>
      <c r="BY3" s="54" t="s">
        <v>37</v>
      </c>
      <c r="BZ3" s="68">
        <f>SUM(BQ2:BQ5,BQ15:BQ19)/SUM(BQ6:BQ14)</f>
        <v>0.75024027754987221</v>
      </c>
      <c r="CA3" s="34">
        <f>SUM(BG2:BG5,AV2:AV5,AV15:AV19,BG15:BG19)/SUM(AV6:AV14,BG6:BG14)</f>
        <v>0.7885292984020561</v>
      </c>
      <c r="CB3" s="34">
        <f t="shared" ref="CB3:CF3" si="0">SUM(BH2:BH5,AW2:AW5,AW15:AW19,BH15:BH19)/SUM(AW6:AW14,BH6:BH14)</f>
        <v>0.85760875857417185</v>
      </c>
      <c r="CC3" s="34">
        <f t="shared" si="0"/>
        <v>0.94488944615807213</v>
      </c>
      <c r="CD3" s="34">
        <f t="shared" si="0"/>
        <v>1.0210992840834419</v>
      </c>
      <c r="CE3" s="34">
        <f t="shared" si="0"/>
        <v>1.0526482755912794</v>
      </c>
      <c r="CF3" s="34">
        <f t="shared" si="0"/>
        <v>1.0510090472984388</v>
      </c>
    </row>
    <row r="4" spans="1:86" x14ac:dyDescent="0.3">
      <c r="A4" s="56" t="s">
        <v>36</v>
      </c>
      <c r="B4" s="15">
        <v>99682</v>
      </c>
      <c r="C4" s="15">
        <v>72</v>
      </c>
      <c r="D4" s="35">
        <v>0.72199999999999998</v>
      </c>
      <c r="E4" s="15">
        <v>498216</v>
      </c>
      <c r="F4" s="57">
        <v>0.999</v>
      </c>
      <c r="G4" s="35">
        <v>0.14499999999999999</v>
      </c>
      <c r="H4" s="35">
        <v>8.9999999999999993E-3</v>
      </c>
      <c r="I4" s="65">
        <v>16</v>
      </c>
      <c r="J4" s="66">
        <v>1</v>
      </c>
      <c r="K4" s="35">
        <v>0.93799999999999994</v>
      </c>
      <c r="L4" s="35">
        <v>0.999</v>
      </c>
      <c r="M4" s="15">
        <v>99706.716</v>
      </c>
      <c r="N4" s="60">
        <v>1.35E-4</v>
      </c>
      <c r="O4" s="15">
        <v>67.518000000000001</v>
      </c>
      <c r="P4" s="31">
        <v>498350.78</v>
      </c>
      <c r="Q4" s="15">
        <v>7613814.2000000002</v>
      </c>
      <c r="S4" s="61" t="s">
        <v>36</v>
      </c>
      <c r="T4">
        <v>99706</v>
      </c>
      <c r="U4">
        <v>68</v>
      </c>
      <c r="V4" s="55">
        <v>0.68200000000000005</v>
      </c>
      <c r="W4">
        <v>498367</v>
      </c>
      <c r="X4" s="55">
        <v>0.999</v>
      </c>
      <c r="Y4" s="55">
        <v>0.13600000000000001</v>
      </c>
      <c r="Z4" s="55">
        <v>2.5999999999999999E-2</v>
      </c>
      <c r="AA4" s="52">
        <v>16</v>
      </c>
      <c r="AB4" s="52">
        <v>3</v>
      </c>
      <c r="AC4" s="55">
        <v>0.81299999999999994</v>
      </c>
      <c r="AD4" s="55">
        <v>0.999</v>
      </c>
      <c r="AE4" s="52">
        <v>99719.464000000007</v>
      </c>
      <c r="AF4" s="55">
        <v>1.11E-4</v>
      </c>
      <c r="AG4" s="52">
        <v>55.261000000000003</v>
      </c>
      <c r="AH4" s="53">
        <v>498466</v>
      </c>
      <c r="AI4" s="30">
        <v>7220637</v>
      </c>
      <c r="AK4" s="13" t="s">
        <v>36</v>
      </c>
      <c r="AL4" s="15">
        <v>498350.78470000002</v>
      </c>
      <c r="AM4" s="15">
        <v>7613814.2189999996</v>
      </c>
      <c r="AN4" s="14">
        <v>24923</v>
      </c>
      <c r="AO4" s="13"/>
      <c r="AP4" s="13"/>
      <c r="AQ4" s="13"/>
      <c r="AR4" s="13"/>
      <c r="AS4" s="13"/>
      <c r="AT4" s="13"/>
      <c r="AU4" s="13"/>
      <c r="AV4" s="15">
        <v>21422.25504</v>
      </c>
      <c r="AW4" s="15">
        <v>18206.87298</v>
      </c>
      <c r="AX4" s="16">
        <v>15034.45505</v>
      </c>
      <c r="AY4" s="15">
        <v>14316.850409999999</v>
      </c>
      <c r="AZ4" s="15">
        <v>13879.446029999999</v>
      </c>
      <c r="BA4" s="67">
        <v>13305.290660000001</v>
      </c>
      <c r="BC4" s="13" t="s">
        <v>36</v>
      </c>
      <c r="BD4" s="26">
        <v>26612</v>
      </c>
      <c r="BE4" s="15">
        <v>498466.17340000003</v>
      </c>
      <c r="BF4" s="15">
        <v>7220636.7010000004</v>
      </c>
      <c r="BG4" s="15">
        <v>22655.527849999999</v>
      </c>
      <c r="BH4" s="15">
        <v>19049.837790000001</v>
      </c>
      <c r="BI4" s="27">
        <v>15789.83296</v>
      </c>
      <c r="BJ4" s="15">
        <v>15036.17361</v>
      </c>
      <c r="BK4" s="15">
        <v>14576.79268</v>
      </c>
      <c r="BL4" s="28">
        <v>13973.78995</v>
      </c>
      <c r="BN4" s="13" t="s">
        <v>36</v>
      </c>
      <c r="BO4" s="13">
        <v>26612</v>
      </c>
      <c r="BP4" s="13">
        <v>24923</v>
      </c>
      <c r="BQ4" s="29">
        <v>51535</v>
      </c>
      <c r="BR4" s="15">
        <v>15790</v>
      </c>
      <c r="BS4" s="30">
        <v>15034</v>
      </c>
      <c r="BT4" s="31">
        <v>30824</v>
      </c>
      <c r="BU4" s="15">
        <v>13974</v>
      </c>
      <c r="BV4" s="15">
        <v>13305</v>
      </c>
      <c r="BW4" s="25">
        <v>27279</v>
      </c>
      <c r="BY4" s="69" t="s">
        <v>40</v>
      </c>
      <c r="BZ4" s="70">
        <f>CC3</f>
        <v>0.94488944615807213</v>
      </c>
      <c r="CA4" s="34"/>
      <c r="CB4" s="34"/>
      <c r="CC4" s="34"/>
      <c r="CD4" s="34"/>
      <c r="CE4" s="34"/>
      <c r="CF4" s="34"/>
      <c r="CH4" t="s">
        <v>38</v>
      </c>
    </row>
    <row r="5" spans="1:86" x14ac:dyDescent="0.3">
      <c r="A5" s="56" t="s">
        <v>39</v>
      </c>
      <c r="B5" s="15">
        <v>99610</v>
      </c>
      <c r="C5" s="15">
        <v>53</v>
      </c>
      <c r="D5" s="35">
        <v>0.53200000000000003</v>
      </c>
      <c r="E5" s="15">
        <v>497946</v>
      </c>
      <c r="F5" s="57">
        <v>0.999</v>
      </c>
      <c r="G5" s="35">
        <v>0.106</v>
      </c>
      <c r="H5" s="35">
        <v>4.9000000000000002E-2</v>
      </c>
      <c r="I5" s="65">
        <v>26</v>
      </c>
      <c r="J5" s="66">
        <v>12</v>
      </c>
      <c r="K5" s="35">
        <v>0.53800000000000003</v>
      </c>
      <c r="L5" s="35">
        <v>1</v>
      </c>
      <c r="M5" s="15">
        <v>99639.198000000004</v>
      </c>
      <c r="N5" s="60">
        <v>5.7000000000000003E-5</v>
      </c>
      <c r="O5" s="15">
        <v>28.55</v>
      </c>
      <c r="P5" s="31">
        <v>498153.13</v>
      </c>
      <c r="Q5" s="15">
        <v>7115463.4000000004</v>
      </c>
      <c r="S5" s="61" t="s">
        <v>39</v>
      </c>
      <c r="T5">
        <v>99638</v>
      </c>
      <c r="U5">
        <v>190</v>
      </c>
      <c r="V5" s="55">
        <v>1.907</v>
      </c>
      <c r="W5">
        <v>497790</v>
      </c>
      <c r="X5" s="55">
        <v>0.998</v>
      </c>
      <c r="Y5" s="55">
        <v>0.38200000000000001</v>
      </c>
      <c r="Z5" s="55">
        <v>0.28699999999999998</v>
      </c>
      <c r="AA5" s="52">
        <v>89</v>
      </c>
      <c r="AB5" s="52">
        <v>67</v>
      </c>
      <c r="AC5" s="55">
        <v>0.247</v>
      </c>
      <c r="AD5" s="55">
        <v>1</v>
      </c>
      <c r="AE5" s="52">
        <v>99664.202999999994</v>
      </c>
      <c r="AF5" s="55">
        <v>9.3999999999999994E-5</v>
      </c>
      <c r="AG5" s="52">
        <v>47.012</v>
      </c>
      <c r="AH5" s="53">
        <v>498279</v>
      </c>
      <c r="AI5" s="30">
        <v>6722171</v>
      </c>
      <c r="AK5" s="13" t="s">
        <v>39</v>
      </c>
      <c r="AL5" s="15">
        <v>498153.13459999999</v>
      </c>
      <c r="AM5" s="15">
        <v>7115463.4340000004</v>
      </c>
      <c r="AN5" s="14">
        <v>26461</v>
      </c>
      <c r="AO5" s="35">
        <v>1E-3</v>
      </c>
      <c r="AP5" s="15">
        <v>143.84800000000001</v>
      </c>
      <c r="AQ5" s="15">
        <v>129.715</v>
      </c>
      <c r="AR5" s="15">
        <v>110.91800000000001</v>
      </c>
      <c r="AS5" s="15">
        <v>93.039000000000001</v>
      </c>
      <c r="AT5" s="15">
        <v>82.150999999999996</v>
      </c>
      <c r="AU5" s="15">
        <v>78.918000000000006</v>
      </c>
      <c r="AV5" s="15">
        <v>24913.115330000001</v>
      </c>
      <c r="AW5" s="15">
        <v>21413.75879</v>
      </c>
      <c r="AX5" s="16">
        <v>18199.651979999999</v>
      </c>
      <c r="AY5" s="15">
        <v>15028.492260000001</v>
      </c>
      <c r="AZ5" s="15">
        <v>14311.17222</v>
      </c>
      <c r="BA5" s="67">
        <v>13873.94133</v>
      </c>
      <c r="BC5" s="13" t="s">
        <v>39</v>
      </c>
      <c r="BD5" s="26">
        <v>28229</v>
      </c>
      <c r="BE5" s="15">
        <v>498278.69760000001</v>
      </c>
      <c r="BF5" s="15">
        <v>6722170.5279999999</v>
      </c>
      <c r="BG5" s="15">
        <v>26601.99108</v>
      </c>
      <c r="BH5" s="15">
        <v>22647.006979999998</v>
      </c>
      <c r="BI5" s="27">
        <v>19042.673040000001</v>
      </c>
      <c r="BJ5" s="15">
        <v>15783.89431</v>
      </c>
      <c r="BK5" s="15">
        <v>15030.51843</v>
      </c>
      <c r="BL5" s="28">
        <v>14571.31027</v>
      </c>
      <c r="BN5" s="13" t="s">
        <v>39</v>
      </c>
      <c r="BO5" s="13">
        <v>28229</v>
      </c>
      <c r="BP5" s="13">
        <v>26461</v>
      </c>
      <c r="BQ5" s="29">
        <v>54690</v>
      </c>
      <c r="BR5" s="15">
        <v>19043</v>
      </c>
      <c r="BS5" s="30">
        <v>18200</v>
      </c>
      <c r="BT5" s="31">
        <v>37242</v>
      </c>
      <c r="BU5" s="15">
        <v>14571</v>
      </c>
      <c r="BV5" s="15">
        <v>13874</v>
      </c>
      <c r="BW5" s="25">
        <v>28445</v>
      </c>
      <c r="BY5" s="71" t="s">
        <v>43</v>
      </c>
      <c r="BZ5" s="72">
        <f>CF3</f>
        <v>1.0510090472984388</v>
      </c>
      <c r="CA5" s="34"/>
      <c r="CB5" s="34"/>
      <c r="CC5" s="34"/>
      <c r="CD5" s="34"/>
      <c r="CE5" s="34"/>
      <c r="CF5" s="34"/>
      <c r="CH5" t="s">
        <v>41</v>
      </c>
    </row>
    <row r="6" spans="1:86" x14ac:dyDescent="0.3">
      <c r="A6" s="56" t="s">
        <v>42</v>
      </c>
      <c r="B6" s="15">
        <v>99557</v>
      </c>
      <c r="C6" s="15">
        <v>56</v>
      </c>
      <c r="D6" s="35">
        <v>0.56200000000000006</v>
      </c>
      <c r="E6" s="15">
        <v>497628</v>
      </c>
      <c r="F6" s="57">
        <v>0.999</v>
      </c>
      <c r="G6" s="35">
        <v>0.113</v>
      </c>
      <c r="H6" s="35">
        <v>7.1999999999999995E-2</v>
      </c>
      <c r="I6" s="65">
        <v>56</v>
      </c>
      <c r="J6" s="66">
        <v>36</v>
      </c>
      <c r="K6" s="35">
        <v>0.35699999999999998</v>
      </c>
      <c r="L6" s="35">
        <v>1</v>
      </c>
      <c r="M6" s="15">
        <v>99610.648000000001</v>
      </c>
      <c r="N6" s="60">
        <v>4.0000000000000003E-5</v>
      </c>
      <c r="O6" s="15">
        <v>20.013999999999999</v>
      </c>
      <c r="P6" s="31">
        <v>497986.2</v>
      </c>
      <c r="Q6" s="15">
        <v>6617310.2999999998</v>
      </c>
      <c r="S6" s="61" t="s">
        <v>42</v>
      </c>
      <c r="T6">
        <v>99448</v>
      </c>
      <c r="U6">
        <v>227</v>
      </c>
      <c r="V6" s="55">
        <v>2.2829999999999999</v>
      </c>
      <c r="W6">
        <v>496693</v>
      </c>
      <c r="X6" s="55">
        <v>0.998</v>
      </c>
      <c r="Y6" s="55">
        <v>0.45700000000000002</v>
      </c>
      <c r="Z6" s="55">
        <v>0.315</v>
      </c>
      <c r="AA6" s="52">
        <v>113</v>
      </c>
      <c r="AB6" s="52">
        <v>78</v>
      </c>
      <c r="AC6" s="55">
        <v>0.31</v>
      </c>
      <c r="AD6" s="55">
        <v>0.999</v>
      </c>
      <c r="AE6" s="52">
        <v>99617.19</v>
      </c>
      <c r="AF6" s="55">
        <v>1.4200000000000001E-4</v>
      </c>
      <c r="AG6" s="52">
        <v>70.484999999999999</v>
      </c>
      <c r="AH6" s="53">
        <v>497930</v>
      </c>
      <c r="AI6" s="30">
        <v>6223892</v>
      </c>
      <c r="AK6" s="13" t="s">
        <v>42</v>
      </c>
      <c r="AL6" s="15">
        <v>497986.20179999998</v>
      </c>
      <c r="AM6" s="15">
        <v>6617310.2989999996</v>
      </c>
      <c r="AN6" s="14">
        <v>26281</v>
      </c>
      <c r="AO6" s="35">
        <v>1.0999999999999999E-2</v>
      </c>
      <c r="AP6" s="15">
        <v>1411.402</v>
      </c>
      <c r="AQ6" s="15">
        <v>1374.567</v>
      </c>
      <c r="AR6" s="15">
        <v>1239.5229999999999</v>
      </c>
      <c r="AS6" s="15">
        <v>1059.8979999999999</v>
      </c>
      <c r="AT6" s="15">
        <v>889.053</v>
      </c>
      <c r="AU6" s="15">
        <v>785.01300000000003</v>
      </c>
      <c r="AV6" s="15">
        <v>26452.132829999999</v>
      </c>
      <c r="AW6" s="15">
        <v>24904.76686</v>
      </c>
      <c r="AX6" s="16">
        <v>21406.582969999999</v>
      </c>
      <c r="AY6" s="15">
        <v>18193.553209999998</v>
      </c>
      <c r="AZ6" s="15">
        <v>15023.45616</v>
      </c>
      <c r="BA6" s="67">
        <v>14306.3765</v>
      </c>
      <c r="BC6" s="13" t="s">
        <v>42</v>
      </c>
      <c r="BD6" s="26">
        <v>29592</v>
      </c>
      <c r="BE6" s="15">
        <v>497930.48570000002</v>
      </c>
      <c r="BF6" s="15">
        <v>6223891.8300000001</v>
      </c>
      <c r="BG6" s="15">
        <v>28209.27274</v>
      </c>
      <c r="BH6" s="15">
        <v>26583.400819999999</v>
      </c>
      <c r="BI6" s="27">
        <v>22631.18058</v>
      </c>
      <c r="BJ6" s="15">
        <v>19029.365460000001</v>
      </c>
      <c r="BK6" s="15">
        <v>15772.86406</v>
      </c>
      <c r="BL6" s="28">
        <v>15020.014660000001</v>
      </c>
      <c r="BN6" s="13" t="s">
        <v>42</v>
      </c>
      <c r="BO6" s="13">
        <v>29592</v>
      </c>
      <c r="BP6" s="13">
        <v>26281</v>
      </c>
      <c r="BQ6" s="29">
        <v>55873</v>
      </c>
      <c r="BR6" s="15">
        <v>22631</v>
      </c>
      <c r="BS6" s="30">
        <v>21407</v>
      </c>
      <c r="BT6" s="31">
        <v>44038</v>
      </c>
      <c r="BU6" s="15">
        <v>15020</v>
      </c>
      <c r="BV6" s="15">
        <v>14306</v>
      </c>
      <c r="BW6" s="25">
        <v>29326</v>
      </c>
      <c r="BZ6" s="34"/>
      <c r="CA6" s="34"/>
      <c r="CB6" s="34"/>
      <c r="CC6" s="34"/>
      <c r="CD6" s="34"/>
      <c r="CE6" s="34"/>
      <c r="CF6" s="34"/>
      <c r="CH6" t="s">
        <v>44</v>
      </c>
    </row>
    <row r="7" spans="1:86" x14ac:dyDescent="0.3">
      <c r="A7" s="56" t="s">
        <v>45</v>
      </c>
      <c r="B7" s="15">
        <v>99501</v>
      </c>
      <c r="C7" s="15">
        <v>115</v>
      </c>
      <c r="D7" s="35">
        <v>1.1559999999999999</v>
      </c>
      <c r="E7" s="15">
        <v>497265</v>
      </c>
      <c r="F7" s="57">
        <v>0.999</v>
      </c>
      <c r="G7" s="35">
        <v>0.23100000000000001</v>
      </c>
      <c r="H7" s="35">
        <v>0.106</v>
      </c>
      <c r="I7" s="65">
        <v>37</v>
      </c>
      <c r="J7" s="66">
        <v>17</v>
      </c>
      <c r="K7" s="35">
        <v>0.54100000000000004</v>
      </c>
      <c r="L7" s="35">
        <v>0.999</v>
      </c>
      <c r="M7" s="15">
        <v>99590.633000000002</v>
      </c>
      <c r="N7" s="60">
        <v>1.25E-4</v>
      </c>
      <c r="O7" s="15">
        <v>62.234999999999999</v>
      </c>
      <c r="P7" s="31">
        <v>497845.17</v>
      </c>
      <c r="Q7" s="15">
        <v>6119324.0999999996</v>
      </c>
      <c r="S7" s="61" t="s">
        <v>45</v>
      </c>
      <c r="T7">
        <v>99221</v>
      </c>
      <c r="U7">
        <v>240</v>
      </c>
      <c r="V7" s="55">
        <v>2.419</v>
      </c>
      <c r="W7">
        <v>495489</v>
      </c>
      <c r="X7" s="55">
        <v>0.998</v>
      </c>
      <c r="Y7" s="55">
        <v>0.48399999999999999</v>
      </c>
      <c r="Z7" s="55">
        <v>0.309</v>
      </c>
      <c r="AA7" s="52">
        <v>141</v>
      </c>
      <c r="AB7" s="52">
        <v>90</v>
      </c>
      <c r="AC7" s="55">
        <v>0.36199999999999999</v>
      </c>
      <c r="AD7" s="55">
        <v>0.999</v>
      </c>
      <c r="AE7" s="52">
        <v>99546.705000000002</v>
      </c>
      <c r="AF7" s="55">
        <v>1.75E-4</v>
      </c>
      <c r="AG7" s="52">
        <v>87.161000000000001</v>
      </c>
      <c r="AH7" s="53">
        <v>497500</v>
      </c>
      <c r="AI7" s="30">
        <v>5725961</v>
      </c>
      <c r="AK7" s="13" t="s">
        <v>45</v>
      </c>
      <c r="AL7" s="15">
        <v>497845.17450000002</v>
      </c>
      <c r="AM7" s="15">
        <v>6119324.0980000002</v>
      </c>
      <c r="AN7" s="14">
        <v>26572</v>
      </c>
      <c r="AO7" s="35">
        <v>4.5999999999999999E-2</v>
      </c>
      <c r="AP7" s="15">
        <v>6028.357</v>
      </c>
      <c r="AQ7" s="15">
        <v>6013.8289999999997</v>
      </c>
      <c r="AR7" s="15">
        <v>5856.8789999999999</v>
      </c>
      <c r="AS7" s="15">
        <v>5281.4709999999995</v>
      </c>
      <c r="AT7" s="15">
        <v>4516.1059999999998</v>
      </c>
      <c r="AU7" s="15">
        <v>3788.1570000000002</v>
      </c>
      <c r="AV7" s="15">
        <v>26273.557349999999</v>
      </c>
      <c r="AW7" s="15">
        <v>26444.64171</v>
      </c>
      <c r="AX7" s="16">
        <v>24897.713950000001</v>
      </c>
      <c r="AY7" s="15">
        <v>21400.52073</v>
      </c>
      <c r="AZ7" s="15">
        <v>18188.400890000001</v>
      </c>
      <c r="BA7" s="67">
        <v>15019.201590000001</v>
      </c>
      <c r="BC7" s="13" t="s">
        <v>45</v>
      </c>
      <c r="BD7" s="26">
        <v>30332</v>
      </c>
      <c r="BE7" s="15">
        <v>497499.7709</v>
      </c>
      <c r="BF7" s="15">
        <v>5725961.3449999997</v>
      </c>
      <c r="BG7" s="15">
        <v>29566.40263</v>
      </c>
      <c r="BH7" s="15">
        <v>28184.871439999999</v>
      </c>
      <c r="BI7" s="27">
        <v>26560.405920000001</v>
      </c>
      <c r="BJ7" s="15">
        <v>22611.604380000001</v>
      </c>
      <c r="BK7" s="15">
        <v>19012.904869999998</v>
      </c>
      <c r="BL7" s="28">
        <v>15759.220380000001</v>
      </c>
      <c r="BN7" s="13" t="s">
        <v>45</v>
      </c>
      <c r="BO7" s="13">
        <v>30332</v>
      </c>
      <c r="BP7" s="13">
        <v>26572</v>
      </c>
      <c r="BQ7" s="29">
        <v>56904</v>
      </c>
      <c r="BR7" s="15">
        <v>26560</v>
      </c>
      <c r="BS7" s="30">
        <v>24898</v>
      </c>
      <c r="BT7" s="31">
        <v>51458</v>
      </c>
      <c r="BU7" s="15">
        <v>15759</v>
      </c>
      <c r="BV7" s="15">
        <v>15019</v>
      </c>
      <c r="BW7" s="25">
        <v>30778</v>
      </c>
      <c r="BY7" s="54" t="s">
        <v>47</v>
      </c>
      <c r="BZ7" s="68">
        <f>SUM(BQ11:BQ14)/SUM(BQ6:BQ9)</f>
        <v>1.6090102121976428</v>
      </c>
      <c r="CA7" s="34">
        <f>SUM(BG11:BG14,AV11:AV14)/SUM(BG6:BG9,AV6:AV9)</f>
        <v>1.5523435874570286</v>
      </c>
      <c r="CB7" s="34">
        <f t="shared" ref="CB7:CF7" si="1">SUM(BH11:BH14,AW11:AW14)/SUM(BH6:BH9,AW6:AW9)</f>
        <v>1.4237479680829275</v>
      </c>
      <c r="CC7" s="34">
        <f t="shared" si="1"/>
        <v>1.3201294305846674</v>
      </c>
      <c r="CD7" s="34">
        <f t="shared" si="1"/>
        <v>1.2925937924431468</v>
      </c>
      <c r="CE7" s="34">
        <f t="shared" si="1"/>
        <v>1.4005820633640638</v>
      </c>
      <c r="CF7" s="34">
        <f t="shared" si="1"/>
        <v>1.5654577006020591</v>
      </c>
    </row>
    <row r="8" spans="1:86" x14ac:dyDescent="0.3">
      <c r="A8" s="56" t="s">
        <v>46</v>
      </c>
      <c r="B8" s="15">
        <v>99385</v>
      </c>
      <c r="C8" s="15">
        <v>141</v>
      </c>
      <c r="D8" s="35">
        <v>1.419</v>
      </c>
      <c r="E8" s="15">
        <v>496534</v>
      </c>
      <c r="F8" s="57">
        <v>0.999</v>
      </c>
      <c r="G8" s="35">
        <v>0.28399999999999997</v>
      </c>
      <c r="H8" s="35">
        <v>7.9000000000000001E-2</v>
      </c>
      <c r="I8" s="65">
        <v>79</v>
      </c>
      <c r="J8" s="66">
        <v>22</v>
      </c>
      <c r="K8" s="35">
        <v>0.72199999999999998</v>
      </c>
      <c r="L8" s="35">
        <v>0.999</v>
      </c>
      <c r="M8" s="15">
        <v>99528.399000000005</v>
      </c>
      <c r="N8" s="60">
        <v>2.05E-4</v>
      </c>
      <c r="O8" s="15">
        <v>101.901</v>
      </c>
      <c r="P8" s="31">
        <v>497348.72</v>
      </c>
      <c r="Q8" s="15">
        <v>5621478.9000000004</v>
      </c>
      <c r="S8" s="61" t="s">
        <v>46</v>
      </c>
      <c r="T8">
        <v>98981</v>
      </c>
      <c r="U8">
        <v>323</v>
      </c>
      <c r="V8" s="55">
        <v>3.2629999999999999</v>
      </c>
      <c r="W8">
        <v>494136</v>
      </c>
      <c r="X8" s="55">
        <v>0.997</v>
      </c>
      <c r="Y8" s="55">
        <v>0.65400000000000003</v>
      </c>
      <c r="Z8" s="55">
        <v>0.33500000000000002</v>
      </c>
      <c r="AA8" s="52">
        <v>166</v>
      </c>
      <c r="AB8" s="52">
        <v>85</v>
      </c>
      <c r="AC8" s="55">
        <v>0.48799999999999999</v>
      </c>
      <c r="AD8" s="55">
        <v>0.998</v>
      </c>
      <c r="AE8" s="52">
        <v>99459.543999999994</v>
      </c>
      <c r="AF8" s="55">
        <v>3.19E-4</v>
      </c>
      <c r="AG8" s="52">
        <v>158.50299999999999</v>
      </c>
      <c r="AH8" s="53">
        <v>496941</v>
      </c>
      <c r="AI8" s="30">
        <v>5228462</v>
      </c>
      <c r="AK8" s="13" t="s">
        <v>46</v>
      </c>
      <c r="AL8" s="15">
        <v>497348.71720000001</v>
      </c>
      <c r="AM8" s="15">
        <v>5621478.9230000004</v>
      </c>
      <c r="AN8" s="14">
        <v>28754</v>
      </c>
      <c r="AO8" s="35">
        <v>8.3000000000000004E-2</v>
      </c>
      <c r="AP8" s="15">
        <v>11432.066000000001</v>
      </c>
      <c r="AQ8" s="15">
        <v>10913.868</v>
      </c>
      <c r="AR8" s="15">
        <v>10887.565000000001</v>
      </c>
      <c r="AS8" s="15">
        <v>10603.421</v>
      </c>
      <c r="AT8" s="15">
        <v>9561.69</v>
      </c>
      <c r="AU8" s="15">
        <v>8176.0559999999996</v>
      </c>
      <c r="AV8" s="15">
        <v>26545.502079999998</v>
      </c>
      <c r="AW8" s="15">
        <v>26247.357039999999</v>
      </c>
      <c r="AX8" s="16">
        <v>26418.270799999998</v>
      </c>
      <c r="AY8" s="15">
        <v>24872.88565</v>
      </c>
      <c r="AZ8" s="15">
        <v>21379.17987</v>
      </c>
      <c r="BA8" s="67">
        <v>18170.263190000001</v>
      </c>
      <c r="BC8" s="13" t="s">
        <v>46</v>
      </c>
      <c r="BD8" s="26">
        <v>31162</v>
      </c>
      <c r="BE8" s="15">
        <v>496940.52059999999</v>
      </c>
      <c r="BF8" s="15">
        <v>5228461.574</v>
      </c>
      <c r="BG8" s="15">
        <v>30297.903139999999</v>
      </c>
      <c r="BH8" s="15">
        <v>29533.166399999998</v>
      </c>
      <c r="BI8" s="27">
        <v>28153.18821</v>
      </c>
      <c r="BJ8" s="15">
        <v>26530.548790000001</v>
      </c>
      <c r="BK8" s="15">
        <v>22586.18619</v>
      </c>
      <c r="BL8" s="28">
        <v>18991.532050000002</v>
      </c>
      <c r="BN8" s="13" t="s">
        <v>46</v>
      </c>
      <c r="BO8" s="13">
        <v>31162</v>
      </c>
      <c r="BP8" s="13">
        <v>28754</v>
      </c>
      <c r="BQ8" s="29">
        <v>59916</v>
      </c>
      <c r="BR8" s="15">
        <v>28153</v>
      </c>
      <c r="BS8" s="30">
        <v>26418</v>
      </c>
      <c r="BT8" s="31">
        <v>54571</v>
      </c>
      <c r="BU8" s="15">
        <v>18992</v>
      </c>
      <c r="BV8" s="15">
        <v>18170</v>
      </c>
      <c r="BW8" s="25">
        <v>37162</v>
      </c>
      <c r="BY8" s="69" t="s">
        <v>49</v>
      </c>
      <c r="BZ8" s="70">
        <f>CC7</f>
        <v>1.3201294305846674</v>
      </c>
      <c r="CA8" s="34"/>
      <c r="CB8" s="34"/>
      <c r="CC8" s="34"/>
      <c r="CD8" s="34"/>
      <c r="CE8" s="34"/>
      <c r="CF8" s="34"/>
    </row>
    <row r="9" spans="1:86" x14ac:dyDescent="0.3">
      <c r="A9" s="56" t="s">
        <v>48</v>
      </c>
      <c r="B9" s="15">
        <v>99245</v>
      </c>
      <c r="C9" s="15">
        <v>252</v>
      </c>
      <c r="D9" s="35">
        <v>2.5390000000000001</v>
      </c>
      <c r="E9" s="15">
        <v>495713</v>
      </c>
      <c r="F9" s="57">
        <v>0.997</v>
      </c>
      <c r="G9" s="35">
        <v>0.50800000000000001</v>
      </c>
      <c r="H9" s="35">
        <v>9.1999999999999998E-2</v>
      </c>
      <c r="I9" s="65">
        <v>127</v>
      </c>
      <c r="J9" s="66">
        <v>23</v>
      </c>
      <c r="K9" s="35">
        <v>0.81899999999999995</v>
      </c>
      <c r="L9" s="35">
        <v>0.998</v>
      </c>
      <c r="M9" s="15">
        <v>99426.498000000007</v>
      </c>
      <c r="N9" s="60">
        <v>4.1599999999999997E-4</v>
      </c>
      <c r="O9" s="15">
        <v>206.78700000000001</v>
      </c>
      <c r="P9" s="31">
        <v>496733.85</v>
      </c>
      <c r="Q9" s="15">
        <v>5124130.2</v>
      </c>
      <c r="S9" s="61" t="s">
        <v>48</v>
      </c>
      <c r="T9">
        <v>98659</v>
      </c>
      <c r="U9">
        <v>313</v>
      </c>
      <c r="V9" s="55">
        <v>3.173</v>
      </c>
      <c r="W9">
        <v>492527</v>
      </c>
      <c r="X9" s="55">
        <v>0.997</v>
      </c>
      <c r="Y9" s="55">
        <v>0.63500000000000001</v>
      </c>
      <c r="Z9" s="55">
        <v>0.254</v>
      </c>
      <c r="AA9" s="52">
        <v>220</v>
      </c>
      <c r="AB9" s="52">
        <v>88</v>
      </c>
      <c r="AC9" s="55">
        <v>0.6</v>
      </c>
      <c r="AD9" s="55">
        <v>0.998</v>
      </c>
      <c r="AE9" s="52">
        <v>99301.042000000001</v>
      </c>
      <c r="AF9" s="55">
        <v>3.8099999999999999E-4</v>
      </c>
      <c r="AG9" s="52">
        <v>189.142</v>
      </c>
      <c r="AH9" s="53">
        <v>496047</v>
      </c>
      <c r="AI9" s="30">
        <v>4731521</v>
      </c>
      <c r="AK9" s="13" t="s">
        <v>48</v>
      </c>
      <c r="AL9" s="15">
        <v>496733.85080000001</v>
      </c>
      <c r="AM9" s="15">
        <v>5124130.2060000002</v>
      </c>
      <c r="AN9" s="14">
        <v>30753</v>
      </c>
      <c r="AO9" s="35">
        <v>6.3E-2</v>
      </c>
      <c r="AP9" s="15">
        <v>9310.2559999999994</v>
      </c>
      <c r="AQ9" s="15">
        <v>8646.4339999999993</v>
      </c>
      <c r="AR9" s="15">
        <v>8254.5049999999992</v>
      </c>
      <c r="AS9" s="15">
        <v>8234.6110000000008</v>
      </c>
      <c r="AT9" s="15">
        <v>8019.7039999999997</v>
      </c>
      <c r="AU9" s="15">
        <v>7231.8090000000002</v>
      </c>
      <c r="AV9" s="15">
        <v>28718.45176</v>
      </c>
      <c r="AW9" s="15">
        <v>26512.68418</v>
      </c>
      <c r="AX9" s="16">
        <v>26214.907729999999</v>
      </c>
      <c r="AY9" s="15">
        <v>26385.610189999999</v>
      </c>
      <c r="AZ9" s="15">
        <v>24842.135590000002</v>
      </c>
      <c r="BA9" s="67">
        <v>21352.749039999999</v>
      </c>
      <c r="BC9" s="13" t="s">
        <v>48</v>
      </c>
      <c r="BD9" s="26">
        <v>31665</v>
      </c>
      <c r="BE9" s="15">
        <v>496047.22279999999</v>
      </c>
      <c r="BF9" s="15">
        <v>4731521.0530000003</v>
      </c>
      <c r="BG9" s="15">
        <v>31105.983339999999</v>
      </c>
      <c r="BH9" s="15">
        <v>30243.439780000001</v>
      </c>
      <c r="BI9" s="27">
        <v>29480.077720000001</v>
      </c>
      <c r="BJ9" s="15">
        <v>28102.580180000001</v>
      </c>
      <c r="BK9" s="15">
        <v>26482.857609999999</v>
      </c>
      <c r="BL9" s="28">
        <v>22545.585370000001</v>
      </c>
      <c r="BN9" s="13" t="s">
        <v>48</v>
      </c>
      <c r="BO9" s="13">
        <v>31665</v>
      </c>
      <c r="BP9" s="13">
        <v>30753</v>
      </c>
      <c r="BQ9" s="29">
        <v>62418</v>
      </c>
      <c r="BR9" s="15">
        <v>29480</v>
      </c>
      <c r="BS9" s="30">
        <v>26215</v>
      </c>
      <c r="BT9" s="31">
        <v>55695</v>
      </c>
      <c r="BU9" s="15">
        <v>22546</v>
      </c>
      <c r="BV9" s="15">
        <v>21353</v>
      </c>
      <c r="BW9" s="25">
        <v>43898</v>
      </c>
      <c r="BY9" s="71" t="s">
        <v>51</v>
      </c>
      <c r="BZ9" s="72">
        <f>CF7</f>
        <v>1.5654577006020591</v>
      </c>
      <c r="CA9" s="34"/>
      <c r="CB9" s="34"/>
      <c r="CC9" s="34"/>
      <c r="CD9" s="34"/>
      <c r="CE9" s="34"/>
      <c r="CF9" s="34"/>
    </row>
    <row r="10" spans="1:86" x14ac:dyDescent="0.3">
      <c r="A10" s="56" t="s">
        <v>50</v>
      </c>
      <c r="B10" s="15">
        <v>98993</v>
      </c>
      <c r="C10" s="15">
        <v>386</v>
      </c>
      <c r="D10" s="35">
        <v>3.899</v>
      </c>
      <c r="E10" s="15">
        <v>494051</v>
      </c>
      <c r="F10" s="57">
        <v>0.996</v>
      </c>
      <c r="G10" s="35">
        <v>0.78100000000000003</v>
      </c>
      <c r="H10" s="35">
        <v>9.7000000000000003E-2</v>
      </c>
      <c r="I10" s="65">
        <v>242</v>
      </c>
      <c r="J10" s="66">
        <v>30</v>
      </c>
      <c r="K10" s="35">
        <v>0.876</v>
      </c>
      <c r="L10" s="35">
        <v>0.997</v>
      </c>
      <c r="M10" s="15">
        <v>99219.71</v>
      </c>
      <c r="N10" s="60">
        <v>6.8400000000000004E-4</v>
      </c>
      <c r="O10" s="15">
        <v>339.005</v>
      </c>
      <c r="P10" s="31">
        <v>495302.31</v>
      </c>
      <c r="Q10" s="15">
        <v>4627396.4000000004</v>
      </c>
      <c r="S10" s="61" t="s">
        <v>50</v>
      </c>
      <c r="T10">
        <v>98346</v>
      </c>
      <c r="U10">
        <v>557</v>
      </c>
      <c r="V10" s="55">
        <v>5.6639999999999997</v>
      </c>
      <c r="W10">
        <v>490443</v>
      </c>
      <c r="X10" s="55">
        <v>0.99399999999999999</v>
      </c>
      <c r="Y10" s="55">
        <v>1.1359999999999999</v>
      </c>
      <c r="Z10" s="55">
        <v>0.33600000000000002</v>
      </c>
      <c r="AA10" s="52">
        <v>379</v>
      </c>
      <c r="AB10" s="52">
        <v>112</v>
      </c>
      <c r="AC10" s="55">
        <v>0.70399999999999996</v>
      </c>
      <c r="AD10" s="55">
        <v>0.996</v>
      </c>
      <c r="AE10" s="52">
        <v>99111.899000000005</v>
      </c>
      <c r="AF10" s="55">
        <v>8.0000000000000004E-4</v>
      </c>
      <c r="AG10" s="52">
        <v>395.786</v>
      </c>
      <c r="AH10" s="53">
        <v>494677</v>
      </c>
      <c r="AI10" s="30">
        <v>4235474</v>
      </c>
      <c r="AK10" s="13" t="s">
        <v>50</v>
      </c>
      <c r="AL10" s="15">
        <v>495302.31439999997</v>
      </c>
      <c r="AM10" s="15">
        <v>4627396.3550000004</v>
      </c>
      <c r="AN10" s="14">
        <v>33862</v>
      </c>
      <c r="AO10" s="35">
        <v>1.4999999999999999E-2</v>
      </c>
      <c r="AP10" s="15">
        <v>2378.7649999999999</v>
      </c>
      <c r="AQ10" s="15">
        <v>2186.0970000000002</v>
      </c>
      <c r="AR10" s="15">
        <v>2030.2280000000001</v>
      </c>
      <c r="AS10" s="15">
        <v>1938.201</v>
      </c>
      <c r="AT10" s="15">
        <v>1933.53</v>
      </c>
      <c r="AU10" s="15">
        <v>1883.068</v>
      </c>
      <c r="AV10" s="15">
        <v>30664.37298</v>
      </c>
      <c r="AW10" s="15">
        <v>28635.688109999999</v>
      </c>
      <c r="AX10" s="16">
        <v>26436.277320000001</v>
      </c>
      <c r="AY10" s="15">
        <v>26139.359039999999</v>
      </c>
      <c r="AZ10" s="15">
        <v>26309.56955</v>
      </c>
      <c r="BA10" s="67">
        <v>24770.543079999999</v>
      </c>
      <c r="BC10" s="13" t="s">
        <v>50</v>
      </c>
      <c r="BD10" s="26">
        <v>35275</v>
      </c>
      <c r="BE10" s="15">
        <v>494677.11170000001</v>
      </c>
      <c r="BF10" s="15">
        <v>4235473.83</v>
      </c>
      <c r="BG10" s="15">
        <v>31577.53944</v>
      </c>
      <c r="BH10" s="15">
        <v>31020.06682</v>
      </c>
      <c r="BI10" s="27">
        <v>30159.905650000001</v>
      </c>
      <c r="BJ10" s="15">
        <v>29398.652040000001</v>
      </c>
      <c r="BK10" s="15">
        <v>28024.95923</v>
      </c>
      <c r="BL10" s="28">
        <v>26409.710419999999</v>
      </c>
      <c r="BN10" s="13" t="s">
        <v>50</v>
      </c>
      <c r="BO10" s="13">
        <v>35275</v>
      </c>
      <c r="BP10" s="13">
        <v>33862</v>
      </c>
      <c r="BQ10" s="29">
        <v>69137</v>
      </c>
      <c r="BR10" s="15">
        <v>30160</v>
      </c>
      <c r="BS10" s="30">
        <v>26436</v>
      </c>
      <c r="BT10" s="31">
        <v>56596</v>
      </c>
      <c r="BU10" s="15">
        <v>26410</v>
      </c>
      <c r="BV10" s="15">
        <v>24771</v>
      </c>
      <c r="BW10" s="25">
        <v>51180</v>
      </c>
      <c r="BZ10" s="34"/>
      <c r="CA10" s="34"/>
      <c r="CB10" s="34"/>
      <c r="CC10" s="34"/>
      <c r="CD10" s="34"/>
      <c r="CE10" s="34"/>
      <c r="CF10" s="34"/>
    </row>
    <row r="11" spans="1:86" x14ac:dyDescent="0.3">
      <c r="A11" s="56" t="s">
        <v>52</v>
      </c>
      <c r="B11" s="15">
        <v>98607</v>
      </c>
      <c r="C11" s="15">
        <v>580</v>
      </c>
      <c r="D11" s="35">
        <v>5.8819999999999997</v>
      </c>
      <c r="E11" s="15">
        <v>491726</v>
      </c>
      <c r="F11" s="57">
        <v>0.99399999999999999</v>
      </c>
      <c r="G11" s="35">
        <v>1.18</v>
      </c>
      <c r="H11" s="35">
        <v>0.1</v>
      </c>
      <c r="I11" s="65">
        <v>436</v>
      </c>
      <c r="J11" s="66">
        <v>37</v>
      </c>
      <c r="K11" s="35">
        <v>0.91500000000000004</v>
      </c>
      <c r="L11" s="35">
        <v>0.995</v>
      </c>
      <c r="M11" s="15">
        <v>98880.705000000002</v>
      </c>
      <c r="N11" s="60">
        <v>1.0790000000000001E-3</v>
      </c>
      <c r="O11" s="15">
        <v>532.38599999999997</v>
      </c>
      <c r="P11" s="31">
        <v>493214.22</v>
      </c>
      <c r="Q11" s="15">
        <v>4132094</v>
      </c>
      <c r="S11" s="61" t="s">
        <v>52</v>
      </c>
      <c r="T11">
        <v>97789</v>
      </c>
      <c r="U11">
        <v>948</v>
      </c>
      <c r="V11" s="55">
        <v>9.6940000000000008</v>
      </c>
      <c r="W11">
        <v>486677</v>
      </c>
      <c r="X11" s="55">
        <v>0.99</v>
      </c>
      <c r="Y11" s="55">
        <v>1.948</v>
      </c>
      <c r="Z11" s="55">
        <v>0.43</v>
      </c>
      <c r="AA11" s="52">
        <v>729</v>
      </c>
      <c r="AB11" s="52">
        <v>161</v>
      </c>
      <c r="AC11" s="55">
        <v>0.77900000000000003</v>
      </c>
      <c r="AD11" s="55">
        <v>0.99199999999999999</v>
      </c>
      <c r="AE11" s="52">
        <v>98716.112999999998</v>
      </c>
      <c r="AF11" s="55">
        <v>1.518E-3</v>
      </c>
      <c r="AG11" s="52">
        <v>746.43799999999999</v>
      </c>
      <c r="AH11" s="53">
        <v>491819</v>
      </c>
      <c r="AI11" s="30">
        <v>3740797</v>
      </c>
      <c r="AK11" s="13" t="s">
        <v>52</v>
      </c>
      <c r="AL11" s="15">
        <v>493214.21919999999</v>
      </c>
      <c r="AM11" s="15">
        <v>4132094.0410000002</v>
      </c>
      <c r="AN11" s="14">
        <v>43154</v>
      </c>
      <c r="AO11" s="35">
        <v>1E-3</v>
      </c>
      <c r="AP11" s="15">
        <v>217.93600000000001</v>
      </c>
      <c r="AQ11" s="15">
        <v>182.161</v>
      </c>
      <c r="AR11" s="15">
        <v>167.40700000000001</v>
      </c>
      <c r="AS11" s="15">
        <v>155.471</v>
      </c>
      <c r="AT11" s="15">
        <v>148.42400000000001</v>
      </c>
      <c r="AU11" s="15">
        <v>148.066</v>
      </c>
      <c r="AV11" s="15">
        <v>33719.244599999998</v>
      </c>
      <c r="AW11" s="15">
        <v>30535.098139999998</v>
      </c>
      <c r="AX11" s="16">
        <v>28514.965789999998</v>
      </c>
      <c r="AY11" s="15">
        <v>26324.827280000001</v>
      </c>
      <c r="AZ11" s="15">
        <v>26029.160749999999</v>
      </c>
      <c r="BA11" s="67">
        <v>26198.653679999999</v>
      </c>
      <c r="BC11" s="13" t="s">
        <v>52</v>
      </c>
      <c r="BD11" s="26">
        <v>43796</v>
      </c>
      <c r="BE11" s="15">
        <v>491819.07679999998</v>
      </c>
      <c r="BF11" s="15">
        <v>3740796.719</v>
      </c>
      <c r="BG11" s="15">
        <v>35071.19599</v>
      </c>
      <c r="BH11" s="15">
        <v>31395.09779</v>
      </c>
      <c r="BI11" s="27">
        <v>30840.846010000001</v>
      </c>
      <c r="BJ11" s="15">
        <v>29985.654490000001</v>
      </c>
      <c r="BK11" s="15">
        <v>29228.799080000001</v>
      </c>
      <c r="BL11" s="28">
        <v>27863.042880000001</v>
      </c>
      <c r="BN11" s="13" t="s">
        <v>52</v>
      </c>
      <c r="BO11" s="13">
        <v>43796</v>
      </c>
      <c r="BP11" s="13">
        <v>43154</v>
      </c>
      <c r="BQ11" s="29">
        <v>86950</v>
      </c>
      <c r="BR11" s="15">
        <v>30841</v>
      </c>
      <c r="BS11" s="30">
        <v>28515</v>
      </c>
      <c r="BT11" s="31">
        <v>59356</v>
      </c>
      <c r="BU11" s="15">
        <v>27863</v>
      </c>
      <c r="BV11" s="15">
        <v>26199</v>
      </c>
      <c r="BW11" s="25">
        <v>54062</v>
      </c>
      <c r="BY11" s="54" t="s">
        <v>54</v>
      </c>
      <c r="BZ11" s="68">
        <f>BQ14/BQ6</f>
        <v>1.6186530166627888</v>
      </c>
      <c r="CA11" s="34">
        <f>(BG14+AV14)/(BG6+AV6)</f>
        <v>1.8228925200687991</v>
      </c>
      <c r="CB11" s="34">
        <f t="shared" ref="CB11:CF11" si="2">(BH14+AW14)/(BH6+AW6)</f>
        <v>1.8632808890432822</v>
      </c>
      <c r="CC11" s="34">
        <f t="shared" si="2"/>
        <v>1.8946786208901383</v>
      </c>
      <c r="CD11" s="34">
        <f t="shared" si="2"/>
        <v>1.7732223213113232</v>
      </c>
      <c r="CE11" s="34">
        <f t="shared" si="2"/>
        <v>1.9296148337036612</v>
      </c>
      <c r="CF11" s="34">
        <f t="shared" si="2"/>
        <v>1.9416787830910185</v>
      </c>
    </row>
    <row r="12" spans="1:86" x14ac:dyDescent="0.3">
      <c r="A12" s="56" t="s">
        <v>53</v>
      </c>
      <c r="B12" s="15">
        <v>98027</v>
      </c>
      <c r="C12" s="15">
        <v>925</v>
      </c>
      <c r="D12" s="35">
        <v>9.4359999999999999</v>
      </c>
      <c r="E12" s="15">
        <v>487815</v>
      </c>
      <c r="F12" s="57">
        <v>0.99099999999999999</v>
      </c>
      <c r="G12" s="35">
        <v>1.8959999999999999</v>
      </c>
      <c r="H12" s="35">
        <v>0.152</v>
      </c>
      <c r="I12" s="65">
        <v>698</v>
      </c>
      <c r="J12" s="66">
        <v>56</v>
      </c>
      <c r="K12" s="35">
        <v>0.92</v>
      </c>
      <c r="L12" s="35">
        <v>0.99099999999999999</v>
      </c>
      <c r="M12" s="15">
        <v>98348.319000000003</v>
      </c>
      <c r="N12" s="60">
        <v>1.7440000000000001E-3</v>
      </c>
      <c r="O12" s="15">
        <v>853.90099999999995</v>
      </c>
      <c r="P12" s="31">
        <v>489599.88</v>
      </c>
      <c r="Q12" s="15">
        <v>3638879.8</v>
      </c>
      <c r="S12" s="61" t="s">
        <v>53</v>
      </c>
      <c r="T12">
        <v>96841</v>
      </c>
      <c r="U12">
        <v>1196</v>
      </c>
      <c r="V12" s="55">
        <v>12.35</v>
      </c>
      <c r="W12">
        <v>481494</v>
      </c>
      <c r="X12" s="55">
        <v>0.98799999999999999</v>
      </c>
      <c r="Y12" s="55">
        <v>2.484</v>
      </c>
      <c r="Z12" s="55">
        <v>0.372</v>
      </c>
      <c r="AA12" s="52">
        <v>1201</v>
      </c>
      <c r="AB12" s="52">
        <v>180</v>
      </c>
      <c r="AC12" s="55">
        <v>0.85</v>
      </c>
      <c r="AD12" s="55">
        <v>0.98899999999999999</v>
      </c>
      <c r="AE12" s="52">
        <v>97969.675000000003</v>
      </c>
      <c r="AF12" s="55">
        <v>2.1120000000000002E-3</v>
      </c>
      <c r="AG12" s="52">
        <v>1029.556</v>
      </c>
      <c r="AH12" s="53">
        <v>487559</v>
      </c>
      <c r="AI12" s="30">
        <v>3248978</v>
      </c>
      <c r="AK12" s="13" t="s">
        <v>53</v>
      </c>
      <c r="AL12" s="15">
        <v>489599.87959999999</v>
      </c>
      <c r="AM12" s="15">
        <v>3638879.8220000002</v>
      </c>
      <c r="AN12" s="14">
        <v>49939</v>
      </c>
      <c r="AO12" s="13"/>
      <c r="AP12" s="13"/>
      <c r="AQ12" s="13"/>
      <c r="AR12" s="13"/>
      <c r="AS12" s="13"/>
      <c r="AT12" s="13"/>
      <c r="AU12" s="13"/>
      <c r="AV12" s="15">
        <v>42837.761729999998</v>
      </c>
      <c r="AW12" s="15">
        <v>33472.145479999999</v>
      </c>
      <c r="AX12" s="16">
        <v>30311.332869999998</v>
      </c>
      <c r="AY12" s="15">
        <v>28306.00432</v>
      </c>
      <c r="AZ12" s="15">
        <v>26131.915430000001</v>
      </c>
      <c r="BA12" s="67">
        <v>25838.415580000001</v>
      </c>
      <c r="BC12" s="13" t="s">
        <v>53</v>
      </c>
      <c r="BD12" s="26">
        <v>49226</v>
      </c>
      <c r="BE12" s="15">
        <v>487558.73930000002</v>
      </c>
      <c r="BF12" s="15">
        <v>3248977.642</v>
      </c>
      <c r="BG12" s="15">
        <v>43416.621180000002</v>
      </c>
      <c r="BH12" s="15">
        <v>34767.394979999997</v>
      </c>
      <c r="BI12" s="27">
        <v>31123.140640000001</v>
      </c>
      <c r="BJ12" s="15">
        <v>30573.690019999998</v>
      </c>
      <c r="BK12" s="15">
        <v>29725.90652</v>
      </c>
      <c r="BL12" s="28">
        <v>28975.6073</v>
      </c>
      <c r="BN12" s="13" t="s">
        <v>53</v>
      </c>
      <c r="BO12" s="13">
        <v>49226</v>
      </c>
      <c r="BP12" s="13">
        <v>49939</v>
      </c>
      <c r="BQ12" s="29">
        <v>99165</v>
      </c>
      <c r="BR12" s="15">
        <v>31123</v>
      </c>
      <c r="BS12" s="30">
        <v>30311</v>
      </c>
      <c r="BT12" s="31">
        <v>61434</v>
      </c>
      <c r="BU12" s="15">
        <v>28976</v>
      </c>
      <c r="BV12" s="15">
        <v>25838</v>
      </c>
      <c r="BW12" s="25">
        <v>54814</v>
      </c>
      <c r="BY12" s="69" t="s">
        <v>56</v>
      </c>
      <c r="BZ12" s="70">
        <f>CC11</f>
        <v>1.8946786208901383</v>
      </c>
      <c r="CA12" s="34"/>
      <c r="CB12" s="34"/>
      <c r="CC12" s="34"/>
      <c r="CD12" s="34"/>
      <c r="CE12" s="34"/>
      <c r="CF12" s="34"/>
    </row>
    <row r="13" spans="1:86" x14ac:dyDescent="0.3">
      <c r="A13" s="56" t="s">
        <v>55</v>
      </c>
      <c r="B13" s="15">
        <v>97102</v>
      </c>
      <c r="C13" s="15">
        <v>1283</v>
      </c>
      <c r="D13" s="35">
        <v>13.212999999999999</v>
      </c>
      <c r="E13" s="15">
        <v>482509</v>
      </c>
      <c r="F13" s="57">
        <v>0.98699999999999999</v>
      </c>
      <c r="G13" s="35">
        <v>2.6589999999999998</v>
      </c>
      <c r="H13" s="35">
        <v>0.161</v>
      </c>
      <c r="I13" s="65">
        <v>1239</v>
      </c>
      <c r="J13" s="66">
        <v>75</v>
      </c>
      <c r="K13" s="35">
        <v>0.93899999999999995</v>
      </c>
      <c r="L13" s="35">
        <v>0.98799999999999999</v>
      </c>
      <c r="M13" s="15">
        <v>97494.418000000005</v>
      </c>
      <c r="N13" s="60">
        <v>2.4979999999999998E-3</v>
      </c>
      <c r="O13" s="15">
        <v>1210.694</v>
      </c>
      <c r="P13" s="31">
        <v>484653.61</v>
      </c>
      <c r="Q13" s="15">
        <v>3149279.9</v>
      </c>
      <c r="S13" s="61" t="s">
        <v>55</v>
      </c>
      <c r="T13">
        <v>95645</v>
      </c>
      <c r="U13">
        <v>1968</v>
      </c>
      <c r="V13" s="55">
        <v>20.576000000000001</v>
      </c>
      <c r="W13">
        <v>473710</v>
      </c>
      <c r="X13" s="55">
        <v>0.97899999999999998</v>
      </c>
      <c r="Y13" s="55">
        <v>4.1539999999999999</v>
      </c>
      <c r="Z13" s="55">
        <v>0.39800000000000002</v>
      </c>
      <c r="AA13" s="52">
        <v>2017</v>
      </c>
      <c r="AB13" s="52">
        <v>193</v>
      </c>
      <c r="AC13" s="55">
        <v>0.90400000000000003</v>
      </c>
      <c r="AD13" s="55">
        <v>0.98099999999999998</v>
      </c>
      <c r="AE13" s="52">
        <v>96940.119000000006</v>
      </c>
      <c r="AF13" s="55">
        <v>3.7569999999999999E-3</v>
      </c>
      <c r="AG13" s="52">
        <v>1805.576</v>
      </c>
      <c r="AH13" s="53">
        <v>480601</v>
      </c>
      <c r="AI13" s="30">
        <v>2761419</v>
      </c>
      <c r="AK13" s="13" t="s">
        <v>55</v>
      </c>
      <c r="AL13" s="15">
        <v>484653.61129999999</v>
      </c>
      <c r="AM13" s="15">
        <v>3149279.9419999998</v>
      </c>
      <c r="AN13" s="14">
        <v>51255</v>
      </c>
      <c r="AO13" s="13"/>
      <c r="AP13" s="13"/>
      <c r="AQ13" s="13"/>
      <c r="AR13" s="13"/>
      <c r="AS13" s="13"/>
      <c r="AT13" s="13"/>
      <c r="AU13" s="13"/>
      <c r="AV13" s="15">
        <v>49434.482530000001</v>
      </c>
      <c r="AW13" s="15">
        <v>42404.985760000003</v>
      </c>
      <c r="AX13" s="16">
        <v>33133.987280000001</v>
      </c>
      <c r="AY13" s="15">
        <v>30005.107329999999</v>
      </c>
      <c r="AZ13" s="15">
        <v>28020.037970000001</v>
      </c>
      <c r="BA13" s="67">
        <v>25867.913199999999</v>
      </c>
      <c r="BC13" s="13" t="s">
        <v>55</v>
      </c>
      <c r="BD13" s="26">
        <v>50487</v>
      </c>
      <c r="BE13" s="15">
        <v>480600.69809999998</v>
      </c>
      <c r="BF13" s="15">
        <v>2761418.9029999999</v>
      </c>
      <c r="BG13" s="15">
        <v>48523.486620000003</v>
      </c>
      <c r="BH13" s="15">
        <v>42797.01453</v>
      </c>
      <c r="BI13" s="27">
        <v>34271.223039999997</v>
      </c>
      <c r="BJ13" s="15">
        <v>30678.97653</v>
      </c>
      <c r="BK13" s="15">
        <v>30137.36722</v>
      </c>
      <c r="BL13" s="28">
        <v>29301.68259</v>
      </c>
      <c r="BN13" s="13" t="s">
        <v>55</v>
      </c>
      <c r="BO13" s="13">
        <v>50487</v>
      </c>
      <c r="BP13" s="13">
        <v>51255</v>
      </c>
      <c r="BQ13" s="29">
        <v>101742</v>
      </c>
      <c r="BR13" s="15">
        <v>34271</v>
      </c>
      <c r="BS13" s="30">
        <v>33134</v>
      </c>
      <c r="BT13" s="31">
        <v>67405</v>
      </c>
      <c r="BU13" s="15">
        <v>29302</v>
      </c>
      <c r="BV13" s="15">
        <v>25868</v>
      </c>
      <c r="BW13" s="25">
        <v>55170</v>
      </c>
      <c r="BY13" s="71" t="s">
        <v>58</v>
      </c>
      <c r="BZ13" s="72">
        <f>CF11</f>
        <v>1.9416787830910185</v>
      </c>
    </row>
    <row r="14" spans="1:86" x14ac:dyDescent="0.3">
      <c r="A14" s="56" t="s">
        <v>57</v>
      </c>
      <c r="B14" s="15">
        <v>95819</v>
      </c>
      <c r="C14" s="15">
        <v>1798</v>
      </c>
      <c r="D14" s="35">
        <v>18.765000000000001</v>
      </c>
      <c r="E14" s="15">
        <v>474940</v>
      </c>
      <c r="F14" s="57">
        <v>0.98099999999999998</v>
      </c>
      <c r="G14" s="35">
        <v>3.786</v>
      </c>
      <c r="H14" s="35">
        <v>0.113</v>
      </c>
      <c r="I14" s="65">
        <v>1603</v>
      </c>
      <c r="J14" s="66">
        <v>48</v>
      </c>
      <c r="K14" s="35">
        <v>0.97</v>
      </c>
      <c r="L14" s="35">
        <v>0.98199999999999998</v>
      </c>
      <c r="M14" s="15">
        <v>96283.724000000002</v>
      </c>
      <c r="N14" s="60">
        <v>3.6719999999999999E-3</v>
      </c>
      <c r="O14" s="15">
        <v>1753.116</v>
      </c>
      <c r="P14" s="31">
        <v>477378.42</v>
      </c>
      <c r="Q14" s="15">
        <v>2664626.2999999998</v>
      </c>
      <c r="S14" s="61" t="s">
        <v>57</v>
      </c>
      <c r="T14">
        <v>93676</v>
      </c>
      <c r="U14">
        <v>3548</v>
      </c>
      <c r="V14" s="55">
        <v>37.875</v>
      </c>
      <c r="W14">
        <v>460189</v>
      </c>
      <c r="X14" s="55">
        <v>0.96199999999999997</v>
      </c>
      <c r="Y14" s="55">
        <v>7.71</v>
      </c>
      <c r="Z14" s="55">
        <v>0.497</v>
      </c>
      <c r="AA14" s="52">
        <v>2883</v>
      </c>
      <c r="AB14" s="52">
        <v>186</v>
      </c>
      <c r="AC14" s="55">
        <v>0.93500000000000005</v>
      </c>
      <c r="AD14" s="55">
        <v>0.96499999999999997</v>
      </c>
      <c r="AE14" s="52">
        <v>95134.543000000005</v>
      </c>
      <c r="AF14" s="55">
        <v>7.2119999999999997E-3</v>
      </c>
      <c r="AG14" s="52">
        <v>3374.95</v>
      </c>
      <c r="AH14" s="53">
        <v>467933</v>
      </c>
      <c r="AI14" s="30">
        <v>2280818</v>
      </c>
      <c r="AK14" s="13" t="s">
        <v>57</v>
      </c>
      <c r="AL14" s="15">
        <v>477378.4179</v>
      </c>
      <c r="AM14" s="15">
        <v>2664626.3309999998</v>
      </c>
      <c r="AN14" s="14">
        <v>45974</v>
      </c>
      <c r="AO14" s="13"/>
      <c r="AP14" s="13"/>
      <c r="AQ14" s="13"/>
      <c r="AR14" s="13"/>
      <c r="AS14" s="13"/>
      <c r="AT14" s="13"/>
      <c r="AU14" s="13"/>
      <c r="AV14" s="15">
        <v>50485.605049999998</v>
      </c>
      <c r="AW14" s="15">
        <v>48692.415589999997</v>
      </c>
      <c r="AX14" s="16">
        <v>41768.439429999999</v>
      </c>
      <c r="AY14" s="15">
        <v>32636.60903</v>
      </c>
      <c r="AZ14" s="15">
        <v>29554.697069999998</v>
      </c>
      <c r="BA14" s="67">
        <v>27599.42582</v>
      </c>
      <c r="BC14" s="13" t="s">
        <v>57</v>
      </c>
      <c r="BD14" s="26">
        <v>44465</v>
      </c>
      <c r="BE14" s="15">
        <v>467933.01209999999</v>
      </c>
      <c r="BF14" s="15">
        <v>2280818.2039999999</v>
      </c>
      <c r="BG14" s="15">
        <v>49156.262300000002</v>
      </c>
      <c r="BH14" s="15">
        <v>47244.503259999998</v>
      </c>
      <c r="BI14" s="27">
        <v>41668.969680000002</v>
      </c>
      <c r="BJ14" s="15">
        <v>33367.90122</v>
      </c>
      <c r="BK14" s="15">
        <v>29870.339250000001</v>
      </c>
      <c r="BL14" s="28">
        <v>29343.005679999998</v>
      </c>
      <c r="BN14" s="13" t="s">
        <v>57</v>
      </c>
      <c r="BO14" s="13">
        <v>44465</v>
      </c>
      <c r="BP14" s="13">
        <v>45974</v>
      </c>
      <c r="BQ14" s="29">
        <v>90439</v>
      </c>
      <c r="BR14" s="15">
        <v>41669</v>
      </c>
      <c r="BS14" s="30">
        <v>41768</v>
      </c>
      <c r="BT14" s="31">
        <v>83437</v>
      </c>
      <c r="BU14" s="15">
        <v>29343</v>
      </c>
      <c r="BV14" s="15">
        <v>27599</v>
      </c>
      <c r="BW14" s="25">
        <v>56942</v>
      </c>
    </row>
    <row r="15" spans="1:86" x14ac:dyDescent="0.3">
      <c r="A15" s="56" t="s">
        <v>59</v>
      </c>
      <c r="B15" s="15">
        <v>94021</v>
      </c>
      <c r="C15" s="15">
        <v>3398</v>
      </c>
      <c r="D15" s="35">
        <v>36.140999999999998</v>
      </c>
      <c r="E15" s="15">
        <v>462337</v>
      </c>
      <c r="F15" s="57">
        <v>0.96399999999999997</v>
      </c>
      <c r="G15" s="35">
        <v>7.35</v>
      </c>
      <c r="H15" s="35">
        <v>0.222</v>
      </c>
      <c r="I15" s="65">
        <v>2286</v>
      </c>
      <c r="J15" s="66">
        <v>69</v>
      </c>
      <c r="K15" s="35">
        <v>0.97</v>
      </c>
      <c r="L15" s="35">
        <v>0.96499999999999997</v>
      </c>
      <c r="M15" s="15">
        <v>94530.607999999993</v>
      </c>
      <c r="N15" s="60">
        <v>7.1279999999999998E-3</v>
      </c>
      <c r="O15" s="15">
        <v>3315.127</v>
      </c>
      <c r="P15" s="31">
        <v>465099.68</v>
      </c>
      <c r="Q15" s="15">
        <v>2187247.9</v>
      </c>
      <c r="S15" s="61" t="s">
        <v>59</v>
      </c>
      <c r="T15">
        <v>90128</v>
      </c>
      <c r="U15">
        <v>5514</v>
      </c>
      <c r="V15" s="55">
        <v>61.18</v>
      </c>
      <c r="W15">
        <v>437786</v>
      </c>
      <c r="X15" s="55">
        <v>0.93899999999999995</v>
      </c>
      <c r="Y15" s="55">
        <v>12.595000000000001</v>
      </c>
      <c r="Z15" s="55">
        <v>0.49399999999999999</v>
      </c>
      <c r="AA15" s="52">
        <v>3798</v>
      </c>
      <c r="AB15" s="52">
        <v>149</v>
      </c>
      <c r="AC15" s="55">
        <v>0.96099999999999997</v>
      </c>
      <c r="AD15" s="55">
        <v>0.94099999999999995</v>
      </c>
      <c r="AE15" s="52">
        <v>91759.592999999993</v>
      </c>
      <c r="AF15" s="55">
        <v>1.2101000000000001E-2</v>
      </c>
      <c r="AG15" s="52">
        <v>5400.1980000000003</v>
      </c>
      <c r="AH15" s="53">
        <v>446258</v>
      </c>
      <c r="AI15" s="30">
        <v>1812885</v>
      </c>
      <c r="AK15" s="13" t="s">
        <v>59</v>
      </c>
      <c r="AL15" s="15">
        <v>465099.6839</v>
      </c>
      <c r="AM15" s="15">
        <v>2187247.9130000002</v>
      </c>
      <c r="AN15" s="14">
        <v>39663</v>
      </c>
      <c r="AO15" s="13"/>
      <c r="AP15" s="13"/>
      <c r="AQ15" s="13"/>
      <c r="AR15" s="13"/>
      <c r="AS15" s="13"/>
      <c r="AT15" s="13"/>
      <c r="AU15" s="13"/>
      <c r="AV15" s="15">
        <v>44791.49469</v>
      </c>
      <c r="AW15" s="15">
        <v>49187.055959999998</v>
      </c>
      <c r="AX15" s="16">
        <v>47439.989439999998</v>
      </c>
      <c r="AY15" s="15">
        <v>40694.106090000001</v>
      </c>
      <c r="AZ15" s="15">
        <v>31797.157090000001</v>
      </c>
      <c r="BA15" s="67">
        <v>28794.515530000001</v>
      </c>
      <c r="BC15" s="13" t="s">
        <v>59</v>
      </c>
      <c r="BD15" s="26">
        <v>36280</v>
      </c>
      <c r="BE15" s="15">
        <v>446257.8567</v>
      </c>
      <c r="BF15" s="15">
        <v>1812885.192</v>
      </c>
      <c r="BG15" s="15">
        <v>42405.333850000003</v>
      </c>
      <c r="BH15" s="15">
        <v>46879.29189</v>
      </c>
      <c r="BI15" s="27">
        <v>45056.087570000003</v>
      </c>
      <c r="BJ15" s="15">
        <v>39738.818630000002</v>
      </c>
      <c r="BK15" s="15">
        <v>31822.264510000001</v>
      </c>
      <c r="BL15" s="28">
        <v>28486.713329999999</v>
      </c>
      <c r="BN15" s="13" t="s">
        <v>59</v>
      </c>
      <c r="BO15" s="13">
        <v>36280</v>
      </c>
      <c r="BP15" s="13">
        <v>39663</v>
      </c>
      <c r="BQ15" s="29">
        <v>75943</v>
      </c>
      <c r="BR15" s="15">
        <v>45056</v>
      </c>
      <c r="BS15" s="30">
        <v>47440</v>
      </c>
      <c r="BT15" s="31">
        <v>92496</v>
      </c>
      <c r="BU15" s="15">
        <v>28487</v>
      </c>
      <c r="BV15" s="15">
        <v>28795</v>
      </c>
      <c r="BW15" s="25">
        <v>57281</v>
      </c>
    </row>
    <row r="16" spans="1:86" x14ac:dyDescent="0.3">
      <c r="A16" s="56" t="s">
        <v>60</v>
      </c>
      <c r="B16" s="15">
        <v>90624</v>
      </c>
      <c r="C16" s="15">
        <v>5180</v>
      </c>
      <c r="D16" s="35">
        <v>57.158999999999999</v>
      </c>
      <c r="E16" s="15">
        <v>440814</v>
      </c>
      <c r="F16" s="57">
        <v>0.94299999999999995</v>
      </c>
      <c r="G16" s="35">
        <v>11.750999999999999</v>
      </c>
      <c r="H16" s="35">
        <v>0.315</v>
      </c>
      <c r="I16" s="65">
        <v>3764</v>
      </c>
      <c r="J16" s="66">
        <v>101</v>
      </c>
      <c r="K16" s="35">
        <v>0.97299999999999998</v>
      </c>
      <c r="L16" s="35">
        <v>0.94399999999999995</v>
      </c>
      <c r="M16" s="15">
        <v>91215.481</v>
      </c>
      <c r="N16" s="60">
        <v>1.1436E-2</v>
      </c>
      <c r="O16" s="15">
        <v>5077.875</v>
      </c>
      <c r="P16" s="31">
        <v>444038.2</v>
      </c>
      <c r="Q16" s="15">
        <v>1722148.2</v>
      </c>
      <c r="S16" s="61" t="s">
        <v>60</v>
      </c>
      <c r="T16">
        <v>84614</v>
      </c>
      <c r="U16">
        <v>8705</v>
      </c>
      <c r="V16" s="55">
        <v>102.879</v>
      </c>
      <c r="W16">
        <v>402550</v>
      </c>
      <c r="X16" s="55">
        <v>0.89700000000000002</v>
      </c>
      <c r="Y16" s="55">
        <v>21.625</v>
      </c>
      <c r="Z16" s="55">
        <v>0.79900000000000004</v>
      </c>
      <c r="AA16" s="52">
        <v>6012</v>
      </c>
      <c r="AB16" s="52">
        <v>222</v>
      </c>
      <c r="AC16" s="55">
        <v>0.96299999999999997</v>
      </c>
      <c r="AD16" s="55">
        <v>0.90100000000000002</v>
      </c>
      <c r="AE16" s="52">
        <v>86359.395000000004</v>
      </c>
      <c r="AF16" s="55">
        <v>2.0826000000000001E-2</v>
      </c>
      <c r="AG16" s="52">
        <v>8573.3549999999996</v>
      </c>
      <c r="AH16" s="53">
        <v>411663</v>
      </c>
      <c r="AI16" s="30">
        <v>1366627</v>
      </c>
      <c r="AK16" s="13" t="s">
        <v>60</v>
      </c>
      <c r="AL16" s="15">
        <v>444038.2009</v>
      </c>
      <c r="AM16" s="15">
        <v>1722148.2290000001</v>
      </c>
      <c r="AN16" s="14">
        <v>38139</v>
      </c>
      <c r="AO16" s="13"/>
      <c r="AP16" s="13"/>
      <c r="AQ16" s="13"/>
      <c r="AR16" s="13"/>
      <c r="AS16" s="13"/>
      <c r="AT16" s="13"/>
      <c r="AU16" s="13"/>
      <c r="AV16" s="15">
        <v>37866.908470000002</v>
      </c>
      <c r="AW16" s="15">
        <v>42763.165410000001</v>
      </c>
      <c r="AX16" s="16">
        <v>46959.678939999998</v>
      </c>
      <c r="AY16" s="15">
        <v>45291.726240000004</v>
      </c>
      <c r="AZ16" s="15">
        <v>38851.32215</v>
      </c>
      <c r="BA16" s="67">
        <v>30357.260849999999</v>
      </c>
      <c r="BC16" s="13" t="s">
        <v>60</v>
      </c>
      <c r="BD16" s="26">
        <v>32876</v>
      </c>
      <c r="BE16" s="15">
        <v>411663.3959</v>
      </c>
      <c r="BF16" s="15">
        <v>1366627.3359999999</v>
      </c>
      <c r="BG16" s="15">
        <v>33467.529540000003</v>
      </c>
      <c r="BH16" s="15">
        <v>39118.019939999998</v>
      </c>
      <c r="BI16" s="27">
        <v>43245.15122</v>
      </c>
      <c r="BJ16" s="15">
        <v>41563.283949999997</v>
      </c>
      <c r="BK16" s="15">
        <v>36658.216280000001</v>
      </c>
      <c r="BL16" s="28">
        <v>29355.363219999999</v>
      </c>
      <c r="BN16" s="13" t="s">
        <v>60</v>
      </c>
      <c r="BO16" s="13">
        <v>32876</v>
      </c>
      <c r="BP16" s="13">
        <v>38139</v>
      </c>
      <c r="BQ16" s="29">
        <v>71015</v>
      </c>
      <c r="BR16" s="15">
        <v>43245</v>
      </c>
      <c r="BS16" s="30">
        <v>46960</v>
      </c>
      <c r="BT16" s="31">
        <v>90205</v>
      </c>
      <c r="BU16" s="15">
        <v>29355</v>
      </c>
      <c r="BV16" s="15">
        <v>30357</v>
      </c>
      <c r="BW16" s="25">
        <v>59713</v>
      </c>
    </row>
    <row r="17" spans="1:75" x14ac:dyDescent="0.3">
      <c r="A17" s="56" t="s">
        <v>61</v>
      </c>
      <c r="B17" s="15">
        <v>85444</v>
      </c>
      <c r="C17" s="15">
        <v>8034</v>
      </c>
      <c r="D17" s="35">
        <v>94.025999999999996</v>
      </c>
      <c r="E17" s="15">
        <v>408578</v>
      </c>
      <c r="F17" s="57">
        <v>0.90600000000000003</v>
      </c>
      <c r="G17" s="35">
        <v>19.663</v>
      </c>
      <c r="H17" s="35">
        <v>0.48399999999999999</v>
      </c>
      <c r="I17" s="65">
        <v>6214</v>
      </c>
      <c r="J17" s="66">
        <v>153</v>
      </c>
      <c r="K17" s="35">
        <v>0.97499999999999998</v>
      </c>
      <c r="L17" s="35">
        <v>0.90800000000000003</v>
      </c>
      <c r="M17" s="15">
        <v>86137.606</v>
      </c>
      <c r="N17" s="60">
        <v>1.9179000000000002E-2</v>
      </c>
      <c r="O17" s="15">
        <v>7909.2529999999997</v>
      </c>
      <c r="P17" s="31">
        <v>412387.57</v>
      </c>
      <c r="Q17" s="15">
        <v>1278110</v>
      </c>
      <c r="S17" s="61" t="s">
        <v>61</v>
      </c>
      <c r="T17">
        <v>75909</v>
      </c>
      <c r="U17">
        <v>11774</v>
      </c>
      <c r="V17" s="55">
        <v>155.107</v>
      </c>
      <c r="W17">
        <v>351624</v>
      </c>
      <c r="X17" s="55">
        <v>0.84499999999999997</v>
      </c>
      <c r="Y17" s="55">
        <v>33.484999999999999</v>
      </c>
      <c r="Z17" s="55">
        <v>0.96199999999999997</v>
      </c>
      <c r="AA17" s="52">
        <v>8628</v>
      </c>
      <c r="AB17" s="52">
        <v>248</v>
      </c>
      <c r="AC17" s="55">
        <v>0.97099999999999997</v>
      </c>
      <c r="AD17" s="55">
        <v>0.84899999999999998</v>
      </c>
      <c r="AE17" s="52">
        <v>77786.039999999994</v>
      </c>
      <c r="AF17" s="55">
        <v>3.2522000000000002E-2</v>
      </c>
      <c r="AG17" s="52">
        <v>11745.977999999999</v>
      </c>
      <c r="AH17" s="53">
        <v>361168</v>
      </c>
      <c r="AI17" s="30">
        <v>954964</v>
      </c>
      <c r="AK17" s="13" t="s">
        <v>61</v>
      </c>
      <c r="AL17" s="15">
        <v>412387.57270000002</v>
      </c>
      <c r="AM17" s="15">
        <v>1278110.0279999999</v>
      </c>
      <c r="AN17" s="14">
        <v>36764</v>
      </c>
      <c r="AO17" s="13"/>
      <c r="AP17" s="13"/>
      <c r="AQ17" s="13"/>
      <c r="AR17" s="13"/>
      <c r="AS17" s="13"/>
      <c r="AT17" s="13"/>
      <c r="AU17" s="13"/>
      <c r="AV17" s="15">
        <v>35420.487699999998</v>
      </c>
      <c r="AW17" s="15">
        <v>35167.790609999996</v>
      </c>
      <c r="AX17" s="16">
        <v>39715.046920000001</v>
      </c>
      <c r="AY17" s="15">
        <v>43612.436889999997</v>
      </c>
      <c r="AZ17" s="15">
        <v>42063.374300000003</v>
      </c>
      <c r="BA17" s="67">
        <v>36082.036200000002</v>
      </c>
      <c r="BC17" s="13" t="s">
        <v>61</v>
      </c>
      <c r="BD17" s="26">
        <v>30450</v>
      </c>
      <c r="BE17" s="15">
        <v>361168.42950000003</v>
      </c>
      <c r="BF17" s="15">
        <v>954963.93980000005</v>
      </c>
      <c r="BG17" s="15">
        <v>28843.403149999998</v>
      </c>
      <c r="BH17" s="15">
        <v>29362.375189999999</v>
      </c>
      <c r="BI17" s="27">
        <v>34319.771849999997</v>
      </c>
      <c r="BJ17" s="15">
        <v>37940.665860000001</v>
      </c>
      <c r="BK17" s="15">
        <v>36465.09779</v>
      </c>
      <c r="BL17" s="28">
        <v>32161.689699999999</v>
      </c>
      <c r="BN17" s="13" t="s">
        <v>61</v>
      </c>
      <c r="BO17" s="13">
        <v>30450</v>
      </c>
      <c r="BP17" s="13">
        <v>36764</v>
      </c>
      <c r="BQ17" s="29">
        <v>67214</v>
      </c>
      <c r="BR17" s="15">
        <v>34320</v>
      </c>
      <c r="BS17" s="30">
        <v>39715</v>
      </c>
      <c r="BT17" s="31">
        <v>74035</v>
      </c>
      <c r="BU17" s="15">
        <v>32162</v>
      </c>
      <c r="BV17" s="15">
        <v>36082</v>
      </c>
      <c r="BW17" s="25">
        <v>68244</v>
      </c>
    </row>
    <row r="18" spans="1:75" x14ac:dyDescent="0.3">
      <c r="A18" s="56" t="s">
        <v>62</v>
      </c>
      <c r="B18" s="15">
        <v>77409</v>
      </c>
      <c r="C18" s="15">
        <v>13164</v>
      </c>
      <c r="D18" s="35">
        <v>170.05799999999999</v>
      </c>
      <c r="E18" s="15">
        <v>356854</v>
      </c>
      <c r="F18" s="57">
        <v>0.83</v>
      </c>
      <c r="G18" s="35">
        <v>36.889000000000003</v>
      </c>
      <c r="H18" s="35">
        <v>1.075</v>
      </c>
      <c r="I18" s="65">
        <v>10951</v>
      </c>
      <c r="J18" s="66">
        <v>319</v>
      </c>
      <c r="K18" s="35">
        <v>0.97099999999999997</v>
      </c>
      <c r="L18" s="35">
        <v>0.83399999999999996</v>
      </c>
      <c r="M18" s="15">
        <v>78228.353000000003</v>
      </c>
      <c r="N18" s="60">
        <v>3.5813999999999999E-2</v>
      </c>
      <c r="O18" s="15">
        <v>12949.851000000001</v>
      </c>
      <c r="P18" s="31">
        <v>361581.57</v>
      </c>
      <c r="Q18" s="15">
        <v>865722.5</v>
      </c>
      <c r="S18" s="61" t="s">
        <v>62</v>
      </c>
      <c r="T18">
        <v>64135</v>
      </c>
      <c r="U18">
        <v>17861</v>
      </c>
      <c r="V18" s="55">
        <v>278.49099999999999</v>
      </c>
      <c r="W18">
        <v>278407</v>
      </c>
      <c r="X18" s="55">
        <v>0.72199999999999998</v>
      </c>
      <c r="Y18" s="55">
        <v>64.153999999999996</v>
      </c>
      <c r="Z18" s="55">
        <v>2.1709999999999998</v>
      </c>
      <c r="AA18" s="52">
        <v>12440</v>
      </c>
      <c r="AB18" s="52">
        <v>421</v>
      </c>
      <c r="AC18" s="55">
        <v>0.96599999999999997</v>
      </c>
      <c r="AD18" s="55">
        <v>0.73</v>
      </c>
      <c r="AE18" s="52">
        <v>66040.062000000005</v>
      </c>
      <c r="AF18" s="55">
        <v>6.1983000000000003E-2</v>
      </c>
      <c r="AG18" s="52">
        <v>17862.274000000001</v>
      </c>
      <c r="AH18" s="53">
        <v>288180</v>
      </c>
      <c r="AI18" s="30">
        <v>593796</v>
      </c>
      <c r="AK18" s="13" t="s">
        <v>62</v>
      </c>
      <c r="AL18" s="15">
        <v>361581.56550000003</v>
      </c>
      <c r="AM18" s="15">
        <v>865722.45539999998</v>
      </c>
      <c r="AN18" s="14">
        <v>31847</v>
      </c>
      <c r="AO18" s="13"/>
      <c r="AP18" s="13"/>
      <c r="AQ18" s="13"/>
      <c r="AR18" s="13"/>
      <c r="AS18" s="13"/>
      <c r="AT18" s="13"/>
      <c r="AU18" s="13"/>
      <c r="AV18" s="15">
        <v>32234.687839999999</v>
      </c>
      <c r="AW18" s="15">
        <v>31056.695800000001</v>
      </c>
      <c r="AX18" s="16">
        <v>30835.1309</v>
      </c>
      <c r="AY18" s="15">
        <v>34822.166799999999</v>
      </c>
      <c r="AZ18" s="15">
        <v>38239.399669999999</v>
      </c>
      <c r="BA18" s="67">
        <v>36881.181049999999</v>
      </c>
      <c r="BC18" s="13" t="s">
        <v>62</v>
      </c>
      <c r="BD18" s="26">
        <v>23259</v>
      </c>
      <c r="BE18" s="15">
        <v>288179.5625</v>
      </c>
      <c r="BF18" s="15">
        <v>593795.51029999997</v>
      </c>
      <c r="BG18" s="15">
        <v>24296.33092</v>
      </c>
      <c r="BH18" s="15">
        <v>23014.41273</v>
      </c>
      <c r="BI18" s="27">
        <v>23428.505229999999</v>
      </c>
      <c r="BJ18" s="15">
        <v>27384.056939999999</v>
      </c>
      <c r="BK18" s="15">
        <v>30273.201079999999</v>
      </c>
      <c r="BL18" s="28">
        <v>29095.83195</v>
      </c>
      <c r="BN18" s="13" t="s">
        <v>62</v>
      </c>
      <c r="BO18" s="13">
        <v>23259</v>
      </c>
      <c r="BP18" s="13">
        <v>31847</v>
      </c>
      <c r="BQ18" s="29">
        <v>55106</v>
      </c>
      <c r="BR18" s="15">
        <v>23429</v>
      </c>
      <c r="BS18" s="30">
        <v>30835</v>
      </c>
      <c r="BT18" s="31">
        <v>54264</v>
      </c>
      <c r="BU18" s="15">
        <v>29096</v>
      </c>
      <c r="BV18" s="15">
        <v>36881</v>
      </c>
      <c r="BW18" s="25">
        <v>65977</v>
      </c>
    </row>
    <row r="19" spans="1:75" x14ac:dyDescent="0.3">
      <c r="A19" s="56" t="s">
        <v>63</v>
      </c>
      <c r="B19" s="15">
        <v>64245</v>
      </c>
      <c r="C19" s="15">
        <v>21317</v>
      </c>
      <c r="D19" s="35">
        <v>331.80799999999999</v>
      </c>
      <c r="E19" s="15">
        <v>271459</v>
      </c>
      <c r="F19" s="57">
        <v>0.66800000000000004</v>
      </c>
      <c r="G19" s="35">
        <v>78.528000000000006</v>
      </c>
      <c r="H19" s="35">
        <v>2.2959999999999998</v>
      </c>
      <c r="I19" s="73">
        <v>15770</v>
      </c>
      <c r="J19" s="66">
        <v>461</v>
      </c>
      <c r="K19" s="35">
        <v>0.97099999999999997</v>
      </c>
      <c r="L19" s="35">
        <v>0.67600000000000005</v>
      </c>
      <c r="M19" s="15">
        <v>65278.502</v>
      </c>
      <c r="N19" s="60">
        <v>7.6231999999999994E-2</v>
      </c>
      <c r="O19" s="15">
        <v>21142.792000000001</v>
      </c>
      <c r="P19" s="31">
        <v>277348.21999999997</v>
      </c>
      <c r="Q19" s="15">
        <v>504140.9</v>
      </c>
      <c r="S19" s="61" t="s">
        <v>63</v>
      </c>
      <c r="T19">
        <v>46274</v>
      </c>
      <c r="U19">
        <v>20813</v>
      </c>
      <c r="V19" s="55">
        <v>449.77699999999999</v>
      </c>
      <c r="W19">
        <v>179199</v>
      </c>
      <c r="X19" s="55">
        <v>0.55000000000000004</v>
      </c>
      <c r="Y19" s="55">
        <v>116.145</v>
      </c>
      <c r="Z19" s="55">
        <v>3.8919999999999999</v>
      </c>
      <c r="AA19" s="52">
        <v>13160</v>
      </c>
      <c r="AB19" s="52">
        <v>441</v>
      </c>
      <c r="AC19" s="55">
        <v>0.96599999999999997</v>
      </c>
      <c r="AD19" s="55">
        <v>0.56100000000000005</v>
      </c>
      <c r="AE19" s="52">
        <v>48177.788</v>
      </c>
      <c r="AF19" s="55">
        <v>0.11225300000000001</v>
      </c>
      <c r="AG19" s="52">
        <v>21133.223000000002</v>
      </c>
      <c r="AH19" s="53">
        <v>188265</v>
      </c>
      <c r="AI19" s="30">
        <v>305616</v>
      </c>
      <c r="AK19" s="13" t="s">
        <v>63</v>
      </c>
      <c r="AL19" s="15">
        <v>277348.21590000001</v>
      </c>
      <c r="AM19" s="15">
        <v>504140.8898</v>
      </c>
      <c r="AN19" s="14">
        <v>36790</v>
      </c>
      <c r="AO19" s="13"/>
      <c r="AP19" s="13"/>
      <c r="AQ19" s="13"/>
      <c r="AR19" s="13"/>
      <c r="AS19" s="13"/>
      <c r="AT19" s="13"/>
      <c r="AU19" s="13"/>
      <c r="AV19" s="15">
        <v>40978.322509999998</v>
      </c>
      <c r="AW19" s="15">
        <v>43159.852879999999</v>
      </c>
      <c r="AX19" s="16">
        <v>43237.666219999999</v>
      </c>
      <c r="AY19" s="15">
        <v>43102.721740000001</v>
      </c>
      <c r="AZ19" s="15">
        <v>46100.239309999997</v>
      </c>
      <c r="BA19" s="67">
        <v>50069.862520000002</v>
      </c>
      <c r="BC19" s="13" t="s">
        <v>63</v>
      </c>
      <c r="BD19" s="26">
        <v>18391</v>
      </c>
      <c r="BE19" s="15">
        <v>188264.98869999999</v>
      </c>
      <c r="BF19" s="15">
        <v>305615.94780000002</v>
      </c>
      <c r="BG19" s="15">
        <v>22256.694329999998</v>
      </c>
      <c r="BH19" s="15">
        <v>24418.729070000001</v>
      </c>
      <c r="BI19" s="27">
        <v>24411.44598</v>
      </c>
      <c r="BJ19" s="15">
        <v>24679.172129999999</v>
      </c>
      <c r="BK19" s="15">
        <v>27366.098699999999</v>
      </c>
      <c r="BL19" s="28">
        <v>30285.280180000002</v>
      </c>
      <c r="BN19" s="40" t="s">
        <v>63</v>
      </c>
      <c r="BO19" s="40">
        <v>18391</v>
      </c>
      <c r="BP19" s="40">
        <v>36790</v>
      </c>
      <c r="BQ19" s="41">
        <v>55181</v>
      </c>
      <c r="BR19" s="42">
        <v>24411</v>
      </c>
      <c r="BS19" s="42">
        <v>43238</v>
      </c>
      <c r="BT19" s="43">
        <v>67649</v>
      </c>
      <c r="BU19" s="42">
        <v>30285</v>
      </c>
      <c r="BV19" s="42">
        <v>50070</v>
      </c>
      <c r="BW19" s="44">
        <v>80355</v>
      </c>
    </row>
    <row r="20" spans="1:75" x14ac:dyDescent="0.3">
      <c r="A20" s="56" t="s">
        <v>64</v>
      </c>
      <c r="B20" s="15">
        <v>42929</v>
      </c>
      <c r="C20" s="15">
        <v>23713</v>
      </c>
      <c r="D20" s="35">
        <v>552.37699999999995</v>
      </c>
      <c r="E20" s="15">
        <v>154455</v>
      </c>
      <c r="F20" s="57">
        <v>0.44800000000000001</v>
      </c>
      <c r="G20" s="35">
        <v>153.52699999999999</v>
      </c>
      <c r="H20" s="35">
        <v>4.7</v>
      </c>
      <c r="I20" s="65">
        <v>16952</v>
      </c>
      <c r="J20" s="74">
        <v>519</v>
      </c>
      <c r="K20" s="35">
        <v>0.96899999999999997</v>
      </c>
      <c r="L20" s="35">
        <v>0.45900000000000002</v>
      </c>
      <c r="M20" s="15">
        <v>44135.709000000003</v>
      </c>
      <c r="N20" s="60">
        <v>0.14882699999999999</v>
      </c>
      <c r="O20" s="15">
        <v>23887.345000000001</v>
      </c>
      <c r="P20" s="15">
        <v>160504.57999999999</v>
      </c>
      <c r="Q20" s="31">
        <v>226792.7</v>
      </c>
      <c r="S20" s="61" t="s">
        <v>64</v>
      </c>
      <c r="T20">
        <v>25461</v>
      </c>
      <c r="U20">
        <v>16447</v>
      </c>
      <c r="V20" s="55">
        <v>645.96799999999996</v>
      </c>
      <c r="W20">
        <v>84071</v>
      </c>
      <c r="X20" s="55">
        <v>0.35399999999999998</v>
      </c>
      <c r="Y20" s="55">
        <v>195.63200000000001</v>
      </c>
      <c r="Z20" s="55">
        <v>9.6620000000000008</v>
      </c>
      <c r="AA20" s="52">
        <v>9294</v>
      </c>
      <c r="AB20" s="52">
        <v>459</v>
      </c>
      <c r="AC20" s="55">
        <v>0.95099999999999996</v>
      </c>
      <c r="AD20" s="55">
        <v>0.373</v>
      </c>
      <c r="AE20" s="52">
        <v>27044.564999999999</v>
      </c>
      <c r="AF20" s="55">
        <v>0.185971</v>
      </c>
      <c r="AG20" s="52">
        <v>16966.121999999999</v>
      </c>
      <c r="AH20" s="52">
        <v>91230</v>
      </c>
      <c r="AI20" s="75">
        <v>117351</v>
      </c>
      <c r="AK20" s="40" t="s">
        <v>64</v>
      </c>
      <c r="AL20" s="42">
        <v>228756.4602</v>
      </c>
      <c r="AM20" s="42">
        <v>226792.67389999999</v>
      </c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7"/>
      <c r="BC20" s="40" t="s">
        <v>64</v>
      </c>
      <c r="BD20" s="40"/>
      <c r="BE20" s="42"/>
      <c r="BF20" s="42">
        <v>117350.95909999999</v>
      </c>
      <c r="BG20" s="40"/>
      <c r="BH20" s="40"/>
      <c r="BI20" s="40"/>
      <c r="BJ20" s="40"/>
      <c r="BK20" s="40"/>
      <c r="BL20" s="47"/>
    </row>
    <row r="21" spans="1:75" x14ac:dyDescent="0.3">
      <c r="A21" s="76" t="s">
        <v>102</v>
      </c>
      <c r="B21" s="77">
        <v>19216</v>
      </c>
      <c r="C21" s="77">
        <v>15032</v>
      </c>
      <c r="D21" s="78">
        <v>782.26499999999999</v>
      </c>
      <c r="E21" s="77">
        <v>52584</v>
      </c>
      <c r="F21" s="79">
        <v>0.218</v>
      </c>
      <c r="G21" s="78">
        <v>285.86599999999999</v>
      </c>
      <c r="H21" s="78">
        <v>8.3309999999999995</v>
      </c>
      <c r="I21" s="80">
        <v>11152</v>
      </c>
      <c r="J21" s="81">
        <v>325</v>
      </c>
      <c r="K21" s="78">
        <v>0.97099999999999997</v>
      </c>
      <c r="L21" s="78">
        <v>0.22800000000000001</v>
      </c>
      <c r="M21" s="77">
        <v>20248.365000000002</v>
      </c>
      <c r="N21" s="82">
        <v>0.27753499999999998</v>
      </c>
      <c r="O21" s="77">
        <v>15639.295</v>
      </c>
      <c r="P21" s="77">
        <v>56350.61</v>
      </c>
      <c r="Q21" s="77">
        <v>66288.09</v>
      </c>
      <c r="S21" s="83" t="s">
        <v>102</v>
      </c>
      <c r="T21" s="84">
        <v>9014</v>
      </c>
      <c r="U21" s="84">
        <v>7995</v>
      </c>
      <c r="V21" s="85">
        <v>886.95399999999995</v>
      </c>
      <c r="W21" s="84">
        <v>20933</v>
      </c>
      <c r="X21" s="85">
        <v>0.113</v>
      </c>
      <c r="Y21" s="85">
        <v>381.93299999999999</v>
      </c>
      <c r="Z21" s="85">
        <v>14.935</v>
      </c>
      <c r="AA21" s="86">
        <v>3478</v>
      </c>
      <c r="AB21" s="86">
        <v>136</v>
      </c>
      <c r="AC21" s="85">
        <v>0.96099999999999997</v>
      </c>
      <c r="AD21" s="85">
        <v>0.123</v>
      </c>
      <c r="AE21" s="86">
        <v>10078.441999999999</v>
      </c>
      <c r="AF21" s="85">
        <v>0.36699799999999999</v>
      </c>
      <c r="AG21" s="86">
        <v>8837.732</v>
      </c>
      <c r="AH21" s="86">
        <v>24081</v>
      </c>
      <c r="AI21" s="87">
        <v>26120.843000000001</v>
      </c>
    </row>
    <row r="22" spans="1:75" x14ac:dyDescent="0.3">
      <c r="A22" s="76" t="s">
        <v>103</v>
      </c>
      <c r="B22" s="77">
        <v>4184</v>
      </c>
      <c r="C22" s="77">
        <v>3879</v>
      </c>
      <c r="D22" s="78">
        <v>927.10299999999995</v>
      </c>
      <c r="E22" s="77">
        <v>8355</v>
      </c>
      <c r="F22" s="79">
        <v>7.2999999999999995E-2</v>
      </c>
      <c r="G22" s="78">
        <v>464.27300000000002</v>
      </c>
      <c r="H22" s="78">
        <v>13.53</v>
      </c>
      <c r="I22" s="88"/>
      <c r="J22" s="88"/>
      <c r="K22" s="78">
        <v>0.97099999999999997</v>
      </c>
      <c r="L22" s="78">
        <v>7.9000000000000001E-2</v>
      </c>
      <c r="M22" s="77">
        <v>4609.0690000000004</v>
      </c>
      <c r="N22" s="82">
        <v>0.450743</v>
      </c>
      <c r="O22" s="77">
        <v>4246.4380000000001</v>
      </c>
      <c r="P22" s="77">
        <v>9420.98</v>
      </c>
      <c r="Q22" s="77">
        <v>9937.48</v>
      </c>
      <c r="S22" s="83" t="s">
        <v>103</v>
      </c>
      <c r="T22" s="84">
        <v>1019</v>
      </c>
      <c r="U22" s="84">
        <v>990</v>
      </c>
      <c r="V22" s="85">
        <v>971.54100000000005</v>
      </c>
      <c r="W22" s="84">
        <v>1581</v>
      </c>
      <c r="X22" s="85">
        <v>2.8000000000000001E-2</v>
      </c>
      <c r="Y22" s="85">
        <v>626.18600000000004</v>
      </c>
      <c r="Z22" s="85">
        <v>24.486000000000001</v>
      </c>
      <c r="AA22" s="85"/>
      <c r="AB22" s="85"/>
      <c r="AC22" s="85">
        <v>0.96099999999999997</v>
      </c>
      <c r="AD22" s="85">
        <v>3.270907E-2</v>
      </c>
      <c r="AE22" s="85">
        <v>1240.711</v>
      </c>
      <c r="AF22" s="85">
        <v>0.60170025100000002</v>
      </c>
      <c r="AG22" s="86">
        <v>1200.1279999999999</v>
      </c>
      <c r="AH22" s="86">
        <v>1995</v>
      </c>
      <c r="AI22" s="87">
        <v>2039.7080000000001</v>
      </c>
      <c r="AO22" t="s">
        <v>65</v>
      </c>
      <c r="AP22" s="52">
        <v>30922.629000000001</v>
      </c>
      <c r="AQ22" s="52">
        <v>29446.670999999998</v>
      </c>
      <c r="AR22" s="52">
        <v>28547.025000000001</v>
      </c>
      <c r="AS22" s="52">
        <v>27366.111000000001</v>
      </c>
      <c r="AT22" s="52">
        <v>25150.656999999999</v>
      </c>
      <c r="AU22" s="52">
        <v>22091.088</v>
      </c>
    </row>
    <row r="23" spans="1:75" x14ac:dyDescent="0.3">
      <c r="A23" s="76" t="s">
        <v>104</v>
      </c>
      <c r="B23" s="77">
        <v>305</v>
      </c>
      <c r="C23" s="77">
        <v>300</v>
      </c>
      <c r="D23" s="78">
        <v>983.60699999999997</v>
      </c>
      <c r="E23" s="77">
        <v>417</v>
      </c>
      <c r="F23" s="79">
        <v>1.6E-2</v>
      </c>
      <c r="G23" s="78">
        <v>719.42399999999998</v>
      </c>
      <c r="H23" s="78">
        <v>20.966000000000001</v>
      </c>
      <c r="I23" s="89"/>
      <c r="J23" s="89"/>
      <c r="K23" s="78">
        <v>0.97099999999999997</v>
      </c>
      <c r="L23" s="78">
        <v>1.7999999999999999E-2</v>
      </c>
      <c r="M23" s="77">
        <v>362.63099999999997</v>
      </c>
      <c r="N23" s="82">
        <v>0.69845800000000002</v>
      </c>
      <c r="O23" s="77">
        <v>355.93</v>
      </c>
      <c r="P23" s="77">
        <v>509.59</v>
      </c>
      <c r="Q23" s="77">
        <v>516.5</v>
      </c>
      <c r="S23" s="83" t="s">
        <v>104</v>
      </c>
      <c r="T23" s="84">
        <v>29</v>
      </c>
      <c r="U23" s="84">
        <v>29</v>
      </c>
      <c r="V23" s="85">
        <v>1000</v>
      </c>
      <c r="W23" s="84">
        <v>31</v>
      </c>
      <c r="X23" s="85">
        <v>0</v>
      </c>
      <c r="Y23" s="85">
        <v>935.48400000000004</v>
      </c>
      <c r="Z23" s="85">
        <v>36.58</v>
      </c>
      <c r="AA23" s="85"/>
      <c r="AB23" s="85"/>
      <c r="AC23" s="85">
        <v>0.96099999999999997</v>
      </c>
      <c r="AD23" s="85">
        <v>0</v>
      </c>
      <c r="AE23" s="85">
        <v>40.582000000000001</v>
      </c>
      <c r="AF23" s="85">
        <v>0.89890370799999997</v>
      </c>
      <c r="AG23" s="86">
        <v>40.582000000000001</v>
      </c>
      <c r="AH23" s="86">
        <v>45</v>
      </c>
      <c r="AI23" s="87">
        <v>45.146999999999998</v>
      </c>
      <c r="AO23" t="s">
        <v>66</v>
      </c>
      <c r="AP23" s="52">
        <v>15084.209269999999</v>
      </c>
      <c r="AQ23" s="52">
        <v>14364.22982</v>
      </c>
      <c r="AR23" s="52">
        <v>13925.377920000001</v>
      </c>
      <c r="AS23" s="52">
        <v>13349.322469999999</v>
      </c>
      <c r="AT23" s="52">
        <v>12268.613149999999</v>
      </c>
      <c r="AU23" s="52">
        <v>10776.14063</v>
      </c>
    </row>
    <row r="24" spans="1:75" x14ac:dyDescent="0.3">
      <c r="A24" s="90" t="s">
        <v>105</v>
      </c>
      <c r="B24" s="91">
        <v>4</v>
      </c>
      <c r="C24" s="91">
        <v>4</v>
      </c>
      <c r="D24" s="92">
        <v>1000</v>
      </c>
      <c r="E24" s="91">
        <v>4</v>
      </c>
      <c r="F24" s="93">
        <v>0</v>
      </c>
      <c r="G24" s="92">
        <v>1000</v>
      </c>
      <c r="H24" s="92">
        <v>29.143000000000001</v>
      </c>
      <c r="I24" s="94"/>
      <c r="J24" s="94"/>
      <c r="K24" s="92">
        <v>0.97099999999999997</v>
      </c>
      <c r="L24" s="92">
        <v>0</v>
      </c>
      <c r="M24" s="91">
        <v>6.7009999999999996</v>
      </c>
      <c r="N24" s="95">
        <v>0.97085699999999997</v>
      </c>
      <c r="O24" s="91">
        <v>6.7009999999999996</v>
      </c>
      <c r="P24" s="91">
        <v>6.9</v>
      </c>
      <c r="Q24" s="91">
        <v>6.9</v>
      </c>
      <c r="S24" s="96"/>
      <c r="T24" s="51"/>
      <c r="U24" s="51"/>
      <c r="V24" s="97"/>
      <c r="W24" s="51"/>
      <c r="X24" s="97"/>
      <c r="Y24" s="97"/>
      <c r="Z24" s="97"/>
      <c r="AA24" s="97"/>
      <c r="AB24" s="97"/>
      <c r="AC24" s="97"/>
      <c r="AD24" s="97"/>
      <c r="AE24" s="97"/>
      <c r="AF24" s="97"/>
      <c r="AG24" s="48"/>
      <c r="AH24" s="48"/>
      <c r="AI24" s="58"/>
      <c r="AO24" t="s">
        <v>67</v>
      </c>
      <c r="AP24" s="52">
        <v>15838.42</v>
      </c>
      <c r="AQ24" s="52">
        <v>15082.441000000001</v>
      </c>
      <c r="AR24" s="52">
        <v>14621.647000000001</v>
      </c>
      <c r="AS24" s="52">
        <v>14016.789000000001</v>
      </c>
      <c r="AT24" s="52">
        <v>12882.044</v>
      </c>
      <c r="AU24" s="52">
        <v>11314.948</v>
      </c>
    </row>
    <row r="25" spans="1:75" x14ac:dyDescent="0.3">
      <c r="B25" s="52"/>
      <c r="C25" s="52"/>
      <c r="D25" s="55"/>
      <c r="E25" s="5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4BFD-26D1-484A-B0B4-825196036781}">
  <dimension ref="A1:AX24"/>
  <sheetViews>
    <sheetView workbookViewId="0">
      <selection activeCell="E8" sqref="E8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99" t="s">
        <v>34</v>
      </c>
      <c r="B2" s="99">
        <v>498709</v>
      </c>
      <c r="C2" s="99">
        <v>8567466</v>
      </c>
      <c r="D2" s="103">
        <v>18221</v>
      </c>
      <c r="E2" s="99"/>
      <c r="F2" s="99"/>
      <c r="G2" s="99"/>
      <c r="H2" s="99"/>
      <c r="I2" s="99"/>
      <c r="J2" s="99"/>
      <c r="K2" s="99"/>
      <c r="L2" s="106">
        <v>15042.04134</v>
      </c>
      <c r="M2" s="106">
        <v>14317.94383</v>
      </c>
      <c r="N2" s="107">
        <v>13875.430560000001</v>
      </c>
      <c r="O2" s="106">
        <v>13297.866620000001</v>
      </c>
      <c r="P2" s="106">
        <v>12219.049919999999</v>
      </c>
      <c r="Q2" s="107">
        <v>10730.938829999999</v>
      </c>
      <c r="S2" s="17" t="s">
        <v>34</v>
      </c>
      <c r="T2" s="18">
        <v>19065</v>
      </c>
      <c r="U2" s="17">
        <v>498838</v>
      </c>
      <c r="V2" s="17">
        <v>8121195</v>
      </c>
      <c r="W2" s="19">
        <v>15798.22885</v>
      </c>
      <c r="X2" s="19">
        <v>15037.729799999999</v>
      </c>
      <c r="Y2" s="20">
        <v>14572.970670000001</v>
      </c>
      <c r="Z2" s="19">
        <v>13966.37167</v>
      </c>
      <c r="AA2" s="19">
        <v>12833.321120000001</v>
      </c>
      <c r="AB2" s="21">
        <v>11270.400310000001</v>
      </c>
      <c r="AD2" s="17" t="s">
        <v>34</v>
      </c>
      <c r="AE2" s="17">
        <v>19065</v>
      </c>
      <c r="AF2" s="17">
        <v>18221</v>
      </c>
      <c r="AG2" s="22">
        <v>37286</v>
      </c>
      <c r="AH2" s="19">
        <v>14573</v>
      </c>
      <c r="AI2" s="23">
        <v>13875</v>
      </c>
      <c r="AJ2" s="24">
        <v>28448</v>
      </c>
      <c r="AK2" s="19">
        <v>11270</v>
      </c>
      <c r="AL2" s="19">
        <v>10731</v>
      </c>
      <c r="AM2" s="25">
        <v>22001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100" t="s">
        <v>35</v>
      </c>
      <c r="B3" s="101">
        <v>498557</v>
      </c>
      <c r="C3" s="101">
        <v>8068757</v>
      </c>
      <c r="D3" s="104">
        <v>21435</v>
      </c>
      <c r="E3" s="101"/>
      <c r="F3" s="101"/>
      <c r="G3" s="101"/>
      <c r="H3" s="101"/>
      <c r="I3" s="101"/>
      <c r="J3" s="101"/>
      <c r="K3" s="101"/>
      <c r="L3" s="105">
        <v>18215.446479999999</v>
      </c>
      <c r="M3" s="105">
        <v>15037.45673</v>
      </c>
      <c r="N3" s="108">
        <v>14313.57991</v>
      </c>
      <c r="O3" s="105">
        <v>13871.201510000001</v>
      </c>
      <c r="P3" s="105">
        <v>13293.813599999999</v>
      </c>
      <c r="Q3" s="108">
        <v>12215.325709999999</v>
      </c>
      <c r="S3" s="98" t="s">
        <v>35</v>
      </c>
      <c r="T3" s="26">
        <v>22667</v>
      </c>
      <c r="U3" s="13">
        <v>498660</v>
      </c>
      <c r="V3" s="13">
        <v>7622357</v>
      </c>
      <c r="W3" s="15">
        <v>19058.197049999999</v>
      </c>
      <c r="X3" s="15">
        <v>15792.59158</v>
      </c>
      <c r="Y3" s="27">
        <v>15032.363890000001</v>
      </c>
      <c r="Z3" s="15">
        <v>14567.77061</v>
      </c>
      <c r="AA3" s="15">
        <v>13961.388059999999</v>
      </c>
      <c r="AB3" s="28">
        <v>12828.741819999999</v>
      </c>
      <c r="AD3" s="13" t="s">
        <v>35</v>
      </c>
      <c r="AE3" s="13">
        <v>22667</v>
      </c>
      <c r="AF3" s="13">
        <v>21435</v>
      </c>
      <c r="AG3" s="29">
        <v>44102</v>
      </c>
      <c r="AH3" s="15">
        <v>15032</v>
      </c>
      <c r="AI3" s="30">
        <v>14314</v>
      </c>
      <c r="AJ3" s="31">
        <v>29346</v>
      </c>
      <c r="AK3" s="15">
        <v>12829</v>
      </c>
      <c r="AL3" s="15">
        <v>12215</v>
      </c>
      <c r="AM3" s="25">
        <v>25044</v>
      </c>
    </row>
    <row r="4" spans="1:50" x14ac:dyDescent="0.3">
      <c r="A4" s="100" t="s">
        <v>36</v>
      </c>
      <c r="B4" s="101">
        <v>498216</v>
      </c>
      <c r="C4" s="101">
        <v>7570200</v>
      </c>
      <c r="D4" s="104">
        <v>24923</v>
      </c>
      <c r="E4" s="101"/>
      <c r="F4" s="101"/>
      <c r="G4" s="101"/>
      <c r="H4" s="101"/>
      <c r="I4" s="101"/>
      <c r="J4" s="101"/>
      <c r="K4" s="101"/>
      <c r="L4" s="105">
        <v>21420.339019999999</v>
      </c>
      <c r="M4" s="105">
        <v>18202.987590000001</v>
      </c>
      <c r="N4" s="108">
        <v>15027.1715</v>
      </c>
      <c r="O4" s="105">
        <v>14303.789790000001</v>
      </c>
      <c r="P4" s="105">
        <v>13861.713970000001</v>
      </c>
      <c r="Q4" s="108">
        <v>13284.72098</v>
      </c>
      <c r="S4" s="98" t="s">
        <v>36</v>
      </c>
      <c r="T4" s="26">
        <v>26612</v>
      </c>
      <c r="U4" s="13">
        <v>498367</v>
      </c>
      <c r="V4" s="13">
        <v>7123697</v>
      </c>
      <c r="W4" s="15">
        <v>22653.68144</v>
      </c>
      <c r="X4" s="15">
        <v>19046.998940000001</v>
      </c>
      <c r="Y4" s="27">
        <v>15783.312250000001</v>
      </c>
      <c r="Z4" s="15">
        <v>15023.53126</v>
      </c>
      <c r="AA4" s="15">
        <v>14559.210950000001</v>
      </c>
      <c r="AB4" s="28">
        <v>13953.1847</v>
      </c>
      <c r="AD4" s="13" t="s">
        <v>36</v>
      </c>
      <c r="AE4" s="13">
        <v>26612</v>
      </c>
      <c r="AF4" s="13">
        <v>24923</v>
      </c>
      <c r="AG4" s="29">
        <v>51535</v>
      </c>
      <c r="AH4" s="15">
        <v>15783</v>
      </c>
      <c r="AI4" s="30">
        <v>15027</v>
      </c>
      <c r="AJ4" s="31">
        <v>30810</v>
      </c>
      <c r="AK4" s="15">
        <v>13953</v>
      </c>
      <c r="AL4" s="15">
        <v>13285</v>
      </c>
      <c r="AM4" s="25">
        <v>27238</v>
      </c>
      <c r="AO4" s="32" t="s">
        <v>37</v>
      </c>
      <c r="AP4" s="33">
        <f>SUM(AG2:AG5,AG15:AG19)/SUM(AG6:AG14)</f>
        <v>0.75024027754987221</v>
      </c>
      <c r="AQ4" s="34">
        <f t="shared" ref="AQ4:AV4" si="0">SUM(L2:L5,L15:L19,W2:W5,W15:W19)/SUM(L6:L14,W6:W14)</f>
        <v>0.78721132760354329</v>
      </c>
      <c r="AR4" s="34">
        <f t="shared" si="0"/>
        <v>0.85519169309081056</v>
      </c>
      <c r="AS4" s="34">
        <f t="shared" si="0"/>
        <v>0.94143351172257195</v>
      </c>
      <c r="AT4" s="34">
        <f t="shared" si="0"/>
        <v>1.0165145089355967</v>
      </c>
      <c r="AU4" s="34">
        <f t="shared" si="0"/>
        <v>1.0469866624016555</v>
      </c>
      <c r="AV4" s="34">
        <f t="shared" si="0"/>
        <v>1.0444998402234236</v>
      </c>
      <c r="AX4" t="s">
        <v>38</v>
      </c>
    </row>
    <row r="5" spans="1:50" x14ac:dyDescent="0.3">
      <c r="A5" s="101" t="s">
        <v>39</v>
      </c>
      <c r="B5" s="101">
        <v>497946</v>
      </c>
      <c r="C5" s="101">
        <v>7071984</v>
      </c>
      <c r="D5" s="104">
        <v>26461</v>
      </c>
      <c r="E5" s="101">
        <v>1E-3</v>
      </c>
      <c r="F5" s="105">
        <v>143.83699999999999</v>
      </c>
      <c r="G5" s="105">
        <v>129.691</v>
      </c>
      <c r="H5" s="105">
        <v>110.88500000000001</v>
      </c>
      <c r="I5" s="105">
        <v>92.994</v>
      </c>
      <c r="J5" s="105">
        <v>82.081999999999994</v>
      </c>
      <c r="K5" s="105">
        <v>78.820999999999998</v>
      </c>
      <c r="L5" s="105">
        <v>24909.49339</v>
      </c>
      <c r="M5" s="105">
        <v>21408.730619999998</v>
      </c>
      <c r="N5" s="108">
        <v>18193.122780000002</v>
      </c>
      <c r="O5" s="105">
        <v>15019.027770000001</v>
      </c>
      <c r="P5" s="105">
        <v>14296.03809</v>
      </c>
      <c r="Q5" s="108">
        <v>13854.20184</v>
      </c>
      <c r="S5" s="13" t="s">
        <v>39</v>
      </c>
      <c r="T5" s="26">
        <v>28229</v>
      </c>
      <c r="U5" s="13">
        <v>497790</v>
      </c>
      <c r="V5" s="13">
        <v>6625330</v>
      </c>
      <c r="W5" s="15">
        <v>26581.189119999999</v>
      </c>
      <c r="X5" s="15">
        <v>22627.453440000001</v>
      </c>
      <c r="Y5" s="27">
        <v>19024.946680000001</v>
      </c>
      <c r="Z5" s="15">
        <v>15765.038629999999</v>
      </c>
      <c r="AA5" s="15">
        <v>15006.137290000001</v>
      </c>
      <c r="AB5" s="28">
        <v>14542.35457</v>
      </c>
      <c r="AD5" s="13" t="s">
        <v>39</v>
      </c>
      <c r="AE5" s="13">
        <v>28229</v>
      </c>
      <c r="AF5" s="13">
        <v>26461</v>
      </c>
      <c r="AG5" s="29">
        <v>54690</v>
      </c>
      <c r="AH5" s="15">
        <v>19025</v>
      </c>
      <c r="AI5" s="30">
        <v>18193</v>
      </c>
      <c r="AJ5" s="31">
        <v>37218</v>
      </c>
      <c r="AK5" s="15">
        <v>14542</v>
      </c>
      <c r="AL5" s="15">
        <v>13854</v>
      </c>
      <c r="AM5" s="25">
        <v>28397</v>
      </c>
      <c r="AO5" s="36" t="s">
        <v>40</v>
      </c>
      <c r="AP5" s="37">
        <f>AS4</f>
        <v>0.94143351172257195</v>
      </c>
      <c r="AQ5" s="34"/>
      <c r="AR5" s="34"/>
      <c r="AS5" s="34"/>
      <c r="AT5" s="34"/>
      <c r="AU5" s="34"/>
      <c r="AV5" s="34"/>
      <c r="AX5" t="s">
        <v>41</v>
      </c>
    </row>
    <row r="6" spans="1:50" x14ac:dyDescent="0.3">
      <c r="A6" s="101" t="s">
        <v>42</v>
      </c>
      <c r="B6" s="101">
        <v>497628</v>
      </c>
      <c r="C6" s="101">
        <v>6574038</v>
      </c>
      <c r="D6" s="104">
        <v>26281</v>
      </c>
      <c r="E6" s="101">
        <v>1.0999999999999999E-2</v>
      </c>
      <c r="F6" s="105">
        <v>1411.1869999999999</v>
      </c>
      <c r="G6" s="105">
        <v>1374.0530000000001</v>
      </c>
      <c r="H6" s="105">
        <v>1238.9159999999999</v>
      </c>
      <c r="I6" s="105">
        <v>1059.2670000000001</v>
      </c>
      <c r="J6" s="105">
        <v>888.35599999999999</v>
      </c>
      <c r="K6" s="105">
        <v>784.11699999999996</v>
      </c>
      <c r="L6" s="105">
        <v>26444.10138</v>
      </c>
      <c r="M6" s="105">
        <v>24893.585599999999</v>
      </c>
      <c r="N6" s="108">
        <v>21395.058499999999</v>
      </c>
      <c r="O6" s="105">
        <v>18181.504219999999</v>
      </c>
      <c r="P6" s="105">
        <v>15009.43626</v>
      </c>
      <c r="Q6" s="108">
        <v>14286.908299999999</v>
      </c>
      <c r="S6" s="13" t="s">
        <v>42</v>
      </c>
      <c r="T6" s="26">
        <v>29592</v>
      </c>
      <c r="U6" s="13">
        <v>496693</v>
      </c>
      <c r="V6" s="13">
        <v>6127540</v>
      </c>
      <c r="W6" s="15">
        <v>28166.79061</v>
      </c>
      <c r="X6" s="15">
        <v>26522.611079999999</v>
      </c>
      <c r="Y6" s="27">
        <v>22577.588400000001</v>
      </c>
      <c r="Z6" s="15">
        <v>18983.020629999999</v>
      </c>
      <c r="AA6" s="15">
        <v>15730.29657</v>
      </c>
      <c r="AB6" s="28">
        <v>14973.067660000001</v>
      </c>
      <c r="AD6" s="13" t="s">
        <v>42</v>
      </c>
      <c r="AE6" s="13">
        <v>29592</v>
      </c>
      <c r="AF6" s="13">
        <v>26281</v>
      </c>
      <c r="AG6" s="29">
        <v>55873</v>
      </c>
      <c r="AH6" s="15">
        <v>22578</v>
      </c>
      <c r="AI6" s="30">
        <v>21395</v>
      </c>
      <c r="AJ6" s="31">
        <v>43973</v>
      </c>
      <c r="AK6" s="15">
        <v>14973</v>
      </c>
      <c r="AL6" s="15">
        <v>14287</v>
      </c>
      <c r="AM6" s="25">
        <v>29260</v>
      </c>
      <c r="AO6" s="38" t="s">
        <v>43</v>
      </c>
      <c r="AP6" s="39">
        <f>AV4</f>
        <v>1.0444998402234236</v>
      </c>
      <c r="AQ6" s="34"/>
      <c r="AR6" s="34"/>
      <c r="AS6" s="34"/>
      <c r="AT6" s="34"/>
      <c r="AU6" s="34"/>
      <c r="AV6" s="34"/>
      <c r="AX6" t="s">
        <v>44</v>
      </c>
    </row>
    <row r="7" spans="1:50" x14ac:dyDescent="0.3">
      <c r="A7" s="101" t="s">
        <v>45</v>
      </c>
      <c r="B7" s="101">
        <v>497265</v>
      </c>
      <c r="C7" s="101">
        <v>6076410</v>
      </c>
      <c r="D7" s="104">
        <v>26572</v>
      </c>
      <c r="E7" s="101">
        <v>4.5999999999999999E-2</v>
      </c>
      <c r="F7" s="105">
        <v>6027.0190000000002</v>
      </c>
      <c r="G7" s="105">
        <v>6010.2290000000003</v>
      </c>
      <c r="H7" s="105">
        <v>5852.0749999999998</v>
      </c>
      <c r="I7" s="105">
        <v>5276.5249999999996</v>
      </c>
      <c r="J7" s="105">
        <v>4511.4030000000002</v>
      </c>
      <c r="K7" s="105">
        <v>3783.4949999999999</v>
      </c>
      <c r="L7" s="105">
        <v>26261.82905</v>
      </c>
      <c r="M7" s="105">
        <v>26424.811460000001</v>
      </c>
      <c r="N7" s="108">
        <v>24875.42671</v>
      </c>
      <c r="O7" s="105">
        <v>21379.451649999999</v>
      </c>
      <c r="P7" s="105">
        <v>18168.241529999999</v>
      </c>
      <c r="Q7" s="108">
        <v>14998.48747</v>
      </c>
      <c r="S7" s="13" t="s">
        <v>45</v>
      </c>
      <c r="T7" s="26">
        <v>30332</v>
      </c>
      <c r="U7" s="13">
        <v>495489</v>
      </c>
      <c r="V7" s="13">
        <v>5630847</v>
      </c>
      <c r="W7" s="15">
        <v>29520.268029999999</v>
      </c>
      <c r="X7" s="15">
        <v>28098.51339</v>
      </c>
      <c r="Y7" s="27">
        <v>26458.31941</v>
      </c>
      <c r="Z7" s="15">
        <v>22522.85959</v>
      </c>
      <c r="AA7" s="15">
        <v>18937.00517</v>
      </c>
      <c r="AB7" s="28">
        <v>15692.16582</v>
      </c>
      <c r="AD7" s="13" t="s">
        <v>45</v>
      </c>
      <c r="AE7" s="13">
        <v>30332</v>
      </c>
      <c r="AF7" s="13">
        <v>26572</v>
      </c>
      <c r="AG7" s="29">
        <v>56904</v>
      </c>
      <c r="AH7" s="15">
        <v>26458</v>
      </c>
      <c r="AI7" s="30">
        <v>24875</v>
      </c>
      <c r="AJ7" s="31">
        <v>51334</v>
      </c>
      <c r="AK7" s="15">
        <v>15692</v>
      </c>
      <c r="AL7" s="15">
        <v>14998</v>
      </c>
      <c r="AM7" s="25">
        <v>30691</v>
      </c>
      <c r="AP7" s="34"/>
      <c r="AQ7" s="34"/>
      <c r="AR7" s="34"/>
      <c r="AS7" s="34"/>
      <c r="AT7" s="34"/>
      <c r="AU7" s="34"/>
      <c r="AV7" s="34"/>
    </row>
    <row r="8" spans="1:50" x14ac:dyDescent="0.3">
      <c r="A8" s="101" t="s">
        <v>46</v>
      </c>
      <c r="B8" s="101">
        <v>496534</v>
      </c>
      <c r="C8" s="101">
        <v>5579145</v>
      </c>
      <c r="D8" s="104">
        <v>28754</v>
      </c>
      <c r="E8" s="101">
        <v>8.3000000000000004E-2</v>
      </c>
      <c r="F8" s="105">
        <v>11429.468999999999</v>
      </c>
      <c r="G8" s="105">
        <v>10906.281000000001</v>
      </c>
      <c r="H8" s="105">
        <v>10875.897999999999</v>
      </c>
      <c r="I8" s="105">
        <v>10589.708000000001</v>
      </c>
      <c r="J8" s="105">
        <v>9548.2139999999999</v>
      </c>
      <c r="K8" s="105">
        <v>8163.6760000000004</v>
      </c>
      <c r="L8" s="105">
        <v>26532.93807</v>
      </c>
      <c r="M8" s="105">
        <v>26223.22308</v>
      </c>
      <c r="N8" s="108">
        <v>26385.965899999999</v>
      </c>
      <c r="O8" s="105">
        <v>24838.858810000002</v>
      </c>
      <c r="P8" s="105">
        <v>21348.022970000002</v>
      </c>
      <c r="Q8" s="108">
        <v>18141.533469999998</v>
      </c>
      <c r="S8" s="13" t="s">
        <v>46</v>
      </c>
      <c r="T8" s="26">
        <v>31162</v>
      </c>
      <c r="U8" s="13">
        <v>494136</v>
      </c>
      <c r="V8" s="13">
        <v>5135358</v>
      </c>
      <c r="W8" s="15">
        <v>30249.174360000001</v>
      </c>
      <c r="X8" s="15">
        <v>29439.658930000001</v>
      </c>
      <c r="Y8" s="27">
        <v>28021.78658</v>
      </c>
      <c r="Z8" s="15">
        <v>26386.071370000001</v>
      </c>
      <c r="AA8" s="15">
        <v>22461.35786</v>
      </c>
      <c r="AB8" s="28">
        <v>18885.295109999999</v>
      </c>
      <c r="AD8" s="13" t="s">
        <v>46</v>
      </c>
      <c r="AE8" s="13">
        <v>31162</v>
      </c>
      <c r="AF8" s="13">
        <v>28754</v>
      </c>
      <c r="AG8" s="29">
        <v>59916</v>
      </c>
      <c r="AH8" s="15">
        <v>28022</v>
      </c>
      <c r="AI8" s="30">
        <v>26386</v>
      </c>
      <c r="AJ8" s="31">
        <v>54408</v>
      </c>
      <c r="AK8" s="15">
        <v>18885</v>
      </c>
      <c r="AL8" s="15">
        <v>18142</v>
      </c>
      <c r="AM8" s="25">
        <v>37027</v>
      </c>
      <c r="AO8" s="32" t="s">
        <v>47</v>
      </c>
      <c r="AP8" s="33">
        <f>SUM(AG10:AG14)/SUM(AG6:AG9)</f>
        <v>1.9030713152510941</v>
      </c>
      <c r="AQ8" s="34">
        <f>SUM(L10:L14,W10:W14)/SUM(L6:L9,W6:W9)</f>
        <v>1.8258005109164315</v>
      </c>
      <c r="AR8" s="34">
        <f t="shared" ref="AR8:AV8" si="1">SUM(M10:M14,X10:X14)/SUM(M6:M9,X6:X9)</f>
        <v>1.6955608015913142</v>
      </c>
      <c r="AS8" s="34">
        <f t="shared" si="1"/>
        <v>1.5934922053817673</v>
      </c>
      <c r="AT8" s="34">
        <f t="shared" si="1"/>
        <v>1.5867655961489069</v>
      </c>
      <c r="AU8" s="34">
        <f t="shared" si="1"/>
        <v>1.7292485453368001</v>
      </c>
      <c r="AV8" s="34">
        <f t="shared" si="1"/>
        <v>1.9220360102510696</v>
      </c>
    </row>
    <row r="9" spans="1:50" x14ac:dyDescent="0.3">
      <c r="A9" s="101" t="s">
        <v>48</v>
      </c>
      <c r="B9" s="101">
        <v>495713</v>
      </c>
      <c r="C9" s="101">
        <v>5082611</v>
      </c>
      <c r="D9" s="104">
        <v>30753</v>
      </c>
      <c r="E9" s="101">
        <v>6.3E-2</v>
      </c>
      <c r="F9" s="105">
        <v>9308.3780000000006</v>
      </c>
      <c r="G9" s="105">
        <v>8640.8590000000004</v>
      </c>
      <c r="H9" s="105">
        <v>8245.3209999999999</v>
      </c>
      <c r="I9" s="105">
        <v>8222.3510000000006</v>
      </c>
      <c r="J9" s="105">
        <v>8005.9870000000001</v>
      </c>
      <c r="K9" s="105">
        <v>7218.6009999999997</v>
      </c>
      <c r="L9" s="105">
        <v>28706.45636</v>
      </c>
      <c r="M9" s="105">
        <v>26489.066869999999</v>
      </c>
      <c r="N9" s="108">
        <v>26179.863979999998</v>
      </c>
      <c r="O9" s="105">
        <v>26342.33771</v>
      </c>
      <c r="P9" s="105">
        <v>24797.788710000001</v>
      </c>
      <c r="Q9" s="108">
        <v>21312.724829999999</v>
      </c>
      <c r="S9" s="13" t="s">
        <v>48</v>
      </c>
      <c r="T9" s="26">
        <v>31665</v>
      </c>
      <c r="U9" s="13">
        <v>492527</v>
      </c>
      <c r="V9" s="13">
        <v>4641222</v>
      </c>
      <c r="W9" s="15">
        <v>31060.530650000001</v>
      </c>
      <c r="X9" s="15">
        <v>30150.677339999998</v>
      </c>
      <c r="Y9" s="27">
        <v>29343.797849999999</v>
      </c>
      <c r="Z9" s="15">
        <v>27930.542359999999</v>
      </c>
      <c r="AA9" s="15">
        <v>26300.153350000001</v>
      </c>
      <c r="AB9" s="28">
        <v>22388.219450000001</v>
      </c>
      <c r="AD9" s="13" t="s">
        <v>48</v>
      </c>
      <c r="AE9" s="13">
        <v>31665</v>
      </c>
      <c r="AF9" s="13">
        <v>30753</v>
      </c>
      <c r="AG9" s="29">
        <v>62418</v>
      </c>
      <c r="AH9" s="15">
        <v>29344</v>
      </c>
      <c r="AI9" s="30">
        <v>26180</v>
      </c>
      <c r="AJ9" s="31">
        <v>55524</v>
      </c>
      <c r="AK9" s="15">
        <v>22388</v>
      </c>
      <c r="AL9" s="15">
        <v>21313</v>
      </c>
      <c r="AM9" s="25">
        <v>43701</v>
      </c>
      <c r="AO9" s="36" t="s">
        <v>49</v>
      </c>
      <c r="AP9" s="37">
        <f>AS8</f>
        <v>1.5934922053817673</v>
      </c>
      <c r="AQ9" s="34"/>
      <c r="AR9" s="34"/>
      <c r="AS9" s="34"/>
      <c r="AT9" s="34"/>
      <c r="AU9" s="34"/>
      <c r="AV9" s="34"/>
    </row>
    <row r="10" spans="1:50" x14ac:dyDescent="0.3">
      <c r="A10" s="101" t="s">
        <v>50</v>
      </c>
      <c r="B10" s="101">
        <v>494051</v>
      </c>
      <c r="C10" s="101">
        <v>4586898</v>
      </c>
      <c r="D10" s="104">
        <v>33862</v>
      </c>
      <c r="E10" s="101">
        <v>1.4999999999999999E-2</v>
      </c>
      <c r="F10" s="105">
        <v>2378.2310000000002</v>
      </c>
      <c r="G10" s="105">
        <v>2184.6239999999998</v>
      </c>
      <c r="H10" s="105">
        <v>2027.961</v>
      </c>
      <c r="I10" s="105">
        <v>1935.13</v>
      </c>
      <c r="J10" s="105">
        <v>1929.739</v>
      </c>
      <c r="K10" s="105">
        <v>1878.96</v>
      </c>
      <c r="L10" s="105">
        <v>30649.89299</v>
      </c>
      <c r="M10" s="105">
        <v>28610.210889999998</v>
      </c>
      <c r="N10" s="108">
        <v>26400.255740000001</v>
      </c>
      <c r="O10" s="105">
        <v>26092.089530000001</v>
      </c>
      <c r="P10" s="105">
        <v>26254.018530000001</v>
      </c>
      <c r="Q10" s="108">
        <v>24714.648010000001</v>
      </c>
      <c r="S10" s="13" t="s">
        <v>50</v>
      </c>
      <c r="T10" s="26">
        <v>35275</v>
      </c>
      <c r="U10" s="13">
        <v>490443</v>
      </c>
      <c r="V10" s="13">
        <v>4148695</v>
      </c>
      <c r="W10" s="15">
        <v>31531.017779999998</v>
      </c>
      <c r="X10" s="15">
        <v>30929.106090000001</v>
      </c>
      <c r="Y10" s="27">
        <v>30023.102579999999</v>
      </c>
      <c r="Z10" s="15">
        <v>29219.637190000001</v>
      </c>
      <c r="AA10" s="15">
        <v>27812.361529999998</v>
      </c>
      <c r="AB10" s="28">
        <v>26188.871080000001</v>
      </c>
      <c r="AD10" s="13" t="s">
        <v>50</v>
      </c>
      <c r="AE10" s="13">
        <v>35275</v>
      </c>
      <c r="AF10" s="13">
        <v>33862</v>
      </c>
      <c r="AG10" s="29">
        <v>69137</v>
      </c>
      <c r="AH10" s="15">
        <v>30023</v>
      </c>
      <c r="AI10" s="30">
        <v>26400</v>
      </c>
      <c r="AJ10" s="31">
        <v>56423</v>
      </c>
      <c r="AK10" s="15">
        <v>26189</v>
      </c>
      <c r="AL10" s="15">
        <v>24715</v>
      </c>
      <c r="AM10" s="25">
        <v>50904</v>
      </c>
      <c r="AO10" s="38" t="s">
        <v>51</v>
      </c>
      <c r="AP10" s="39">
        <f>AV8</f>
        <v>1.9220360102510696</v>
      </c>
      <c r="AQ10" s="34"/>
      <c r="AR10" s="34"/>
      <c r="AS10" s="34"/>
      <c r="AT10" s="34"/>
      <c r="AU10" s="34"/>
      <c r="AV10" s="34"/>
    </row>
    <row r="11" spans="1:50" x14ac:dyDescent="0.3">
      <c r="A11" s="101" t="s">
        <v>52</v>
      </c>
      <c r="B11" s="101">
        <v>491726</v>
      </c>
      <c r="C11" s="101">
        <v>4092847</v>
      </c>
      <c r="D11" s="104">
        <v>43154</v>
      </c>
      <c r="E11" s="101">
        <v>1E-3</v>
      </c>
      <c r="F11" s="105">
        <v>217.88900000000001</v>
      </c>
      <c r="G11" s="105">
        <v>182.03100000000001</v>
      </c>
      <c r="H11" s="105">
        <v>167.21199999999999</v>
      </c>
      <c r="I11" s="105">
        <v>155.221</v>
      </c>
      <c r="J11" s="105">
        <v>148.11500000000001</v>
      </c>
      <c r="K11" s="105">
        <v>147.703</v>
      </c>
      <c r="L11" s="105">
        <v>33702.645700000001</v>
      </c>
      <c r="M11" s="105">
        <v>30505.654839999999</v>
      </c>
      <c r="N11" s="108">
        <v>28475.571469999999</v>
      </c>
      <c r="O11" s="105">
        <v>26276.016350000002</v>
      </c>
      <c r="P11" s="105">
        <v>25969.300370000001</v>
      </c>
      <c r="Q11" s="108">
        <v>26130.467329999999</v>
      </c>
      <c r="S11" s="13" t="s">
        <v>52</v>
      </c>
      <c r="T11" s="26">
        <v>43796</v>
      </c>
      <c r="U11" s="13">
        <v>486677</v>
      </c>
      <c r="V11" s="13">
        <v>3658252</v>
      </c>
      <c r="W11" s="15">
        <v>35004.13132</v>
      </c>
      <c r="X11" s="15">
        <v>31288.898280000001</v>
      </c>
      <c r="Y11" s="27">
        <v>30691.608530000001</v>
      </c>
      <c r="Z11" s="15">
        <v>29792.562020000001</v>
      </c>
      <c r="AA11" s="15">
        <v>28995.26626</v>
      </c>
      <c r="AB11" s="28">
        <v>27598.796750000001</v>
      </c>
      <c r="AD11" s="13" t="s">
        <v>52</v>
      </c>
      <c r="AE11" s="13">
        <v>43796</v>
      </c>
      <c r="AF11" s="13">
        <v>43154</v>
      </c>
      <c r="AG11" s="29">
        <v>86950</v>
      </c>
      <c r="AH11" s="15">
        <v>30692</v>
      </c>
      <c r="AI11" s="30">
        <v>28476</v>
      </c>
      <c r="AJ11" s="31">
        <v>59167</v>
      </c>
      <c r="AK11" s="15">
        <v>27599</v>
      </c>
      <c r="AL11" s="15">
        <v>26130</v>
      </c>
      <c r="AM11" s="25">
        <v>53729</v>
      </c>
      <c r="AP11" s="34"/>
      <c r="AQ11" s="34"/>
      <c r="AR11" s="34"/>
      <c r="AS11" s="34"/>
      <c r="AT11" s="34"/>
      <c r="AU11" s="34"/>
      <c r="AV11" s="34"/>
    </row>
    <row r="12" spans="1:50" x14ac:dyDescent="0.3">
      <c r="A12" s="101" t="s">
        <v>53</v>
      </c>
      <c r="B12" s="101">
        <v>487815</v>
      </c>
      <c r="C12" s="101">
        <v>3601121</v>
      </c>
      <c r="D12" s="104">
        <v>49939</v>
      </c>
      <c r="E12" s="101"/>
      <c r="F12" s="101"/>
      <c r="G12" s="101"/>
      <c r="H12" s="101"/>
      <c r="I12" s="101"/>
      <c r="J12" s="101"/>
      <c r="K12" s="101"/>
      <c r="L12" s="105">
        <v>42810.769639999999</v>
      </c>
      <c r="M12" s="105">
        <v>33434.587789999998</v>
      </c>
      <c r="N12" s="108">
        <v>30263.024560000002</v>
      </c>
      <c r="O12" s="105">
        <v>28249.0877</v>
      </c>
      <c r="P12" s="105">
        <v>26067.026999999998</v>
      </c>
      <c r="Q12" s="108">
        <v>25762.750520000001</v>
      </c>
      <c r="S12" s="13" t="s">
        <v>53</v>
      </c>
      <c r="T12" s="26">
        <v>49226</v>
      </c>
      <c r="U12" s="13">
        <v>481494</v>
      </c>
      <c r="V12" s="13">
        <v>3171575</v>
      </c>
      <c r="W12" s="15">
        <v>43329.582499999997</v>
      </c>
      <c r="X12" s="15">
        <v>34631.345229999999</v>
      </c>
      <c r="Y12" s="27">
        <v>30955.67859</v>
      </c>
      <c r="Z12" s="15">
        <v>30364.74984</v>
      </c>
      <c r="AA12" s="15">
        <v>29475.277969999999</v>
      </c>
      <c r="AB12" s="28">
        <v>28686.47323</v>
      </c>
      <c r="AD12" s="13" t="s">
        <v>53</v>
      </c>
      <c r="AE12" s="13">
        <v>49226</v>
      </c>
      <c r="AF12" s="13">
        <v>49939</v>
      </c>
      <c r="AG12" s="29">
        <v>99165</v>
      </c>
      <c r="AH12" s="15">
        <v>30956</v>
      </c>
      <c r="AI12" s="30">
        <v>30263</v>
      </c>
      <c r="AJ12" s="31">
        <v>61219</v>
      </c>
      <c r="AK12" s="15">
        <v>28686</v>
      </c>
      <c r="AL12" s="15">
        <v>25763</v>
      </c>
      <c r="AM12" s="25">
        <v>54449</v>
      </c>
      <c r="AO12" s="32" t="s">
        <v>54</v>
      </c>
      <c r="AP12" s="33">
        <f>AG14/AG6</f>
        <v>1.6186530166627888</v>
      </c>
      <c r="AQ12" s="34">
        <f>(L14+W14)/(L6+W6)</f>
        <v>1.8219247570286754</v>
      </c>
      <c r="AR12" s="34">
        <f t="shared" ref="AR12:AV12" si="2">(M14+X14)/(M6+X6)</f>
        <v>1.860674631292079</v>
      </c>
      <c r="AS12" s="34">
        <f t="shared" si="2"/>
        <v>1.8896566503937247</v>
      </c>
      <c r="AT12" s="34">
        <f t="shared" si="2"/>
        <v>1.7664999139629791</v>
      </c>
      <c r="AU12" s="34">
        <f t="shared" si="2"/>
        <v>1.9209746521404623</v>
      </c>
      <c r="AV12" s="34">
        <f t="shared" si="2"/>
        <v>1.9318089501260134</v>
      </c>
    </row>
    <row r="13" spans="1:50" x14ac:dyDescent="0.3">
      <c r="A13" s="101" t="s">
        <v>55</v>
      </c>
      <c r="B13" s="101">
        <v>482509</v>
      </c>
      <c r="C13" s="101">
        <v>3113306</v>
      </c>
      <c r="D13" s="104">
        <v>51255</v>
      </c>
      <c r="E13" s="101"/>
      <c r="F13" s="101"/>
      <c r="G13" s="101"/>
      <c r="H13" s="101"/>
      <c r="I13" s="101"/>
      <c r="J13" s="101"/>
      <c r="K13" s="101"/>
      <c r="L13" s="105">
        <v>49395.809789999999</v>
      </c>
      <c r="M13" s="105">
        <v>42345.113709999998</v>
      </c>
      <c r="N13" s="108">
        <v>33070.917289999998</v>
      </c>
      <c r="O13" s="105">
        <v>29933.8514</v>
      </c>
      <c r="P13" s="105">
        <v>27941.82027</v>
      </c>
      <c r="Q13" s="108">
        <v>25783.494009999999</v>
      </c>
      <c r="S13" s="13" t="s">
        <v>55</v>
      </c>
      <c r="T13" s="26">
        <v>50487</v>
      </c>
      <c r="U13" s="13">
        <v>473710</v>
      </c>
      <c r="V13" s="13">
        <v>2690081</v>
      </c>
      <c r="W13" s="15">
        <v>48430.195310000003</v>
      </c>
      <c r="X13" s="15">
        <v>42629.101349999997</v>
      </c>
      <c r="Y13" s="27">
        <v>34071.482819999997</v>
      </c>
      <c r="Z13" s="15">
        <v>30455.238290000001</v>
      </c>
      <c r="AA13" s="15">
        <v>29873.862700000001</v>
      </c>
      <c r="AB13" s="28">
        <v>28998.770349999999</v>
      </c>
      <c r="AD13" s="13" t="s">
        <v>55</v>
      </c>
      <c r="AE13" s="13">
        <v>50487</v>
      </c>
      <c r="AF13" s="13">
        <v>51255</v>
      </c>
      <c r="AG13" s="29">
        <v>101742</v>
      </c>
      <c r="AH13" s="15">
        <v>34071</v>
      </c>
      <c r="AI13" s="30">
        <v>33071</v>
      </c>
      <c r="AJ13" s="31">
        <v>67142</v>
      </c>
      <c r="AK13" s="15">
        <v>28999</v>
      </c>
      <c r="AL13" s="15">
        <v>25783</v>
      </c>
      <c r="AM13" s="25">
        <v>54782</v>
      </c>
      <c r="AO13" s="36" t="s">
        <v>56</v>
      </c>
      <c r="AP13" s="37">
        <f>AS12</f>
        <v>1.8896566503937247</v>
      </c>
      <c r="AQ13" s="34"/>
      <c r="AR13" s="34"/>
      <c r="AS13" s="34"/>
      <c r="AT13" s="34"/>
      <c r="AU13" s="34"/>
      <c r="AV13" s="34"/>
    </row>
    <row r="14" spans="1:50" x14ac:dyDescent="0.3">
      <c r="A14" s="101" t="s">
        <v>57</v>
      </c>
      <c r="B14" s="101">
        <v>474940</v>
      </c>
      <c r="C14" s="101">
        <v>2630797</v>
      </c>
      <c r="D14" s="104">
        <v>45974</v>
      </c>
      <c r="E14" s="101"/>
      <c r="F14" s="101"/>
      <c r="G14" s="101"/>
      <c r="H14" s="101"/>
      <c r="I14" s="101"/>
      <c r="J14" s="101"/>
      <c r="K14" s="101"/>
      <c r="L14" s="105">
        <v>50450.975420000002</v>
      </c>
      <c r="M14" s="105">
        <v>48620.949869999997</v>
      </c>
      <c r="N14" s="108">
        <v>41680.856330000002</v>
      </c>
      <c r="O14" s="105">
        <v>32552.141940000001</v>
      </c>
      <c r="P14" s="105">
        <v>29464.28643</v>
      </c>
      <c r="Q14" s="108">
        <v>27503.503809999998</v>
      </c>
      <c r="S14" s="13" t="s">
        <v>57</v>
      </c>
      <c r="T14" s="26">
        <v>44465</v>
      </c>
      <c r="U14" s="13">
        <v>460189</v>
      </c>
      <c r="V14" s="13">
        <v>2216371</v>
      </c>
      <c r="W14" s="15">
        <v>49045.960700000003</v>
      </c>
      <c r="X14" s="15">
        <v>47047.862930000003</v>
      </c>
      <c r="Y14" s="27">
        <v>41412.348319999997</v>
      </c>
      <c r="Z14" s="15">
        <v>33098.988010000001</v>
      </c>
      <c r="AA14" s="15">
        <v>29585.961149999999</v>
      </c>
      <c r="AB14" s="28">
        <v>29021.179629999999</v>
      </c>
      <c r="AD14" s="13" t="s">
        <v>57</v>
      </c>
      <c r="AE14" s="13">
        <v>44465</v>
      </c>
      <c r="AF14" s="13">
        <v>45974</v>
      </c>
      <c r="AG14" s="29">
        <v>90439</v>
      </c>
      <c r="AH14" s="15">
        <v>41412</v>
      </c>
      <c r="AI14" s="30">
        <v>41681</v>
      </c>
      <c r="AJ14" s="31">
        <v>83093</v>
      </c>
      <c r="AK14" s="15">
        <v>29021</v>
      </c>
      <c r="AL14" s="15">
        <v>27504</v>
      </c>
      <c r="AM14" s="25">
        <v>56525</v>
      </c>
      <c r="AO14" s="38" t="s">
        <v>58</v>
      </c>
      <c r="AP14" s="39">
        <f>AV12</f>
        <v>1.9318089501260134</v>
      </c>
      <c r="AQ14" s="34"/>
      <c r="AR14" s="34"/>
      <c r="AS14" s="34"/>
      <c r="AT14" s="34"/>
      <c r="AU14" s="34"/>
      <c r="AV14" s="34"/>
    </row>
    <row r="15" spans="1:50" x14ac:dyDescent="0.3">
      <c r="A15" s="101" t="s">
        <v>59</v>
      </c>
      <c r="B15" s="101">
        <v>462337</v>
      </c>
      <c r="C15" s="101">
        <v>2155857</v>
      </c>
      <c r="D15" s="104">
        <v>39663</v>
      </c>
      <c r="E15" s="101"/>
      <c r="F15" s="101"/>
      <c r="G15" s="101"/>
      <c r="H15" s="101"/>
      <c r="I15" s="101"/>
      <c r="J15" s="101"/>
      <c r="K15" s="101"/>
      <c r="L15" s="105">
        <v>44754.03469</v>
      </c>
      <c r="M15" s="105">
        <v>49112.209170000002</v>
      </c>
      <c r="N15" s="108">
        <v>47330.745150000002</v>
      </c>
      <c r="O15" s="105">
        <v>40574.813820000003</v>
      </c>
      <c r="P15" s="105">
        <v>31688.33884</v>
      </c>
      <c r="Q15" s="108">
        <v>28682.422610000001</v>
      </c>
      <c r="S15" s="13" t="s">
        <v>59</v>
      </c>
      <c r="T15" s="26">
        <v>36280</v>
      </c>
      <c r="U15" s="13">
        <v>437786</v>
      </c>
      <c r="V15" s="13">
        <v>1756182</v>
      </c>
      <c r="W15" s="15">
        <v>42300.347229999999</v>
      </c>
      <c r="X15" s="15">
        <v>46658.29681</v>
      </c>
      <c r="Y15" s="27">
        <v>44757.470780000003</v>
      </c>
      <c r="Z15" s="15">
        <v>39396.305260000001</v>
      </c>
      <c r="AA15" s="15">
        <v>31487.657380000001</v>
      </c>
      <c r="AB15" s="28">
        <v>28145.652300000002</v>
      </c>
      <c r="AD15" s="13" t="s">
        <v>59</v>
      </c>
      <c r="AE15" s="13">
        <v>36280</v>
      </c>
      <c r="AF15" s="13">
        <v>39663</v>
      </c>
      <c r="AG15" s="29">
        <v>75943</v>
      </c>
      <c r="AH15" s="15">
        <v>44757</v>
      </c>
      <c r="AI15" s="30">
        <v>47331</v>
      </c>
      <c r="AJ15" s="31">
        <v>92088</v>
      </c>
      <c r="AK15" s="15">
        <v>28146</v>
      </c>
      <c r="AL15" s="15">
        <v>28682</v>
      </c>
      <c r="AM15" s="25">
        <v>56828</v>
      </c>
    </row>
    <row r="16" spans="1:50" x14ac:dyDescent="0.3">
      <c r="A16" s="101" t="s">
        <v>60</v>
      </c>
      <c r="B16" s="101">
        <v>440814</v>
      </c>
      <c r="C16" s="101">
        <v>1693520</v>
      </c>
      <c r="D16" s="104">
        <v>38139</v>
      </c>
      <c r="E16" s="101"/>
      <c r="F16" s="101"/>
      <c r="G16" s="101"/>
      <c r="H16" s="101"/>
      <c r="I16" s="101"/>
      <c r="J16" s="101"/>
      <c r="K16" s="101"/>
      <c r="L16" s="105">
        <v>37816.583319999998</v>
      </c>
      <c r="M16" s="105">
        <v>42670.616999999998</v>
      </c>
      <c r="N16" s="108">
        <v>46825.907019999999</v>
      </c>
      <c r="O16" s="105">
        <v>45127.374819999997</v>
      </c>
      <c r="P16" s="105">
        <v>38685.949809999998</v>
      </c>
      <c r="Q16" s="108">
        <v>30213.163560000001</v>
      </c>
      <c r="S16" s="13" t="s">
        <v>60</v>
      </c>
      <c r="T16" s="26">
        <v>32876</v>
      </c>
      <c r="U16" s="13">
        <v>402550</v>
      </c>
      <c r="V16" s="13">
        <v>1318396</v>
      </c>
      <c r="W16" s="15">
        <v>33359.938419999999</v>
      </c>
      <c r="X16" s="15">
        <v>38895.727079999997</v>
      </c>
      <c r="Y16" s="27">
        <v>42902.919190000001</v>
      </c>
      <c r="Z16" s="15">
        <v>41155.084589999999</v>
      </c>
      <c r="AA16" s="15">
        <v>36225.422200000001</v>
      </c>
      <c r="AB16" s="28">
        <v>28953.316190000001</v>
      </c>
      <c r="AD16" s="13" t="s">
        <v>60</v>
      </c>
      <c r="AE16" s="13">
        <v>32876</v>
      </c>
      <c r="AF16" s="13">
        <v>38139</v>
      </c>
      <c r="AG16" s="29">
        <v>71015</v>
      </c>
      <c r="AH16" s="15">
        <v>42903</v>
      </c>
      <c r="AI16" s="30">
        <v>46826</v>
      </c>
      <c r="AJ16" s="31">
        <v>89729</v>
      </c>
      <c r="AK16" s="15">
        <v>28953</v>
      </c>
      <c r="AL16" s="15">
        <v>30213</v>
      </c>
      <c r="AM16" s="25">
        <v>59166</v>
      </c>
    </row>
    <row r="17" spans="1:39" x14ac:dyDescent="0.3">
      <c r="A17" s="101" t="s">
        <v>61</v>
      </c>
      <c r="B17" s="101">
        <v>408578</v>
      </c>
      <c r="C17" s="101">
        <v>1252706</v>
      </c>
      <c r="D17" s="104">
        <v>36764</v>
      </c>
      <c r="E17" s="101"/>
      <c r="F17" s="101"/>
      <c r="G17" s="101"/>
      <c r="H17" s="101"/>
      <c r="I17" s="101"/>
      <c r="J17" s="101"/>
      <c r="K17" s="101"/>
      <c r="L17" s="105">
        <v>35349.957900000001</v>
      </c>
      <c r="M17" s="105">
        <v>35051.119019999998</v>
      </c>
      <c r="N17" s="108">
        <v>39550.185230000003</v>
      </c>
      <c r="O17" s="105">
        <v>43401.605750000002</v>
      </c>
      <c r="P17" s="105">
        <v>41827.284399999997</v>
      </c>
      <c r="Q17" s="108">
        <v>35856.910170000003</v>
      </c>
      <c r="S17" s="13" t="s">
        <v>61</v>
      </c>
      <c r="T17" s="26">
        <v>30450</v>
      </c>
      <c r="U17" s="13">
        <v>351624</v>
      </c>
      <c r="V17" s="13">
        <v>915846</v>
      </c>
      <c r="W17" s="15">
        <v>28716.906279999999</v>
      </c>
      <c r="X17" s="15">
        <v>29139.622370000001</v>
      </c>
      <c r="Y17" s="27">
        <v>33975.086669999997</v>
      </c>
      <c r="Z17" s="15">
        <v>37475.334880000002</v>
      </c>
      <c r="AA17" s="15">
        <v>35948.61623</v>
      </c>
      <c r="AB17" s="28">
        <v>31642.59808</v>
      </c>
      <c r="AD17" s="13" t="s">
        <v>61</v>
      </c>
      <c r="AE17" s="13">
        <v>30450</v>
      </c>
      <c r="AF17" s="13">
        <v>36764</v>
      </c>
      <c r="AG17" s="29">
        <v>67214</v>
      </c>
      <c r="AH17" s="15">
        <v>33975</v>
      </c>
      <c r="AI17" s="30">
        <v>39550</v>
      </c>
      <c r="AJ17" s="31">
        <v>73525</v>
      </c>
      <c r="AK17" s="15">
        <v>31643</v>
      </c>
      <c r="AL17" s="15">
        <v>35857</v>
      </c>
      <c r="AM17" s="25">
        <v>67500</v>
      </c>
    </row>
    <row r="18" spans="1:39" x14ac:dyDescent="0.3">
      <c r="A18" s="101" t="s">
        <v>62</v>
      </c>
      <c r="B18" s="101">
        <v>356854</v>
      </c>
      <c r="C18" s="101">
        <v>844128</v>
      </c>
      <c r="D18" s="104">
        <v>31847</v>
      </c>
      <c r="E18" s="101"/>
      <c r="F18" s="101"/>
      <c r="G18" s="101"/>
      <c r="H18" s="101"/>
      <c r="I18" s="101"/>
      <c r="J18" s="101"/>
      <c r="K18" s="101"/>
      <c r="L18" s="105">
        <v>32109.85529</v>
      </c>
      <c r="M18" s="105">
        <v>30874.824089999998</v>
      </c>
      <c r="N18" s="108">
        <v>30613.816770000001</v>
      </c>
      <c r="O18" s="105">
        <v>34543.322939999998</v>
      </c>
      <c r="P18" s="105">
        <v>37907.17224</v>
      </c>
      <c r="Q18" s="108">
        <v>36532.152370000003</v>
      </c>
      <c r="S18" s="13" t="s">
        <v>62</v>
      </c>
      <c r="T18" s="26">
        <v>23259</v>
      </c>
      <c r="U18" s="13">
        <v>278407</v>
      </c>
      <c r="V18" s="13">
        <v>564222</v>
      </c>
      <c r="W18" s="15">
        <v>24109.540730000001</v>
      </c>
      <c r="X18" s="15">
        <v>22737.320909999999</v>
      </c>
      <c r="Y18" s="27">
        <v>23072.01683</v>
      </c>
      <c r="Z18" s="15">
        <v>26900.615300000001</v>
      </c>
      <c r="AA18" s="15">
        <v>29672.023410000002</v>
      </c>
      <c r="AB18" s="28">
        <v>28463.206150000002</v>
      </c>
      <c r="AD18" s="13" t="s">
        <v>62</v>
      </c>
      <c r="AE18" s="13">
        <v>23259</v>
      </c>
      <c r="AF18" s="13">
        <v>31847</v>
      </c>
      <c r="AG18" s="29">
        <v>55106</v>
      </c>
      <c r="AH18" s="15">
        <v>23072</v>
      </c>
      <c r="AI18" s="30">
        <v>30614</v>
      </c>
      <c r="AJ18" s="31">
        <v>53686</v>
      </c>
      <c r="AK18" s="15">
        <v>28463</v>
      </c>
      <c r="AL18" s="15">
        <v>36532</v>
      </c>
      <c r="AM18" s="25">
        <v>64995</v>
      </c>
    </row>
    <row r="19" spans="1:39" x14ac:dyDescent="0.3">
      <c r="A19" s="101" t="s">
        <v>63</v>
      </c>
      <c r="B19" s="101">
        <v>271459</v>
      </c>
      <c r="C19" s="101">
        <v>487274</v>
      </c>
      <c r="D19" s="104">
        <v>36790</v>
      </c>
      <c r="E19" s="101"/>
      <c r="F19" s="101"/>
      <c r="G19" s="101"/>
      <c r="H19" s="101"/>
      <c r="I19" s="101"/>
      <c r="J19" s="101"/>
      <c r="K19" s="101"/>
      <c r="L19" s="105">
        <v>40520.419959999999</v>
      </c>
      <c r="M19" s="105">
        <v>42372.587390000001</v>
      </c>
      <c r="N19" s="108">
        <v>42253.428670000001</v>
      </c>
      <c r="O19" s="105">
        <v>42002.104549999996</v>
      </c>
      <c r="P19" s="105">
        <v>44879.969539999998</v>
      </c>
      <c r="Q19" s="108">
        <v>48713.465579999996</v>
      </c>
      <c r="S19" s="13" t="s">
        <v>63</v>
      </c>
      <c r="T19" s="26">
        <v>18391</v>
      </c>
      <c r="U19" s="13">
        <v>179199</v>
      </c>
      <c r="V19" s="13">
        <v>285815</v>
      </c>
      <c r="W19" s="15">
        <v>22116.968239999998</v>
      </c>
      <c r="X19" s="15">
        <v>24112.210609999998</v>
      </c>
      <c r="Y19" s="27">
        <v>24004.253219999999</v>
      </c>
      <c r="Z19" s="15">
        <v>24177.734479999999</v>
      </c>
      <c r="AA19" s="15">
        <v>26709.45291</v>
      </c>
      <c r="AB19" s="28">
        <v>29477.032759999998</v>
      </c>
      <c r="AD19" s="40" t="s">
        <v>63</v>
      </c>
      <c r="AE19" s="40">
        <v>18391</v>
      </c>
      <c r="AF19" s="40">
        <v>36790</v>
      </c>
      <c r="AG19" s="41">
        <v>55181</v>
      </c>
      <c r="AH19" s="42">
        <v>24004</v>
      </c>
      <c r="AI19" s="42">
        <v>42253</v>
      </c>
      <c r="AJ19" s="43">
        <v>66258</v>
      </c>
      <c r="AK19" s="42">
        <v>29477</v>
      </c>
      <c r="AL19" s="42">
        <v>48713</v>
      </c>
      <c r="AM19" s="44">
        <v>78190</v>
      </c>
    </row>
    <row r="20" spans="1:39" x14ac:dyDescent="0.3">
      <c r="A20" s="102" t="s">
        <v>64</v>
      </c>
      <c r="B20" s="102">
        <v>215815</v>
      </c>
      <c r="C20" s="102">
        <v>215815</v>
      </c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S20" s="40" t="s">
        <v>64</v>
      </c>
      <c r="T20" s="40"/>
      <c r="U20" s="40">
        <v>88411</v>
      </c>
      <c r="V20" s="40">
        <v>111058</v>
      </c>
      <c r="W20" s="40"/>
      <c r="X20" s="40"/>
      <c r="Y20" s="40"/>
      <c r="Z20" s="40"/>
      <c r="AA20" s="40"/>
      <c r="AB20" s="47"/>
    </row>
    <row r="22" spans="1:39" x14ac:dyDescent="0.3">
      <c r="E22" s="17" t="s">
        <v>65</v>
      </c>
      <c r="F22" s="19">
        <f>SUM(F5:F11)</f>
        <v>30916.01</v>
      </c>
      <c r="G22" s="19">
        <f t="shared" ref="G22:K22" si="3">SUM(G5:G11)</f>
        <v>29427.768</v>
      </c>
      <c r="H22" s="19">
        <f t="shared" si="3"/>
        <v>28518.267999999996</v>
      </c>
      <c r="I22" s="19">
        <f t="shared" si="3"/>
        <v>27331.196000000004</v>
      </c>
      <c r="J22" s="19">
        <f t="shared" si="3"/>
        <v>25113.896000000004</v>
      </c>
      <c r="K22" s="19">
        <f t="shared" si="3"/>
        <v>22055.373</v>
      </c>
    </row>
    <row r="23" spans="1:39" x14ac:dyDescent="0.3">
      <c r="E23" s="13" t="s">
        <v>66</v>
      </c>
      <c r="F23" s="15">
        <f>(1/2.05)*SUM(F5:F11)</f>
        <v>15080.980487804878</v>
      </c>
      <c r="G23" s="15">
        <f t="shared" ref="G23:I23" si="4">(1/2.05)*SUM(G5:G11)</f>
        <v>14355.008780487806</v>
      </c>
      <c r="H23" s="15">
        <f t="shared" si="4"/>
        <v>13911.350243902438</v>
      </c>
      <c r="I23" s="15">
        <f t="shared" si="4"/>
        <v>13332.29073170732</v>
      </c>
      <c r="J23" s="15">
        <f t="shared" ref="J23:K23" si="5">(1/2.05)*SUM(J5:J11)</f>
        <v>12250.680975609759</v>
      </c>
      <c r="K23" s="15">
        <f t="shared" si="5"/>
        <v>10758.718536585367</v>
      </c>
    </row>
    <row r="24" spans="1:39" x14ac:dyDescent="0.3">
      <c r="E24" s="40" t="s">
        <v>67</v>
      </c>
      <c r="F24" s="42">
        <f>F22-F23</f>
        <v>15835.02951219512</v>
      </c>
      <c r="G24" s="42">
        <f t="shared" ref="G24:K24" si="6">G22-G23</f>
        <v>15072.759219512194</v>
      </c>
      <c r="H24" s="42">
        <f t="shared" si="6"/>
        <v>14606.917756097559</v>
      </c>
      <c r="I24" s="42">
        <f t="shared" si="6"/>
        <v>13998.905268292683</v>
      </c>
      <c r="J24" s="42">
        <f t="shared" si="6"/>
        <v>12863.215024390245</v>
      </c>
      <c r="K24" s="42">
        <f t="shared" si="6"/>
        <v>11296.654463414632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154B-4A12-4FE7-BCEC-B1B7873873E3}">
  <dimension ref="A1:AX24"/>
  <sheetViews>
    <sheetView topLeftCell="AH1" workbookViewId="0">
      <selection activeCell="AR14" sqref="AR14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13" t="s">
        <v>34</v>
      </c>
      <c r="B2" s="13">
        <v>498709</v>
      </c>
      <c r="C2" s="13">
        <v>8567466</v>
      </c>
      <c r="D2" s="14">
        <v>18221</v>
      </c>
      <c r="E2" s="13"/>
      <c r="F2" s="13"/>
      <c r="G2" s="13"/>
      <c r="H2" s="13"/>
      <c r="I2" s="13"/>
      <c r="J2" s="13"/>
      <c r="K2" s="13"/>
      <c r="L2" s="15">
        <v>18489.877530000002</v>
      </c>
      <c r="M2" s="15">
        <v>17640.72452</v>
      </c>
      <c r="N2" s="16">
        <v>17120.5455</v>
      </c>
      <c r="O2" s="15">
        <v>16362.913989999999</v>
      </c>
      <c r="P2" s="15">
        <v>15018.31847</v>
      </c>
      <c r="Q2" s="16">
        <v>13473.04407</v>
      </c>
      <c r="S2" s="17" t="s">
        <v>34</v>
      </c>
      <c r="T2" s="18">
        <v>19065</v>
      </c>
      <c r="U2" s="17">
        <v>498838</v>
      </c>
      <c r="V2" s="17">
        <v>8121195</v>
      </c>
      <c r="W2" s="19">
        <f>F24*$U$2/500000</f>
        <v>19419.39273986634</v>
      </c>
      <c r="X2" s="19">
        <f t="shared" ref="X2:AB2" si="0">G24*$U$2/500000</f>
        <v>18527.552448633949</v>
      </c>
      <c r="Y2" s="19">
        <f t="shared" si="0"/>
        <v>17981.222418675799</v>
      </c>
      <c r="Z2" s="19">
        <f t="shared" si="0"/>
        <v>17185.50314866273</v>
      </c>
      <c r="AA2" s="19">
        <f t="shared" si="0"/>
        <v>15773.313843526537</v>
      </c>
      <c r="AB2" s="19">
        <f t="shared" si="0"/>
        <v>14150.356017635122</v>
      </c>
      <c r="AD2" s="17" t="s">
        <v>34</v>
      </c>
      <c r="AE2">
        <v>19065</v>
      </c>
      <c r="AF2">
        <v>18221</v>
      </c>
      <c r="AG2" s="54">
        <v>37286</v>
      </c>
      <c r="AH2" s="52">
        <v>17981</v>
      </c>
      <c r="AI2" s="52">
        <v>17121</v>
      </c>
      <c r="AJ2" s="53">
        <v>35102</v>
      </c>
      <c r="AK2" s="52">
        <v>14150</v>
      </c>
      <c r="AL2" s="52">
        <v>13473</v>
      </c>
      <c r="AM2" s="25">
        <v>27623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98" t="s">
        <v>35</v>
      </c>
      <c r="B3" s="13">
        <v>498557</v>
      </c>
      <c r="C3" s="13">
        <v>8068757</v>
      </c>
      <c r="D3" s="14">
        <v>21435</v>
      </c>
      <c r="E3" s="13"/>
      <c r="F3" s="13"/>
      <c r="G3" s="13"/>
      <c r="H3" s="13"/>
      <c r="I3" s="13"/>
      <c r="J3" s="13"/>
      <c r="K3" s="13"/>
      <c r="L3" s="15">
        <v>18215.446479999999</v>
      </c>
      <c r="M3" s="15">
        <v>18484.24206</v>
      </c>
      <c r="N3" s="16">
        <v>17635.347860000002</v>
      </c>
      <c r="O3" s="15">
        <v>17115.327379999999</v>
      </c>
      <c r="P3" s="15">
        <v>16357.92679</v>
      </c>
      <c r="Q3" s="16">
        <v>15013.74108</v>
      </c>
      <c r="S3" s="98" t="s">
        <v>35</v>
      </c>
      <c r="T3" s="26">
        <v>22667</v>
      </c>
      <c r="U3" s="13">
        <v>498660</v>
      </c>
      <c r="V3" s="13">
        <v>7622357</v>
      </c>
      <c r="W3" s="15">
        <f>T2*U3/U2</f>
        <v>19058.197049944069</v>
      </c>
      <c r="X3" s="15">
        <f>W2*$U$3/$U$2</f>
        <v>19412.463332107316</v>
      </c>
      <c r="Y3" s="15">
        <f>X2*U3/U2</f>
        <v>18520.941275596095</v>
      </c>
      <c r="Z3" s="15">
        <f>Y2*U3/U2</f>
        <v>17974.806192184387</v>
      </c>
      <c r="AA3" s="15">
        <f>Z2*U3/U2</f>
        <v>17179.370858098533</v>
      </c>
      <c r="AB3" s="15">
        <f>AA2*U3/U2</f>
        <v>15767.685463442927</v>
      </c>
      <c r="AD3" s="13" t="s">
        <v>35</v>
      </c>
      <c r="AE3">
        <v>22667</v>
      </c>
      <c r="AF3">
        <v>21435</v>
      </c>
      <c r="AG3" s="54">
        <v>44102</v>
      </c>
      <c r="AH3" s="52">
        <v>18521</v>
      </c>
      <c r="AI3" s="52">
        <v>17635</v>
      </c>
      <c r="AJ3" s="53">
        <v>36156</v>
      </c>
      <c r="AK3" s="52">
        <v>15768</v>
      </c>
      <c r="AL3" s="52">
        <v>15014</v>
      </c>
      <c r="AM3" s="25">
        <v>30781</v>
      </c>
    </row>
    <row r="4" spans="1:50" x14ac:dyDescent="0.3">
      <c r="A4" s="98" t="s">
        <v>36</v>
      </c>
      <c r="B4" s="13">
        <v>498216</v>
      </c>
      <c r="C4" s="13">
        <v>7570200</v>
      </c>
      <c r="D4" s="14">
        <v>24923</v>
      </c>
      <c r="E4" s="13"/>
      <c r="F4" s="13"/>
      <c r="G4" s="13"/>
      <c r="H4" s="13"/>
      <c r="I4" s="13"/>
      <c r="J4" s="13"/>
      <c r="K4" s="13"/>
      <c r="L4" s="15">
        <v>21420.339019999999</v>
      </c>
      <c r="M4" s="15">
        <v>18202.987590000001</v>
      </c>
      <c r="N4" s="16">
        <v>18471.599320000001</v>
      </c>
      <c r="O4" s="15">
        <v>17623.285739999999</v>
      </c>
      <c r="P4" s="15">
        <v>17103.620940000001</v>
      </c>
      <c r="Q4" s="16">
        <v>16346.73839</v>
      </c>
      <c r="S4" s="98" t="s">
        <v>36</v>
      </c>
      <c r="T4" s="26">
        <v>26612</v>
      </c>
      <c r="U4" s="13">
        <v>498367</v>
      </c>
      <c r="V4" s="13">
        <v>7123697</v>
      </c>
      <c r="W4" s="15">
        <f t="shared" ref="W4:W17" si="1">T3*U4/U3</f>
        <v>22653.681444270645</v>
      </c>
      <c r="X4" s="15">
        <f t="shared" ref="X4:X18" si="2">W3*U4/U3</f>
        <v>19046.99893552616</v>
      </c>
      <c r="Y4" s="15">
        <f t="shared" ref="Y4:Y18" si="3">X3*U4/U3</f>
        <v>19401.057059784878</v>
      </c>
      <c r="Z4" s="15">
        <f t="shared" ref="Z4:Z18" si="4">Y3*U4/U3</f>
        <v>18510.058839078731</v>
      </c>
      <c r="AA4" s="15">
        <f t="shared" ref="AA4:AA18" si="5">Z3*U4/U3</f>
        <v>17964.244650824923</v>
      </c>
      <c r="AB4" s="15">
        <f t="shared" ref="AB4:AB18" si="6">AA3*U4/U3</f>
        <v>17169.276694417022</v>
      </c>
      <c r="AD4" s="13" t="s">
        <v>36</v>
      </c>
      <c r="AE4">
        <v>26612</v>
      </c>
      <c r="AF4">
        <v>24923</v>
      </c>
      <c r="AG4" s="54">
        <v>51535</v>
      </c>
      <c r="AH4" s="52">
        <v>19401</v>
      </c>
      <c r="AI4" s="52">
        <v>18472</v>
      </c>
      <c r="AJ4" s="53">
        <v>37873</v>
      </c>
      <c r="AK4" s="52">
        <v>17169</v>
      </c>
      <c r="AL4" s="52">
        <v>16347</v>
      </c>
      <c r="AM4" s="25">
        <v>33516</v>
      </c>
      <c r="AO4" s="32" t="s">
        <v>37</v>
      </c>
      <c r="AP4" s="33">
        <f>SUM(AG2:AG5,AG15:AG19)/SUM(AG6:AG14)</f>
        <v>0.75024027754987221</v>
      </c>
      <c r="AQ4" s="34">
        <f t="shared" ref="AQ4:AV4" si="7">SUM(L2:L5,L15:L19,W2:W5,W15:W19)/SUM(L6:L14,W6:W14)</f>
        <v>0.79823436906328293</v>
      </c>
      <c r="AR4" s="34">
        <f t="shared" si="7"/>
        <v>0.87878444304536296</v>
      </c>
      <c r="AS4" s="34">
        <f t="shared" si="7"/>
        <v>0.97999551351456393</v>
      </c>
      <c r="AT4" s="34">
        <f t="shared" si="7"/>
        <v>1.0720419359843312</v>
      </c>
      <c r="AU4" s="34">
        <f t="shared" si="7"/>
        <v>1.087079666112857</v>
      </c>
      <c r="AV4" s="34">
        <f t="shared" si="7"/>
        <v>1.0676550065166039</v>
      </c>
      <c r="AX4" t="s">
        <v>38</v>
      </c>
    </row>
    <row r="5" spans="1:50" x14ac:dyDescent="0.3">
      <c r="A5" s="13" t="s">
        <v>39</v>
      </c>
      <c r="B5" s="13">
        <v>497946</v>
      </c>
      <c r="C5" s="13">
        <v>7071984</v>
      </c>
      <c r="D5" s="14">
        <v>26461</v>
      </c>
      <c r="E5" s="55">
        <v>1E-3</v>
      </c>
      <c r="F5" s="15">
        <v>143.83699999999999</v>
      </c>
      <c r="G5" s="15">
        <v>129.691</v>
      </c>
      <c r="H5" s="15">
        <v>110.88500000000001</v>
      </c>
      <c r="I5" s="15">
        <v>102.633</v>
      </c>
      <c r="J5" s="15">
        <v>101.011</v>
      </c>
      <c r="K5" s="15">
        <v>97.183000000000007</v>
      </c>
      <c r="L5" s="15">
        <v>24909.49339</v>
      </c>
      <c r="M5" s="15">
        <v>21408.730619999998</v>
      </c>
      <c r="N5" s="16">
        <v>18193.122780000002</v>
      </c>
      <c r="O5" s="15">
        <v>18461.588940000001</v>
      </c>
      <c r="P5" s="15">
        <v>17613.735089999998</v>
      </c>
      <c r="Q5" s="16">
        <v>17094.351920000001</v>
      </c>
      <c r="S5" s="13" t="s">
        <v>39</v>
      </c>
      <c r="T5" s="26">
        <v>28229</v>
      </c>
      <c r="U5" s="13">
        <v>497790</v>
      </c>
      <c r="V5" s="13">
        <v>6625330</v>
      </c>
      <c r="W5" s="15">
        <f t="shared" si="1"/>
        <v>26581.189123677934</v>
      </c>
      <c r="X5" s="15">
        <f t="shared" si="2"/>
        <v>22627.453435206353</v>
      </c>
      <c r="Y5" s="15">
        <f t="shared" si="3"/>
        <v>19024.946676075197</v>
      </c>
      <c r="Z5" s="15">
        <f t="shared" si="4"/>
        <v>19378.594878453656</v>
      </c>
      <c r="AA5" s="15">
        <f t="shared" si="5"/>
        <v>18488.628238838046</v>
      </c>
      <c r="AB5" s="15">
        <f t="shared" si="6"/>
        <v>17943.445984052192</v>
      </c>
      <c r="AD5" s="13" t="s">
        <v>39</v>
      </c>
      <c r="AE5">
        <v>28229</v>
      </c>
      <c r="AF5">
        <v>26461</v>
      </c>
      <c r="AG5" s="54">
        <v>54690</v>
      </c>
      <c r="AH5" s="52">
        <v>19025</v>
      </c>
      <c r="AI5" s="52">
        <v>18193</v>
      </c>
      <c r="AJ5" s="53">
        <v>37218</v>
      </c>
      <c r="AK5" s="52">
        <v>17943</v>
      </c>
      <c r="AL5" s="52">
        <v>17094</v>
      </c>
      <c r="AM5" s="25">
        <v>35038</v>
      </c>
      <c r="AO5" s="36" t="s">
        <v>40</v>
      </c>
      <c r="AP5" s="37">
        <f>AS4</f>
        <v>0.97999551351456393</v>
      </c>
      <c r="AQ5" s="34"/>
      <c r="AR5" s="34"/>
      <c r="AS5" s="34"/>
      <c r="AT5" s="34"/>
      <c r="AU5" s="34"/>
      <c r="AV5" s="34"/>
      <c r="AX5" t="s">
        <v>41</v>
      </c>
    </row>
    <row r="6" spans="1:50" x14ac:dyDescent="0.3">
      <c r="A6" s="13" t="s">
        <v>42</v>
      </c>
      <c r="B6" s="13">
        <v>497628</v>
      </c>
      <c r="C6" s="13">
        <v>6574038</v>
      </c>
      <c r="D6" s="14">
        <v>26281</v>
      </c>
      <c r="E6" s="55">
        <v>1.4E-2</v>
      </c>
      <c r="F6" s="15">
        <v>1823.761</v>
      </c>
      <c r="G6" s="15">
        <v>1775.771</v>
      </c>
      <c r="H6" s="15">
        <v>1601.124</v>
      </c>
      <c r="I6" s="15">
        <v>1368.953</v>
      </c>
      <c r="J6" s="15">
        <v>1267.077</v>
      </c>
      <c r="K6" s="15">
        <v>1247.049</v>
      </c>
      <c r="L6" s="15">
        <v>26444.10138</v>
      </c>
      <c r="M6" s="15">
        <v>24893.585599999999</v>
      </c>
      <c r="N6" s="16">
        <v>21395.058499999999</v>
      </c>
      <c r="O6" s="15">
        <v>18181.504219999999</v>
      </c>
      <c r="P6" s="15">
        <v>18449.798930000001</v>
      </c>
      <c r="Q6" s="16">
        <v>17602.486550000001</v>
      </c>
      <c r="S6" s="13" t="s">
        <v>42</v>
      </c>
      <c r="T6" s="26">
        <v>29592</v>
      </c>
      <c r="U6" s="13">
        <v>496693</v>
      </c>
      <c r="V6" s="13">
        <v>6127540</v>
      </c>
      <c r="W6" s="15">
        <f t="shared" si="1"/>
        <v>28166.790608489522</v>
      </c>
      <c r="X6" s="15">
        <f t="shared" si="2"/>
        <v>26522.611079786584</v>
      </c>
      <c r="Y6" s="15">
        <f t="shared" si="3"/>
        <v>22577.588398909076</v>
      </c>
      <c r="Z6" s="15">
        <f t="shared" si="4"/>
        <v>18983.020629943989</v>
      </c>
      <c r="AA6" s="15">
        <f t="shared" si="5"/>
        <v>19335.889483444385</v>
      </c>
      <c r="AB6" s="15">
        <f t="shared" si="6"/>
        <v>18447.884099385654</v>
      </c>
      <c r="AD6" s="13" t="s">
        <v>42</v>
      </c>
      <c r="AE6">
        <v>29592</v>
      </c>
      <c r="AF6">
        <v>26281</v>
      </c>
      <c r="AG6" s="54">
        <v>55873</v>
      </c>
      <c r="AH6" s="52">
        <v>22578</v>
      </c>
      <c r="AI6" s="52">
        <v>21395</v>
      </c>
      <c r="AJ6" s="53">
        <v>43973</v>
      </c>
      <c r="AK6" s="52">
        <v>18448</v>
      </c>
      <c r="AL6" s="52">
        <v>17602</v>
      </c>
      <c r="AM6" s="25">
        <v>36050</v>
      </c>
      <c r="AO6" s="38" t="s">
        <v>43</v>
      </c>
      <c r="AP6" s="39">
        <f>AV4</f>
        <v>1.0676550065166039</v>
      </c>
      <c r="AQ6" s="34"/>
      <c r="AR6" s="34"/>
      <c r="AS6" s="34"/>
      <c r="AT6" s="34"/>
      <c r="AU6" s="34"/>
      <c r="AV6" s="34"/>
      <c r="AX6" t="s">
        <v>44</v>
      </c>
    </row>
    <row r="7" spans="1:50" x14ac:dyDescent="0.3">
      <c r="A7" s="13" t="s">
        <v>45</v>
      </c>
      <c r="B7" s="13">
        <v>497265</v>
      </c>
      <c r="C7" s="13">
        <v>6076410</v>
      </c>
      <c r="D7" s="14">
        <v>26572</v>
      </c>
      <c r="E7" s="55">
        <v>6.3E-2</v>
      </c>
      <c r="F7" s="15">
        <v>8374.4259999999995</v>
      </c>
      <c r="G7" s="15">
        <v>8351.0959999999995</v>
      </c>
      <c r="H7" s="15">
        <v>8131.3440000000001</v>
      </c>
      <c r="I7" s="15">
        <v>7331.6289999999999</v>
      </c>
      <c r="J7" s="15">
        <v>6268.5069999999996</v>
      </c>
      <c r="K7" s="15">
        <v>5802.009</v>
      </c>
      <c r="L7" s="15">
        <v>26261.82905</v>
      </c>
      <c r="M7" s="15">
        <v>26424.811460000001</v>
      </c>
      <c r="N7" s="16">
        <v>24875.42671</v>
      </c>
      <c r="O7" s="15">
        <v>21379.451649999999</v>
      </c>
      <c r="P7" s="15">
        <v>18168.241529999999</v>
      </c>
      <c r="Q7" s="16">
        <v>18436.340530000001</v>
      </c>
      <c r="S7" s="13" t="s">
        <v>45</v>
      </c>
      <c r="T7" s="26">
        <v>30332</v>
      </c>
      <c r="U7" s="13">
        <v>495489</v>
      </c>
      <c r="V7" s="13">
        <v>5630847</v>
      </c>
      <c r="W7" s="15">
        <f t="shared" si="1"/>
        <v>29520.268028742099</v>
      </c>
      <c r="X7" s="15">
        <f t="shared" si="2"/>
        <v>28098.513391189052</v>
      </c>
      <c r="Y7" s="15">
        <f t="shared" si="3"/>
        <v>26458.319407183862</v>
      </c>
      <c r="Z7" s="15">
        <f t="shared" si="4"/>
        <v>22522.859589700398</v>
      </c>
      <c r="AA7" s="15">
        <f t="shared" si="5"/>
        <v>18937.005170015113</v>
      </c>
      <c r="AB7" s="15">
        <f t="shared" si="6"/>
        <v>19289.018657928289</v>
      </c>
      <c r="AD7" s="13" t="s">
        <v>45</v>
      </c>
      <c r="AE7">
        <v>30332</v>
      </c>
      <c r="AF7">
        <v>26572</v>
      </c>
      <c r="AG7" s="54">
        <v>56904</v>
      </c>
      <c r="AH7" s="52">
        <v>26458</v>
      </c>
      <c r="AI7" s="52">
        <v>24875</v>
      </c>
      <c r="AJ7" s="53">
        <v>51334</v>
      </c>
      <c r="AK7" s="52">
        <v>19289</v>
      </c>
      <c r="AL7" s="52">
        <v>18436</v>
      </c>
      <c r="AM7" s="25">
        <v>37725</v>
      </c>
      <c r="AP7" s="34"/>
      <c r="AQ7" s="34"/>
      <c r="AR7" s="34"/>
      <c r="AS7" s="34"/>
      <c r="AT7" s="34"/>
      <c r="AU7" s="34"/>
      <c r="AV7" s="34"/>
    </row>
    <row r="8" spans="1:50" x14ac:dyDescent="0.3">
      <c r="A8" s="13" t="s">
        <v>46</v>
      </c>
      <c r="B8" s="13">
        <v>496534</v>
      </c>
      <c r="C8" s="13">
        <v>5579145</v>
      </c>
      <c r="D8" s="14">
        <v>28754</v>
      </c>
      <c r="E8" s="55">
        <v>0.107</v>
      </c>
      <c r="F8" s="15">
        <v>14803.353999999999</v>
      </c>
      <c r="G8" s="15">
        <v>14125.726000000001</v>
      </c>
      <c r="H8" s="15">
        <v>14086.373</v>
      </c>
      <c r="I8" s="15">
        <v>13715.703</v>
      </c>
      <c r="J8" s="15">
        <v>12366.769</v>
      </c>
      <c r="K8" s="15">
        <v>10573.526</v>
      </c>
      <c r="L8" s="15">
        <v>26532.93807</v>
      </c>
      <c r="M8" s="15">
        <v>26223.22308</v>
      </c>
      <c r="N8" s="16">
        <v>26385.965899999999</v>
      </c>
      <c r="O8" s="15">
        <v>24838.858810000002</v>
      </c>
      <c r="P8" s="15">
        <v>21348.022970000002</v>
      </c>
      <c r="Q8" s="16">
        <v>18141.533469999998</v>
      </c>
      <c r="S8" s="13" t="s">
        <v>46</v>
      </c>
      <c r="T8" s="26">
        <v>31162</v>
      </c>
      <c r="U8" s="13">
        <v>494136</v>
      </c>
      <c r="V8" s="13">
        <v>5135358</v>
      </c>
      <c r="W8" s="15">
        <f t="shared" si="1"/>
        <v>30249.174355031089</v>
      </c>
      <c r="X8" s="15">
        <f t="shared" si="2"/>
        <v>29439.658928150788</v>
      </c>
      <c r="Y8" s="15">
        <f t="shared" si="3"/>
        <v>28021.78658470439</v>
      </c>
      <c r="Z8" s="15">
        <f t="shared" si="4"/>
        <v>26386.071373104562</v>
      </c>
      <c r="AA8" s="15">
        <f t="shared" si="5"/>
        <v>22461.357863073037</v>
      </c>
      <c r="AB8" s="15">
        <f t="shared" si="6"/>
        <v>18885.295105825939</v>
      </c>
      <c r="AD8" s="13" t="s">
        <v>46</v>
      </c>
      <c r="AE8">
        <v>31162</v>
      </c>
      <c r="AF8">
        <v>28754</v>
      </c>
      <c r="AG8" s="54">
        <v>59916</v>
      </c>
      <c r="AH8" s="52">
        <v>28022</v>
      </c>
      <c r="AI8" s="52">
        <v>26386</v>
      </c>
      <c r="AJ8" s="53">
        <v>54408</v>
      </c>
      <c r="AK8" s="52">
        <v>18885</v>
      </c>
      <c r="AL8" s="52">
        <v>18142</v>
      </c>
      <c r="AM8" s="25">
        <v>37027</v>
      </c>
      <c r="AO8" s="32" t="s">
        <v>47</v>
      </c>
      <c r="AP8" s="33">
        <f>SUM(AG10:AG14)/SUM(AG6:AG9)</f>
        <v>1.9030713152510941</v>
      </c>
      <c r="AQ8" s="34">
        <f t="shared" ref="AQ8:AV8" si="8">SUM(L10:L14,W10:W14)/SUM(L6:L9,W6:W9)</f>
        <v>1.8258005109644648</v>
      </c>
      <c r="AR8" s="34">
        <f t="shared" si="8"/>
        <v>1.6955608016530834</v>
      </c>
      <c r="AS8" s="34">
        <f>SUM(N10:N14,Y10:Y14)/SUM(N6:N9,Y6:Y9)</f>
        <v>1.5934922054608924</v>
      </c>
      <c r="AT8" s="34">
        <f t="shared" si="8"/>
        <v>1.5867655961267213</v>
      </c>
      <c r="AU8" s="34">
        <f t="shared" si="8"/>
        <v>1.6574915756970372</v>
      </c>
      <c r="AV8" s="34">
        <f t="shared" si="8"/>
        <v>1.7500506461858061</v>
      </c>
    </row>
    <row r="9" spans="1:50" x14ac:dyDescent="0.3">
      <c r="A9" s="13" t="s">
        <v>48</v>
      </c>
      <c r="B9" s="13">
        <v>495713</v>
      </c>
      <c r="C9" s="13">
        <v>5082611</v>
      </c>
      <c r="D9" s="14">
        <v>30753</v>
      </c>
      <c r="E9" s="55">
        <v>6.7000000000000004E-2</v>
      </c>
      <c r="F9" s="15">
        <v>9887.2160000000003</v>
      </c>
      <c r="G9" s="15">
        <v>9178.1880000000001</v>
      </c>
      <c r="H9" s="15">
        <v>8758.0529999999999</v>
      </c>
      <c r="I9" s="15">
        <v>8733.6540000000005</v>
      </c>
      <c r="J9" s="15">
        <v>8503.8359999999993</v>
      </c>
      <c r="K9" s="15">
        <v>7667.4870000000001</v>
      </c>
      <c r="L9" s="15">
        <v>28706.45636</v>
      </c>
      <c r="M9" s="15">
        <v>26489.066869999999</v>
      </c>
      <c r="N9" s="16">
        <v>26179.863979999998</v>
      </c>
      <c r="O9" s="15">
        <v>26342.33771</v>
      </c>
      <c r="P9" s="15">
        <v>24797.788710000001</v>
      </c>
      <c r="Q9" s="16">
        <v>21312.724829999999</v>
      </c>
      <c r="S9" s="13" t="s">
        <v>48</v>
      </c>
      <c r="T9" s="26">
        <v>31665</v>
      </c>
      <c r="U9" s="13">
        <v>492527</v>
      </c>
      <c r="V9" s="13">
        <v>4641222</v>
      </c>
      <c r="W9" s="15">
        <f t="shared" si="1"/>
        <v>31060.530651480563</v>
      </c>
      <c r="X9" s="15">
        <f t="shared" si="2"/>
        <v>30150.677338952024</v>
      </c>
      <c r="Y9" s="15">
        <f t="shared" si="3"/>
        <v>29343.797846959791</v>
      </c>
      <c r="Z9" s="15">
        <f t="shared" si="4"/>
        <v>27930.542363245542</v>
      </c>
      <c r="AA9" s="15">
        <f t="shared" si="5"/>
        <v>26300.153348837306</v>
      </c>
      <c r="AB9" s="15">
        <f t="shared" si="6"/>
        <v>22388.219446115589</v>
      </c>
      <c r="AD9" s="13" t="s">
        <v>48</v>
      </c>
      <c r="AE9">
        <v>31665</v>
      </c>
      <c r="AF9">
        <v>30753</v>
      </c>
      <c r="AG9" s="54">
        <v>62418</v>
      </c>
      <c r="AH9" s="52">
        <v>29344</v>
      </c>
      <c r="AI9" s="52">
        <v>26180</v>
      </c>
      <c r="AJ9" s="53">
        <v>55524</v>
      </c>
      <c r="AK9" s="52">
        <v>22388</v>
      </c>
      <c r="AL9" s="52">
        <v>21313</v>
      </c>
      <c r="AM9" s="25">
        <v>43701</v>
      </c>
      <c r="AO9" s="36" t="s">
        <v>49</v>
      </c>
      <c r="AP9" s="37">
        <f>AS8</f>
        <v>1.5934922054608924</v>
      </c>
      <c r="AQ9" s="34"/>
      <c r="AR9" s="34"/>
      <c r="AS9" s="34"/>
      <c r="AT9" s="34"/>
      <c r="AU9" s="34"/>
      <c r="AV9" s="34"/>
    </row>
    <row r="10" spans="1:50" x14ac:dyDescent="0.3">
      <c r="A10" s="13" t="s">
        <v>50</v>
      </c>
      <c r="B10" s="13">
        <v>494051</v>
      </c>
      <c r="C10" s="13">
        <v>4586898</v>
      </c>
      <c r="D10" s="14">
        <v>33862</v>
      </c>
      <c r="E10" s="55">
        <v>1.6E-2</v>
      </c>
      <c r="F10" s="15">
        <v>2592.41</v>
      </c>
      <c r="G10" s="15">
        <v>2381.3670000000002</v>
      </c>
      <c r="H10" s="15">
        <v>2210.596</v>
      </c>
      <c r="I10" s="15">
        <v>2109.4050000000002</v>
      </c>
      <c r="J10" s="15">
        <v>2103.5279999999998</v>
      </c>
      <c r="K10" s="15">
        <v>2048.1759999999999</v>
      </c>
      <c r="L10" s="15">
        <v>30649.89299</v>
      </c>
      <c r="M10" s="15">
        <v>28610.210889999998</v>
      </c>
      <c r="N10" s="16">
        <v>26400.255740000001</v>
      </c>
      <c r="O10" s="15">
        <v>26092.089530000001</v>
      </c>
      <c r="P10" s="15">
        <v>26254.018530000001</v>
      </c>
      <c r="Q10" s="16">
        <v>24714.648010000001</v>
      </c>
      <c r="S10" s="13" t="s">
        <v>50</v>
      </c>
      <c r="T10" s="26">
        <v>35275</v>
      </c>
      <c r="U10" s="13">
        <v>490443</v>
      </c>
      <c r="V10" s="13">
        <v>4148695</v>
      </c>
      <c r="W10" s="15">
        <f t="shared" si="1"/>
        <v>31531.017781766277</v>
      </c>
      <c r="X10" s="15">
        <f t="shared" si="2"/>
        <v>30929.106088202439</v>
      </c>
      <c r="Y10" s="15">
        <f t="shared" si="3"/>
        <v>30023.102583508411</v>
      </c>
      <c r="Z10" s="15">
        <f t="shared" si="4"/>
        <v>29219.63719239047</v>
      </c>
      <c r="AA10" s="15">
        <f t="shared" si="5"/>
        <v>27812.36153197131</v>
      </c>
      <c r="AB10" s="15">
        <f t="shared" si="6"/>
        <v>26188.871084963495</v>
      </c>
      <c r="AD10" s="13" t="s">
        <v>50</v>
      </c>
      <c r="AE10">
        <v>35275</v>
      </c>
      <c r="AF10">
        <v>33862</v>
      </c>
      <c r="AG10" s="54">
        <v>69137</v>
      </c>
      <c r="AH10" s="52">
        <v>30023</v>
      </c>
      <c r="AI10" s="52">
        <v>26400</v>
      </c>
      <c r="AJ10" s="53">
        <v>56423</v>
      </c>
      <c r="AK10" s="52">
        <v>26189</v>
      </c>
      <c r="AL10" s="52">
        <v>24715</v>
      </c>
      <c r="AM10" s="25">
        <v>50904</v>
      </c>
      <c r="AO10" s="38" t="s">
        <v>51</v>
      </c>
      <c r="AP10" s="39">
        <f>AV8</f>
        <v>1.7500506461858061</v>
      </c>
      <c r="AQ10" s="34"/>
      <c r="AR10" s="34"/>
      <c r="AS10" s="34"/>
      <c r="AT10" s="34"/>
      <c r="AU10" s="34"/>
      <c r="AV10" s="34"/>
    </row>
    <row r="11" spans="1:50" x14ac:dyDescent="0.3">
      <c r="A11" s="13" t="s">
        <v>52</v>
      </c>
      <c r="B11" s="13">
        <v>491726</v>
      </c>
      <c r="C11" s="13">
        <v>4092847</v>
      </c>
      <c r="D11" s="14">
        <v>43154</v>
      </c>
      <c r="E11" s="55">
        <v>2E-3</v>
      </c>
      <c r="F11" s="15">
        <v>377.36599999999999</v>
      </c>
      <c r="G11" s="15">
        <v>315.26299999999998</v>
      </c>
      <c r="H11" s="15">
        <v>289.59800000000001</v>
      </c>
      <c r="I11" s="15">
        <v>268.83</v>
      </c>
      <c r="J11" s="15">
        <v>256.52499999999998</v>
      </c>
      <c r="K11" s="15">
        <v>255.81</v>
      </c>
      <c r="L11" s="15">
        <v>33702.645700000001</v>
      </c>
      <c r="M11" s="15">
        <v>30505.654839999999</v>
      </c>
      <c r="N11" s="16">
        <v>28475.571469999999</v>
      </c>
      <c r="O11" s="15">
        <v>26276.016350000002</v>
      </c>
      <c r="P11" s="15">
        <v>25969.300370000001</v>
      </c>
      <c r="Q11" s="16">
        <v>26130.467329999999</v>
      </c>
      <c r="S11" s="13" t="s">
        <v>52</v>
      </c>
      <c r="T11" s="26">
        <v>43796</v>
      </c>
      <c r="U11" s="13">
        <v>486677</v>
      </c>
      <c r="V11" s="13">
        <v>3658252</v>
      </c>
      <c r="W11" s="15">
        <f t="shared" si="1"/>
        <v>35004.131315973515</v>
      </c>
      <c r="X11" s="15">
        <f t="shared" si="2"/>
        <v>31288.898283748909</v>
      </c>
      <c r="Y11" s="15">
        <f t="shared" si="3"/>
        <v>30691.608532873543</v>
      </c>
      <c r="Z11" s="15">
        <f t="shared" si="4"/>
        <v>29792.562022567603</v>
      </c>
      <c r="AA11" s="15">
        <f t="shared" si="5"/>
        <v>28995.266259037271</v>
      </c>
      <c r="AB11" s="15">
        <f t="shared" si="6"/>
        <v>27598.796747624496</v>
      </c>
      <c r="AD11" s="13" t="s">
        <v>52</v>
      </c>
      <c r="AE11">
        <v>43796</v>
      </c>
      <c r="AF11">
        <v>43154</v>
      </c>
      <c r="AG11" s="54">
        <v>86950</v>
      </c>
      <c r="AH11" s="52">
        <v>30692</v>
      </c>
      <c r="AI11" s="52">
        <v>28476</v>
      </c>
      <c r="AJ11" s="53">
        <v>59167</v>
      </c>
      <c r="AK11" s="52">
        <v>27599</v>
      </c>
      <c r="AL11" s="52">
        <v>26130</v>
      </c>
      <c r="AM11" s="25">
        <v>53729</v>
      </c>
      <c r="AP11" s="34"/>
      <c r="AQ11" s="34"/>
      <c r="AR11" s="34"/>
      <c r="AS11" s="34"/>
      <c r="AT11" s="34"/>
      <c r="AU11" s="34"/>
      <c r="AV11" s="34"/>
    </row>
    <row r="12" spans="1:50" x14ac:dyDescent="0.3">
      <c r="A12" s="13" t="s">
        <v>53</v>
      </c>
      <c r="B12" s="13">
        <v>487815</v>
      </c>
      <c r="C12" s="13">
        <v>3601121</v>
      </c>
      <c r="D12" s="14">
        <v>49939</v>
      </c>
      <c r="E12" s="35"/>
      <c r="F12" s="35"/>
      <c r="G12" s="35"/>
      <c r="H12" s="35"/>
      <c r="I12" s="35"/>
      <c r="J12" s="35"/>
      <c r="K12" s="35"/>
      <c r="L12" s="15">
        <v>42810.769639999999</v>
      </c>
      <c r="M12" s="15">
        <v>33434.587789999998</v>
      </c>
      <c r="N12" s="16">
        <v>30263.024560000002</v>
      </c>
      <c r="O12" s="15">
        <v>28249.0877</v>
      </c>
      <c r="P12" s="15">
        <v>26067.026999999998</v>
      </c>
      <c r="Q12" s="16">
        <v>25762.750520000001</v>
      </c>
      <c r="S12" s="13" t="s">
        <v>53</v>
      </c>
      <c r="T12" s="26">
        <v>49226</v>
      </c>
      <c r="U12" s="13">
        <v>481494</v>
      </c>
      <c r="V12" s="13">
        <v>3171575</v>
      </c>
      <c r="W12" s="15">
        <f t="shared" si="1"/>
        <v>43329.582503385202</v>
      </c>
      <c r="X12" s="15">
        <f t="shared" si="2"/>
        <v>34631.345232779342</v>
      </c>
      <c r="Y12" s="15">
        <f t="shared" si="3"/>
        <v>30955.678592239612</v>
      </c>
      <c r="Z12" s="15">
        <f t="shared" si="4"/>
        <v>30364.749842148722</v>
      </c>
      <c r="AA12" s="15">
        <f t="shared" si="5"/>
        <v>29475.277973880347</v>
      </c>
      <c r="AB12" s="15">
        <f t="shared" si="6"/>
        <v>28686.47322994284</v>
      </c>
      <c r="AD12" s="13" t="s">
        <v>53</v>
      </c>
      <c r="AE12">
        <v>49226</v>
      </c>
      <c r="AF12">
        <v>49939</v>
      </c>
      <c r="AG12" s="54">
        <v>99165</v>
      </c>
      <c r="AH12" s="52">
        <v>30956</v>
      </c>
      <c r="AI12" s="52">
        <v>30263</v>
      </c>
      <c r="AJ12" s="53">
        <v>61219</v>
      </c>
      <c r="AK12" s="52">
        <v>28686</v>
      </c>
      <c r="AL12" s="52">
        <v>25763</v>
      </c>
      <c r="AM12" s="25">
        <v>54449</v>
      </c>
      <c r="AO12" s="32" t="s">
        <v>54</v>
      </c>
      <c r="AP12" s="33">
        <f>AG14/AG6</f>
        <v>1.6186530166627888</v>
      </c>
      <c r="AQ12" s="34">
        <f t="shared" ref="AQ12:AV12" si="9">(L14+W14)/(L6+W6)</f>
        <v>1.821924757071453</v>
      </c>
      <c r="AR12" s="34">
        <f t="shared" si="9"/>
        <v>1.8606746313152556</v>
      </c>
      <c r="AS12" s="34">
        <f t="shared" si="9"/>
        <v>1.8896566504717895</v>
      </c>
      <c r="AT12" s="34">
        <f t="shared" si="9"/>
        <v>1.7664999138784945</v>
      </c>
      <c r="AU12" s="34">
        <f t="shared" si="9"/>
        <v>1.5627675465154915</v>
      </c>
      <c r="AV12" s="34">
        <f t="shared" si="9"/>
        <v>1.567936263137206</v>
      </c>
    </row>
    <row r="13" spans="1:50" x14ac:dyDescent="0.3">
      <c r="A13" s="13" t="s">
        <v>55</v>
      </c>
      <c r="B13" s="13">
        <v>482509</v>
      </c>
      <c r="C13" s="13">
        <v>3113306</v>
      </c>
      <c r="D13" s="14">
        <v>51255</v>
      </c>
      <c r="E13" s="13"/>
      <c r="F13" s="13"/>
      <c r="G13" s="13"/>
      <c r="H13" s="13"/>
      <c r="I13" s="13"/>
      <c r="J13" s="13"/>
      <c r="K13" s="13"/>
      <c r="L13" s="15">
        <v>49395.809789999999</v>
      </c>
      <c r="M13" s="15">
        <v>42345.113709999998</v>
      </c>
      <c r="N13" s="16">
        <v>33070.917289999998</v>
      </c>
      <c r="O13" s="15">
        <v>29933.8514</v>
      </c>
      <c r="P13" s="15">
        <v>27941.82027</v>
      </c>
      <c r="Q13" s="16">
        <v>25783.494009999999</v>
      </c>
      <c r="S13" s="13" t="s">
        <v>55</v>
      </c>
      <c r="T13" s="26">
        <v>50487</v>
      </c>
      <c r="U13" s="13">
        <v>473710</v>
      </c>
      <c r="V13" s="13">
        <v>2690081</v>
      </c>
      <c r="W13" s="15">
        <f t="shared" si="1"/>
        <v>48430.195308768125</v>
      </c>
      <c r="X13" s="15">
        <f t="shared" si="2"/>
        <v>42629.101354697261</v>
      </c>
      <c r="Y13" s="15">
        <f t="shared" si="3"/>
        <v>34071.482822672559</v>
      </c>
      <c r="Z13" s="15">
        <f t="shared" si="4"/>
        <v>30455.238291504829</v>
      </c>
      <c r="AA13" s="15">
        <f t="shared" si="5"/>
        <v>29873.86270176632</v>
      </c>
      <c r="AB13" s="15">
        <f t="shared" si="6"/>
        <v>28998.770346062171</v>
      </c>
      <c r="AD13" s="13" t="s">
        <v>55</v>
      </c>
      <c r="AE13">
        <v>50487</v>
      </c>
      <c r="AF13">
        <v>51255</v>
      </c>
      <c r="AG13" s="54">
        <v>101742</v>
      </c>
      <c r="AH13" s="52">
        <v>34071</v>
      </c>
      <c r="AI13" s="52">
        <v>33071</v>
      </c>
      <c r="AJ13" s="53">
        <v>67142</v>
      </c>
      <c r="AK13" s="52">
        <v>28999</v>
      </c>
      <c r="AL13" s="52">
        <v>25783</v>
      </c>
      <c r="AM13" s="25">
        <v>54782</v>
      </c>
      <c r="AO13" s="36" t="s">
        <v>56</v>
      </c>
      <c r="AP13" s="37">
        <f>AS12</f>
        <v>1.8896566504717895</v>
      </c>
      <c r="AQ13" s="34"/>
      <c r="AR13" s="34"/>
      <c r="AS13" s="34"/>
      <c r="AT13" s="34"/>
      <c r="AU13" s="34"/>
      <c r="AV13" s="34"/>
    </row>
    <row r="14" spans="1:50" x14ac:dyDescent="0.3">
      <c r="A14" s="13" t="s">
        <v>57</v>
      </c>
      <c r="B14" s="13">
        <v>474940</v>
      </c>
      <c r="C14" s="13">
        <v>2630797</v>
      </c>
      <c r="D14" s="14">
        <v>45974</v>
      </c>
      <c r="E14" s="13"/>
      <c r="F14" s="13"/>
      <c r="G14" s="13"/>
      <c r="H14" s="13"/>
      <c r="I14" s="13"/>
      <c r="J14" s="13"/>
      <c r="K14" s="13"/>
      <c r="L14" s="15">
        <v>50450.975420000002</v>
      </c>
      <c r="M14" s="15">
        <v>48620.949869999997</v>
      </c>
      <c r="N14" s="16">
        <v>41680.856330000002</v>
      </c>
      <c r="O14" s="15">
        <v>32552.141940000001</v>
      </c>
      <c r="P14" s="15">
        <v>29464.28643</v>
      </c>
      <c r="Q14" s="16">
        <v>27503.503809999998</v>
      </c>
      <c r="S14" s="13" t="s">
        <v>57</v>
      </c>
      <c r="T14" s="26">
        <v>44465</v>
      </c>
      <c r="U14" s="13">
        <v>460189</v>
      </c>
      <c r="V14" s="13">
        <v>2216371</v>
      </c>
      <c r="W14" s="15">
        <f t="shared" si="1"/>
        <v>49045.960699584131</v>
      </c>
      <c r="X14" s="15">
        <f t="shared" si="2"/>
        <v>47047.862930794567</v>
      </c>
      <c r="Y14" s="15">
        <f t="shared" si="3"/>
        <v>41412.348321371253</v>
      </c>
      <c r="Z14" s="15">
        <f t="shared" si="4"/>
        <v>33098.988006761225</v>
      </c>
      <c r="AA14" s="15">
        <f t="shared" si="5"/>
        <v>29585.961145277313</v>
      </c>
      <c r="AB14" s="15">
        <f t="shared" si="6"/>
        <v>29021.179630708961</v>
      </c>
      <c r="AD14" s="13" t="s">
        <v>57</v>
      </c>
      <c r="AE14">
        <v>44465</v>
      </c>
      <c r="AF14">
        <v>45974</v>
      </c>
      <c r="AG14" s="54">
        <v>90439</v>
      </c>
      <c r="AH14" s="52">
        <v>41412</v>
      </c>
      <c r="AI14" s="52">
        <v>41681</v>
      </c>
      <c r="AJ14" s="53">
        <v>83093</v>
      </c>
      <c r="AK14" s="52">
        <v>29021</v>
      </c>
      <c r="AL14" s="52">
        <v>27504</v>
      </c>
      <c r="AM14" s="25">
        <v>56525</v>
      </c>
      <c r="AO14" s="38" t="s">
        <v>58</v>
      </c>
      <c r="AP14" s="39">
        <f>AV12</f>
        <v>1.567936263137206</v>
      </c>
      <c r="AQ14" s="34"/>
      <c r="AR14" s="34"/>
      <c r="AS14" s="34"/>
      <c r="AT14" s="34"/>
      <c r="AU14" s="34"/>
      <c r="AV14" s="34"/>
    </row>
    <row r="15" spans="1:50" x14ac:dyDescent="0.3">
      <c r="A15" s="13" t="s">
        <v>59</v>
      </c>
      <c r="B15" s="13">
        <v>462337</v>
      </c>
      <c r="C15" s="13">
        <v>2155857</v>
      </c>
      <c r="D15" s="14">
        <v>39663</v>
      </c>
      <c r="E15" s="13"/>
      <c r="F15" s="13"/>
      <c r="G15" s="13"/>
      <c r="H15" s="13"/>
      <c r="I15" s="13"/>
      <c r="J15" s="13"/>
      <c r="K15" s="13"/>
      <c r="L15" s="15">
        <v>44754.03469</v>
      </c>
      <c r="M15" s="15">
        <v>49112.209170000002</v>
      </c>
      <c r="N15" s="16">
        <v>47330.745150000002</v>
      </c>
      <c r="O15" s="15">
        <v>40574.813820000003</v>
      </c>
      <c r="P15" s="15">
        <v>31688.33884</v>
      </c>
      <c r="Q15" s="16">
        <v>28682.422610000001</v>
      </c>
      <c r="S15" s="13" t="s">
        <v>59</v>
      </c>
      <c r="T15" s="26">
        <v>36280</v>
      </c>
      <c r="U15" s="13">
        <v>437786</v>
      </c>
      <c r="V15" s="13">
        <v>1756182</v>
      </c>
      <c r="W15" s="15">
        <f t="shared" si="1"/>
        <v>42300.347226900252</v>
      </c>
      <c r="X15" s="15">
        <f t="shared" si="2"/>
        <v>46658.296810284774</v>
      </c>
      <c r="Y15" s="15">
        <f t="shared" si="3"/>
        <v>44757.470780528929</v>
      </c>
      <c r="Z15" s="15">
        <f t="shared" si="4"/>
        <v>39396.305262011556</v>
      </c>
      <c r="AA15" s="15">
        <f t="shared" si="5"/>
        <v>31487.657383222915</v>
      </c>
      <c r="AB15" s="15">
        <f t="shared" si="6"/>
        <v>28145.65229926481</v>
      </c>
      <c r="AD15" s="13" t="s">
        <v>59</v>
      </c>
      <c r="AE15">
        <v>36280</v>
      </c>
      <c r="AF15">
        <v>39663</v>
      </c>
      <c r="AG15" s="54">
        <v>75943</v>
      </c>
      <c r="AH15" s="52">
        <v>44757</v>
      </c>
      <c r="AI15" s="52">
        <v>47331</v>
      </c>
      <c r="AJ15" s="53">
        <v>92088</v>
      </c>
      <c r="AK15" s="52">
        <v>28146</v>
      </c>
      <c r="AL15" s="52">
        <v>28682</v>
      </c>
      <c r="AM15" s="25">
        <v>56828</v>
      </c>
    </row>
    <row r="16" spans="1:50" x14ac:dyDescent="0.3">
      <c r="A16" s="13" t="s">
        <v>60</v>
      </c>
      <c r="B16" s="13">
        <v>440814</v>
      </c>
      <c r="C16" s="13">
        <v>1693520</v>
      </c>
      <c r="D16" s="14">
        <v>38139</v>
      </c>
      <c r="E16" s="13"/>
      <c r="F16" s="13"/>
      <c r="G16" s="13"/>
      <c r="H16" s="13"/>
      <c r="I16" s="13"/>
      <c r="J16" s="13"/>
      <c r="K16" s="13"/>
      <c r="L16" s="15">
        <v>37816.583319999998</v>
      </c>
      <c r="M16" s="15">
        <v>42670.616999999998</v>
      </c>
      <c r="N16" s="16">
        <v>46825.907019999999</v>
      </c>
      <c r="O16" s="15">
        <v>45127.374819999997</v>
      </c>
      <c r="P16" s="15">
        <v>38685.949809999998</v>
      </c>
      <c r="Q16" s="16">
        <v>30213.163560000001</v>
      </c>
      <c r="S16" s="13" t="s">
        <v>60</v>
      </c>
      <c r="T16" s="26">
        <v>32876</v>
      </c>
      <c r="U16" s="13">
        <v>402550</v>
      </c>
      <c r="V16" s="13">
        <v>1318396</v>
      </c>
      <c r="W16" s="15">
        <f t="shared" si="1"/>
        <v>33359.938417400284</v>
      </c>
      <c r="X16" s="15">
        <f t="shared" si="2"/>
        <v>38895.727081699042</v>
      </c>
      <c r="Y16" s="15">
        <f t="shared" si="3"/>
        <v>42902.91919106627</v>
      </c>
      <c r="Z16" s="15">
        <f t="shared" si="4"/>
        <v>41155.084590877552</v>
      </c>
      <c r="AA16" s="15">
        <f t="shared" si="5"/>
        <v>36225.422199939589</v>
      </c>
      <c r="AB16" s="15">
        <f t="shared" si="6"/>
        <v>28953.316185570999</v>
      </c>
      <c r="AD16" s="13" t="s">
        <v>60</v>
      </c>
      <c r="AE16">
        <v>32876</v>
      </c>
      <c r="AF16">
        <v>38139</v>
      </c>
      <c r="AG16" s="54">
        <v>71015</v>
      </c>
      <c r="AH16" s="52">
        <v>42903</v>
      </c>
      <c r="AI16" s="52">
        <v>46826</v>
      </c>
      <c r="AJ16" s="53">
        <v>89729</v>
      </c>
      <c r="AK16" s="52">
        <v>28953</v>
      </c>
      <c r="AL16" s="52">
        <v>30213</v>
      </c>
      <c r="AM16" s="25">
        <v>59166</v>
      </c>
    </row>
    <row r="17" spans="1:39" x14ac:dyDescent="0.3">
      <c r="A17" s="13" t="s">
        <v>61</v>
      </c>
      <c r="B17" s="13">
        <v>408578</v>
      </c>
      <c r="C17" s="13">
        <v>1252706</v>
      </c>
      <c r="D17" s="14">
        <v>36764</v>
      </c>
      <c r="E17" s="13"/>
      <c r="F17" s="13"/>
      <c r="G17" s="13"/>
      <c r="H17" s="13"/>
      <c r="I17" s="13"/>
      <c r="J17" s="13"/>
      <c r="K17" s="13"/>
      <c r="L17" s="15">
        <v>35349.957900000001</v>
      </c>
      <c r="M17" s="15">
        <v>35051.119019999998</v>
      </c>
      <c r="N17" s="16">
        <v>39550.185230000003</v>
      </c>
      <c r="O17" s="15">
        <v>43401.605750000002</v>
      </c>
      <c r="P17" s="15">
        <v>41827.284399999997</v>
      </c>
      <c r="Q17" s="16">
        <v>35856.910170000003</v>
      </c>
      <c r="S17" s="13" t="s">
        <v>61</v>
      </c>
      <c r="T17" s="26">
        <v>30450</v>
      </c>
      <c r="U17" s="13">
        <v>351624</v>
      </c>
      <c r="V17" s="13">
        <v>915846</v>
      </c>
      <c r="W17" s="15">
        <f t="shared" si="1"/>
        <v>28716.906282449385</v>
      </c>
      <c r="X17" s="15">
        <f t="shared" si="2"/>
        <v>29139.62237257473</v>
      </c>
      <c r="Y17" s="15">
        <f t="shared" si="3"/>
        <v>33975.086670911296</v>
      </c>
      <c r="Z17" s="15">
        <f t="shared" si="4"/>
        <v>37475.334884211865</v>
      </c>
      <c r="AA17" s="15">
        <f t="shared" si="5"/>
        <v>35948.616231977961</v>
      </c>
      <c r="AB17" s="15">
        <f t="shared" si="6"/>
        <v>31642.598076342212</v>
      </c>
      <c r="AD17" s="13" t="s">
        <v>61</v>
      </c>
      <c r="AE17">
        <v>30450</v>
      </c>
      <c r="AF17">
        <v>36764</v>
      </c>
      <c r="AG17" s="54">
        <v>67214</v>
      </c>
      <c r="AH17" s="52">
        <v>33975</v>
      </c>
      <c r="AI17" s="52">
        <v>39550</v>
      </c>
      <c r="AJ17" s="53">
        <v>73525</v>
      </c>
      <c r="AK17" s="52">
        <v>31643</v>
      </c>
      <c r="AL17" s="52">
        <v>35857</v>
      </c>
      <c r="AM17" s="25">
        <v>67500</v>
      </c>
    </row>
    <row r="18" spans="1:39" x14ac:dyDescent="0.3">
      <c r="A18" s="13" t="s">
        <v>62</v>
      </c>
      <c r="B18" s="13">
        <v>356854</v>
      </c>
      <c r="C18" s="13">
        <v>844128</v>
      </c>
      <c r="D18" s="14">
        <v>31847</v>
      </c>
      <c r="E18" s="13"/>
      <c r="F18" s="13"/>
      <c r="G18" s="13"/>
      <c r="H18" s="13"/>
      <c r="I18" s="13"/>
      <c r="J18" s="13"/>
      <c r="K18" s="13"/>
      <c r="L18" s="15">
        <v>32109.85529</v>
      </c>
      <c r="M18" s="15">
        <v>30874.824089999998</v>
      </c>
      <c r="N18" s="16">
        <v>30613.816770000001</v>
      </c>
      <c r="O18" s="15">
        <v>34543.322939999998</v>
      </c>
      <c r="P18" s="15">
        <v>37907.17224</v>
      </c>
      <c r="Q18" s="16">
        <v>36532.152370000003</v>
      </c>
      <c r="S18" s="13" t="s">
        <v>62</v>
      </c>
      <c r="T18" s="26">
        <v>23259</v>
      </c>
      <c r="U18" s="13">
        <v>278407</v>
      </c>
      <c r="V18" s="13">
        <v>564222</v>
      </c>
      <c r="W18" s="15">
        <f>T17*U18/U17</f>
        <v>24109.540731008121</v>
      </c>
      <c r="X18" s="15">
        <f t="shared" si="2"/>
        <v>22737.320909203827</v>
      </c>
      <c r="Y18" s="15">
        <f t="shared" si="3"/>
        <v>23072.016830140754</v>
      </c>
      <c r="Z18" s="15">
        <f t="shared" si="4"/>
        <v>26900.615301539146</v>
      </c>
      <c r="AA18" s="15">
        <f t="shared" si="5"/>
        <v>29672.023408836634</v>
      </c>
      <c r="AB18" s="15">
        <f t="shared" si="6"/>
        <v>28463.206150024707</v>
      </c>
      <c r="AD18" s="13" t="s">
        <v>62</v>
      </c>
      <c r="AE18">
        <v>23259</v>
      </c>
      <c r="AF18">
        <v>31847</v>
      </c>
      <c r="AG18" s="54">
        <v>55106</v>
      </c>
      <c r="AH18" s="52">
        <v>23072</v>
      </c>
      <c r="AI18" s="52">
        <v>30614</v>
      </c>
      <c r="AJ18" s="53">
        <v>53686</v>
      </c>
      <c r="AK18" s="52">
        <v>28463</v>
      </c>
      <c r="AL18" s="52">
        <v>36532</v>
      </c>
      <c r="AM18" s="25">
        <v>64995</v>
      </c>
    </row>
    <row r="19" spans="1:39" x14ac:dyDescent="0.3">
      <c r="A19" s="13" t="s">
        <v>63</v>
      </c>
      <c r="B19" s="13">
        <v>271459</v>
      </c>
      <c r="C19" s="13">
        <v>487274</v>
      </c>
      <c r="D19" s="14">
        <v>36790</v>
      </c>
      <c r="E19" s="13"/>
      <c r="F19" s="13"/>
      <c r="G19" s="13"/>
      <c r="H19" s="13"/>
      <c r="I19" s="13"/>
      <c r="J19" s="13"/>
      <c r="K19" s="13"/>
      <c r="L19" s="15">
        <v>40520.419959999999</v>
      </c>
      <c r="M19" s="15">
        <v>42372.587390000001</v>
      </c>
      <c r="N19" s="16">
        <v>42253.428670000001</v>
      </c>
      <c r="O19" s="15">
        <v>42002.104549999996</v>
      </c>
      <c r="P19" s="15">
        <v>44879.969539999998</v>
      </c>
      <c r="Q19" s="16">
        <v>48713.465579999996</v>
      </c>
      <c r="S19" s="13" t="s">
        <v>63</v>
      </c>
      <c r="T19" s="26">
        <v>18391</v>
      </c>
      <c r="U19" s="13">
        <v>179199</v>
      </c>
      <c r="V19" s="13">
        <v>285815</v>
      </c>
      <c r="W19" s="15">
        <f>T18*U19/U18 +T19*V20/V19</f>
        <v>22116.968243777359</v>
      </c>
      <c r="X19" s="15">
        <f>W18*$U$19/$U$18 + W19*$V$20/$V$19</f>
        <v>24112.21060725479</v>
      </c>
      <c r="Y19" s="15">
        <f>X18*$U$19/$U$18 + X19*$V$20/$V$19</f>
        <v>24004.253217861748</v>
      </c>
      <c r="Z19" s="15">
        <f t="shared" ref="Z19:AB19" si="10">Y18*$U$19/$U$18 + Y19*$V$20/$V$19</f>
        <v>24177.734479550065</v>
      </c>
      <c r="AA19" s="15">
        <f t="shared" si="10"/>
        <v>26709.452913780173</v>
      </c>
      <c r="AB19" s="15">
        <f t="shared" si="10"/>
        <v>29477.032762639192</v>
      </c>
      <c r="AD19" s="40" t="s">
        <v>63</v>
      </c>
      <c r="AE19" s="51">
        <v>18391</v>
      </c>
      <c r="AF19" s="51">
        <v>36790</v>
      </c>
      <c r="AG19" s="50">
        <v>55181</v>
      </c>
      <c r="AH19" s="48">
        <v>24004</v>
      </c>
      <c r="AI19" s="48">
        <v>42253</v>
      </c>
      <c r="AJ19" s="49">
        <v>66258</v>
      </c>
      <c r="AK19" s="48">
        <v>29477</v>
      </c>
      <c r="AL19" s="48">
        <v>48713</v>
      </c>
      <c r="AM19" s="44">
        <v>78190</v>
      </c>
    </row>
    <row r="20" spans="1:39" x14ac:dyDescent="0.3">
      <c r="A20" s="45" t="s">
        <v>64</v>
      </c>
      <c r="B20" s="46">
        <v>215815</v>
      </c>
      <c r="C20" s="46">
        <v>215815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0" t="s">
        <v>64</v>
      </c>
      <c r="T20" s="46"/>
      <c r="U20" s="46">
        <v>88411</v>
      </c>
      <c r="V20" s="46">
        <v>111058</v>
      </c>
      <c r="W20" s="46"/>
      <c r="X20" s="46"/>
      <c r="Y20" s="46"/>
      <c r="Z20" s="46"/>
      <c r="AA20" s="46"/>
      <c r="AB20" s="46"/>
      <c r="AG20">
        <v>20392</v>
      </c>
    </row>
    <row r="22" spans="1:39" x14ac:dyDescent="0.3">
      <c r="E22" s="17" t="s">
        <v>65</v>
      </c>
      <c r="F22" s="19">
        <f t="shared" ref="F22:K22" si="11">SUM(F5:F11)</f>
        <v>38002.370000000003</v>
      </c>
      <c r="G22" s="19">
        <f t="shared" si="11"/>
        <v>36257.101999999999</v>
      </c>
      <c r="H22" s="19">
        <f t="shared" si="11"/>
        <v>35187.972999999998</v>
      </c>
      <c r="I22" s="19">
        <f t="shared" si="11"/>
        <v>33630.807000000001</v>
      </c>
      <c r="J22" s="19">
        <f t="shared" si="11"/>
        <v>30867.253000000001</v>
      </c>
      <c r="K22" s="19">
        <f t="shared" si="11"/>
        <v>27691.24</v>
      </c>
    </row>
    <row r="23" spans="1:39" x14ac:dyDescent="0.3">
      <c r="E23" s="13" t="s">
        <v>66</v>
      </c>
      <c r="F23" s="15">
        <f t="shared" ref="F23:K23" si="12">(1/2.05)*SUM(F5:F11)</f>
        <v>18537.741463414637</v>
      </c>
      <c r="G23" s="15">
        <f t="shared" si="12"/>
        <v>17686.391219512196</v>
      </c>
      <c r="H23" s="15">
        <f t="shared" si="12"/>
        <v>17164.864878048782</v>
      </c>
      <c r="I23" s="15">
        <f t="shared" si="12"/>
        <v>16405.271707317075</v>
      </c>
      <c r="J23" s="15">
        <f t="shared" si="12"/>
        <v>15057.196585365855</v>
      </c>
      <c r="K23" s="15">
        <f t="shared" si="12"/>
        <v>13507.921951219514</v>
      </c>
    </row>
    <row r="24" spans="1:39" x14ac:dyDescent="0.3">
      <c r="E24" s="40" t="s">
        <v>67</v>
      </c>
      <c r="F24" s="42">
        <f t="shared" ref="F24:K24" si="13">F22-F23</f>
        <v>19464.628536585366</v>
      </c>
      <c r="G24" s="42">
        <f t="shared" si="13"/>
        <v>18570.710780487803</v>
      </c>
      <c r="H24" s="42">
        <f t="shared" si="13"/>
        <v>18023.108121951216</v>
      </c>
      <c r="I24" s="42">
        <f t="shared" si="13"/>
        <v>17225.535292682926</v>
      </c>
      <c r="J24" s="42">
        <f t="shared" si="13"/>
        <v>15810.056414634146</v>
      </c>
      <c r="K24" s="42">
        <f t="shared" si="13"/>
        <v>14183.318048780488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A070-4371-4DB8-BCF0-88F547F6DEE6}">
  <dimension ref="A1:CH25"/>
  <sheetViews>
    <sheetView topLeftCell="BP1" zoomScale="86" workbookViewId="0">
      <selection activeCell="BZ8" sqref="BZ8"/>
    </sheetView>
  </sheetViews>
  <sheetFormatPr defaultRowHeight="14.4" x14ac:dyDescent="0.3"/>
  <cols>
    <col min="2" max="2" width="17.6640625" customWidth="1"/>
    <col min="3" max="3" width="17.88671875" customWidth="1"/>
    <col min="4" max="4" width="33.88671875" customWidth="1"/>
    <col min="5" max="5" width="17.88671875" customWidth="1"/>
    <col min="6" max="6" width="32" customWidth="1"/>
    <col min="7" max="7" width="17.77734375" customWidth="1"/>
    <col min="8" max="8" width="17.6640625" customWidth="1"/>
    <col min="13" max="13" width="11.5546875" bestFit="1" customWidth="1"/>
    <col min="20" max="20" width="17.5546875" customWidth="1"/>
    <col min="21" max="21" width="17.77734375" customWidth="1"/>
    <col min="22" max="22" width="26.88671875" customWidth="1"/>
    <col min="23" max="23" width="17.6640625" customWidth="1"/>
    <col min="24" max="24" width="17.77734375" customWidth="1"/>
    <col min="25" max="25" width="13.6640625" bestFit="1" customWidth="1"/>
    <col min="26" max="26" width="11.5546875" bestFit="1" customWidth="1"/>
    <col min="27" max="27" width="9.5546875" bestFit="1" customWidth="1"/>
    <col min="28" max="28" width="9" bestFit="1" customWidth="1"/>
    <col min="29" max="30" width="10.5546875" bestFit="1" customWidth="1"/>
    <col min="31" max="31" width="13.6640625" bestFit="1" customWidth="1"/>
    <col min="32" max="33" width="10.5546875" bestFit="1" customWidth="1"/>
    <col min="34" max="34" width="11.5546875" bestFit="1" customWidth="1"/>
    <col min="35" max="35" width="12.5546875" bestFit="1" customWidth="1"/>
    <col min="41" max="41" width="9" bestFit="1" customWidth="1"/>
    <col min="42" max="42" width="23.109375" customWidth="1"/>
    <col min="43" max="43" width="23" customWidth="1"/>
    <col min="44" max="44" width="21.88671875" customWidth="1"/>
    <col min="45" max="45" width="21.33203125" customWidth="1"/>
    <col min="46" max="46" width="21.21875" customWidth="1"/>
    <col min="47" max="47" width="19.33203125" customWidth="1"/>
    <col min="77" max="77" width="26.77734375" customWidth="1"/>
    <col min="86" max="86" width="22.21875" customWidth="1"/>
  </cols>
  <sheetData>
    <row r="1" spans="1:86" x14ac:dyDescent="0.3">
      <c r="A1" s="109" t="s">
        <v>68</v>
      </c>
      <c r="B1" s="110" t="s">
        <v>69</v>
      </c>
      <c r="C1" s="111" t="s">
        <v>70</v>
      </c>
      <c r="D1" s="2" t="s">
        <v>71</v>
      </c>
      <c r="E1" s="2" t="s">
        <v>72</v>
      </c>
      <c r="F1" s="110" t="s">
        <v>73</v>
      </c>
      <c r="G1" s="111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S1" s="112" t="s">
        <v>85</v>
      </c>
      <c r="T1" s="113" t="s">
        <v>86</v>
      </c>
      <c r="U1" s="113" t="s">
        <v>87</v>
      </c>
      <c r="V1" s="113" t="s">
        <v>88</v>
      </c>
      <c r="W1" s="113" t="s">
        <v>89</v>
      </c>
      <c r="X1" s="113" t="s">
        <v>90</v>
      </c>
      <c r="Y1" s="113" t="s">
        <v>91</v>
      </c>
      <c r="Z1" s="113" t="s">
        <v>92</v>
      </c>
      <c r="AA1" s="113" t="s">
        <v>93</v>
      </c>
      <c r="AB1" s="113" t="s">
        <v>94</v>
      </c>
      <c r="AC1" s="113" t="s">
        <v>95</v>
      </c>
      <c r="AD1" s="113" t="s">
        <v>96</v>
      </c>
      <c r="AE1" s="113" t="s">
        <v>97</v>
      </c>
      <c r="AF1" s="113" t="s">
        <v>98</v>
      </c>
      <c r="AG1" s="113" t="s">
        <v>99</v>
      </c>
      <c r="AH1" s="113" t="s">
        <v>100</v>
      </c>
      <c r="AI1" s="114" t="s">
        <v>101</v>
      </c>
      <c r="AK1" s="1" t="s">
        <v>0</v>
      </c>
      <c r="AL1" s="2" t="s">
        <v>1</v>
      </c>
      <c r="AM1" s="2" t="s">
        <v>2</v>
      </c>
      <c r="AN1" s="2" t="s">
        <v>3</v>
      </c>
      <c r="AO1" s="2" t="s">
        <v>4</v>
      </c>
      <c r="AP1" s="2" t="s">
        <v>5</v>
      </c>
      <c r="AQ1" s="2" t="s">
        <v>6</v>
      </c>
      <c r="AR1" s="2" t="s">
        <v>7</v>
      </c>
      <c r="AS1" s="2" t="s">
        <v>8</v>
      </c>
      <c r="AT1" s="2" t="s">
        <v>9</v>
      </c>
      <c r="AU1" s="2" t="s">
        <v>10</v>
      </c>
      <c r="AV1" s="2" t="s">
        <v>11</v>
      </c>
      <c r="AW1" s="2" t="s">
        <v>12</v>
      </c>
      <c r="AX1" s="2" t="s">
        <v>13</v>
      </c>
      <c r="AY1" s="2" t="s">
        <v>14</v>
      </c>
      <c r="AZ1" s="2" t="s">
        <v>15</v>
      </c>
      <c r="BA1" s="2" t="s">
        <v>16</v>
      </c>
      <c r="BC1" s="9" t="s">
        <v>0</v>
      </c>
      <c r="BD1" s="6" t="s">
        <v>17</v>
      </c>
      <c r="BE1" s="9" t="s">
        <v>18</v>
      </c>
      <c r="BF1" s="9" t="s">
        <v>19</v>
      </c>
      <c r="BG1" s="9" t="s">
        <v>20</v>
      </c>
      <c r="BH1" s="9" t="s">
        <v>21</v>
      </c>
      <c r="BI1" s="9" t="s">
        <v>22</v>
      </c>
      <c r="BJ1" s="9" t="s">
        <v>23</v>
      </c>
      <c r="BK1" s="9" t="s">
        <v>24</v>
      </c>
      <c r="BL1" s="9" t="s">
        <v>25</v>
      </c>
      <c r="BN1" s="5" t="s">
        <v>0</v>
      </c>
      <c r="BO1" s="6" t="s">
        <v>26</v>
      </c>
      <c r="BP1" s="7" t="s">
        <v>27</v>
      </c>
      <c r="BQ1" s="8" t="s">
        <v>28</v>
      </c>
      <c r="BR1" s="9" t="s">
        <v>29</v>
      </c>
      <c r="BS1" s="10" t="s">
        <v>30</v>
      </c>
      <c r="BT1" s="11" t="s">
        <v>31</v>
      </c>
      <c r="BU1" s="9" t="s">
        <v>32</v>
      </c>
      <c r="BV1" s="7" t="s">
        <v>16</v>
      </c>
      <c r="BW1" s="12" t="s">
        <v>33</v>
      </c>
      <c r="BZ1">
        <v>2024</v>
      </c>
      <c r="CA1">
        <v>2029</v>
      </c>
      <c r="CB1">
        <v>2034</v>
      </c>
      <c r="CC1">
        <v>2039</v>
      </c>
      <c r="CD1">
        <v>2044</v>
      </c>
      <c r="CE1">
        <v>2049</v>
      </c>
      <c r="CF1">
        <v>2054</v>
      </c>
    </row>
    <row r="2" spans="1:86" x14ac:dyDescent="0.3">
      <c r="A2" s="56" t="s">
        <v>34</v>
      </c>
      <c r="B2" s="15">
        <v>100000</v>
      </c>
      <c r="C2" s="15">
        <v>268</v>
      </c>
      <c r="D2" s="35">
        <v>2.68</v>
      </c>
      <c r="E2" s="15">
        <v>498709</v>
      </c>
      <c r="F2" s="57">
        <v>0.997</v>
      </c>
      <c r="G2" s="35">
        <v>0.53700000000000003</v>
      </c>
      <c r="H2" s="35">
        <v>2.3E-2</v>
      </c>
      <c r="I2" s="58">
        <v>94</v>
      </c>
      <c r="J2" s="59">
        <v>4</v>
      </c>
      <c r="K2" s="35">
        <v>0.95699999999999996</v>
      </c>
      <c r="L2" s="35">
        <v>0.997</v>
      </c>
      <c r="M2" s="15">
        <v>100000</v>
      </c>
      <c r="N2" s="60">
        <v>5.1500000000000005E-4</v>
      </c>
      <c r="O2" s="15">
        <v>256.61</v>
      </c>
      <c r="P2" s="31">
        <v>498737.46</v>
      </c>
      <c r="Q2" s="15">
        <v>8611199</v>
      </c>
      <c r="S2" s="61" t="s">
        <v>34</v>
      </c>
      <c r="T2">
        <v>100000</v>
      </c>
      <c r="U2">
        <v>252</v>
      </c>
      <c r="V2" s="55">
        <v>2.52</v>
      </c>
      <c r="W2">
        <v>498838</v>
      </c>
      <c r="X2" s="55">
        <v>0.997</v>
      </c>
      <c r="Y2" s="55">
        <v>0.505</v>
      </c>
      <c r="Z2" s="55">
        <v>0.02</v>
      </c>
      <c r="AA2" s="52">
        <v>101</v>
      </c>
      <c r="AB2" s="52">
        <v>4</v>
      </c>
      <c r="AC2" s="55">
        <v>0.96</v>
      </c>
      <c r="AD2" s="55">
        <v>0.998</v>
      </c>
      <c r="AE2" s="52">
        <v>100000</v>
      </c>
      <c r="AF2" s="55">
        <v>4.8500000000000003E-4</v>
      </c>
      <c r="AG2" s="52">
        <v>242.03200000000001</v>
      </c>
      <c r="AH2" s="53">
        <v>498863</v>
      </c>
      <c r="AI2" s="30">
        <v>8218218</v>
      </c>
      <c r="AK2" s="17" t="s">
        <v>34</v>
      </c>
      <c r="AL2" s="19">
        <v>498737.46350000001</v>
      </c>
      <c r="AM2" s="19">
        <v>8611198.9560000002</v>
      </c>
      <c r="AN2" s="62">
        <v>18221</v>
      </c>
      <c r="AO2" s="17"/>
      <c r="AP2" s="17"/>
      <c r="AQ2" s="17"/>
      <c r="AR2" s="17"/>
      <c r="AS2" s="17"/>
      <c r="AT2" s="17"/>
      <c r="AU2" s="17"/>
      <c r="AV2" s="19">
        <v>15046.12054</v>
      </c>
      <c r="AW2" s="19">
        <v>14327.95909</v>
      </c>
      <c r="AX2" s="63">
        <v>13890.215330000001</v>
      </c>
      <c r="AY2" s="19">
        <v>13315.614460000001</v>
      </c>
      <c r="AZ2" s="19">
        <v>12237.63401</v>
      </c>
      <c r="BA2" s="64">
        <v>10748.93009</v>
      </c>
      <c r="BC2" s="13" t="s">
        <v>34</v>
      </c>
      <c r="BD2" s="18">
        <v>19065</v>
      </c>
      <c r="BE2" s="19">
        <v>498862.9143</v>
      </c>
      <c r="BF2" s="19">
        <v>8218218.199</v>
      </c>
      <c r="BG2" s="19">
        <v>15802.400449999999</v>
      </c>
      <c r="BH2" s="19">
        <v>15048.14126</v>
      </c>
      <c r="BI2" s="20">
        <v>14588.394689999999</v>
      </c>
      <c r="BJ2" s="19">
        <v>13984.91202</v>
      </c>
      <c r="BK2" s="19">
        <v>12852.74783</v>
      </c>
      <c r="BL2" s="28">
        <v>11289.215539999999</v>
      </c>
      <c r="BN2" s="17" t="s">
        <v>34</v>
      </c>
      <c r="BO2" s="17">
        <v>19065</v>
      </c>
      <c r="BP2" s="17">
        <v>18221</v>
      </c>
      <c r="BQ2" s="22">
        <v>37286</v>
      </c>
      <c r="BR2" s="19">
        <v>14588</v>
      </c>
      <c r="BS2" s="23">
        <v>13890</v>
      </c>
      <c r="BT2" s="24">
        <v>28479</v>
      </c>
      <c r="BU2" s="19">
        <v>11289</v>
      </c>
      <c r="BV2" s="19">
        <v>10749</v>
      </c>
      <c r="BW2" s="25">
        <v>22038</v>
      </c>
    </row>
    <row r="3" spans="1:86" x14ac:dyDescent="0.3">
      <c r="A3" s="56" t="s">
        <v>35</v>
      </c>
      <c r="B3" s="15">
        <v>99732</v>
      </c>
      <c r="C3" s="15">
        <v>50</v>
      </c>
      <c r="D3" s="35">
        <v>0.501</v>
      </c>
      <c r="E3" s="15">
        <v>498557</v>
      </c>
      <c r="F3" s="57">
        <v>0.999</v>
      </c>
      <c r="G3" s="35">
        <v>0.1</v>
      </c>
      <c r="H3" s="35">
        <v>2.7E-2</v>
      </c>
      <c r="I3" s="65">
        <v>15</v>
      </c>
      <c r="J3" s="66">
        <v>4</v>
      </c>
      <c r="K3" s="35">
        <v>0.73299999999999998</v>
      </c>
      <c r="L3" s="35">
        <v>1</v>
      </c>
      <c r="M3" s="15">
        <v>99743.39</v>
      </c>
      <c r="N3" s="60">
        <v>7.3999999999999996E-5</v>
      </c>
      <c r="O3" s="15">
        <v>36.673000000000002</v>
      </c>
      <c r="P3" s="31">
        <v>498647.27</v>
      </c>
      <c r="Q3" s="15">
        <v>8112461.5</v>
      </c>
      <c r="S3" s="61" t="s">
        <v>35</v>
      </c>
      <c r="T3">
        <v>99748</v>
      </c>
      <c r="U3">
        <v>42</v>
      </c>
      <c r="V3" s="55">
        <v>0.42099999999999999</v>
      </c>
      <c r="W3">
        <v>498660</v>
      </c>
      <c r="X3" s="55">
        <v>1</v>
      </c>
      <c r="Y3" s="55">
        <v>8.4000000000000005E-2</v>
      </c>
      <c r="Z3" s="55">
        <v>7.0000000000000001E-3</v>
      </c>
      <c r="AA3" s="52">
        <v>24</v>
      </c>
      <c r="AB3" s="52">
        <v>2</v>
      </c>
      <c r="AC3" s="55">
        <v>0.91700000000000004</v>
      </c>
      <c r="AD3" s="55">
        <v>1</v>
      </c>
      <c r="AE3" s="52">
        <v>99757.967999999993</v>
      </c>
      <c r="AF3" s="55">
        <v>7.7000000000000001E-5</v>
      </c>
      <c r="AG3" s="52">
        <v>38.505000000000003</v>
      </c>
      <c r="AH3" s="53">
        <v>498719</v>
      </c>
      <c r="AI3" s="30">
        <v>7719355</v>
      </c>
      <c r="AK3" s="13" t="s">
        <v>35</v>
      </c>
      <c r="AL3" s="15">
        <v>498647.27360000001</v>
      </c>
      <c r="AM3" s="15">
        <v>8112461.4919999996</v>
      </c>
      <c r="AN3" s="14">
        <v>21435</v>
      </c>
      <c r="AO3" s="13"/>
      <c r="AP3" s="13"/>
      <c r="AQ3" s="13"/>
      <c r="AR3" s="13"/>
      <c r="AS3" s="13"/>
      <c r="AT3" s="13"/>
      <c r="AU3" s="13"/>
      <c r="AV3" s="15">
        <v>18217.704979999999</v>
      </c>
      <c r="AW3" s="15">
        <v>15043.399649999999</v>
      </c>
      <c r="AX3" s="16">
        <v>14325.36808</v>
      </c>
      <c r="AY3" s="15">
        <v>13887.70347</v>
      </c>
      <c r="AZ3" s="15">
        <v>13313.20651</v>
      </c>
      <c r="BA3" s="67">
        <v>12235.421</v>
      </c>
      <c r="BC3" s="13" t="s">
        <v>35</v>
      </c>
      <c r="BD3" s="26">
        <v>22667</v>
      </c>
      <c r="BE3" s="15">
        <v>498718.5834</v>
      </c>
      <c r="BF3" s="15">
        <v>7719355.2850000001</v>
      </c>
      <c r="BG3" s="15">
        <v>19059.484120000001</v>
      </c>
      <c r="BH3" s="15">
        <v>15797.8285</v>
      </c>
      <c r="BI3" s="27">
        <v>15043.78753</v>
      </c>
      <c r="BJ3" s="15">
        <v>14584.17398</v>
      </c>
      <c r="BK3" s="15">
        <v>13980.865900000001</v>
      </c>
      <c r="BL3" s="28">
        <v>12849.029280000001</v>
      </c>
      <c r="BN3" s="13" t="s">
        <v>35</v>
      </c>
      <c r="BO3" s="13">
        <v>22667</v>
      </c>
      <c r="BP3" s="13">
        <v>21435</v>
      </c>
      <c r="BQ3" s="29">
        <v>44102</v>
      </c>
      <c r="BR3" s="15">
        <v>15044</v>
      </c>
      <c r="BS3" s="30">
        <v>14325</v>
      </c>
      <c r="BT3" s="31">
        <v>29369</v>
      </c>
      <c r="BU3" s="15">
        <v>12849</v>
      </c>
      <c r="BV3" s="15">
        <v>12235</v>
      </c>
      <c r="BW3" s="25">
        <v>25084</v>
      </c>
      <c r="BY3" s="54" t="s">
        <v>37</v>
      </c>
      <c r="BZ3" s="68">
        <f>SUM(BQ2:BQ5,BQ15:BQ19)/SUM(BQ6:BQ14)</f>
        <v>0.75024027754987221</v>
      </c>
      <c r="CA3" s="34">
        <f>SUM(BG2:BG5,AV2:AV5,AV15:AV19,BG15:BG19)/SUM(AV6:AV14,BG6:BG14)</f>
        <v>0.7885292984020561</v>
      </c>
      <c r="CB3" s="34">
        <f t="shared" ref="CB3:CF3" si="0">SUM(BH2:BH5,AW2:AW5,AW15:AW19,BH15:BH19)/SUM(AW6:AW14,BH6:BH14)</f>
        <v>0.85760875857417185</v>
      </c>
      <c r="CC3" s="34">
        <f t="shared" si="0"/>
        <v>0.94488944615807213</v>
      </c>
      <c r="CD3" s="34">
        <f t="shared" si="0"/>
        <v>1.0210992840834419</v>
      </c>
      <c r="CE3" s="34">
        <f t="shared" si="0"/>
        <v>1.0526482755912794</v>
      </c>
      <c r="CF3" s="34">
        <f t="shared" si="0"/>
        <v>1.0510090472984388</v>
      </c>
    </row>
    <row r="4" spans="1:86" x14ac:dyDescent="0.3">
      <c r="A4" s="56" t="s">
        <v>36</v>
      </c>
      <c r="B4" s="15">
        <v>99682</v>
      </c>
      <c r="C4" s="15">
        <v>72</v>
      </c>
      <c r="D4" s="35">
        <v>0.72199999999999998</v>
      </c>
      <c r="E4" s="15">
        <v>498216</v>
      </c>
      <c r="F4" s="57">
        <v>0.999</v>
      </c>
      <c r="G4" s="35">
        <v>0.14499999999999999</v>
      </c>
      <c r="H4" s="35">
        <v>8.9999999999999993E-3</v>
      </c>
      <c r="I4" s="65">
        <v>16</v>
      </c>
      <c r="J4" s="66">
        <v>1</v>
      </c>
      <c r="K4" s="35">
        <v>0.93799999999999994</v>
      </c>
      <c r="L4" s="35">
        <v>0.999</v>
      </c>
      <c r="M4" s="15">
        <v>99706.716</v>
      </c>
      <c r="N4" s="60">
        <v>1.35E-4</v>
      </c>
      <c r="O4" s="15">
        <v>67.518000000000001</v>
      </c>
      <c r="P4" s="31">
        <v>498350.78</v>
      </c>
      <c r="Q4" s="15">
        <v>7613814.2000000002</v>
      </c>
      <c r="S4" s="61" t="s">
        <v>36</v>
      </c>
      <c r="T4">
        <v>99706</v>
      </c>
      <c r="U4">
        <v>68</v>
      </c>
      <c r="V4" s="55">
        <v>0.68200000000000005</v>
      </c>
      <c r="W4">
        <v>498367</v>
      </c>
      <c r="X4" s="55">
        <v>0.999</v>
      </c>
      <c r="Y4" s="55">
        <v>0.13600000000000001</v>
      </c>
      <c r="Z4" s="55">
        <v>2.5999999999999999E-2</v>
      </c>
      <c r="AA4" s="52">
        <v>16</v>
      </c>
      <c r="AB4" s="52">
        <v>3</v>
      </c>
      <c r="AC4" s="55">
        <v>0.81299999999999994</v>
      </c>
      <c r="AD4" s="55">
        <v>0.999</v>
      </c>
      <c r="AE4" s="52">
        <v>99719.464000000007</v>
      </c>
      <c r="AF4" s="55">
        <v>1.11E-4</v>
      </c>
      <c r="AG4" s="52">
        <v>55.261000000000003</v>
      </c>
      <c r="AH4" s="53">
        <v>498466</v>
      </c>
      <c r="AI4" s="30">
        <v>7220637</v>
      </c>
      <c r="AK4" s="13" t="s">
        <v>36</v>
      </c>
      <c r="AL4" s="15">
        <v>498350.78470000002</v>
      </c>
      <c r="AM4" s="15">
        <v>7613814.2189999996</v>
      </c>
      <c r="AN4" s="14">
        <v>24923</v>
      </c>
      <c r="AO4" s="13"/>
      <c r="AP4" s="13"/>
      <c r="AQ4" s="13"/>
      <c r="AR4" s="13"/>
      <c r="AS4" s="13"/>
      <c r="AT4" s="13"/>
      <c r="AU4" s="13"/>
      <c r="AV4" s="15">
        <v>21422.25504</v>
      </c>
      <c r="AW4" s="15">
        <v>18206.87298</v>
      </c>
      <c r="AX4" s="16">
        <v>15034.45505</v>
      </c>
      <c r="AY4" s="15">
        <v>14316.850409999999</v>
      </c>
      <c r="AZ4" s="15">
        <v>13879.446029999999</v>
      </c>
      <c r="BA4" s="67">
        <v>13305.290660000001</v>
      </c>
      <c r="BC4" s="13" t="s">
        <v>36</v>
      </c>
      <c r="BD4" s="26">
        <v>26612</v>
      </c>
      <c r="BE4" s="15">
        <v>498466.17340000003</v>
      </c>
      <c r="BF4" s="15">
        <v>7220636.7010000004</v>
      </c>
      <c r="BG4" s="15">
        <v>22655.527849999999</v>
      </c>
      <c r="BH4" s="15">
        <v>19049.837790000001</v>
      </c>
      <c r="BI4" s="27">
        <v>15789.83296</v>
      </c>
      <c r="BJ4" s="15">
        <v>15036.17361</v>
      </c>
      <c r="BK4" s="15">
        <v>14576.79268</v>
      </c>
      <c r="BL4" s="28">
        <v>13973.78995</v>
      </c>
      <c r="BN4" s="13" t="s">
        <v>36</v>
      </c>
      <c r="BO4" s="13">
        <v>26612</v>
      </c>
      <c r="BP4" s="13">
        <v>24923</v>
      </c>
      <c r="BQ4" s="29">
        <v>51535</v>
      </c>
      <c r="BR4" s="15">
        <v>15790</v>
      </c>
      <c r="BS4" s="30">
        <v>15034</v>
      </c>
      <c r="BT4" s="31">
        <v>30824</v>
      </c>
      <c r="BU4" s="15">
        <v>13974</v>
      </c>
      <c r="BV4" s="15">
        <v>13305</v>
      </c>
      <c r="BW4" s="25">
        <v>27279</v>
      </c>
      <c r="BY4" s="69" t="s">
        <v>40</v>
      </c>
      <c r="BZ4" s="70">
        <f>CC3</f>
        <v>0.94488944615807213</v>
      </c>
      <c r="CA4" s="34"/>
      <c r="CB4" s="34"/>
      <c r="CC4" s="34"/>
      <c r="CD4" s="34"/>
      <c r="CE4" s="34"/>
      <c r="CF4" s="34"/>
      <c r="CH4" t="s">
        <v>38</v>
      </c>
    </row>
    <row r="5" spans="1:86" x14ac:dyDescent="0.3">
      <c r="A5" s="56" t="s">
        <v>39</v>
      </c>
      <c r="B5" s="15">
        <v>99610</v>
      </c>
      <c r="C5" s="15">
        <v>53</v>
      </c>
      <c r="D5" s="35">
        <v>0.53200000000000003</v>
      </c>
      <c r="E5" s="15">
        <v>497946</v>
      </c>
      <c r="F5" s="57">
        <v>0.999</v>
      </c>
      <c r="G5" s="35">
        <v>0.106</v>
      </c>
      <c r="H5" s="35">
        <v>4.9000000000000002E-2</v>
      </c>
      <c r="I5" s="65">
        <v>26</v>
      </c>
      <c r="J5" s="66">
        <v>12</v>
      </c>
      <c r="K5" s="35">
        <v>0.53800000000000003</v>
      </c>
      <c r="L5" s="35">
        <v>1</v>
      </c>
      <c r="M5" s="15">
        <v>99639.198000000004</v>
      </c>
      <c r="N5" s="60">
        <v>5.7000000000000003E-5</v>
      </c>
      <c r="O5" s="15">
        <v>28.55</v>
      </c>
      <c r="P5" s="31">
        <v>498153.13</v>
      </c>
      <c r="Q5" s="15">
        <v>7115463.4000000004</v>
      </c>
      <c r="S5" s="61" t="s">
        <v>39</v>
      </c>
      <c r="T5">
        <v>99638</v>
      </c>
      <c r="U5">
        <v>190</v>
      </c>
      <c r="V5" s="55">
        <v>1.907</v>
      </c>
      <c r="W5">
        <v>497790</v>
      </c>
      <c r="X5" s="55">
        <v>0.998</v>
      </c>
      <c r="Y5" s="55">
        <v>0.38200000000000001</v>
      </c>
      <c r="Z5" s="55">
        <v>0.28699999999999998</v>
      </c>
      <c r="AA5" s="52">
        <v>89</v>
      </c>
      <c r="AB5" s="52">
        <v>67</v>
      </c>
      <c r="AC5" s="55">
        <v>0.247</v>
      </c>
      <c r="AD5" s="55">
        <v>1</v>
      </c>
      <c r="AE5" s="52">
        <v>99664.202999999994</v>
      </c>
      <c r="AF5" s="55">
        <v>9.3999999999999994E-5</v>
      </c>
      <c r="AG5" s="52">
        <v>47.012</v>
      </c>
      <c r="AH5" s="53">
        <v>498279</v>
      </c>
      <c r="AI5" s="30">
        <v>6722171</v>
      </c>
      <c r="AK5" s="13" t="s">
        <v>39</v>
      </c>
      <c r="AL5" s="15">
        <v>498153.13459999999</v>
      </c>
      <c r="AM5" s="15">
        <v>7115463.4340000004</v>
      </c>
      <c r="AN5" s="14">
        <v>26461</v>
      </c>
      <c r="AO5" s="35">
        <v>1E-3</v>
      </c>
      <c r="AP5" s="15">
        <v>143.84800000000001</v>
      </c>
      <c r="AQ5" s="15">
        <v>129.715</v>
      </c>
      <c r="AR5" s="15">
        <v>110.91800000000001</v>
      </c>
      <c r="AS5" s="15">
        <v>93.039000000000001</v>
      </c>
      <c r="AT5" s="15">
        <v>82.150999999999996</v>
      </c>
      <c r="AU5" s="15">
        <v>78.918000000000006</v>
      </c>
      <c r="AV5" s="15">
        <v>24913.115330000001</v>
      </c>
      <c r="AW5" s="15">
        <v>21413.75879</v>
      </c>
      <c r="AX5" s="16">
        <v>18199.651979999999</v>
      </c>
      <c r="AY5" s="15">
        <v>15028.492260000001</v>
      </c>
      <c r="AZ5" s="15">
        <v>14311.17222</v>
      </c>
      <c r="BA5" s="67">
        <v>13873.94133</v>
      </c>
      <c r="BC5" s="13" t="s">
        <v>39</v>
      </c>
      <c r="BD5" s="26">
        <v>28229</v>
      </c>
      <c r="BE5" s="15">
        <v>498278.69760000001</v>
      </c>
      <c r="BF5" s="15">
        <v>6722170.5279999999</v>
      </c>
      <c r="BG5" s="15">
        <v>26601.99108</v>
      </c>
      <c r="BH5" s="15">
        <v>22647.006979999998</v>
      </c>
      <c r="BI5" s="27">
        <v>19042.673040000001</v>
      </c>
      <c r="BJ5" s="15">
        <v>15783.89431</v>
      </c>
      <c r="BK5" s="15">
        <v>15030.51843</v>
      </c>
      <c r="BL5" s="28">
        <v>14571.31027</v>
      </c>
      <c r="BN5" s="13" t="s">
        <v>39</v>
      </c>
      <c r="BO5" s="13">
        <v>28229</v>
      </c>
      <c r="BP5" s="13">
        <v>26461</v>
      </c>
      <c r="BQ5" s="29">
        <v>54690</v>
      </c>
      <c r="BR5" s="15">
        <v>19043</v>
      </c>
      <c r="BS5" s="30">
        <v>18200</v>
      </c>
      <c r="BT5" s="31">
        <v>37242</v>
      </c>
      <c r="BU5" s="15">
        <v>14571</v>
      </c>
      <c r="BV5" s="15">
        <v>13874</v>
      </c>
      <c r="BW5" s="25">
        <v>28445</v>
      </c>
      <c r="BY5" s="71" t="s">
        <v>43</v>
      </c>
      <c r="BZ5" s="72">
        <f>CF3</f>
        <v>1.0510090472984388</v>
      </c>
      <c r="CA5" s="34"/>
      <c r="CB5" s="34"/>
      <c r="CC5" s="34"/>
      <c r="CD5" s="34"/>
      <c r="CE5" s="34"/>
      <c r="CF5" s="34"/>
      <c r="CH5" t="s">
        <v>41</v>
      </c>
    </row>
    <row r="6" spans="1:86" x14ac:dyDescent="0.3">
      <c r="A6" s="56" t="s">
        <v>42</v>
      </c>
      <c r="B6" s="15">
        <v>99557</v>
      </c>
      <c r="C6" s="15">
        <v>56</v>
      </c>
      <c r="D6" s="35">
        <v>0.56200000000000006</v>
      </c>
      <c r="E6" s="15">
        <v>497628</v>
      </c>
      <c r="F6" s="57">
        <v>0.999</v>
      </c>
      <c r="G6" s="35">
        <v>0.113</v>
      </c>
      <c r="H6" s="35">
        <v>7.1999999999999995E-2</v>
      </c>
      <c r="I6" s="65">
        <v>56</v>
      </c>
      <c r="J6" s="66">
        <v>36</v>
      </c>
      <c r="K6" s="35">
        <v>0.35699999999999998</v>
      </c>
      <c r="L6" s="35">
        <v>1</v>
      </c>
      <c r="M6" s="15">
        <v>99610.648000000001</v>
      </c>
      <c r="N6" s="60">
        <v>4.0000000000000003E-5</v>
      </c>
      <c r="O6" s="15">
        <v>20.013999999999999</v>
      </c>
      <c r="P6" s="31">
        <v>497986.2</v>
      </c>
      <c r="Q6" s="15">
        <v>6617310.2999999998</v>
      </c>
      <c r="S6" s="61" t="s">
        <v>42</v>
      </c>
      <c r="T6">
        <v>99448</v>
      </c>
      <c r="U6">
        <v>227</v>
      </c>
      <c r="V6" s="55">
        <v>2.2829999999999999</v>
      </c>
      <c r="W6">
        <v>496693</v>
      </c>
      <c r="X6" s="55">
        <v>0.998</v>
      </c>
      <c r="Y6" s="55">
        <v>0.45700000000000002</v>
      </c>
      <c r="Z6" s="55">
        <v>0.315</v>
      </c>
      <c r="AA6" s="52">
        <v>113</v>
      </c>
      <c r="AB6" s="52">
        <v>78</v>
      </c>
      <c r="AC6" s="55">
        <v>0.31</v>
      </c>
      <c r="AD6" s="55">
        <v>0.999</v>
      </c>
      <c r="AE6" s="52">
        <v>99617.19</v>
      </c>
      <c r="AF6" s="55">
        <v>1.4200000000000001E-4</v>
      </c>
      <c r="AG6" s="52">
        <v>70.484999999999999</v>
      </c>
      <c r="AH6" s="53">
        <v>497930</v>
      </c>
      <c r="AI6" s="30">
        <v>6223892</v>
      </c>
      <c r="AK6" s="13" t="s">
        <v>42</v>
      </c>
      <c r="AL6" s="15">
        <v>497986.20179999998</v>
      </c>
      <c r="AM6" s="15">
        <v>6617310.2989999996</v>
      </c>
      <c r="AN6" s="14">
        <v>26281</v>
      </c>
      <c r="AO6" s="35">
        <v>1.0999999999999999E-2</v>
      </c>
      <c r="AP6" s="15">
        <v>1411.402</v>
      </c>
      <c r="AQ6" s="15">
        <v>1374.567</v>
      </c>
      <c r="AR6" s="15">
        <v>1239.5229999999999</v>
      </c>
      <c r="AS6" s="15">
        <v>1059.8979999999999</v>
      </c>
      <c r="AT6" s="15">
        <v>889.053</v>
      </c>
      <c r="AU6" s="15">
        <v>785.01300000000003</v>
      </c>
      <c r="AV6" s="15">
        <v>26452.132829999999</v>
      </c>
      <c r="AW6" s="15">
        <v>24904.76686</v>
      </c>
      <c r="AX6" s="16">
        <v>21406.582969999999</v>
      </c>
      <c r="AY6" s="15">
        <v>18193.553209999998</v>
      </c>
      <c r="AZ6" s="15">
        <v>15023.45616</v>
      </c>
      <c r="BA6" s="67">
        <v>14306.3765</v>
      </c>
      <c r="BC6" s="13" t="s">
        <v>42</v>
      </c>
      <c r="BD6" s="26">
        <v>29592</v>
      </c>
      <c r="BE6" s="15">
        <v>497930.48570000002</v>
      </c>
      <c r="BF6" s="15">
        <v>6223891.8300000001</v>
      </c>
      <c r="BG6" s="15">
        <v>28209.27274</v>
      </c>
      <c r="BH6" s="15">
        <v>26583.400819999999</v>
      </c>
      <c r="BI6" s="27">
        <v>22631.18058</v>
      </c>
      <c r="BJ6" s="15">
        <v>19029.365460000001</v>
      </c>
      <c r="BK6" s="15">
        <v>15772.86406</v>
      </c>
      <c r="BL6" s="28">
        <v>15020.014660000001</v>
      </c>
      <c r="BN6" s="13" t="s">
        <v>42</v>
      </c>
      <c r="BO6" s="13">
        <v>29592</v>
      </c>
      <c r="BP6" s="13">
        <v>26281</v>
      </c>
      <c r="BQ6" s="29">
        <v>55873</v>
      </c>
      <c r="BR6" s="15">
        <v>22631</v>
      </c>
      <c r="BS6" s="30">
        <v>21407</v>
      </c>
      <c r="BT6" s="31">
        <v>44038</v>
      </c>
      <c r="BU6" s="15">
        <v>15020</v>
      </c>
      <c r="BV6" s="15">
        <v>14306</v>
      </c>
      <c r="BW6" s="25">
        <v>29326</v>
      </c>
      <c r="BZ6" s="34"/>
      <c r="CA6" s="34"/>
      <c r="CB6" s="34"/>
      <c r="CC6" s="34"/>
      <c r="CD6" s="34"/>
      <c r="CE6" s="34"/>
      <c r="CF6" s="34"/>
      <c r="CH6" t="s">
        <v>44</v>
      </c>
    </row>
    <row r="7" spans="1:86" x14ac:dyDescent="0.3">
      <c r="A7" s="56" t="s">
        <v>45</v>
      </c>
      <c r="B7" s="15">
        <v>99501</v>
      </c>
      <c r="C7" s="15">
        <v>115</v>
      </c>
      <c r="D7" s="35">
        <v>1.1559999999999999</v>
      </c>
      <c r="E7" s="15">
        <v>497265</v>
      </c>
      <c r="F7" s="57">
        <v>0.999</v>
      </c>
      <c r="G7" s="35">
        <v>0.23100000000000001</v>
      </c>
      <c r="H7" s="35">
        <v>0.106</v>
      </c>
      <c r="I7" s="65">
        <v>37</v>
      </c>
      <c r="J7" s="66">
        <v>17</v>
      </c>
      <c r="K7" s="35">
        <v>0.54100000000000004</v>
      </c>
      <c r="L7" s="35">
        <v>0.999</v>
      </c>
      <c r="M7" s="15">
        <v>99590.633000000002</v>
      </c>
      <c r="N7" s="60">
        <v>1.25E-4</v>
      </c>
      <c r="O7" s="15">
        <v>62.234999999999999</v>
      </c>
      <c r="P7" s="31">
        <v>497845.17</v>
      </c>
      <c r="Q7" s="15">
        <v>6119324.0999999996</v>
      </c>
      <c r="S7" s="61" t="s">
        <v>45</v>
      </c>
      <c r="T7">
        <v>99221</v>
      </c>
      <c r="U7">
        <v>240</v>
      </c>
      <c r="V7" s="55">
        <v>2.419</v>
      </c>
      <c r="W7">
        <v>495489</v>
      </c>
      <c r="X7" s="55">
        <v>0.998</v>
      </c>
      <c r="Y7" s="55">
        <v>0.48399999999999999</v>
      </c>
      <c r="Z7" s="55">
        <v>0.309</v>
      </c>
      <c r="AA7" s="52">
        <v>141</v>
      </c>
      <c r="AB7" s="52">
        <v>90</v>
      </c>
      <c r="AC7" s="55">
        <v>0.36199999999999999</v>
      </c>
      <c r="AD7" s="55">
        <v>0.999</v>
      </c>
      <c r="AE7" s="52">
        <v>99546.705000000002</v>
      </c>
      <c r="AF7" s="55">
        <v>1.75E-4</v>
      </c>
      <c r="AG7" s="52">
        <v>87.161000000000001</v>
      </c>
      <c r="AH7" s="53">
        <v>497500</v>
      </c>
      <c r="AI7" s="30">
        <v>5725961</v>
      </c>
      <c r="AK7" s="13" t="s">
        <v>45</v>
      </c>
      <c r="AL7" s="15">
        <v>497845.17450000002</v>
      </c>
      <c r="AM7" s="15">
        <v>6119324.0980000002</v>
      </c>
      <c r="AN7" s="14">
        <v>26572</v>
      </c>
      <c r="AO7" s="35">
        <v>4.5999999999999999E-2</v>
      </c>
      <c r="AP7" s="15">
        <v>6028.357</v>
      </c>
      <c r="AQ7" s="15">
        <v>6013.8289999999997</v>
      </c>
      <c r="AR7" s="15">
        <v>5856.8789999999999</v>
      </c>
      <c r="AS7" s="15">
        <v>5281.4709999999995</v>
      </c>
      <c r="AT7" s="15">
        <v>4516.1059999999998</v>
      </c>
      <c r="AU7" s="15">
        <v>3788.1570000000002</v>
      </c>
      <c r="AV7" s="15">
        <v>26273.557349999999</v>
      </c>
      <c r="AW7" s="15">
        <v>26444.64171</v>
      </c>
      <c r="AX7" s="16">
        <v>24897.713950000001</v>
      </c>
      <c r="AY7" s="15">
        <v>21400.52073</v>
      </c>
      <c r="AZ7" s="15">
        <v>18188.400890000001</v>
      </c>
      <c r="BA7" s="67">
        <v>15019.201590000001</v>
      </c>
      <c r="BC7" s="13" t="s">
        <v>45</v>
      </c>
      <c r="BD7" s="26">
        <v>30332</v>
      </c>
      <c r="BE7" s="15">
        <v>497499.7709</v>
      </c>
      <c r="BF7" s="15">
        <v>5725961.3449999997</v>
      </c>
      <c r="BG7" s="15">
        <v>29566.40263</v>
      </c>
      <c r="BH7" s="15">
        <v>28184.871439999999</v>
      </c>
      <c r="BI7" s="27">
        <v>26560.405920000001</v>
      </c>
      <c r="BJ7" s="15">
        <v>22611.604380000001</v>
      </c>
      <c r="BK7" s="15">
        <v>19012.904869999998</v>
      </c>
      <c r="BL7" s="28">
        <v>15759.220380000001</v>
      </c>
      <c r="BN7" s="13" t="s">
        <v>45</v>
      </c>
      <c r="BO7" s="13">
        <v>30332</v>
      </c>
      <c r="BP7" s="13">
        <v>26572</v>
      </c>
      <c r="BQ7" s="29">
        <v>56904</v>
      </c>
      <c r="BR7" s="15">
        <v>26560</v>
      </c>
      <c r="BS7" s="30">
        <v>24898</v>
      </c>
      <c r="BT7" s="31">
        <v>51458</v>
      </c>
      <c r="BU7" s="15">
        <v>15759</v>
      </c>
      <c r="BV7" s="15">
        <v>15019</v>
      </c>
      <c r="BW7" s="25">
        <v>30778</v>
      </c>
      <c r="BY7" s="54" t="s">
        <v>47</v>
      </c>
      <c r="BZ7" s="68">
        <f>SUM(BQ10:BQ14)/SUM(BQ6:BQ9)</f>
        <v>1.9030713152510941</v>
      </c>
      <c r="CA7" s="34">
        <f>SUM(BG10:BG14,AV10:AV14)/SUM(BG6:BG9,AV6:AV9)</f>
        <v>1.8263328025957146</v>
      </c>
      <c r="CB7" s="34">
        <f t="shared" ref="CB7:CF7" si="1">SUM(BH10:BH14,AW10:AW14)/SUM(BH6:BH9,AW6:AW9)</f>
        <v>1.6965793152275803</v>
      </c>
      <c r="CC7" s="34">
        <f t="shared" si="1"/>
        <v>1.5951855283316112</v>
      </c>
      <c r="CD7" s="34">
        <f t="shared" si="1"/>
        <v>1.5893874643365176</v>
      </c>
      <c r="CE7" s="34">
        <f t="shared" si="1"/>
        <v>1.7333348295895725</v>
      </c>
      <c r="CF7" s="34">
        <f t="shared" si="1"/>
        <v>1.9280141008817122</v>
      </c>
    </row>
    <row r="8" spans="1:86" x14ac:dyDescent="0.3">
      <c r="A8" s="56" t="s">
        <v>46</v>
      </c>
      <c r="B8" s="15">
        <v>99385</v>
      </c>
      <c r="C8" s="15">
        <v>141</v>
      </c>
      <c r="D8" s="35">
        <v>1.419</v>
      </c>
      <c r="E8" s="15">
        <v>496534</v>
      </c>
      <c r="F8" s="57">
        <v>0.999</v>
      </c>
      <c r="G8" s="35">
        <v>0.28399999999999997</v>
      </c>
      <c r="H8" s="35">
        <v>7.9000000000000001E-2</v>
      </c>
      <c r="I8" s="65">
        <v>79</v>
      </c>
      <c r="J8" s="66">
        <v>22</v>
      </c>
      <c r="K8" s="35">
        <v>0.72199999999999998</v>
      </c>
      <c r="L8" s="35">
        <v>0.999</v>
      </c>
      <c r="M8" s="15">
        <v>99528.399000000005</v>
      </c>
      <c r="N8" s="60">
        <v>2.05E-4</v>
      </c>
      <c r="O8" s="15">
        <v>101.901</v>
      </c>
      <c r="P8" s="31">
        <v>497348.72</v>
      </c>
      <c r="Q8" s="15">
        <v>5621478.9000000004</v>
      </c>
      <c r="S8" s="61" t="s">
        <v>46</v>
      </c>
      <c r="T8">
        <v>98981</v>
      </c>
      <c r="U8">
        <v>323</v>
      </c>
      <c r="V8" s="55">
        <v>3.2629999999999999</v>
      </c>
      <c r="W8">
        <v>494136</v>
      </c>
      <c r="X8" s="55">
        <v>0.997</v>
      </c>
      <c r="Y8" s="55">
        <v>0.65400000000000003</v>
      </c>
      <c r="Z8" s="55">
        <v>0.33500000000000002</v>
      </c>
      <c r="AA8" s="52">
        <v>166</v>
      </c>
      <c r="AB8" s="52">
        <v>85</v>
      </c>
      <c r="AC8" s="55">
        <v>0.48799999999999999</v>
      </c>
      <c r="AD8" s="55">
        <v>0.998</v>
      </c>
      <c r="AE8" s="52">
        <v>99459.543999999994</v>
      </c>
      <c r="AF8" s="55">
        <v>3.19E-4</v>
      </c>
      <c r="AG8" s="52">
        <v>158.50299999999999</v>
      </c>
      <c r="AH8" s="53">
        <v>496941</v>
      </c>
      <c r="AI8" s="30">
        <v>5228462</v>
      </c>
      <c r="AK8" s="13" t="s">
        <v>46</v>
      </c>
      <c r="AL8" s="15">
        <v>497348.71720000001</v>
      </c>
      <c r="AM8" s="15">
        <v>5621478.9230000004</v>
      </c>
      <c r="AN8" s="14">
        <v>28754</v>
      </c>
      <c r="AO8" s="35">
        <v>8.3000000000000004E-2</v>
      </c>
      <c r="AP8" s="15">
        <v>11432.066000000001</v>
      </c>
      <c r="AQ8" s="15">
        <v>10913.868</v>
      </c>
      <c r="AR8" s="15">
        <v>10887.565000000001</v>
      </c>
      <c r="AS8" s="15">
        <v>10603.421</v>
      </c>
      <c r="AT8" s="15">
        <v>9561.69</v>
      </c>
      <c r="AU8" s="15">
        <v>8176.0559999999996</v>
      </c>
      <c r="AV8" s="15">
        <v>26545.502079999998</v>
      </c>
      <c r="AW8" s="15">
        <v>26247.357039999999</v>
      </c>
      <c r="AX8" s="16">
        <v>26418.270799999998</v>
      </c>
      <c r="AY8" s="15">
        <v>24872.88565</v>
      </c>
      <c r="AZ8" s="15">
        <v>21379.17987</v>
      </c>
      <c r="BA8" s="67">
        <v>18170.263190000001</v>
      </c>
      <c r="BC8" s="13" t="s">
        <v>46</v>
      </c>
      <c r="BD8" s="26">
        <v>31162</v>
      </c>
      <c r="BE8" s="15">
        <v>496940.52059999999</v>
      </c>
      <c r="BF8" s="15">
        <v>5228461.574</v>
      </c>
      <c r="BG8" s="15">
        <v>30297.903139999999</v>
      </c>
      <c r="BH8" s="15">
        <v>29533.166399999998</v>
      </c>
      <c r="BI8" s="27">
        <v>28153.18821</v>
      </c>
      <c r="BJ8" s="15">
        <v>26530.548790000001</v>
      </c>
      <c r="BK8" s="15">
        <v>22586.18619</v>
      </c>
      <c r="BL8" s="28">
        <v>18991.532050000002</v>
      </c>
      <c r="BN8" s="13" t="s">
        <v>46</v>
      </c>
      <c r="BO8" s="13">
        <v>31162</v>
      </c>
      <c r="BP8" s="13">
        <v>28754</v>
      </c>
      <c r="BQ8" s="29">
        <v>59916</v>
      </c>
      <c r="BR8" s="15">
        <v>28153</v>
      </c>
      <c r="BS8" s="30">
        <v>26418</v>
      </c>
      <c r="BT8" s="31">
        <v>54571</v>
      </c>
      <c r="BU8" s="15">
        <v>18992</v>
      </c>
      <c r="BV8" s="15">
        <v>18170</v>
      </c>
      <c r="BW8" s="25">
        <v>37162</v>
      </c>
      <c r="BY8" s="69" t="s">
        <v>49</v>
      </c>
      <c r="BZ8" s="70">
        <f>CC7</f>
        <v>1.5951855283316112</v>
      </c>
      <c r="CA8" s="34"/>
      <c r="CB8" s="34"/>
      <c r="CC8" s="34"/>
      <c r="CD8" s="34"/>
      <c r="CE8" s="34"/>
      <c r="CF8" s="34"/>
    </row>
    <row r="9" spans="1:86" x14ac:dyDescent="0.3">
      <c r="A9" s="56" t="s">
        <v>48</v>
      </c>
      <c r="B9" s="15">
        <v>99245</v>
      </c>
      <c r="C9" s="15">
        <v>252</v>
      </c>
      <c r="D9" s="35">
        <v>2.5390000000000001</v>
      </c>
      <c r="E9" s="15">
        <v>495713</v>
      </c>
      <c r="F9" s="57">
        <v>0.997</v>
      </c>
      <c r="G9" s="35">
        <v>0.50800000000000001</v>
      </c>
      <c r="H9" s="35">
        <v>9.1999999999999998E-2</v>
      </c>
      <c r="I9" s="65">
        <v>127</v>
      </c>
      <c r="J9" s="66">
        <v>23</v>
      </c>
      <c r="K9" s="35">
        <v>0.81899999999999995</v>
      </c>
      <c r="L9" s="35">
        <v>0.998</v>
      </c>
      <c r="M9" s="15">
        <v>99426.498000000007</v>
      </c>
      <c r="N9" s="60">
        <v>4.1599999999999997E-4</v>
      </c>
      <c r="O9" s="15">
        <v>206.78700000000001</v>
      </c>
      <c r="P9" s="31">
        <v>496733.85</v>
      </c>
      <c r="Q9" s="15">
        <v>5124130.2</v>
      </c>
      <c r="S9" s="61" t="s">
        <v>48</v>
      </c>
      <c r="T9">
        <v>98659</v>
      </c>
      <c r="U9">
        <v>313</v>
      </c>
      <c r="V9" s="55">
        <v>3.173</v>
      </c>
      <c r="W9">
        <v>492527</v>
      </c>
      <c r="X9" s="55">
        <v>0.997</v>
      </c>
      <c r="Y9" s="55">
        <v>0.63500000000000001</v>
      </c>
      <c r="Z9" s="55">
        <v>0.254</v>
      </c>
      <c r="AA9" s="52">
        <v>220</v>
      </c>
      <c r="AB9" s="52">
        <v>88</v>
      </c>
      <c r="AC9" s="55">
        <v>0.6</v>
      </c>
      <c r="AD9" s="55">
        <v>0.998</v>
      </c>
      <c r="AE9" s="52">
        <v>99301.042000000001</v>
      </c>
      <c r="AF9" s="55">
        <v>3.8099999999999999E-4</v>
      </c>
      <c r="AG9" s="52">
        <v>189.142</v>
      </c>
      <c r="AH9" s="53">
        <v>496047</v>
      </c>
      <c r="AI9" s="30">
        <v>4731521</v>
      </c>
      <c r="AK9" s="13" t="s">
        <v>48</v>
      </c>
      <c r="AL9" s="15">
        <v>496733.85080000001</v>
      </c>
      <c r="AM9" s="15">
        <v>5124130.2060000002</v>
      </c>
      <c r="AN9" s="14">
        <v>30753</v>
      </c>
      <c r="AO9" s="35">
        <v>6.3E-2</v>
      </c>
      <c r="AP9" s="15">
        <v>9310.2559999999994</v>
      </c>
      <c r="AQ9" s="15">
        <v>8646.4339999999993</v>
      </c>
      <c r="AR9" s="15">
        <v>8254.5049999999992</v>
      </c>
      <c r="AS9" s="15">
        <v>8234.6110000000008</v>
      </c>
      <c r="AT9" s="15">
        <v>8019.7039999999997</v>
      </c>
      <c r="AU9" s="15">
        <v>7231.8090000000002</v>
      </c>
      <c r="AV9" s="15">
        <v>28718.45176</v>
      </c>
      <c r="AW9" s="15">
        <v>26512.68418</v>
      </c>
      <c r="AX9" s="16">
        <v>26214.907729999999</v>
      </c>
      <c r="AY9" s="15">
        <v>26385.610189999999</v>
      </c>
      <c r="AZ9" s="15">
        <v>24842.135590000002</v>
      </c>
      <c r="BA9" s="67">
        <v>21352.749039999999</v>
      </c>
      <c r="BC9" s="13" t="s">
        <v>48</v>
      </c>
      <c r="BD9" s="26">
        <v>31665</v>
      </c>
      <c r="BE9" s="15">
        <v>496047.22279999999</v>
      </c>
      <c r="BF9" s="15">
        <v>4731521.0530000003</v>
      </c>
      <c r="BG9" s="15">
        <v>31105.983339999999</v>
      </c>
      <c r="BH9" s="15">
        <v>30243.439780000001</v>
      </c>
      <c r="BI9" s="27">
        <v>29480.077720000001</v>
      </c>
      <c r="BJ9" s="15">
        <v>28102.580180000001</v>
      </c>
      <c r="BK9" s="15">
        <v>26482.857609999999</v>
      </c>
      <c r="BL9" s="28">
        <v>22545.585370000001</v>
      </c>
      <c r="BN9" s="13" t="s">
        <v>48</v>
      </c>
      <c r="BO9" s="13">
        <v>31665</v>
      </c>
      <c r="BP9" s="13">
        <v>30753</v>
      </c>
      <c r="BQ9" s="29">
        <v>62418</v>
      </c>
      <c r="BR9" s="15">
        <v>29480</v>
      </c>
      <c r="BS9" s="30">
        <v>26215</v>
      </c>
      <c r="BT9" s="31">
        <v>55695</v>
      </c>
      <c r="BU9" s="15">
        <v>22546</v>
      </c>
      <c r="BV9" s="15">
        <v>21353</v>
      </c>
      <c r="BW9" s="25">
        <v>43898</v>
      </c>
      <c r="BY9" s="71" t="s">
        <v>51</v>
      </c>
      <c r="BZ9" s="72">
        <f>CF7</f>
        <v>1.9280141008817122</v>
      </c>
      <c r="CA9" s="34"/>
      <c r="CB9" s="34"/>
      <c r="CC9" s="34"/>
      <c r="CD9" s="34"/>
      <c r="CE9" s="34"/>
      <c r="CF9" s="34"/>
    </row>
    <row r="10" spans="1:86" x14ac:dyDescent="0.3">
      <c r="A10" s="56" t="s">
        <v>50</v>
      </c>
      <c r="B10" s="15">
        <v>98993</v>
      </c>
      <c r="C10" s="15">
        <v>386</v>
      </c>
      <c r="D10" s="35">
        <v>3.899</v>
      </c>
      <c r="E10" s="15">
        <v>494051</v>
      </c>
      <c r="F10" s="57">
        <v>0.996</v>
      </c>
      <c r="G10" s="35">
        <v>0.78100000000000003</v>
      </c>
      <c r="H10" s="35">
        <v>9.7000000000000003E-2</v>
      </c>
      <c r="I10" s="65">
        <v>242</v>
      </c>
      <c r="J10" s="66">
        <v>30</v>
      </c>
      <c r="K10" s="35">
        <v>0.876</v>
      </c>
      <c r="L10" s="35">
        <v>0.997</v>
      </c>
      <c r="M10" s="15">
        <v>99219.71</v>
      </c>
      <c r="N10" s="60">
        <v>6.8400000000000004E-4</v>
      </c>
      <c r="O10" s="15">
        <v>339.005</v>
      </c>
      <c r="P10" s="31">
        <v>495302.31</v>
      </c>
      <c r="Q10" s="15">
        <v>4627396.4000000004</v>
      </c>
      <c r="S10" s="61" t="s">
        <v>50</v>
      </c>
      <c r="T10">
        <v>98346</v>
      </c>
      <c r="U10">
        <v>557</v>
      </c>
      <c r="V10" s="55">
        <v>5.6639999999999997</v>
      </c>
      <c r="W10">
        <v>490443</v>
      </c>
      <c r="X10" s="55">
        <v>0.99399999999999999</v>
      </c>
      <c r="Y10" s="55">
        <v>1.1359999999999999</v>
      </c>
      <c r="Z10" s="55">
        <v>0.33600000000000002</v>
      </c>
      <c r="AA10" s="52">
        <v>379</v>
      </c>
      <c r="AB10" s="52">
        <v>112</v>
      </c>
      <c r="AC10" s="55">
        <v>0.70399999999999996</v>
      </c>
      <c r="AD10" s="55">
        <v>0.996</v>
      </c>
      <c r="AE10" s="52">
        <v>99111.899000000005</v>
      </c>
      <c r="AF10" s="55">
        <v>8.0000000000000004E-4</v>
      </c>
      <c r="AG10" s="52">
        <v>395.786</v>
      </c>
      <c r="AH10" s="53">
        <v>494677</v>
      </c>
      <c r="AI10" s="30">
        <v>4235474</v>
      </c>
      <c r="AK10" s="13" t="s">
        <v>50</v>
      </c>
      <c r="AL10" s="15">
        <v>495302.31439999997</v>
      </c>
      <c r="AM10" s="15">
        <v>4627396.3550000004</v>
      </c>
      <c r="AN10" s="14">
        <v>33862</v>
      </c>
      <c r="AO10" s="35">
        <v>1.4999999999999999E-2</v>
      </c>
      <c r="AP10" s="15">
        <v>2378.7649999999999</v>
      </c>
      <c r="AQ10" s="15">
        <v>2186.0970000000002</v>
      </c>
      <c r="AR10" s="15">
        <v>2030.2280000000001</v>
      </c>
      <c r="AS10" s="15">
        <v>1938.201</v>
      </c>
      <c r="AT10" s="15">
        <v>1933.53</v>
      </c>
      <c r="AU10" s="15">
        <v>1883.068</v>
      </c>
      <c r="AV10" s="15">
        <v>30664.37298</v>
      </c>
      <c r="AW10" s="15">
        <v>28635.688109999999</v>
      </c>
      <c r="AX10" s="16">
        <v>26436.277320000001</v>
      </c>
      <c r="AY10" s="15">
        <v>26139.359039999999</v>
      </c>
      <c r="AZ10" s="15">
        <v>26309.56955</v>
      </c>
      <c r="BA10" s="67">
        <v>24770.543079999999</v>
      </c>
      <c r="BC10" s="13" t="s">
        <v>50</v>
      </c>
      <c r="BD10" s="26">
        <v>35275</v>
      </c>
      <c r="BE10" s="15">
        <v>494677.11170000001</v>
      </c>
      <c r="BF10" s="15">
        <v>4235473.83</v>
      </c>
      <c r="BG10" s="15">
        <v>31577.53944</v>
      </c>
      <c r="BH10" s="15">
        <v>31020.06682</v>
      </c>
      <c r="BI10" s="27">
        <v>30159.905650000001</v>
      </c>
      <c r="BJ10" s="15">
        <v>29398.652040000001</v>
      </c>
      <c r="BK10" s="15">
        <v>28024.95923</v>
      </c>
      <c r="BL10" s="28">
        <v>26409.710419999999</v>
      </c>
      <c r="BN10" s="13" t="s">
        <v>50</v>
      </c>
      <c r="BO10" s="13">
        <v>35275</v>
      </c>
      <c r="BP10" s="13">
        <v>33862</v>
      </c>
      <c r="BQ10" s="29">
        <v>69137</v>
      </c>
      <c r="BR10" s="15">
        <v>30160</v>
      </c>
      <c r="BS10" s="30">
        <v>26436</v>
      </c>
      <c r="BT10" s="31">
        <v>56596</v>
      </c>
      <c r="BU10" s="15">
        <v>26410</v>
      </c>
      <c r="BV10" s="15">
        <v>24771</v>
      </c>
      <c r="BW10" s="25">
        <v>51180</v>
      </c>
      <c r="BZ10" s="34"/>
      <c r="CA10" s="34"/>
      <c r="CB10" s="34"/>
      <c r="CC10" s="34"/>
      <c r="CD10" s="34"/>
      <c r="CE10" s="34"/>
      <c r="CF10" s="34"/>
    </row>
    <row r="11" spans="1:86" x14ac:dyDescent="0.3">
      <c r="A11" s="56" t="s">
        <v>52</v>
      </c>
      <c r="B11" s="15">
        <v>98607</v>
      </c>
      <c r="C11" s="15">
        <v>580</v>
      </c>
      <c r="D11" s="35">
        <v>5.8819999999999997</v>
      </c>
      <c r="E11" s="15">
        <v>491726</v>
      </c>
      <c r="F11" s="57">
        <v>0.99399999999999999</v>
      </c>
      <c r="G11" s="35">
        <v>1.18</v>
      </c>
      <c r="H11" s="35">
        <v>0.1</v>
      </c>
      <c r="I11" s="65">
        <v>436</v>
      </c>
      <c r="J11" s="66">
        <v>37</v>
      </c>
      <c r="K11" s="35">
        <v>0.91500000000000004</v>
      </c>
      <c r="L11" s="35">
        <v>0.995</v>
      </c>
      <c r="M11" s="15">
        <v>98880.705000000002</v>
      </c>
      <c r="N11" s="60">
        <v>1.0790000000000001E-3</v>
      </c>
      <c r="O11" s="15">
        <v>532.38599999999997</v>
      </c>
      <c r="P11" s="31">
        <v>493214.22</v>
      </c>
      <c r="Q11" s="15">
        <v>4132094</v>
      </c>
      <c r="S11" s="61" t="s">
        <v>52</v>
      </c>
      <c r="T11">
        <v>97789</v>
      </c>
      <c r="U11">
        <v>948</v>
      </c>
      <c r="V11" s="55">
        <v>9.6940000000000008</v>
      </c>
      <c r="W11">
        <v>486677</v>
      </c>
      <c r="X11" s="55">
        <v>0.99</v>
      </c>
      <c r="Y11" s="55">
        <v>1.948</v>
      </c>
      <c r="Z11" s="55">
        <v>0.43</v>
      </c>
      <c r="AA11" s="52">
        <v>729</v>
      </c>
      <c r="AB11" s="52">
        <v>161</v>
      </c>
      <c r="AC11" s="55">
        <v>0.77900000000000003</v>
      </c>
      <c r="AD11" s="55">
        <v>0.99199999999999999</v>
      </c>
      <c r="AE11" s="52">
        <v>98716.112999999998</v>
      </c>
      <c r="AF11" s="55">
        <v>1.518E-3</v>
      </c>
      <c r="AG11" s="52">
        <v>746.43799999999999</v>
      </c>
      <c r="AH11" s="53">
        <v>491819</v>
      </c>
      <c r="AI11" s="30">
        <v>3740797</v>
      </c>
      <c r="AK11" s="13" t="s">
        <v>52</v>
      </c>
      <c r="AL11" s="15">
        <v>493214.21919999999</v>
      </c>
      <c r="AM11" s="15">
        <v>4132094.0410000002</v>
      </c>
      <c r="AN11" s="14">
        <v>43154</v>
      </c>
      <c r="AO11" s="35">
        <v>1E-3</v>
      </c>
      <c r="AP11" s="15">
        <v>217.93600000000001</v>
      </c>
      <c r="AQ11" s="15">
        <v>182.161</v>
      </c>
      <c r="AR11" s="15">
        <v>167.40700000000001</v>
      </c>
      <c r="AS11" s="15">
        <v>155.471</v>
      </c>
      <c r="AT11" s="15">
        <v>148.42400000000001</v>
      </c>
      <c r="AU11" s="15">
        <v>148.066</v>
      </c>
      <c r="AV11" s="15">
        <v>33719.244599999998</v>
      </c>
      <c r="AW11" s="15">
        <v>30535.098139999998</v>
      </c>
      <c r="AX11" s="16">
        <v>28514.965789999998</v>
      </c>
      <c r="AY11" s="15">
        <v>26324.827280000001</v>
      </c>
      <c r="AZ11" s="15">
        <v>26029.160749999999</v>
      </c>
      <c r="BA11" s="67">
        <v>26198.653679999999</v>
      </c>
      <c r="BC11" s="13" t="s">
        <v>52</v>
      </c>
      <c r="BD11" s="26">
        <v>43796</v>
      </c>
      <c r="BE11" s="15">
        <v>491819.07679999998</v>
      </c>
      <c r="BF11" s="15">
        <v>3740796.719</v>
      </c>
      <c r="BG11" s="15">
        <v>35071.19599</v>
      </c>
      <c r="BH11" s="15">
        <v>31395.09779</v>
      </c>
      <c r="BI11" s="27">
        <v>30840.846010000001</v>
      </c>
      <c r="BJ11" s="15">
        <v>29985.654490000001</v>
      </c>
      <c r="BK11" s="15">
        <v>29228.799080000001</v>
      </c>
      <c r="BL11" s="28">
        <v>27863.042880000001</v>
      </c>
      <c r="BN11" s="13" t="s">
        <v>52</v>
      </c>
      <c r="BO11" s="13">
        <v>43796</v>
      </c>
      <c r="BP11" s="13">
        <v>43154</v>
      </c>
      <c r="BQ11" s="29">
        <v>86950</v>
      </c>
      <c r="BR11" s="15">
        <v>30841</v>
      </c>
      <c r="BS11" s="30">
        <v>28515</v>
      </c>
      <c r="BT11" s="31">
        <v>59356</v>
      </c>
      <c r="BU11" s="15">
        <v>27863</v>
      </c>
      <c r="BV11" s="15">
        <v>26199</v>
      </c>
      <c r="BW11" s="25">
        <v>54062</v>
      </c>
      <c r="BY11" s="54" t="s">
        <v>54</v>
      </c>
      <c r="BZ11" s="68">
        <f>BQ14/BQ6</f>
        <v>1.6186530166627888</v>
      </c>
      <c r="CA11" s="34">
        <f>(BG14+AV14)/(BG6+AV6)</f>
        <v>1.8228925200687991</v>
      </c>
      <c r="CB11" s="34">
        <f t="shared" ref="CB11:CF11" si="2">(BH14+AW14)/(BH6+AW6)</f>
        <v>1.8632808890432822</v>
      </c>
      <c r="CC11" s="34">
        <f t="shared" si="2"/>
        <v>1.8946786208901383</v>
      </c>
      <c r="CD11" s="34">
        <f t="shared" si="2"/>
        <v>1.7732223213113232</v>
      </c>
      <c r="CE11" s="34">
        <f t="shared" si="2"/>
        <v>1.9296148337036612</v>
      </c>
      <c r="CF11" s="34">
        <f t="shared" si="2"/>
        <v>1.9416787830910185</v>
      </c>
    </row>
    <row r="12" spans="1:86" x14ac:dyDescent="0.3">
      <c r="A12" s="56" t="s">
        <v>53</v>
      </c>
      <c r="B12" s="15">
        <v>98027</v>
      </c>
      <c r="C12" s="15">
        <v>925</v>
      </c>
      <c r="D12" s="35">
        <v>9.4359999999999999</v>
      </c>
      <c r="E12" s="15">
        <v>487815</v>
      </c>
      <c r="F12" s="57">
        <v>0.99099999999999999</v>
      </c>
      <c r="G12" s="35">
        <v>1.8959999999999999</v>
      </c>
      <c r="H12" s="35">
        <v>0.152</v>
      </c>
      <c r="I12" s="65">
        <v>698</v>
      </c>
      <c r="J12" s="66">
        <v>56</v>
      </c>
      <c r="K12" s="35">
        <v>0.92</v>
      </c>
      <c r="L12" s="35">
        <v>0.99099999999999999</v>
      </c>
      <c r="M12" s="15">
        <v>98348.319000000003</v>
      </c>
      <c r="N12" s="60">
        <v>1.7440000000000001E-3</v>
      </c>
      <c r="O12" s="15">
        <v>853.90099999999995</v>
      </c>
      <c r="P12" s="31">
        <v>489599.88</v>
      </c>
      <c r="Q12" s="15">
        <v>3638879.8</v>
      </c>
      <c r="S12" s="61" t="s">
        <v>53</v>
      </c>
      <c r="T12">
        <v>96841</v>
      </c>
      <c r="U12">
        <v>1196</v>
      </c>
      <c r="V12" s="55">
        <v>12.35</v>
      </c>
      <c r="W12">
        <v>481494</v>
      </c>
      <c r="X12" s="55">
        <v>0.98799999999999999</v>
      </c>
      <c r="Y12" s="55">
        <v>2.484</v>
      </c>
      <c r="Z12" s="55">
        <v>0.372</v>
      </c>
      <c r="AA12" s="52">
        <v>1201</v>
      </c>
      <c r="AB12" s="52">
        <v>180</v>
      </c>
      <c r="AC12" s="55">
        <v>0.85</v>
      </c>
      <c r="AD12" s="55">
        <v>0.98899999999999999</v>
      </c>
      <c r="AE12" s="52">
        <v>97969.675000000003</v>
      </c>
      <c r="AF12" s="55">
        <v>2.1120000000000002E-3</v>
      </c>
      <c r="AG12" s="52">
        <v>1029.556</v>
      </c>
      <c r="AH12" s="53">
        <v>487559</v>
      </c>
      <c r="AI12" s="30">
        <v>3248978</v>
      </c>
      <c r="AK12" s="13" t="s">
        <v>53</v>
      </c>
      <c r="AL12" s="15">
        <v>489599.87959999999</v>
      </c>
      <c r="AM12" s="15">
        <v>3638879.8220000002</v>
      </c>
      <c r="AN12" s="14">
        <v>49939</v>
      </c>
      <c r="AO12" s="13"/>
      <c r="AP12" s="13"/>
      <c r="AQ12" s="13"/>
      <c r="AR12" s="13"/>
      <c r="AS12" s="13"/>
      <c r="AT12" s="13"/>
      <c r="AU12" s="13"/>
      <c r="AV12" s="15">
        <v>42837.761729999998</v>
      </c>
      <c r="AW12" s="15">
        <v>33472.145479999999</v>
      </c>
      <c r="AX12" s="16">
        <v>30311.332869999998</v>
      </c>
      <c r="AY12" s="15">
        <v>28306.00432</v>
      </c>
      <c r="AZ12" s="15">
        <v>26131.915430000001</v>
      </c>
      <c r="BA12" s="67">
        <v>25838.415580000001</v>
      </c>
      <c r="BC12" s="13" t="s">
        <v>53</v>
      </c>
      <c r="BD12" s="26">
        <v>49226</v>
      </c>
      <c r="BE12" s="15">
        <v>487558.73930000002</v>
      </c>
      <c r="BF12" s="15">
        <v>3248977.642</v>
      </c>
      <c r="BG12" s="15">
        <v>43416.621180000002</v>
      </c>
      <c r="BH12" s="15">
        <v>34767.394979999997</v>
      </c>
      <c r="BI12" s="27">
        <v>31123.140640000001</v>
      </c>
      <c r="BJ12" s="15">
        <v>30573.690019999998</v>
      </c>
      <c r="BK12" s="15">
        <v>29725.90652</v>
      </c>
      <c r="BL12" s="28">
        <v>28975.6073</v>
      </c>
      <c r="BN12" s="13" t="s">
        <v>53</v>
      </c>
      <c r="BO12" s="13">
        <v>49226</v>
      </c>
      <c r="BP12" s="13">
        <v>49939</v>
      </c>
      <c r="BQ12" s="29">
        <v>99165</v>
      </c>
      <c r="BR12" s="15">
        <v>31123</v>
      </c>
      <c r="BS12" s="30">
        <v>30311</v>
      </c>
      <c r="BT12" s="31">
        <v>61434</v>
      </c>
      <c r="BU12" s="15">
        <v>28976</v>
      </c>
      <c r="BV12" s="15">
        <v>25838</v>
      </c>
      <c r="BW12" s="25">
        <v>54814</v>
      </c>
      <c r="BY12" s="69" t="s">
        <v>56</v>
      </c>
      <c r="BZ12" s="70">
        <f>CC11</f>
        <v>1.8946786208901383</v>
      </c>
      <c r="CA12" s="34"/>
      <c r="CB12" s="34"/>
      <c r="CC12" s="34"/>
      <c r="CD12" s="34"/>
      <c r="CE12" s="34"/>
      <c r="CF12" s="34"/>
    </row>
    <row r="13" spans="1:86" x14ac:dyDescent="0.3">
      <c r="A13" s="56" t="s">
        <v>55</v>
      </c>
      <c r="B13" s="15">
        <v>97102</v>
      </c>
      <c r="C13" s="15">
        <v>1283</v>
      </c>
      <c r="D13" s="35">
        <v>13.212999999999999</v>
      </c>
      <c r="E13" s="15">
        <v>482509</v>
      </c>
      <c r="F13" s="57">
        <v>0.98699999999999999</v>
      </c>
      <c r="G13" s="35">
        <v>2.6589999999999998</v>
      </c>
      <c r="H13" s="35">
        <v>0.161</v>
      </c>
      <c r="I13" s="65">
        <v>1239</v>
      </c>
      <c r="J13" s="66">
        <v>75</v>
      </c>
      <c r="K13" s="35">
        <v>0.93899999999999995</v>
      </c>
      <c r="L13" s="35">
        <v>0.98799999999999999</v>
      </c>
      <c r="M13" s="15">
        <v>97494.418000000005</v>
      </c>
      <c r="N13" s="60">
        <v>2.4979999999999998E-3</v>
      </c>
      <c r="O13" s="15">
        <v>1210.694</v>
      </c>
      <c r="P13" s="31">
        <v>484653.61</v>
      </c>
      <c r="Q13" s="15">
        <v>3149279.9</v>
      </c>
      <c r="S13" s="61" t="s">
        <v>55</v>
      </c>
      <c r="T13">
        <v>95645</v>
      </c>
      <c r="U13">
        <v>1968</v>
      </c>
      <c r="V13" s="55">
        <v>20.576000000000001</v>
      </c>
      <c r="W13">
        <v>473710</v>
      </c>
      <c r="X13" s="55">
        <v>0.97899999999999998</v>
      </c>
      <c r="Y13" s="55">
        <v>4.1539999999999999</v>
      </c>
      <c r="Z13" s="55">
        <v>0.39800000000000002</v>
      </c>
      <c r="AA13" s="52">
        <v>2017</v>
      </c>
      <c r="AB13" s="52">
        <v>193</v>
      </c>
      <c r="AC13" s="55">
        <v>0.90400000000000003</v>
      </c>
      <c r="AD13" s="55">
        <v>0.98099999999999998</v>
      </c>
      <c r="AE13" s="52">
        <v>96940.119000000006</v>
      </c>
      <c r="AF13" s="55">
        <v>3.7569999999999999E-3</v>
      </c>
      <c r="AG13" s="52">
        <v>1805.576</v>
      </c>
      <c r="AH13" s="53">
        <v>480601</v>
      </c>
      <c r="AI13" s="30">
        <v>2761419</v>
      </c>
      <c r="AK13" s="13" t="s">
        <v>55</v>
      </c>
      <c r="AL13" s="15">
        <v>484653.61129999999</v>
      </c>
      <c r="AM13" s="15">
        <v>3149279.9419999998</v>
      </c>
      <c r="AN13" s="14">
        <v>51255</v>
      </c>
      <c r="AO13" s="13"/>
      <c r="AP13" s="13"/>
      <c r="AQ13" s="13"/>
      <c r="AR13" s="13"/>
      <c r="AS13" s="13"/>
      <c r="AT13" s="13"/>
      <c r="AU13" s="13"/>
      <c r="AV13" s="15">
        <v>49434.482530000001</v>
      </c>
      <c r="AW13" s="15">
        <v>42404.985760000003</v>
      </c>
      <c r="AX13" s="16">
        <v>33133.987280000001</v>
      </c>
      <c r="AY13" s="15">
        <v>30005.107329999999</v>
      </c>
      <c r="AZ13" s="15">
        <v>28020.037970000001</v>
      </c>
      <c r="BA13" s="67">
        <v>25867.913199999999</v>
      </c>
      <c r="BC13" s="13" t="s">
        <v>55</v>
      </c>
      <c r="BD13" s="26">
        <v>50487</v>
      </c>
      <c r="BE13" s="15">
        <v>480600.69809999998</v>
      </c>
      <c r="BF13" s="15">
        <v>2761418.9029999999</v>
      </c>
      <c r="BG13" s="15">
        <v>48523.486620000003</v>
      </c>
      <c r="BH13" s="15">
        <v>42797.01453</v>
      </c>
      <c r="BI13" s="27">
        <v>34271.223039999997</v>
      </c>
      <c r="BJ13" s="15">
        <v>30678.97653</v>
      </c>
      <c r="BK13" s="15">
        <v>30137.36722</v>
      </c>
      <c r="BL13" s="28">
        <v>29301.68259</v>
      </c>
      <c r="BN13" s="13" t="s">
        <v>55</v>
      </c>
      <c r="BO13" s="13">
        <v>50487</v>
      </c>
      <c r="BP13" s="13">
        <v>51255</v>
      </c>
      <c r="BQ13" s="29">
        <v>101742</v>
      </c>
      <c r="BR13" s="15">
        <v>34271</v>
      </c>
      <c r="BS13" s="30">
        <v>33134</v>
      </c>
      <c r="BT13" s="31">
        <v>67405</v>
      </c>
      <c r="BU13" s="15">
        <v>29302</v>
      </c>
      <c r="BV13" s="15">
        <v>25868</v>
      </c>
      <c r="BW13" s="25">
        <v>55170</v>
      </c>
      <c r="BY13" s="71" t="s">
        <v>58</v>
      </c>
      <c r="BZ13" s="72">
        <f>CF11</f>
        <v>1.9416787830910185</v>
      </c>
    </row>
    <row r="14" spans="1:86" x14ac:dyDescent="0.3">
      <c r="A14" s="56" t="s">
        <v>57</v>
      </c>
      <c r="B14" s="15">
        <v>95819</v>
      </c>
      <c r="C14" s="15">
        <v>1798</v>
      </c>
      <c r="D14" s="35">
        <v>18.765000000000001</v>
      </c>
      <c r="E14" s="15">
        <v>474940</v>
      </c>
      <c r="F14" s="57">
        <v>0.98099999999999998</v>
      </c>
      <c r="G14" s="35">
        <v>3.786</v>
      </c>
      <c r="H14" s="35">
        <v>0.113</v>
      </c>
      <c r="I14" s="65">
        <v>1603</v>
      </c>
      <c r="J14" s="66">
        <v>48</v>
      </c>
      <c r="K14" s="35">
        <v>0.97</v>
      </c>
      <c r="L14" s="35">
        <v>0.98199999999999998</v>
      </c>
      <c r="M14" s="15">
        <v>96283.724000000002</v>
      </c>
      <c r="N14" s="60">
        <v>3.6719999999999999E-3</v>
      </c>
      <c r="O14" s="15">
        <v>1753.116</v>
      </c>
      <c r="P14" s="31">
        <v>477378.42</v>
      </c>
      <c r="Q14" s="15">
        <v>2664626.2999999998</v>
      </c>
      <c r="S14" s="61" t="s">
        <v>57</v>
      </c>
      <c r="T14">
        <v>93676</v>
      </c>
      <c r="U14">
        <v>3548</v>
      </c>
      <c r="V14" s="55">
        <v>37.875</v>
      </c>
      <c r="W14">
        <v>460189</v>
      </c>
      <c r="X14" s="55">
        <v>0.96199999999999997</v>
      </c>
      <c r="Y14" s="55">
        <v>7.71</v>
      </c>
      <c r="Z14" s="55">
        <v>0.497</v>
      </c>
      <c r="AA14" s="52">
        <v>2883</v>
      </c>
      <c r="AB14" s="52">
        <v>186</v>
      </c>
      <c r="AC14" s="55">
        <v>0.93500000000000005</v>
      </c>
      <c r="AD14" s="55">
        <v>0.96499999999999997</v>
      </c>
      <c r="AE14" s="52">
        <v>95134.543000000005</v>
      </c>
      <c r="AF14" s="55">
        <v>7.2119999999999997E-3</v>
      </c>
      <c r="AG14" s="52">
        <v>3374.95</v>
      </c>
      <c r="AH14" s="53">
        <v>467933</v>
      </c>
      <c r="AI14" s="30">
        <v>2280818</v>
      </c>
      <c r="AK14" s="13" t="s">
        <v>57</v>
      </c>
      <c r="AL14" s="15">
        <v>477378.4179</v>
      </c>
      <c r="AM14" s="15">
        <v>2664626.3309999998</v>
      </c>
      <c r="AN14" s="14">
        <v>45974</v>
      </c>
      <c r="AO14" s="13"/>
      <c r="AP14" s="13"/>
      <c r="AQ14" s="13"/>
      <c r="AR14" s="13"/>
      <c r="AS14" s="13"/>
      <c r="AT14" s="13"/>
      <c r="AU14" s="13"/>
      <c r="AV14" s="15">
        <v>50485.605049999998</v>
      </c>
      <c r="AW14" s="15">
        <v>48692.415589999997</v>
      </c>
      <c r="AX14" s="16">
        <v>41768.439429999999</v>
      </c>
      <c r="AY14" s="15">
        <v>32636.60903</v>
      </c>
      <c r="AZ14" s="15">
        <v>29554.697069999998</v>
      </c>
      <c r="BA14" s="67">
        <v>27599.42582</v>
      </c>
      <c r="BC14" s="13" t="s">
        <v>57</v>
      </c>
      <c r="BD14" s="26">
        <v>44465</v>
      </c>
      <c r="BE14" s="15">
        <v>467933.01209999999</v>
      </c>
      <c r="BF14" s="15">
        <v>2280818.2039999999</v>
      </c>
      <c r="BG14" s="15">
        <v>49156.262300000002</v>
      </c>
      <c r="BH14" s="15">
        <v>47244.503259999998</v>
      </c>
      <c r="BI14" s="27">
        <v>41668.969680000002</v>
      </c>
      <c r="BJ14" s="15">
        <v>33367.90122</v>
      </c>
      <c r="BK14" s="15">
        <v>29870.339250000001</v>
      </c>
      <c r="BL14" s="28">
        <v>29343.005679999998</v>
      </c>
      <c r="BN14" s="13" t="s">
        <v>57</v>
      </c>
      <c r="BO14" s="13">
        <v>44465</v>
      </c>
      <c r="BP14" s="13">
        <v>45974</v>
      </c>
      <c r="BQ14" s="29">
        <v>90439</v>
      </c>
      <c r="BR14" s="15">
        <v>41669</v>
      </c>
      <c r="BS14" s="30">
        <v>41768</v>
      </c>
      <c r="BT14" s="31">
        <v>83437</v>
      </c>
      <c r="BU14" s="15">
        <v>29343</v>
      </c>
      <c r="BV14" s="15">
        <v>27599</v>
      </c>
      <c r="BW14" s="25">
        <v>56942</v>
      </c>
    </row>
    <row r="15" spans="1:86" x14ac:dyDescent="0.3">
      <c r="A15" s="56" t="s">
        <v>59</v>
      </c>
      <c r="B15" s="15">
        <v>94021</v>
      </c>
      <c r="C15" s="15">
        <v>3398</v>
      </c>
      <c r="D15" s="35">
        <v>36.140999999999998</v>
      </c>
      <c r="E15" s="15">
        <v>462337</v>
      </c>
      <c r="F15" s="57">
        <v>0.96399999999999997</v>
      </c>
      <c r="G15" s="35">
        <v>7.35</v>
      </c>
      <c r="H15" s="35">
        <v>0.222</v>
      </c>
      <c r="I15" s="65">
        <v>2286</v>
      </c>
      <c r="J15" s="66">
        <v>69</v>
      </c>
      <c r="K15" s="35">
        <v>0.97</v>
      </c>
      <c r="L15" s="35">
        <v>0.96499999999999997</v>
      </c>
      <c r="M15" s="15">
        <v>94530.607999999993</v>
      </c>
      <c r="N15" s="60">
        <v>7.1279999999999998E-3</v>
      </c>
      <c r="O15" s="15">
        <v>3315.127</v>
      </c>
      <c r="P15" s="31">
        <v>465099.68</v>
      </c>
      <c r="Q15" s="15">
        <v>2187247.9</v>
      </c>
      <c r="S15" s="61" t="s">
        <v>59</v>
      </c>
      <c r="T15">
        <v>90128</v>
      </c>
      <c r="U15">
        <v>5514</v>
      </c>
      <c r="V15" s="55">
        <v>61.18</v>
      </c>
      <c r="W15">
        <v>437786</v>
      </c>
      <c r="X15" s="55">
        <v>0.93899999999999995</v>
      </c>
      <c r="Y15" s="55">
        <v>12.595000000000001</v>
      </c>
      <c r="Z15" s="55">
        <v>0.49399999999999999</v>
      </c>
      <c r="AA15" s="52">
        <v>3798</v>
      </c>
      <c r="AB15" s="52">
        <v>149</v>
      </c>
      <c r="AC15" s="55">
        <v>0.96099999999999997</v>
      </c>
      <c r="AD15" s="55">
        <v>0.94099999999999995</v>
      </c>
      <c r="AE15" s="52">
        <v>91759.592999999993</v>
      </c>
      <c r="AF15" s="55">
        <v>1.2101000000000001E-2</v>
      </c>
      <c r="AG15" s="52">
        <v>5400.1980000000003</v>
      </c>
      <c r="AH15" s="53">
        <v>446258</v>
      </c>
      <c r="AI15" s="30">
        <v>1812885</v>
      </c>
      <c r="AK15" s="13" t="s">
        <v>59</v>
      </c>
      <c r="AL15" s="15">
        <v>465099.6839</v>
      </c>
      <c r="AM15" s="15">
        <v>2187247.9130000002</v>
      </c>
      <c r="AN15" s="14">
        <v>39663</v>
      </c>
      <c r="AO15" s="13"/>
      <c r="AP15" s="13"/>
      <c r="AQ15" s="13"/>
      <c r="AR15" s="13"/>
      <c r="AS15" s="13"/>
      <c r="AT15" s="13"/>
      <c r="AU15" s="13"/>
      <c r="AV15" s="15">
        <v>44791.49469</v>
      </c>
      <c r="AW15" s="15">
        <v>49187.055959999998</v>
      </c>
      <c r="AX15" s="16">
        <v>47439.989439999998</v>
      </c>
      <c r="AY15" s="15">
        <v>40694.106090000001</v>
      </c>
      <c r="AZ15" s="15">
        <v>31797.157090000001</v>
      </c>
      <c r="BA15" s="67">
        <v>28794.515530000001</v>
      </c>
      <c r="BC15" s="13" t="s">
        <v>59</v>
      </c>
      <c r="BD15" s="26">
        <v>36280</v>
      </c>
      <c r="BE15" s="15">
        <v>446257.8567</v>
      </c>
      <c r="BF15" s="15">
        <v>1812885.192</v>
      </c>
      <c r="BG15" s="15">
        <v>42405.333850000003</v>
      </c>
      <c r="BH15" s="15">
        <v>46879.29189</v>
      </c>
      <c r="BI15" s="27">
        <v>45056.087570000003</v>
      </c>
      <c r="BJ15" s="15">
        <v>39738.818630000002</v>
      </c>
      <c r="BK15" s="15">
        <v>31822.264510000001</v>
      </c>
      <c r="BL15" s="28">
        <v>28486.713329999999</v>
      </c>
      <c r="BN15" s="13" t="s">
        <v>59</v>
      </c>
      <c r="BO15" s="13">
        <v>36280</v>
      </c>
      <c r="BP15" s="13">
        <v>39663</v>
      </c>
      <c r="BQ15" s="29">
        <v>75943</v>
      </c>
      <c r="BR15" s="15">
        <v>45056</v>
      </c>
      <c r="BS15" s="30">
        <v>47440</v>
      </c>
      <c r="BT15" s="31">
        <v>92496</v>
      </c>
      <c r="BU15" s="15">
        <v>28487</v>
      </c>
      <c r="BV15" s="15">
        <v>28795</v>
      </c>
      <c r="BW15" s="25">
        <v>57281</v>
      </c>
    </row>
    <row r="16" spans="1:86" x14ac:dyDescent="0.3">
      <c r="A16" s="56" t="s">
        <v>60</v>
      </c>
      <c r="B16" s="15">
        <v>90624</v>
      </c>
      <c r="C16" s="15">
        <v>5180</v>
      </c>
      <c r="D16" s="35">
        <v>57.158999999999999</v>
      </c>
      <c r="E16" s="15">
        <v>440814</v>
      </c>
      <c r="F16" s="57">
        <v>0.94299999999999995</v>
      </c>
      <c r="G16" s="35">
        <v>11.750999999999999</v>
      </c>
      <c r="H16" s="35">
        <v>0.315</v>
      </c>
      <c r="I16" s="65">
        <v>3764</v>
      </c>
      <c r="J16" s="66">
        <v>101</v>
      </c>
      <c r="K16" s="35">
        <v>0.97299999999999998</v>
      </c>
      <c r="L16" s="35">
        <v>0.94399999999999995</v>
      </c>
      <c r="M16" s="15">
        <v>91215.481</v>
      </c>
      <c r="N16" s="60">
        <v>1.1436E-2</v>
      </c>
      <c r="O16" s="15">
        <v>5077.875</v>
      </c>
      <c r="P16" s="31">
        <v>444038.2</v>
      </c>
      <c r="Q16" s="15">
        <v>1722148.2</v>
      </c>
      <c r="S16" s="61" t="s">
        <v>60</v>
      </c>
      <c r="T16">
        <v>84614</v>
      </c>
      <c r="U16">
        <v>8705</v>
      </c>
      <c r="V16" s="55">
        <v>102.879</v>
      </c>
      <c r="W16">
        <v>402550</v>
      </c>
      <c r="X16" s="55">
        <v>0.89700000000000002</v>
      </c>
      <c r="Y16" s="55">
        <v>21.625</v>
      </c>
      <c r="Z16" s="55">
        <v>0.79900000000000004</v>
      </c>
      <c r="AA16" s="52">
        <v>6012</v>
      </c>
      <c r="AB16" s="52">
        <v>222</v>
      </c>
      <c r="AC16" s="55">
        <v>0.96299999999999997</v>
      </c>
      <c r="AD16" s="55">
        <v>0.90100000000000002</v>
      </c>
      <c r="AE16" s="52">
        <v>86359.395000000004</v>
      </c>
      <c r="AF16" s="55">
        <v>2.0826000000000001E-2</v>
      </c>
      <c r="AG16" s="52">
        <v>8573.3549999999996</v>
      </c>
      <c r="AH16" s="53">
        <v>411663</v>
      </c>
      <c r="AI16" s="30">
        <v>1366627</v>
      </c>
      <c r="AK16" s="13" t="s">
        <v>60</v>
      </c>
      <c r="AL16" s="15">
        <v>444038.2009</v>
      </c>
      <c r="AM16" s="15">
        <v>1722148.2290000001</v>
      </c>
      <c r="AN16" s="14">
        <v>38139</v>
      </c>
      <c r="AO16" s="13"/>
      <c r="AP16" s="13"/>
      <c r="AQ16" s="13"/>
      <c r="AR16" s="13"/>
      <c r="AS16" s="13"/>
      <c r="AT16" s="13"/>
      <c r="AU16" s="13"/>
      <c r="AV16" s="15">
        <v>37866.908470000002</v>
      </c>
      <c r="AW16" s="15">
        <v>42763.165410000001</v>
      </c>
      <c r="AX16" s="16">
        <v>46959.678939999998</v>
      </c>
      <c r="AY16" s="15">
        <v>45291.726240000004</v>
      </c>
      <c r="AZ16" s="15">
        <v>38851.32215</v>
      </c>
      <c r="BA16" s="67">
        <v>30357.260849999999</v>
      </c>
      <c r="BC16" s="13" t="s">
        <v>60</v>
      </c>
      <c r="BD16" s="26">
        <v>32876</v>
      </c>
      <c r="BE16" s="15">
        <v>411663.3959</v>
      </c>
      <c r="BF16" s="15">
        <v>1366627.3359999999</v>
      </c>
      <c r="BG16" s="15">
        <v>33467.529540000003</v>
      </c>
      <c r="BH16" s="15">
        <v>39118.019939999998</v>
      </c>
      <c r="BI16" s="27">
        <v>43245.15122</v>
      </c>
      <c r="BJ16" s="15">
        <v>41563.283949999997</v>
      </c>
      <c r="BK16" s="15">
        <v>36658.216280000001</v>
      </c>
      <c r="BL16" s="28">
        <v>29355.363219999999</v>
      </c>
      <c r="BN16" s="13" t="s">
        <v>60</v>
      </c>
      <c r="BO16" s="13">
        <v>32876</v>
      </c>
      <c r="BP16" s="13">
        <v>38139</v>
      </c>
      <c r="BQ16" s="29">
        <v>71015</v>
      </c>
      <c r="BR16" s="15">
        <v>43245</v>
      </c>
      <c r="BS16" s="30">
        <v>46960</v>
      </c>
      <c r="BT16" s="31">
        <v>90205</v>
      </c>
      <c r="BU16" s="15">
        <v>29355</v>
      </c>
      <c r="BV16" s="15">
        <v>30357</v>
      </c>
      <c r="BW16" s="25">
        <v>59713</v>
      </c>
    </row>
    <row r="17" spans="1:75" x14ac:dyDescent="0.3">
      <c r="A17" s="56" t="s">
        <v>61</v>
      </c>
      <c r="B17" s="15">
        <v>85444</v>
      </c>
      <c r="C17" s="15">
        <v>8034</v>
      </c>
      <c r="D17" s="35">
        <v>94.025999999999996</v>
      </c>
      <c r="E17" s="15">
        <v>408578</v>
      </c>
      <c r="F17" s="57">
        <v>0.90600000000000003</v>
      </c>
      <c r="G17" s="35">
        <v>19.663</v>
      </c>
      <c r="H17" s="35">
        <v>0.48399999999999999</v>
      </c>
      <c r="I17" s="65">
        <v>6214</v>
      </c>
      <c r="J17" s="66">
        <v>153</v>
      </c>
      <c r="K17" s="35">
        <v>0.97499999999999998</v>
      </c>
      <c r="L17" s="35">
        <v>0.90800000000000003</v>
      </c>
      <c r="M17" s="15">
        <v>86137.606</v>
      </c>
      <c r="N17" s="60">
        <v>1.9179000000000002E-2</v>
      </c>
      <c r="O17" s="15">
        <v>7909.2529999999997</v>
      </c>
      <c r="P17" s="31">
        <v>412387.57</v>
      </c>
      <c r="Q17" s="15">
        <v>1278110</v>
      </c>
      <c r="S17" s="61" t="s">
        <v>61</v>
      </c>
      <c r="T17">
        <v>75909</v>
      </c>
      <c r="U17">
        <v>11774</v>
      </c>
      <c r="V17" s="55">
        <v>155.107</v>
      </c>
      <c r="W17">
        <v>351624</v>
      </c>
      <c r="X17" s="55">
        <v>0.84499999999999997</v>
      </c>
      <c r="Y17" s="55">
        <v>33.484999999999999</v>
      </c>
      <c r="Z17" s="55">
        <v>0.96199999999999997</v>
      </c>
      <c r="AA17" s="52">
        <v>8628</v>
      </c>
      <c r="AB17" s="52">
        <v>248</v>
      </c>
      <c r="AC17" s="55">
        <v>0.97099999999999997</v>
      </c>
      <c r="AD17" s="55">
        <v>0.84899999999999998</v>
      </c>
      <c r="AE17" s="52">
        <v>77786.039999999994</v>
      </c>
      <c r="AF17" s="55">
        <v>3.2522000000000002E-2</v>
      </c>
      <c r="AG17" s="52">
        <v>11745.977999999999</v>
      </c>
      <c r="AH17" s="53">
        <v>361168</v>
      </c>
      <c r="AI17" s="30">
        <v>954964</v>
      </c>
      <c r="AK17" s="13" t="s">
        <v>61</v>
      </c>
      <c r="AL17" s="15">
        <v>412387.57270000002</v>
      </c>
      <c r="AM17" s="15">
        <v>1278110.0279999999</v>
      </c>
      <c r="AN17" s="14">
        <v>36764</v>
      </c>
      <c r="AO17" s="13"/>
      <c r="AP17" s="13"/>
      <c r="AQ17" s="13"/>
      <c r="AR17" s="13"/>
      <c r="AS17" s="13"/>
      <c r="AT17" s="13"/>
      <c r="AU17" s="13"/>
      <c r="AV17" s="15">
        <v>35420.487699999998</v>
      </c>
      <c r="AW17" s="15">
        <v>35167.790609999996</v>
      </c>
      <c r="AX17" s="16">
        <v>39715.046920000001</v>
      </c>
      <c r="AY17" s="15">
        <v>43612.436889999997</v>
      </c>
      <c r="AZ17" s="15">
        <v>42063.374300000003</v>
      </c>
      <c r="BA17" s="67">
        <v>36082.036200000002</v>
      </c>
      <c r="BC17" s="13" t="s">
        <v>61</v>
      </c>
      <c r="BD17" s="26">
        <v>30450</v>
      </c>
      <c r="BE17" s="15">
        <v>361168.42950000003</v>
      </c>
      <c r="BF17" s="15">
        <v>954963.93980000005</v>
      </c>
      <c r="BG17" s="15">
        <v>28843.403149999998</v>
      </c>
      <c r="BH17" s="15">
        <v>29362.375189999999</v>
      </c>
      <c r="BI17" s="27">
        <v>34319.771849999997</v>
      </c>
      <c r="BJ17" s="15">
        <v>37940.665860000001</v>
      </c>
      <c r="BK17" s="15">
        <v>36465.09779</v>
      </c>
      <c r="BL17" s="28">
        <v>32161.689699999999</v>
      </c>
      <c r="BN17" s="13" t="s">
        <v>61</v>
      </c>
      <c r="BO17" s="13">
        <v>30450</v>
      </c>
      <c r="BP17" s="13">
        <v>36764</v>
      </c>
      <c r="BQ17" s="29">
        <v>67214</v>
      </c>
      <c r="BR17" s="15">
        <v>34320</v>
      </c>
      <c r="BS17" s="30">
        <v>39715</v>
      </c>
      <c r="BT17" s="31">
        <v>74035</v>
      </c>
      <c r="BU17" s="15">
        <v>32162</v>
      </c>
      <c r="BV17" s="15">
        <v>36082</v>
      </c>
      <c r="BW17" s="25">
        <v>68244</v>
      </c>
    </row>
    <row r="18" spans="1:75" x14ac:dyDescent="0.3">
      <c r="A18" s="56" t="s">
        <v>62</v>
      </c>
      <c r="B18" s="15">
        <v>77409</v>
      </c>
      <c r="C18" s="15">
        <v>13164</v>
      </c>
      <c r="D18" s="35">
        <v>170.05799999999999</v>
      </c>
      <c r="E18" s="15">
        <v>356854</v>
      </c>
      <c r="F18" s="57">
        <v>0.83</v>
      </c>
      <c r="G18" s="35">
        <v>36.889000000000003</v>
      </c>
      <c r="H18" s="35">
        <v>1.075</v>
      </c>
      <c r="I18" s="65">
        <v>10951</v>
      </c>
      <c r="J18" s="66">
        <v>319</v>
      </c>
      <c r="K18" s="35">
        <v>0.97099999999999997</v>
      </c>
      <c r="L18" s="35">
        <v>0.83399999999999996</v>
      </c>
      <c r="M18" s="15">
        <v>78228.353000000003</v>
      </c>
      <c r="N18" s="60">
        <v>3.5813999999999999E-2</v>
      </c>
      <c r="O18" s="15">
        <v>12949.851000000001</v>
      </c>
      <c r="P18" s="31">
        <v>361581.57</v>
      </c>
      <c r="Q18" s="15">
        <v>865722.5</v>
      </c>
      <c r="S18" s="61" t="s">
        <v>62</v>
      </c>
      <c r="T18">
        <v>64135</v>
      </c>
      <c r="U18">
        <v>17861</v>
      </c>
      <c r="V18" s="55">
        <v>278.49099999999999</v>
      </c>
      <c r="W18">
        <v>278407</v>
      </c>
      <c r="X18" s="55">
        <v>0.72199999999999998</v>
      </c>
      <c r="Y18" s="55">
        <v>64.153999999999996</v>
      </c>
      <c r="Z18" s="55">
        <v>2.1709999999999998</v>
      </c>
      <c r="AA18" s="52">
        <v>12440</v>
      </c>
      <c r="AB18" s="52">
        <v>421</v>
      </c>
      <c r="AC18" s="55">
        <v>0.96599999999999997</v>
      </c>
      <c r="AD18" s="55">
        <v>0.73</v>
      </c>
      <c r="AE18" s="52">
        <v>66040.062000000005</v>
      </c>
      <c r="AF18" s="55">
        <v>6.1983000000000003E-2</v>
      </c>
      <c r="AG18" s="52">
        <v>17862.274000000001</v>
      </c>
      <c r="AH18" s="53">
        <v>288180</v>
      </c>
      <c r="AI18" s="30">
        <v>593796</v>
      </c>
      <c r="AK18" s="13" t="s">
        <v>62</v>
      </c>
      <c r="AL18" s="15">
        <v>361581.56550000003</v>
      </c>
      <c r="AM18" s="15">
        <v>865722.45539999998</v>
      </c>
      <c r="AN18" s="14">
        <v>31847</v>
      </c>
      <c r="AO18" s="13"/>
      <c r="AP18" s="13"/>
      <c r="AQ18" s="13"/>
      <c r="AR18" s="13"/>
      <c r="AS18" s="13"/>
      <c r="AT18" s="13"/>
      <c r="AU18" s="13"/>
      <c r="AV18" s="15">
        <v>32234.687839999999</v>
      </c>
      <c r="AW18" s="15">
        <v>31056.695800000001</v>
      </c>
      <c r="AX18" s="16">
        <v>30835.1309</v>
      </c>
      <c r="AY18" s="15">
        <v>34822.166799999999</v>
      </c>
      <c r="AZ18" s="15">
        <v>38239.399669999999</v>
      </c>
      <c r="BA18" s="67">
        <v>36881.181049999999</v>
      </c>
      <c r="BC18" s="13" t="s">
        <v>62</v>
      </c>
      <c r="BD18" s="26">
        <v>23259</v>
      </c>
      <c r="BE18" s="15">
        <v>288179.5625</v>
      </c>
      <c r="BF18" s="15">
        <v>593795.51029999997</v>
      </c>
      <c r="BG18" s="15">
        <v>24296.33092</v>
      </c>
      <c r="BH18" s="15">
        <v>23014.41273</v>
      </c>
      <c r="BI18" s="27">
        <v>23428.505229999999</v>
      </c>
      <c r="BJ18" s="15">
        <v>27384.056939999999</v>
      </c>
      <c r="BK18" s="15">
        <v>30273.201079999999</v>
      </c>
      <c r="BL18" s="28">
        <v>29095.83195</v>
      </c>
      <c r="BN18" s="13" t="s">
        <v>62</v>
      </c>
      <c r="BO18" s="13">
        <v>23259</v>
      </c>
      <c r="BP18" s="13">
        <v>31847</v>
      </c>
      <c r="BQ18" s="29">
        <v>55106</v>
      </c>
      <c r="BR18" s="15">
        <v>23429</v>
      </c>
      <c r="BS18" s="30">
        <v>30835</v>
      </c>
      <c r="BT18" s="31">
        <v>54264</v>
      </c>
      <c r="BU18" s="15">
        <v>29096</v>
      </c>
      <c r="BV18" s="15">
        <v>36881</v>
      </c>
      <c r="BW18" s="25">
        <v>65977</v>
      </c>
    </row>
    <row r="19" spans="1:75" x14ac:dyDescent="0.3">
      <c r="A19" s="56" t="s">
        <v>63</v>
      </c>
      <c r="B19" s="15">
        <v>64245</v>
      </c>
      <c r="C19" s="15">
        <v>21317</v>
      </c>
      <c r="D19" s="35">
        <v>331.80799999999999</v>
      </c>
      <c r="E19" s="15">
        <v>271459</v>
      </c>
      <c r="F19" s="57">
        <v>0.66800000000000004</v>
      </c>
      <c r="G19" s="35">
        <v>78.528000000000006</v>
      </c>
      <c r="H19" s="35">
        <v>2.2959999999999998</v>
      </c>
      <c r="I19" s="73">
        <v>15770</v>
      </c>
      <c r="J19" s="66">
        <v>461</v>
      </c>
      <c r="K19" s="35">
        <v>0.97099999999999997</v>
      </c>
      <c r="L19" s="35">
        <v>0.67600000000000005</v>
      </c>
      <c r="M19" s="15">
        <v>65278.502</v>
      </c>
      <c r="N19" s="60">
        <v>7.6231999999999994E-2</v>
      </c>
      <c r="O19" s="15">
        <v>21142.792000000001</v>
      </c>
      <c r="P19" s="31">
        <v>277348.21999999997</v>
      </c>
      <c r="Q19" s="15">
        <v>504140.9</v>
      </c>
      <c r="S19" s="61" t="s">
        <v>63</v>
      </c>
      <c r="T19">
        <v>46274</v>
      </c>
      <c r="U19">
        <v>20813</v>
      </c>
      <c r="V19" s="55">
        <v>449.77699999999999</v>
      </c>
      <c r="W19">
        <v>179199</v>
      </c>
      <c r="X19" s="55">
        <v>0.55000000000000004</v>
      </c>
      <c r="Y19" s="55">
        <v>116.145</v>
      </c>
      <c r="Z19" s="55">
        <v>3.8919999999999999</v>
      </c>
      <c r="AA19" s="52">
        <v>13160</v>
      </c>
      <c r="AB19" s="52">
        <v>441</v>
      </c>
      <c r="AC19" s="55">
        <v>0.96599999999999997</v>
      </c>
      <c r="AD19" s="55">
        <v>0.56100000000000005</v>
      </c>
      <c r="AE19" s="52">
        <v>48177.788</v>
      </c>
      <c r="AF19" s="55">
        <v>0.11225300000000001</v>
      </c>
      <c r="AG19" s="52">
        <v>21133.223000000002</v>
      </c>
      <c r="AH19" s="53">
        <v>188265</v>
      </c>
      <c r="AI19" s="30">
        <v>305616</v>
      </c>
      <c r="AK19" s="13" t="s">
        <v>63</v>
      </c>
      <c r="AL19" s="15">
        <v>277348.21590000001</v>
      </c>
      <c r="AM19" s="15">
        <v>504140.8898</v>
      </c>
      <c r="AN19" s="14">
        <v>36790</v>
      </c>
      <c r="AO19" s="13"/>
      <c r="AP19" s="13"/>
      <c r="AQ19" s="13"/>
      <c r="AR19" s="13"/>
      <c r="AS19" s="13"/>
      <c r="AT19" s="13"/>
      <c r="AU19" s="13"/>
      <c r="AV19" s="15">
        <v>40978.322509999998</v>
      </c>
      <c r="AW19" s="15">
        <v>43159.852879999999</v>
      </c>
      <c r="AX19" s="16">
        <v>43237.666219999999</v>
      </c>
      <c r="AY19" s="15">
        <v>43102.721740000001</v>
      </c>
      <c r="AZ19" s="15">
        <v>46100.239309999997</v>
      </c>
      <c r="BA19" s="67">
        <v>50069.862520000002</v>
      </c>
      <c r="BC19" s="13" t="s">
        <v>63</v>
      </c>
      <c r="BD19" s="26">
        <v>18391</v>
      </c>
      <c r="BE19" s="15">
        <v>188264.98869999999</v>
      </c>
      <c r="BF19" s="15">
        <v>305615.94780000002</v>
      </c>
      <c r="BG19" s="15">
        <v>22256.694329999998</v>
      </c>
      <c r="BH19" s="15">
        <v>24418.729070000001</v>
      </c>
      <c r="BI19" s="27">
        <v>24411.44598</v>
      </c>
      <c r="BJ19" s="15">
        <v>24679.172129999999</v>
      </c>
      <c r="BK19" s="15">
        <v>27366.098699999999</v>
      </c>
      <c r="BL19" s="28">
        <v>30285.280180000002</v>
      </c>
      <c r="BN19" s="40" t="s">
        <v>63</v>
      </c>
      <c r="BO19" s="40">
        <v>18391</v>
      </c>
      <c r="BP19" s="40">
        <v>36790</v>
      </c>
      <c r="BQ19" s="41">
        <v>55181</v>
      </c>
      <c r="BR19" s="42">
        <v>24411</v>
      </c>
      <c r="BS19" s="42">
        <v>43238</v>
      </c>
      <c r="BT19" s="43">
        <v>67649</v>
      </c>
      <c r="BU19" s="42">
        <v>30285</v>
      </c>
      <c r="BV19" s="42">
        <v>50070</v>
      </c>
      <c r="BW19" s="44">
        <v>80355</v>
      </c>
    </row>
    <row r="20" spans="1:75" x14ac:dyDescent="0.3">
      <c r="A20" s="56" t="s">
        <v>64</v>
      </c>
      <c r="B20" s="15">
        <v>42929</v>
      </c>
      <c r="C20" s="15">
        <v>23713</v>
      </c>
      <c r="D20" s="35">
        <v>552.37699999999995</v>
      </c>
      <c r="E20" s="15">
        <v>154455</v>
      </c>
      <c r="F20" s="57">
        <v>0.44800000000000001</v>
      </c>
      <c r="G20" s="35">
        <v>153.52699999999999</v>
      </c>
      <c r="H20" s="35">
        <v>4.7</v>
      </c>
      <c r="I20" s="65">
        <v>16952</v>
      </c>
      <c r="J20" s="74">
        <v>519</v>
      </c>
      <c r="K20" s="35">
        <v>0.96899999999999997</v>
      </c>
      <c r="L20" s="35">
        <v>0.45900000000000002</v>
      </c>
      <c r="M20" s="15">
        <v>44135.709000000003</v>
      </c>
      <c r="N20" s="60">
        <v>0.14882699999999999</v>
      </c>
      <c r="O20" s="15">
        <v>23887.345000000001</v>
      </c>
      <c r="P20" s="15">
        <v>160504.57999999999</v>
      </c>
      <c r="Q20" s="31">
        <v>226792.7</v>
      </c>
      <c r="S20" s="61" t="s">
        <v>64</v>
      </c>
      <c r="T20">
        <v>25461</v>
      </c>
      <c r="U20">
        <v>16447</v>
      </c>
      <c r="V20" s="55">
        <v>645.96799999999996</v>
      </c>
      <c r="W20">
        <v>84071</v>
      </c>
      <c r="X20" s="55">
        <v>0.35399999999999998</v>
      </c>
      <c r="Y20" s="55">
        <v>195.63200000000001</v>
      </c>
      <c r="Z20" s="55">
        <v>9.6620000000000008</v>
      </c>
      <c r="AA20" s="52">
        <v>9294</v>
      </c>
      <c r="AB20" s="52">
        <v>459</v>
      </c>
      <c r="AC20" s="55">
        <v>0.95099999999999996</v>
      </c>
      <c r="AD20" s="55">
        <v>0.373</v>
      </c>
      <c r="AE20" s="52">
        <v>27044.564999999999</v>
      </c>
      <c r="AF20" s="55">
        <v>0.185971</v>
      </c>
      <c r="AG20" s="52">
        <v>16966.121999999999</v>
      </c>
      <c r="AH20" s="52">
        <v>91230</v>
      </c>
      <c r="AI20" s="75">
        <v>117351</v>
      </c>
      <c r="AK20" s="40" t="s">
        <v>64</v>
      </c>
      <c r="AL20" s="42">
        <v>228756.4602</v>
      </c>
      <c r="AM20" s="42">
        <v>226792.67389999999</v>
      </c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7"/>
      <c r="BC20" s="40" t="s">
        <v>64</v>
      </c>
      <c r="BD20" s="40"/>
      <c r="BE20" s="42"/>
      <c r="BF20" s="42">
        <v>117350.95909999999</v>
      </c>
      <c r="BG20" s="40"/>
      <c r="BH20" s="40"/>
      <c r="BI20" s="40"/>
      <c r="BJ20" s="40"/>
      <c r="BK20" s="40"/>
      <c r="BL20" s="47"/>
    </row>
    <row r="21" spans="1:75" x14ac:dyDescent="0.3">
      <c r="A21" s="76" t="s">
        <v>102</v>
      </c>
      <c r="B21" s="77">
        <v>19216</v>
      </c>
      <c r="C21" s="77">
        <v>15032</v>
      </c>
      <c r="D21" s="78">
        <v>782.26499999999999</v>
      </c>
      <c r="E21" s="77">
        <v>52584</v>
      </c>
      <c r="F21" s="79">
        <v>0.218</v>
      </c>
      <c r="G21" s="78">
        <v>285.86599999999999</v>
      </c>
      <c r="H21" s="78">
        <v>8.3309999999999995</v>
      </c>
      <c r="I21" s="80">
        <v>11152</v>
      </c>
      <c r="J21" s="81">
        <v>325</v>
      </c>
      <c r="K21" s="78">
        <v>0.97099999999999997</v>
      </c>
      <c r="L21" s="78">
        <v>0.22800000000000001</v>
      </c>
      <c r="M21" s="77">
        <v>20248.365000000002</v>
      </c>
      <c r="N21" s="82">
        <v>0.27753499999999998</v>
      </c>
      <c r="O21" s="77">
        <v>15639.295</v>
      </c>
      <c r="P21" s="77">
        <v>56350.61</v>
      </c>
      <c r="Q21" s="77">
        <v>66288.09</v>
      </c>
      <c r="S21" s="83" t="s">
        <v>102</v>
      </c>
      <c r="T21" s="84">
        <v>9014</v>
      </c>
      <c r="U21" s="84">
        <v>7995</v>
      </c>
      <c r="V21" s="85">
        <v>886.95399999999995</v>
      </c>
      <c r="W21" s="84">
        <v>20933</v>
      </c>
      <c r="X21" s="85">
        <v>0.113</v>
      </c>
      <c r="Y21" s="85">
        <v>381.93299999999999</v>
      </c>
      <c r="Z21" s="85">
        <v>14.935</v>
      </c>
      <c r="AA21" s="86">
        <v>3478</v>
      </c>
      <c r="AB21" s="86">
        <v>136</v>
      </c>
      <c r="AC21" s="85">
        <v>0.96099999999999997</v>
      </c>
      <c r="AD21" s="85">
        <v>0.123</v>
      </c>
      <c r="AE21" s="86">
        <v>10078.441999999999</v>
      </c>
      <c r="AF21" s="85">
        <v>0.36699799999999999</v>
      </c>
      <c r="AG21" s="86">
        <v>8837.732</v>
      </c>
      <c r="AH21" s="86">
        <v>24081</v>
      </c>
      <c r="AI21" s="87">
        <v>26120.843000000001</v>
      </c>
    </row>
    <row r="22" spans="1:75" x14ac:dyDescent="0.3">
      <c r="A22" s="76" t="s">
        <v>103</v>
      </c>
      <c r="B22" s="77">
        <v>4184</v>
      </c>
      <c r="C22" s="77">
        <v>3879</v>
      </c>
      <c r="D22" s="78">
        <v>927.10299999999995</v>
      </c>
      <c r="E22" s="77">
        <v>8355</v>
      </c>
      <c r="F22" s="79">
        <v>7.2999999999999995E-2</v>
      </c>
      <c r="G22" s="78">
        <v>464.27300000000002</v>
      </c>
      <c r="H22" s="78">
        <v>13.53</v>
      </c>
      <c r="I22" s="88"/>
      <c r="J22" s="88"/>
      <c r="K22" s="78">
        <v>0.97099999999999997</v>
      </c>
      <c r="L22" s="78">
        <v>7.9000000000000001E-2</v>
      </c>
      <c r="M22" s="77">
        <v>4609.0690000000004</v>
      </c>
      <c r="N22" s="82">
        <v>0.450743</v>
      </c>
      <c r="O22" s="77">
        <v>4246.4380000000001</v>
      </c>
      <c r="P22" s="77">
        <v>9420.98</v>
      </c>
      <c r="Q22" s="77">
        <v>9937.48</v>
      </c>
      <c r="S22" s="83" t="s">
        <v>103</v>
      </c>
      <c r="T22" s="84">
        <v>1019</v>
      </c>
      <c r="U22" s="84">
        <v>990</v>
      </c>
      <c r="V22" s="85">
        <v>971.54100000000005</v>
      </c>
      <c r="W22" s="84">
        <v>1581</v>
      </c>
      <c r="X22" s="85">
        <v>2.8000000000000001E-2</v>
      </c>
      <c r="Y22" s="85">
        <v>626.18600000000004</v>
      </c>
      <c r="Z22" s="85">
        <v>24.486000000000001</v>
      </c>
      <c r="AA22" s="85"/>
      <c r="AB22" s="85"/>
      <c r="AC22" s="85">
        <v>0.96099999999999997</v>
      </c>
      <c r="AD22" s="85">
        <v>3.270907E-2</v>
      </c>
      <c r="AE22" s="85">
        <v>1240.711</v>
      </c>
      <c r="AF22" s="85">
        <v>0.60170025100000002</v>
      </c>
      <c r="AG22" s="86">
        <v>1200.1279999999999</v>
      </c>
      <c r="AH22" s="86">
        <v>1995</v>
      </c>
      <c r="AI22" s="87">
        <v>2039.7080000000001</v>
      </c>
      <c r="AO22" t="s">
        <v>65</v>
      </c>
      <c r="AP22" s="52">
        <v>30922.629000000001</v>
      </c>
      <c r="AQ22" s="52">
        <v>29446.670999999998</v>
      </c>
      <c r="AR22" s="52">
        <v>28547.025000000001</v>
      </c>
      <c r="AS22" s="52">
        <v>27366.111000000001</v>
      </c>
      <c r="AT22" s="52">
        <v>25150.656999999999</v>
      </c>
      <c r="AU22" s="52">
        <v>22091.088</v>
      </c>
    </row>
    <row r="23" spans="1:75" x14ac:dyDescent="0.3">
      <c r="A23" s="76" t="s">
        <v>104</v>
      </c>
      <c r="B23" s="77">
        <v>305</v>
      </c>
      <c r="C23" s="77">
        <v>300</v>
      </c>
      <c r="D23" s="78">
        <v>983.60699999999997</v>
      </c>
      <c r="E23" s="77">
        <v>417</v>
      </c>
      <c r="F23" s="79">
        <v>1.6E-2</v>
      </c>
      <c r="G23" s="78">
        <v>719.42399999999998</v>
      </c>
      <c r="H23" s="78">
        <v>20.966000000000001</v>
      </c>
      <c r="I23" s="89"/>
      <c r="J23" s="89"/>
      <c r="K23" s="78">
        <v>0.97099999999999997</v>
      </c>
      <c r="L23" s="78">
        <v>1.7999999999999999E-2</v>
      </c>
      <c r="M23" s="77">
        <v>362.63099999999997</v>
      </c>
      <c r="N23" s="82">
        <v>0.69845800000000002</v>
      </c>
      <c r="O23" s="77">
        <v>355.93</v>
      </c>
      <c r="P23" s="77">
        <v>509.59</v>
      </c>
      <c r="Q23" s="77">
        <v>516.5</v>
      </c>
      <c r="S23" s="83" t="s">
        <v>104</v>
      </c>
      <c r="T23" s="84">
        <v>29</v>
      </c>
      <c r="U23" s="84">
        <v>29</v>
      </c>
      <c r="V23" s="85">
        <v>1000</v>
      </c>
      <c r="W23" s="84">
        <v>31</v>
      </c>
      <c r="X23" s="85">
        <v>0</v>
      </c>
      <c r="Y23" s="85">
        <v>935.48400000000004</v>
      </c>
      <c r="Z23" s="85">
        <v>36.58</v>
      </c>
      <c r="AA23" s="85"/>
      <c r="AB23" s="85"/>
      <c r="AC23" s="85">
        <v>0.96099999999999997</v>
      </c>
      <c r="AD23" s="85">
        <v>0</v>
      </c>
      <c r="AE23" s="85">
        <v>40.582000000000001</v>
      </c>
      <c r="AF23" s="85">
        <v>0.89890370799999997</v>
      </c>
      <c r="AG23" s="86">
        <v>40.582000000000001</v>
      </c>
      <c r="AH23" s="86">
        <v>45</v>
      </c>
      <c r="AI23" s="87">
        <v>45.146999999999998</v>
      </c>
      <c r="AO23" t="s">
        <v>66</v>
      </c>
      <c r="AP23" s="52">
        <v>15084.209269999999</v>
      </c>
      <c r="AQ23" s="52">
        <v>14364.22982</v>
      </c>
      <c r="AR23" s="52">
        <v>13925.377920000001</v>
      </c>
      <c r="AS23" s="52">
        <v>13349.322469999999</v>
      </c>
      <c r="AT23" s="52">
        <v>12268.613149999999</v>
      </c>
      <c r="AU23" s="52">
        <v>10776.14063</v>
      </c>
    </row>
    <row r="24" spans="1:75" x14ac:dyDescent="0.3">
      <c r="A24" s="90" t="s">
        <v>105</v>
      </c>
      <c r="B24" s="91">
        <v>4</v>
      </c>
      <c r="C24" s="91">
        <v>4</v>
      </c>
      <c r="D24" s="92">
        <v>1000</v>
      </c>
      <c r="E24" s="91">
        <v>4</v>
      </c>
      <c r="F24" s="93">
        <v>0</v>
      </c>
      <c r="G24" s="92">
        <v>1000</v>
      </c>
      <c r="H24" s="92">
        <v>29.143000000000001</v>
      </c>
      <c r="I24" s="94"/>
      <c r="J24" s="94"/>
      <c r="K24" s="92">
        <v>0.97099999999999997</v>
      </c>
      <c r="L24" s="92">
        <v>0</v>
      </c>
      <c r="M24" s="91">
        <v>6.7009999999999996</v>
      </c>
      <c r="N24" s="95">
        <v>0.97085699999999997</v>
      </c>
      <c r="O24" s="91">
        <v>6.7009999999999996</v>
      </c>
      <c r="P24" s="91">
        <v>6.9</v>
      </c>
      <c r="Q24" s="91">
        <v>6.9</v>
      </c>
      <c r="S24" s="96"/>
      <c r="T24" s="51"/>
      <c r="U24" s="51"/>
      <c r="V24" s="97"/>
      <c r="W24" s="51"/>
      <c r="X24" s="97"/>
      <c r="Y24" s="97"/>
      <c r="Z24" s="97"/>
      <c r="AA24" s="97"/>
      <c r="AB24" s="97"/>
      <c r="AC24" s="97"/>
      <c r="AD24" s="97"/>
      <c r="AE24" s="97"/>
      <c r="AF24" s="97"/>
      <c r="AG24" s="48"/>
      <c r="AH24" s="48"/>
      <c r="AI24" s="58"/>
      <c r="AO24" t="s">
        <v>67</v>
      </c>
      <c r="AP24" s="52">
        <v>15838.42</v>
      </c>
      <c r="AQ24" s="52">
        <v>15082.441000000001</v>
      </c>
      <c r="AR24" s="52">
        <v>14621.647000000001</v>
      </c>
      <c r="AS24" s="52">
        <v>14016.789000000001</v>
      </c>
      <c r="AT24" s="52">
        <v>12882.044</v>
      </c>
      <c r="AU24" s="52">
        <v>11314.948</v>
      </c>
    </row>
    <row r="25" spans="1:75" x14ac:dyDescent="0.3">
      <c r="B25" s="52"/>
      <c r="C25" s="52"/>
      <c r="D25" s="55"/>
      <c r="E25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FVG_PUNTO3_NORM</vt:lpstr>
      <vt:lpstr>FVG_PUNTO2_NORM</vt:lpstr>
      <vt:lpstr>FVG_PUNTO1_NORM</vt:lpstr>
      <vt:lpstr>FVG_PUNTO1_TM</vt:lpstr>
      <vt:lpstr>FVG_PUNTO2_TM</vt:lpstr>
      <vt:lpstr>FVG_PUNTO3_TM</vt:lpstr>
      <vt:lpstr>FVG_PUNTO1</vt:lpstr>
      <vt:lpstr>FVG_PUNTO2</vt:lpstr>
      <vt:lpstr>FVG_PUNTO3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Bonsignore</dc:creator>
  <cp:lastModifiedBy>Luca Bonsignore</cp:lastModifiedBy>
  <dcterms:created xsi:type="dcterms:W3CDTF">2025-01-11T15:23:15Z</dcterms:created>
  <dcterms:modified xsi:type="dcterms:W3CDTF">2025-01-14T11:34:22Z</dcterms:modified>
</cp:coreProperties>
</file>