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geit-my.sharepoint.com/personal/s5203376_studenti_unige_it/Documents/Documenti/Luca/UNI/MAGISTRALE/I_ANNO_LM/TEORIE_E_MODELLI_DEMOGRAFICI/Lavoro_di_gruppo/File_finali/"/>
    </mc:Choice>
  </mc:AlternateContent>
  <xr:revisionPtr revIDLastSave="821" documentId="8_{EF81D32F-B2D2-46F6-B130-2C6909E476C6}" xr6:coauthVersionLast="47" xr6:coauthVersionMax="47" xr10:uidLastSave="{194CD8B0-C8C6-4005-B1B3-A8A5F83094C1}"/>
  <bookViews>
    <workbookView xWindow="2652" yWindow="2652" windowWidth="17280" windowHeight="8880" activeTab="7" xr2:uid="{D7769741-E046-469E-B7F5-B02239972C75}"/>
  </bookViews>
  <sheets>
    <sheet name="SARDEGNA_PUNTO1_NORM" sheetId="9" r:id="rId1"/>
    <sheet name="SARDEGNA_PUNTO2_NORM" sheetId="10" r:id="rId2"/>
    <sheet name="SARDEGNA_PUNTO3_NORM" sheetId="11" r:id="rId3"/>
    <sheet name="SARDEGNA_PUNTO1 _TM" sheetId="7" r:id="rId4"/>
    <sheet name="SARDEGNA_PUNTO2 _TM" sheetId="8" r:id="rId5"/>
    <sheet name="SARDEGNA_PUNTO3_TM" sheetId="6" r:id="rId6"/>
    <sheet name="SARDEGNA_PUNTO1" sheetId="1" r:id="rId7"/>
    <sheet name="SARDEGNA_PUNTO2" sheetId="5" r:id="rId8"/>
    <sheet name="SARDEGNA_PUNTO3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0" i="9" l="1"/>
  <c r="AP9" i="9"/>
  <c r="AP10" i="10"/>
  <c r="AP9" i="10"/>
  <c r="BZ9" i="11"/>
  <c r="BZ8" i="11"/>
  <c r="CB7" i="11"/>
  <c r="CC7" i="11"/>
  <c r="CD7" i="11"/>
  <c r="CE7" i="11"/>
  <c r="CF7" i="11"/>
  <c r="CA7" i="11"/>
  <c r="BZ7" i="11"/>
  <c r="AR8" i="10"/>
  <c r="AS8" i="10"/>
  <c r="AT8" i="10"/>
  <c r="AU8" i="10"/>
  <c r="AV8" i="10"/>
  <c r="AQ8" i="10"/>
  <c r="AP8" i="10"/>
  <c r="G24" i="11"/>
  <c r="D24" i="11"/>
  <c r="F24" i="11" s="1"/>
  <c r="G23" i="11"/>
  <c r="D23" i="11"/>
  <c r="F23" i="11" s="1"/>
  <c r="G22" i="11"/>
  <c r="D22" i="11"/>
  <c r="F22" i="11" s="1"/>
  <c r="K21" i="11"/>
  <c r="K22" i="11" s="1"/>
  <c r="G21" i="11"/>
  <c r="D21" i="11"/>
  <c r="F21" i="11" s="1"/>
  <c r="L21" i="11" s="1"/>
  <c r="K20" i="11"/>
  <c r="E20" i="11"/>
  <c r="C20" i="11"/>
  <c r="D20" i="11" s="1"/>
  <c r="F20" i="11" s="1"/>
  <c r="L20" i="11" s="1"/>
  <c r="B20" i="11"/>
  <c r="K19" i="11"/>
  <c r="H19" i="11"/>
  <c r="N19" i="11" s="1"/>
  <c r="G19" i="11"/>
  <c r="D19" i="11"/>
  <c r="F19" i="11" s="1"/>
  <c r="L19" i="11" s="1"/>
  <c r="K18" i="11"/>
  <c r="G18" i="11"/>
  <c r="D18" i="11"/>
  <c r="F18" i="11" s="1"/>
  <c r="L18" i="11" s="1"/>
  <c r="N17" i="11"/>
  <c r="K17" i="11"/>
  <c r="H17" i="11"/>
  <c r="G17" i="11"/>
  <c r="F17" i="11"/>
  <c r="L17" i="11" s="1"/>
  <c r="D17" i="11"/>
  <c r="K16" i="11"/>
  <c r="G16" i="11"/>
  <c r="H16" i="11" s="1"/>
  <c r="N16" i="11" s="1"/>
  <c r="D16" i="11"/>
  <c r="F16" i="11" s="1"/>
  <c r="L16" i="11" s="1"/>
  <c r="N15" i="11"/>
  <c r="L15" i="11"/>
  <c r="K15" i="11"/>
  <c r="H15" i="11"/>
  <c r="G15" i="11"/>
  <c r="F15" i="11"/>
  <c r="D15" i="11"/>
  <c r="K14" i="11"/>
  <c r="G14" i="11"/>
  <c r="H14" i="11" s="1"/>
  <c r="N14" i="11" s="1"/>
  <c r="D14" i="11"/>
  <c r="F14" i="11" s="1"/>
  <c r="L14" i="11" s="1"/>
  <c r="K13" i="11"/>
  <c r="L13" i="11" s="1"/>
  <c r="H13" i="11"/>
  <c r="N13" i="11" s="1"/>
  <c r="G13" i="11"/>
  <c r="F13" i="11"/>
  <c r="D13" i="11"/>
  <c r="K12" i="11"/>
  <c r="G12" i="11"/>
  <c r="D12" i="11"/>
  <c r="F12" i="11" s="1"/>
  <c r="L12" i="11" s="1"/>
  <c r="CF11" i="11"/>
  <c r="CE11" i="11"/>
  <c r="CD11" i="11"/>
  <c r="CC11" i="11"/>
  <c r="CB11" i="11"/>
  <c r="CA11" i="11"/>
  <c r="BZ11" i="11"/>
  <c r="K11" i="11"/>
  <c r="G11" i="11"/>
  <c r="D11" i="11"/>
  <c r="F11" i="11" s="1"/>
  <c r="L11" i="11" s="1"/>
  <c r="N10" i="11"/>
  <c r="K10" i="11"/>
  <c r="H10" i="11"/>
  <c r="G10" i="11"/>
  <c r="D10" i="11"/>
  <c r="F10" i="11" s="1"/>
  <c r="L10" i="11" s="1"/>
  <c r="K9" i="11"/>
  <c r="G9" i="11"/>
  <c r="H9" i="11" s="1"/>
  <c r="N9" i="11" s="1"/>
  <c r="D9" i="11"/>
  <c r="F9" i="11" s="1"/>
  <c r="L9" i="11" s="1"/>
  <c r="N8" i="11"/>
  <c r="L8" i="11"/>
  <c r="K8" i="11"/>
  <c r="H8" i="11"/>
  <c r="G8" i="11"/>
  <c r="F8" i="11"/>
  <c r="D8" i="11"/>
  <c r="K7" i="11"/>
  <c r="G7" i="11"/>
  <c r="H7" i="11" s="1"/>
  <c r="D7" i="11"/>
  <c r="F7" i="11" s="1"/>
  <c r="L7" i="11" s="1"/>
  <c r="K6" i="11"/>
  <c r="G6" i="11"/>
  <c r="H6" i="11" s="1"/>
  <c r="D6" i="11"/>
  <c r="F6" i="11" s="1"/>
  <c r="L6" i="11" s="1"/>
  <c r="K5" i="11"/>
  <c r="G5" i="11"/>
  <c r="H5" i="11" s="1"/>
  <c r="D5" i="11"/>
  <c r="F5" i="11" s="1"/>
  <c r="L5" i="11" s="1"/>
  <c r="K4" i="11"/>
  <c r="G4" i="11"/>
  <c r="D4" i="11"/>
  <c r="F4" i="11" s="1"/>
  <c r="L4" i="11" s="1"/>
  <c r="CF3" i="11"/>
  <c r="CE3" i="11"/>
  <c r="CD3" i="11"/>
  <c r="CC3" i="11"/>
  <c r="CB3" i="11"/>
  <c r="CA3" i="11"/>
  <c r="BZ3" i="11"/>
  <c r="K3" i="11"/>
  <c r="G3" i="11"/>
  <c r="H3" i="11" s="1"/>
  <c r="D3" i="11"/>
  <c r="F3" i="11" s="1"/>
  <c r="L3" i="11" s="1"/>
  <c r="K2" i="11"/>
  <c r="G2" i="11"/>
  <c r="H2" i="11" s="1"/>
  <c r="D2" i="11"/>
  <c r="F2" i="11" s="1"/>
  <c r="L2" i="11" s="1"/>
  <c r="AM19" i="10"/>
  <c r="AJ19" i="10"/>
  <c r="L19" i="10"/>
  <c r="M19" i="10" s="1"/>
  <c r="N19" i="10" s="1"/>
  <c r="AM18" i="10"/>
  <c r="AJ18" i="10"/>
  <c r="M18" i="10"/>
  <c r="L18" i="10"/>
  <c r="AM17" i="10"/>
  <c r="AJ17" i="10"/>
  <c r="O17" i="10"/>
  <c r="P18" i="10" s="1"/>
  <c r="N17" i="10"/>
  <c r="O18" i="10" s="1"/>
  <c r="L17" i="10"/>
  <c r="AM16" i="10"/>
  <c r="AJ16" i="10"/>
  <c r="N16" i="10"/>
  <c r="M16" i="10"/>
  <c r="L16" i="10"/>
  <c r="M17" i="10" s="1"/>
  <c r="N18" i="10" s="1"/>
  <c r="AM15" i="10"/>
  <c r="AJ15" i="10"/>
  <c r="M15" i="10"/>
  <c r="L15" i="10"/>
  <c r="AM14" i="10"/>
  <c r="AJ14" i="10"/>
  <c r="L14" i="10"/>
  <c r="AM13" i="10"/>
  <c r="AJ13" i="10"/>
  <c r="M13" i="10"/>
  <c r="N14" i="10" s="1"/>
  <c r="L13" i="10"/>
  <c r="M14" i="10" s="1"/>
  <c r="AQ12" i="10"/>
  <c r="AP12" i="10"/>
  <c r="AM12" i="10"/>
  <c r="AJ12" i="10"/>
  <c r="L12" i="10"/>
  <c r="AM11" i="10"/>
  <c r="AJ11" i="10"/>
  <c r="M11" i="10"/>
  <c r="L11" i="10"/>
  <c r="AM10" i="10"/>
  <c r="AJ10" i="10"/>
  <c r="M10" i="10"/>
  <c r="L10" i="10"/>
  <c r="AM9" i="10"/>
  <c r="AJ9" i="10"/>
  <c r="L9" i="10"/>
  <c r="F9" i="10"/>
  <c r="AM8" i="10"/>
  <c r="AJ8" i="10"/>
  <c r="N8" i="10"/>
  <c r="M8" i="10"/>
  <c r="H8" i="10" s="1"/>
  <c r="L8" i="10"/>
  <c r="AM7" i="10"/>
  <c r="AJ7" i="10"/>
  <c r="O7" i="10"/>
  <c r="M7" i="10"/>
  <c r="L7" i="10"/>
  <c r="AM6" i="10"/>
  <c r="AJ6" i="10"/>
  <c r="N6" i="10"/>
  <c r="L6" i="10"/>
  <c r="G6" i="10"/>
  <c r="F6" i="10"/>
  <c r="AM5" i="10"/>
  <c r="AJ5" i="10"/>
  <c r="M5" i="10"/>
  <c r="L5" i="10"/>
  <c r="M6" i="10" s="1"/>
  <c r="G5" i="10"/>
  <c r="F5" i="10"/>
  <c r="AP4" i="10"/>
  <c r="AM4" i="10"/>
  <c r="AJ4" i="10"/>
  <c r="M4" i="10"/>
  <c r="N5" i="10" s="1"/>
  <c r="L4" i="10"/>
  <c r="AM3" i="10"/>
  <c r="AJ3" i="10"/>
  <c r="L3" i="10"/>
  <c r="AM2" i="10"/>
  <c r="AJ2" i="10"/>
  <c r="AR8" i="9"/>
  <c r="AS8" i="9"/>
  <c r="AT8" i="9"/>
  <c r="AU8" i="9"/>
  <c r="AV8" i="9"/>
  <c r="AQ8" i="9"/>
  <c r="AP8" i="9"/>
  <c r="V19" i="9"/>
  <c r="L19" i="9"/>
  <c r="V18" i="9"/>
  <c r="M18" i="9"/>
  <c r="L18" i="9"/>
  <c r="M19" i="9" s="1"/>
  <c r="V17" i="9"/>
  <c r="L17" i="9"/>
  <c r="V16" i="9"/>
  <c r="N16" i="9"/>
  <c r="O17" i="9" s="1"/>
  <c r="P18" i="9" s="1"/>
  <c r="L16" i="9"/>
  <c r="M17" i="9" s="1"/>
  <c r="N18" i="9" s="1"/>
  <c r="V15" i="9"/>
  <c r="M15" i="9"/>
  <c r="L15" i="9"/>
  <c r="M16" i="9" s="1"/>
  <c r="N17" i="9" s="1"/>
  <c r="O18" i="9" s="1"/>
  <c r="V14" i="9"/>
  <c r="N14" i="9"/>
  <c r="O15" i="9" s="1"/>
  <c r="P16" i="9" s="1"/>
  <c r="Q17" i="9" s="1"/>
  <c r="L14" i="9"/>
  <c r="AQ12" i="9" s="1"/>
  <c r="V13" i="9"/>
  <c r="M13" i="9"/>
  <c r="L13" i="9"/>
  <c r="M14" i="9" s="1"/>
  <c r="AP12" i="9"/>
  <c r="V12" i="9"/>
  <c r="M12" i="9"/>
  <c r="N13" i="9" s="1"/>
  <c r="O14" i="9" s="1"/>
  <c r="L12" i="9"/>
  <c r="V11" i="9"/>
  <c r="L11" i="9"/>
  <c r="G11" i="9" s="1"/>
  <c r="V10" i="9"/>
  <c r="M10" i="9"/>
  <c r="N11" i="9" s="1"/>
  <c r="L10" i="9"/>
  <c r="M11" i="9" s="1"/>
  <c r="V9" i="9"/>
  <c r="M9" i="9"/>
  <c r="N10" i="9" s="1"/>
  <c r="L9" i="9"/>
  <c r="G9" i="9" s="1"/>
  <c r="F9" i="9"/>
  <c r="V8" i="9"/>
  <c r="L8" i="9"/>
  <c r="F8" i="9"/>
  <c r="V7" i="9"/>
  <c r="L7" i="9"/>
  <c r="M8" i="9" s="1"/>
  <c r="V6" i="9"/>
  <c r="L6" i="9"/>
  <c r="M7" i="9" s="1"/>
  <c r="V5" i="9"/>
  <c r="M5" i="9"/>
  <c r="N6" i="9" s="1"/>
  <c r="L5" i="9"/>
  <c r="M6" i="9" s="1"/>
  <c r="AP4" i="9"/>
  <c r="V4" i="9"/>
  <c r="L4" i="9"/>
  <c r="V3" i="9"/>
  <c r="L3" i="9"/>
  <c r="M4" i="9" s="1"/>
  <c r="N5" i="9" s="1"/>
  <c r="V2" i="9"/>
  <c r="BZ9" i="6"/>
  <c r="BZ8" i="6"/>
  <c r="AP10" i="8"/>
  <c r="AP9" i="8"/>
  <c r="AR8" i="8"/>
  <c r="AS8" i="8"/>
  <c r="AT8" i="8"/>
  <c r="AU8" i="8"/>
  <c r="AV8" i="8"/>
  <c r="AQ8" i="8"/>
  <c r="AP8" i="8"/>
  <c r="AM19" i="8"/>
  <c r="AJ19" i="8"/>
  <c r="L19" i="8"/>
  <c r="AM18" i="8"/>
  <c r="AJ18" i="8"/>
  <c r="N18" i="8"/>
  <c r="M18" i="8"/>
  <c r="L18" i="8"/>
  <c r="M19" i="8" s="1"/>
  <c r="N19" i="8" s="1"/>
  <c r="O19" i="8" s="1"/>
  <c r="AM17" i="8"/>
  <c r="AJ17" i="8"/>
  <c r="M17" i="8"/>
  <c r="L17" i="8"/>
  <c r="AM16" i="8"/>
  <c r="AJ16" i="8"/>
  <c r="O16" i="8"/>
  <c r="P17" i="8" s="1"/>
  <c r="Q18" i="8" s="1"/>
  <c r="N16" i="8"/>
  <c r="O17" i="8" s="1"/>
  <c r="P18" i="8" s="1"/>
  <c r="L16" i="8"/>
  <c r="AM15" i="8"/>
  <c r="AJ15" i="8"/>
  <c r="N15" i="8"/>
  <c r="M15" i="8"/>
  <c r="L15" i="8"/>
  <c r="M16" i="8" s="1"/>
  <c r="N17" i="8" s="1"/>
  <c r="O18" i="8" s="1"/>
  <c r="AM14" i="8"/>
  <c r="AJ14" i="8"/>
  <c r="M14" i="8"/>
  <c r="L14" i="8"/>
  <c r="AM13" i="8"/>
  <c r="AJ13" i="8"/>
  <c r="N13" i="8"/>
  <c r="O14" i="8" s="1"/>
  <c r="L13" i="8"/>
  <c r="AQ12" i="8"/>
  <c r="AP12" i="8"/>
  <c r="AM12" i="8"/>
  <c r="AJ12" i="8"/>
  <c r="M12" i="8"/>
  <c r="L12" i="8"/>
  <c r="M13" i="8" s="1"/>
  <c r="N14" i="8" s="1"/>
  <c r="AM11" i="8"/>
  <c r="AJ11" i="8"/>
  <c r="M11" i="8"/>
  <c r="L11" i="8"/>
  <c r="F11" i="8"/>
  <c r="AM10" i="8"/>
  <c r="AJ10" i="8"/>
  <c r="L10" i="8"/>
  <c r="F10" i="8"/>
  <c r="AM9" i="8"/>
  <c r="AJ9" i="8"/>
  <c r="M9" i="8"/>
  <c r="N10" i="8" s="1"/>
  <c r="L9" i="8"/>
  <c r="M10" i="8" s="1"/>
  <c r="G9" i="8"/>
  <c r="F9" i="8"/>
  <c r="AM8" i="8"/>
  <c r="AJ8" i="8"/>
  <c r="N8" i="8"/>
  <c r="L8" i="8"/>
  <c r="F8" i="8"/>
  <c r="AM7" i="8"/>
  <c r="AJ7" i="8"/>
  <c r="P7" i="8"/>
  <c r="L7" i="8"/>
  <c r="M8" i="8" s="1"/>
  <c r="F7" i="8"/>
  <c r="AM6" i="8"/>
  <c r="AJ6" i="8"/>
  <c r="L6" i="8"/>
  <c r="M7" i="8" s="1"/>
  <c r="F6" i="8"/>
  <c r="AM5" i="8"/>
  <c r="AJ5" i="8"/>
  <c r="N5" i="8"/>
  <c r="O6" i="8" s="1"/>
  <c r="M5" i="8"/>
  <c r="N6" i="8" s="1"/>
  <c r="L5" i="8"/>
  <c r="G5" i="8" s="1"/>
  <c r="H5" i="8"/>
  <c r="AP4" i="8"/>
  <c r="AM4" i="8"/>
  <c r="AJ4" i="8"/>
  <c r="M4" i="8"/>
  <c r="L4" i="8"/>
  <c r="AM3" i="8"/>
  <c r="AJ3" i="8"/>
  <c r="L3" i="8"/>
  <c r="AM2" i="8"/>
  <c r="AJ2" i="8"/>
  <c r="AP10" i="7"/>
  <c r="AP9" i="7"/>
  <c r="AR8" i="7"/>
  <c r="AS8" i="7"/>
  <c r="AT8" i="7"/>
  <c r="AU8" i="7"/>
  <c r="AV8" i="7"/>
  <c r="AQ8" i="7"/>
  <c r="AP8" i="7"/>
  <c r="V19" i="7"/>
  <c r="M19" i="7"/>
  <c r="N19" i="7" s="1"/>
  <c r="L19" i="7"/>
  <c r="V18" i="7"/>
  <c r="M18" i="7"/>
  <c r="L18" i="7"/>
  <c r="V17" i="7"/>
  <c r="L17" i="7"/>
  <c r="V16" i="7"/>
  <c r="M16" i="7"/>
  <c r="N17" i="7" s="1"/>
  <c r="O18" i="7" s="1"/>
  <c r="L16" i="7"/>
  <c r="M17" i="7" s="1"/>
  <c r="N18" i="7" s="1"/>
  <c r="O19" i="7" s="1"/>
  <c r="V15" i="7"/>
  <c r="L15" i="7"/>
  <c r="V14" i="7"/>
  <c r="M14" i="7"/>
  <c r="N15" i="7" s="1"/>
  <c r="O16" i="7" s="1"/>
  <c r="P17" i="7" s="1"/>
  <c r="Q18" i="7" s="1"/>
  <c r="L14" i="7"/>
  <c r="AQ12" i="7" s="1"/>
  <c r="V13" i="7"/>
  <c r="L13" i="7"/>
  <c r="AP12" i="7"/>
  <c r="V12" i="7"/>
  <c r="M12" i="7"/>
  <c r="N13" i="7" s="1"/>
  <c r="O14" i="7" s="1"/>
  <c r="L12" i="7"/>
  <c r="M13" i="7" s="1"/>
  <c r="N14" i="7" s="1"/>
  <c r="V11" i="7"/>
  <c r="L11" i="7"/>
  <c r="F11" i="7"/>
  <c r="V10" i="7"/>
  <c r="L10" i="7"/>
  <c r="M11" i="7" s="1"/>
  <c r="F10" i="7"/>
  <c r="V9" i="7"/>
  <c r="M9" i="7"/>
  <c r="N10" i="7" s="1"/>
  <c r="L9" i="7"/>
  <c r="M10" i="7" s="1"/>
  <c r="G9" i="7"/>
  <c r="F9" i="7"/>
  <c r="F23" i="7" s="1"/>
  <c r="L2" i="7" s="1"/>
  <c r="V8" i="7"/>
  <c r="L8" i="7"/>
  <c r="F8" i="7"/>
  <c r="V7" i="7"/>
  <c r="L7" i="7"/>
  <c r="M8" i="7" s="1"/>
  <c r="F7" i="7"/>
  <c r="V6" i="7"/>
  <c r="L6" i="7"/>
  <c r="M7" i="7" s="1"/>
  <c r="F6" i="7"/>
  <c r="V5" i="7"/>
  <c r="M5" i="7"/>
  <c r="N6" i="7" s="1"/>
  <c r="L5" i="7"/>
  <c r="M6" i="7" s="1"/>
  <c r="G5" i="7"/>
  <c r="F5" i="7"/>
  <c r="F22" i="7" s="1"/>
  <c r="F24" i="7" s="1"/>
  <c r="AP4" i="7"/>
  <c r="V4" i="7"/>
  <c r="M4" i="7"/>
  <c r="N5" i="7" s="1"/>
  <c r="L4" i="7"/>
  <c r="V3" i="7"/>
  <c r="L3" i="7"/>
  <c r="V2" i="7"/>
  <c r="CB7" i="6"/>
  <c r="CC7" i="6"/>
  <c r="CD7" i="6"/>
  <c r="CE7" i="6"/>
  <c r="CF7" i="6"/>
  <c r="CA7" i="6"/>
  <c r="BZ7" i="6"/>
  <c r="K24" i="6"/>
  <c r="G24" i="6"/>
  <c r="D24" i="6"/>
  <c r="F24" i="6" s="1"/>
  <c r="L24" i="6" s="1"/>
  <c r="K23" i="6"/>
  <c r="G23" i="6"/>
  <c r="D23" i="6"/>
  <c r="F23" i="6" s="1"/>
  <c r="L23" i="6" s="1"/>
  <c r="K22" i="6"/>
  <c r="G22" i="6"/>
  <c r="D22" i="6"/>
  <c r="F22" i="6" s="1"/>
  <c r="L22" i="6" s="1"/>
  <c r="K21" i="6"/>
  <c r="G21" i="6"/>
  <c r="D21" i="6"/>
  <c r="F21" i="6" s="1"/>
  <c r="L21" i="6" s="1"/>
  <c r="K20" i="6"/>
  <c r="E20" i="6"/>
  <c r="C20" i="6"/>
  <c r="D20" i="6" s="1"/>
  <c r="F20" i="6" s="1"/>
  <c r="L20" i="6" s="1"/>
  <c r="B20" i="6"/>
  <c r="K19" i="6"/>
  <c r="G19" i="6"/>
  <c r="D19" i="6"/>
  <c r="F19" i="6" s="1"/>
  <c r="L19" i="6" s="1"/>
  <c r="K18" i="6"/>
  <c r="G18" i="6"/>
  <c r="D18" i="6"/>
  <c r="F18" i="6" s="1"/>
  <c r="L18" i="6" s="1"/>
  <c r="K17" i="6"/>
  <c r="G17" i="6"/>
  <c r="H17" i="6" s="1"/>
  <c r="N17" i="6" s="1"/>
  <c r="D17" i="6"/>
  <c r="F17" i="6" s="1"/>
  <c r="L17" i="6" s="1"/>
  <c r="K16" i="6"/>
  <c r="G16" i="6"/>
  <c r="H16" i="6" s="1"/>
  <c r="N16" i="6" s="1"/>
  <c r="D16" i="6"/>
  <c r="F16" i="6" s="1"/>
  <c r="L16" i="6" s="1"/>
  <c r="K15" i="6"/>
  <c r="G15" i="6"/>
  <c r="H15" i="6" s="1"/>
  <c r="N15" i="6" s="1"/>
  <c r="D15" i="6"/>
  <c r="F15" i="6" s="1"/>
  <c r="L15" i="6" s="1"/>
  <c r="K14" i="6"/>
  <c r="G14" i="6"/>
  <c r="H14" i="6" s="1"/>
  <c r="N14" i="6" s="1"/>
  <c r="D14" i="6"/>
  <c r="F14" i="6" s="1"/>
  <c r="L14" i="6" s="1"/>
  <c r="K13" i="6"/>
  <c r="H13" i="6"/>
  <c r="N13" i="6" s="1"/>
  <c r="G13" i="6"/>
  <c r="D13" i="6"/>
  <c r="F13" i="6" s="1"/>
  <c r="L13" i="6" s="1"/>
  <c r="K12" i="6"/>
  <c r="G12" i="6"/>
  <c r="H12" i="6" s="1"/>
  <c r="D12" i="6"/>
  <c r="F12" i="6" s="1"/>
  <c r="L12" i="6" s="1"/>
  <c r="CF11" i="6"/>
  <c r="CE11" i="6"/>
  <c r="CD11" i="6"/>
  <c r="CC11" i="6"/>
  <c r="CB11" i="6"/>
  <c r="CA11" i="6"/>
  <c r="BZ11" i="6"/>
  <c r="K11" i="6"/>
  <c r="G11" i="6"/>
  <c r="D11" i="6"/>
  <c r="F11" i="6" s="1"/>
  <c r="L11" i="6" s="1"/>
  <c r="K10" i="6"/>
  <c r="G10" i="6"/>
  <c r="H10" i="6" s="1"/>
  <c r="N10" i="6" s="1"/>
  <c r="D10" i="6"/>
  <c r="F10" i="6" s="1"/>
  <c r="L10" i="6" s="1"/>
  <c r="K9" i="6"/>
  <c r="G9" i="6"/>
  <c r="H9" i="6" s="1"/>
  <c r="N9" i="6" s="1"/>
  <c r="D9" i="6"/>
  <c r="F9" i="6" s="1"/>
  <c r="L9" i="6" s="1"/>
  <c r="K8" i="6"/>
  <c r="G8" i="6"/>
  <c r="H8" i="6" s="1"/>
  <c r="N8" i="6" s="1"/>
  <c r="D8" i="6"/>
  <c r="F8" i="6" s="1"/>
  <c r="L8" i="6" s="1"/>
  <c r="K7" i="6"/>
  <c r="G7" i="6"/>
  <c r="D7" i="6"/>
  <c r="F7" i="6" s="1"/>
  <c r="L7" i="6" s="1"/>
  <c r="K6" i="6"/>
  <c r="G6" i="6"/>
  <c r="D6" i="6"/>
  <c r="F6" i="6" s="1"/>
  <c r="L6" i="6" s="1"/>
  <c r="K5" i="6"/>
  <c r="G5" i="6"/>
  <c r="D5" i="6"/>
  <c r="F5" i="6" s="1"/>
  <c r="L5" i="6" s="1"/>
  <c r="K4" i="6"/>
  <c r="G4" i="6"/>
  <c r="D4" i="6"/>
  <c r="F4" i="6" s="1"/>
  <c r="L4" i="6" s="1"/>
  <c r="CF3" i="6"/>
  <c r="CE3" i="6"/>
  <c r="CD3" i="6"/>
  <c r="CC3" i="6"/>
  <c r="CB3" i="6"/>
  <c r="CA3" i="6"/>
  <c r="BZ3" i="6"/>
  <c r="K3" i="6"/>
  <c r="G3" i="6"/>
  <c r="D3" i="6"/>
  <c r="F3" i="6" s="1"/>
  <c r="L3" i="6" s="1"/>
  <c r="K2" i="6"/>
  <c r="G2" i="6"/>
  <c r="D2" i="6"/>
  <c r="F2" i="6" s="1"/>
  <c r="L2" i="6" s="1"/>
  <c r="BZ7" i="2"/>
  <c r="CA7" i="2"/>
  <c r="CB7" i="2"/>
  <c r="CC7" i="2"/>
  <c r="CD7" i="2"/>
  <c r="CE7" i="2"/>
  <c r="CF7" i="2"/>
  <c r="AM19" i="5"/>
  <c r="AJ19" i="5"/>
  <c r="L19" i="5"/>
  <c r="AM18" i="5"/>
  <c r="AJ18" i="5"/>
  <c r="M18" i="5"/>
  <c r="L18" i="5"/>
  <c r="M19" i="5" s="1"/>
  <c r="N19" i="5" s="1"/>
  <c r="AM17" i="5"/>
  <c r="AJ17" i="5"/>
  <c r="L17" i="5"/>
  <c r="AM16" i="5"/>
  <c r="AJ16" i="5"/>
  <c r="N16" i="5"/>
  <c r="O17" i="5" s="1"/>
  <c r="P18" i="5" s="1"/>
  <c r="L16" i="5"/>
  <c r="M17" i="5" s="1"/>
  <c r="N18" i="5" s="1"/>
  <c r="AM15" i="5"/>
  <c r="AJ15" i="5"/>
  <c r="M15" i="5"/>
  <c r="L15" i="5"/>
  <c r="M16" i="5" s="1"/>
  <c r="N17" i="5" s="1"/>
  <c r="O18" i="5" s="1"/>
  <c r="AM14" i="5"/>
  <c r="AJ14" i="5"/>
  <c r="L14" i="5"/>
  <c r="AQ12" i="5" s="1"/>
  <c r="AM13" i="5"/>
  <c r="AJ13" i="5"/>
  <c r="N13" i="5"/>
  <c r="O14" i="5" s="1"/>
  <c r="L13" i="5"/>
  <c r="M14" i="5" s="1"/>
  <c r="AP12" i="5"/>
  <c r="AM12" i="5"/>
  <c r="AJ12" i="5"/>
  <c r="M12" i="5"/>
  <c r="L12" i="5"/>
  <c r="M13" i="5" s="1"/>
  <c r="N14" i="5" s="1"/>
  <c r="AM11" i="5"/>
  <c r="AJ11" i="5"/>
  <c r="N11" i="5"/>
  <c r="O12" i="5" s="1"/>
  <c r="P13" i="5" s="1"/>
  <c r="Q14" i="5" s="1"/>
  <c r="M11" i="5"/>
  <c r="N12" i="5" s="1"/>
  <c r="O13" i="5" s="1"/>
  <c r="P14" i="5" s="1"/>
  <c r="L11" i="5"/>
  <c r="F11" i="5"/>
  <c r="AM10" i="5"/>
  <c r="AJ10" i="5"/>
  <c r="M10" i="5"/>
  <c r="L10" i="5"/>
  <c r="AQ8" i="5" s="1"/>
  <c r="AM9" i="5"/>
  <c r="AJ9" i="5"/>
  <c r="M9" i="5"/>
  <c r="N10" i="5" s="1"/>
  <c r="L9" i="5"/>
  <c r="F9" i="5"/>
  <c r="AP8" i="5"/>
  <c r="AM8" i="5"/>
  <c r="AJ8" i="5"/>
  <c r="O8" i="5"/>
  <c r="P9" i="5" s="1"/>
  <c r="N8" i="5"/>
  <c r="O9" i="5" s="1"/>
  <c r="L8" i="5"/>
  <c r="F8" i="5" s="1"/>
  <c r="AM7" i="5"/>
  <c r="AJ7" i="5"/>
  <c r="N7" i="5"/>
  <c r="M7" i="5"/>
  <c r="H7" i="5" s="1"/>
  <c r="L7" i="5"/>
  <c r="M8" i="5" s="1"/>
  <c r="AM6" i="5"/>
  <c r="AJ6" i="5"/>
  <c r="N6" i="5"/>
  <c r="O7" i="5" s="1"/>
  <c r="M6" i="5"/>
  <c r="L6" i="5"/>
  <c r="G6" i="5"/>
  <c r="F6" i="5"/>
  <c r="AM5" i="5"/>
  <c r="AJ5" i="5"/>
  <c r="M5" i="5"/>
  <c r="G5" i="5" s="1"/>
  <c r="L5" i="5"/>
  <c r="F5" i="5"/>
  <c r="AP4" i="5"/>
  <c r="AM4" i="5"/>
  <c r="AJ4" i="5"/>
  <c r="M4" i="5"/>
  <c r="N5" i="5" s="1"/>
  <c r="L4" i="5"/>
  <c r="AM3" i="5"/>
  <c r="AJ3" i="5"/>
  <c r="L3" i="5"/>
  <c r="AM2" i="5"/>
  <c r="AJ2" i="5"/>
  <c r="CB11" i="2"/>
  <c r="CC11" i="2"/>
  <c r="CD11" i="2"/>
  <c r="CE11" i="2"/>
  <c r="CF11" i="2"/>
  <c r="CA11" i="2"/>
  <c r="CB3" i="2"/>
  <c r="CC3" i="2"/>
  <c r="CD3" i="2"/>
  <c r="CE3" i="2"/>
  <c r="CF3" i="2"/>
  <c r="CA3" i="2"/>
  <c r="AQ4" i="1"/>
  <c r="AR12" i="1"/>
  <c r="AS12" i="1"/>
  <c r="AT12" i="1"/>
  <c r="AU12" i="1"/>
  <c r="AV12" i="1"/>
  <c r="AQ12" i="1"/>
  <c r="AP12" i="1"/>
  <c r="AR8" i="1"/>
  <c r="AS8" i="1"/>
  <c r="AT8" i="1"/>
  <c r="AU8" i="1"/>
  <c r="AV8" i="1"/>
  <c r="AQ8" i="1"/>
  <c r="AR4" i="1"/>
  <c r="AS4" i="1"/>
  <c r="AT4" i="1"/>
  <c r="AU4" i="1"/>
  <c r="AV4" i="1"/>
  <c r="BZ11" i="2"/>
  <c r="BZ3" i="2"/>
  <c r="G24" i="2"/>
  <c r="D24" i="2"/>
  <c r="F24" i="2" s="1"/>
  <c r="G23" i="2"/>
  <c r="D23" i="2"/>
  <c r="F23" i="2" s="1"/>
  <c r="G22" i="2"/>
  <c r="D22" i="2"/>
  <c r="F22" i="2" s="1"/>
  <c r="K21" i="2"/>
  <c r="K22" i="2" s="1"/>
  <c r="K23" i="2" s="1"/>
  <c r="G21" i="2"/>
  <c r="D21" i="2"/>
  <c r="F21" i="2" s="1"/>
  <c r="K20" i="2"/>
  <c r="E20" i="2"/>
  <c r="C20" i="2"/>
  <c r="B20" i="2"/>
  <c r="K19" i="2"/>
  <c r="G19" i="2"/>
  <c r="D19" i="2"/>
  <c r="F19" i="2" s="1"/>
  <c r="K18" i="2"/>
  <c r="G18" i="2"/>
  <c r="D18" i="2"/>
  <c r="F18" i="2" s="1"/>
  <c r="K17" i="2"/>
  <c r="G17" i="2"/>
  <c r="H17" i="2" s="1"/>
  <c r="N17" i="2" s="1"/>
  <c r="D17" i="2"/>
  <c r="F17" i="2" s="1"/>
  <c r="L17" i="2" s="1"/>
  <c r="K16" i="2"/>
  <c r="G16" i="2"/>
  <c r="H16" i="2" s="1"/>
  <c r="N16" i="2" s="1"/>
  <c r="D16" i="2"/>
  <c r="F16" i="2" s="1"/>
  <c r="K15" i="2"/>
  <c r="G15" i="2"/>
  <c r="H15" i="2" s="1"/>
  <c r="N15" i="2" s="1"/>
  <c r="D15" i="2"/>
  <c r="F15" i="2" s="1"/>
  <c r="K14" i="2"/>
  <c r="G14" i="2"/>
  <c r="H14" i="2" s="1"/>
  <c r="N14" i="2" s="1"/>
  <c r="D14" i="2"/>
  <c r="F14" i="2" s="1"/>
  <c r="K13" i="2"/>
  <c r="G13" i="2"/>
  <c r="H13" i="2" s="1"/>
  <c r="D13" i="2"/>
  <c r="F13" i="2" s="1"/>
  <c r="K12" i="2"/>
  <c r="G12" i="2"/>
  <c r="H12" i="2" s="1"/>
  <c r="D12" i="2"/>
  <c r="F12" i="2" s="1"/>
  <c r="K11" i="2"/>
  <c r="G11" i="2"/>
  <c r="H11" i="2" s="1"/>
  <c r="D11" i="2"/>
  <c r="F11" i="2" s="1"/>
  <c r="L11" i="2" s="1"/>
  <c r="K10" i="2"/>
  <c r="G10" i="2"/>
  <c r="D10" i="2"/>
  <c r="F10" i="2" s="1"/>
  <c r="K9" i="2"/>
  <c r="G9" i="2"/>
  <c r="H9" i="2" s="1"/>
  <c r="N9" i="2" s="1"/>
  <c r="D9" i="2"/>
  <c r="F9" i="2" s="1"/>
  <c r="K8" i="2"/>
  <c r="G8" i="2"/>
  <c r="H8" i="2" s="1"/>
  <c r="N8" i="2" s="1"/>
  <c r="D8" i="2"/>
  <c r="F8" i="2" s="1"/>
  <c r="K7" i="2"/>
  <c r="G7" i="2"/>
  <c r="D7" i="2"/>
  <c r="F7" i="2" s="1"/>
  <c r="L7" i="2" s="1"/>
  <c r="K6" i="2"/>
  <c r="G6" i="2"/>
  <c r="D6" i="2"/>
  <c r="F6" i="2" s="1"/>
  <c r="K5" i="2"/>
  <c r="G5" i="2"/>
  <c r="H5" i="2" s="1"/>
  <c r="N5" i="2" s="1"/>
  <c r="D5" i="2"/>
  <c r="F5" i="2" s="1"/>
  <c r="K4" i="2"/>
  <c r="G4" i="2"/>
  <c r="H4" i="2" s="1"/>
  <c r="N4" i="2" s="1"/>
  <c r="D4" i="2"/>
  <c r="F4" i="2" s="1"/>
  <c r="K3" i="2"/>
  <c r="G3" i="2"/>
  <c r="H3" i="2" s="1"/>
  <c r="N3" i="2" s="1"/>
  <c r="D3" i="2"/>
  <c r="F3" i="2" s="1"/>
  <c r="K2" i="2"/>
  <c r="G2" i="2"/>
  <c r="D2" i="2"/>
  <c r="F2" i="2" s="1"/>
  <c r="L22" i="11" l="1"/>
  <c r="L23" i="11"/>
  <c r="N23" i="11"/>
  <c r="M3" i="11"/>
  <c r="O2" i="11"/>
  <c r="P2" i="11" s="1"/>
  <c r="L24" i="11"/>
  <c r="N21" i="11"/>
  <c r="H22" i="11"/>
  <c r="N22" i="11" s="1"/>
  <c r="K23" i="11"/>
  <c r="K24" i="11" s="1"/>
  <c r="H23" i="11"/>
  <c r="N3" i="11"/>
  <c r="N2" i="11"/>
  <c r="H4" i="11"/>
  <c r="N4" i="11" s="1"/>
  <c r="H11" i="11"/>
  <c r="N11" i="11" s="1"/>
  <c r="H18" i="11"/>
  <c r="N18" i="11" s="1"/>
  <c r="G20" i="11"/>
  <c r="H21" i="11"/>
  <c r="H24" i="11"/>
  <c r="N24" i="11" s="1"/>
  <c r="N7" i="11"/>
  <c r="N6" i="11"/>
  <c r="N5" i="11"/>
  <c r="H12" i="11"/>
  <c r="N12" i="11" s="1"/>
  <c r="AS12" i="10"/>
  <c r="O15" i="10"/>
  <c r="P16" i="10" s="1"/>
  <c r="Q17" i="10" s="1"/>
  <c r="P8" i="10"/>
  <c r="G11" i="10"/>
  <c r="F11" i="10"/>
  <c r="H11" i="10"/>
  <c r="I6" i="10"/>
  <c r="P19" i="10"/>
  <c r="Q19" i="10" s="1"/>
  <c r="H5" i="10"/>
  <c r="O6" i="10"/>
  <c r="G10" i="10"/>
  <c r="F10" i="10"/>
  <c r="N11" i="10"/>
  <c r="AR12" i="10"/>
  <c r="N15" i="10"/>
  <c r="O16" i="10" s="1"/>
  <c r="P17" i="10" s="1"/>
  <c r="Q18" i="10" s="1"/>
  <c r="H6" i="10"/>
  <c r="M12" i="10"/>
  <c r="G8" i="10"/>
  <c r="F8" i="10"/>
  <c r="F22" i="10" s="1"/>
  <c r="N12" i="10"/>
  <c r="O13" i="10" s="1"/>
  <c r="P14" i="10" s="1"/>
  <c r="M9" i="10"/>
  <c r="G7" i="10"/>
  <c r="F7" i="10"/>
  <c r="N9" i="10"/>
  <c r="O19" i="10"/>
  <c r="O9" i="10"/>
  <c r="N7" i="10"/>
  <c r="P15" i="9"/>
  <c r="Q16" i="9" s="1"/>
  <c r="O6" i="9"/>
  <c r="N7" i="9"/>
  <c r="H6" i="9"/>
  <c r="N15" i="9"/>
  <c r="O16" i="9" s="1"/>
  <c r="P17" i="9" s="1"/>
  <c r="Q18" i="9" s="1"/>
  <c r="AR12" i="9"/>
  <c r="I6" i="9"/>
  <c r="O7" i="9"/>
  <c r="O11" i="9"/>
  <c r="I11" i="9" s="1"/>
  <c r="G7" i="9"/>
  <c r="H7" i="9"/>
  <c r="N8" i="9"/>
  <c r="N12" i="9"/>
  <c r="O13" i="9" s="1"/>
  <c r="P14" i="9" s="1"/>
  <c r="H11" i="9"/>
  <c r="N19" i="9"/>
  <c r="O19" i="9" s="1"/>
  <c r="P19" i="9" s="1"/>
  <c r="Q19" i="9" s="1"/>
  <c r="O12" i="9"/>
  <c r="P13" i="9" s="1"/>
  <c r="Q14" i="9" s="1"/>
  <c r="N9" i="9"/>
  <c r="H9" i="9" s="1"/>
  <c r="G8" i="9"/>
  <c r="F5" i="9"/>
  <c r="F10" i="9"/>
  <c r="AS12" i="9"/>
  <c r="G5" i="9"/>
  <c r="F6" i="9"/>
  <c r="G10" i="9"/>
  <c r="F11" i="9"/>
  <c r="H5" i="9"/>
  <c r="G6" i="9"/>
  <c r="F7" i="9"/>
  <c r="H10" i="9"/>
  <c r="H10" i="8"/>
  <c r="G10" i="8"/>
  <c r="O11" i="8"/>
  <c r="N12" i="8"/>
  <c r="O13" i="8" s="1"/>
  <c r="P14" i="8" s="1"/>
  <c r="H11" i="8"/>
  <c r="G11" i="8"/>
  <c r="AT12" i="8"/>
  <c r="P15" i="8"/>
  <c r="Q16" i="8" s="1"/>
  <c r="O9" i="8"/>
  <c r="N11" i="8"/>
  <c r="G7" i="8"/>
  <c r="O15" i="8"/>
  <c r="P16" i="8" s="1"/>
  <c r="Q17" i="8" s="1"/>
  <c r="AS12" i="8"/>
  <c r="H8" i="8"/>
  <c r="N9" i="8"/>
  <c r="G8" i="8"/>
  <c r="O7" i="8"/>
  <c r="I6" i="8"/>
  <c r="Q8" i="8"/>
  <c r="P19" i="8"/>
  <c r="Q19" i="8" s="1"/>
  <c r="M6" i="8"/>
  <c r="F5" i="8"/>
  <c r="P19" i="7"/>
  <c r="O7" i="7"/>
  <c r="P15" i="7"/>
  <c r="Q16" i="7" s="1"/>
  <c r="O11" i="7"/>
  <c r="O6" i="7"/>
  <c r="I5" i="7"/>
  <c r="H5" i="7"/>
  <c r="N9" i="7"/>
  <c r="G8" i="7"/>
  <c r="N12" i="7"/>
  <c r="O13" i="7" s="1"/>
  <c r="P14" i="7" s="1"/>
  <c r="G11" i="7"/>
  <c r="N7" i="7"/>
  <c r="AR12" i="7"/>
  <c r="H6" i="7"/>
  <c r="G6" i="7"/>
  <c r="G23" i="7" s="1"/>
  <c r="M2" i="7" s="1"/>
  <c r="O15" i="7"/>
  <c r="P16" i="7" s="1"/>
  <c r="Q17" i="7" s="1"/>
  <c r="AS12" i="7"/>
  <c r="AQ4" i="7"/>
  <c r="M3" i="7"/>
  <c r="N4" i="7" s="1"/>
  <c r="O5" i="7" s="1"/>
  <c r="H10" i="7"/>
  <c r="G10" i="7"/>
  <c r="N11" i="7"/>
  <c r="H11" i="7" s="1"/>
  <c r="N8" i="7"/>
  <c r="H8" i="7" s="1"/>
  <c r="H7" i="7"/>
  <c r="G7" i="7"/>
  <c r="M15" i="7"/>
  <c r="N16" i="7" s="1"/>
  <c r="O17" i="7" s="1"/>
  <c r="P18" i="7" s="1"/>
  <c r="Q19" i="7" s="1"/>
  <c r="N21" i="6"/>
  <c r="M3" i="6"/>
  <c r="O2" i="6"/>
  <c r="N2" i="6"/>
  <c r="N24" i="6"/>
  <c r="N6" i="6"/>
  <c r="N4" i="6"/>
  <c r="N19" i="6"/>
  <c r="N5" i="6"/>
  <c r="H2" i="6"/>
  <c r="H7" i="6"/>
  <c r="N7" i="6" s="1"/>
  <c r="H24" i="6"/>
  <c r="H6" i="6"/>
  <c r="H23" i="6"/>
  <c r="N23" i="6" s="1"/>
  <c r="H19" i="6"/>
  <c r="H4" i="6"/>
  <c r="H18" i="6"/>
  <c r="N18" i="6" s="1"/>
  <c r="G20" i="6"/>
  <c r="H3" i="6"/>
  <c r="N3" i="6" s="1"/>
  <c r="N12" i="6"/>
  <c r="H5" i="6"/>
  <c r="H22" i="6"/>
  <c r="N22" i="6" s="1"/>
  <c r="H11" i="6"/>
  <c r="N11" i="6" s="1"/>
  <c r="H21" i="6"/>
  <c r="Q10" i="5"/>
  <c r="AR12" i="5"/>
  <c r="N15" i="5"/>
  <c r="O16" i="5" s="1"/>
  <c r="P17" i="5" s="1"/>
  <c r="Q18" i="5" s="1"/>
  <c r="O6" i="5"/>
  <c r="H5" i="5"/>
  <c r="AT12" i="5"/>
  <c r="P15" i="5"/>
  <c r="Q16" i="5" s="1"/>
  <c r="I7" i="5"/>
  <c r="P8" i="5"/>
  <c r="Q15" i="5"/>
  <c r="N9" i="5"/>
  <c r="H8" i="5"/>
  <c r="G8" i="5"/>
  <c r="AS8" i="5"/>
  <c r="H10" i="5"/>
  <c r="O11" i="5"/>
  <c r="AS12" i="5"/>
  <c r="O15" i="5"/>
  <c r="P16" i="5" s="1"/>
  <c r="Q17" i="5" s="1"/>
  <c r="J9" i="5"/>
  <c r="P10" i="5"/>
  <c r="O19" i="5"/>
  <c r="P19" i="5" s="1"/>
  <c r="Q19" i="5" s="1"/>
  <c r="H6" i="5"/>
  <c r="F7" i="5"/>
  <c r="F22" i="5" s="1"/>
  <c r="G9" i="5"/>
  <c r="G7" i="5"/>
  <c r="G22" i="5" s="1"/>
  <c r="F10" i="5"/>
  <c r="G10" i="5"/>
  <c r="G11" i="5"/>
  <c r="I8" i="5"/>
  <c r="H11" i="5"/>
  <c r="AR8" i="5"/>
  <c r="L2" i="2"/>
  <c r="L6" i="2"/>
  <c r="L10" i="2"/>
  <c r="L14" i="2"/>
  <c r="L18" i="2"/>
  <c r="L21" i="2"/>
  <c r="L15" i="2"/>
  <c r="L4" i="2"/>
  <c r="L8" i="2"/>
  <c r="L12" i="2"/>
  <c r="L16" i="2"/>
  <c r="N6" i="2"/>
  <c r="H6" i="2"/>
  <c r="L22" i="2"/>
  <c r="L5" i="2"/>
  <c r="D20" i="2"/>
  <c r="F20" i="2" s="1"/>
  <c r="L20" i="2" s="1"/>
  <c r="H18" i="2"/>
  <c r="N18" i="2" s="1"/>
  <c r="L3" i="2"/>
  <c r="L9" i="2"/>
  <c r="H21" i="2"/>
  <c r="N21" i="2" s="1"/>
  <c r="G20" i="2"/>
  <c r="H20" i="2" s="1"/>
  <c r="N20" i="2" s="1"/>
  <c r="L13" i="2"/>
  <c r="L19" i="2"/>
  <c r="L23" i="2"/>
  <c r="M3" i="2"/>
  <c r="O2" i="2"/>
  <c r="K24" i="2"/>
  <c r="H24" i="2" s="1"/>
  <c r="N24" i="2" s="1"/>
  <c r="H23" i="2"/>
  <c r="N23" i="2" s="1"/>
  <c r="H10" i="2"/>
  <c r="N10" i="2" s="1"/>
  <c r="N13" i="2"/>
  <c r="H2" i="2"/>
  <c r="N2" i="2" s="1"/>
  <c r="N12" i="2"/>
  <c r="H7" i="2"/>
  <c r="N7" i="2" s="1"/>
  <c r="N11" i="2"/>
  <c r="H19" i="2"/>
  <c r="N19" i="2" s="1"/>
  <c r="H22" i="2"/>
  <c r="N22" i="2" s="1"/>
  <c r="M4" i="11" l="1"/>
  <c r="O3" i="11"/>
  <c r="P3" i="11" s="1"/>
  <c r="H20" i="11"/>
  <c r="N20" i="11" s="1"/>
  <c r="F24" i="10"/>
  <c r="G22" i="10"/>
  <c r="G24" i="10" s="1"/>
  <c r="I7" i="10"/>
  <c r="O8" i="10"/>
  <c r="F23" i="10"/>
  <c r="L2" i="10" s="1"/>
  <c r="N13" i="10"/>
  <c r="O14" i="10" s="1"/>
  <c r="P10" i="10"/>
  <c r="G23" i="10"/>
  <c r="M2" i="10" s="1"/>
  <c r="H7" i="10"/>
  <c r="I9" i="10"/>
  <c r="O10" i="10"/>
  <c r="O12" i="10"/>
  <c r="P13" i="10" s="1"/>
  <c r="Q14" i="10" s="1"/>
  <c r="Q9" i="10"/>
  <c r="H9" i="10"/>
  <c r="G9" i="10"/>
  <c r="N10" i="10"/>
  <c r="Q15" i="10"/>
  <c r="P7" i="10"/>
  <c r="Q15" i="9"/>
  <c r="I7" i="9"/>
  <c r="O8" i="9"/>
  <c r="O9" i="9"/>
  <c r="O10" i="9"/>
  <c r="P12" i="9"/>
  <c r="Q13" i="9" s="1"/>
  <c r="J7" i="9"/>
  <c r="P8" i="9"/>
  <c r="G23" i="9"/>
  <c r="M2" i="9" s="1"/>
  <c r="G22" i="9"/>
  <c r="G24" i="9" s="1"/>
  <c r="F22" i="9"/>
  <c r="F23" i="9"/>
  <c r="L2" i="9" s="1"/>
  <c r="P7" i="9"/>
  <c r="H8" i="9"/>
  <c r="H22" i="9" s="1"/>
  <c r="AT12" i="9"/>
  <c r="P10" i="8"/>
  <c r="F22" i="8"/>
  <c r="F23" i="8"/>
  <c r="L2" i="8" s="1"/>
  <c r="N7" i="8"/>
  <c r="AR12" i="8"/>
  <c r="H6" i="8"/>
  <c r="G6" i="8"/>
  <c r="Q15" i="8"/>
  <c r="O12" i="8"/>
  <c r="P13" i="8" s="1"/>
  <c r="Q14" i="8" s="1"/>
  <c r="I11" i="8"/>
  <c r="I9" i="8"/>
  <c r="H9" i="8"/>
  <c r="O10" i="8"/>
  <c r="P12" i="8"/>
  <c r="Q13" i="8" s="1"/>
  <c r="J7" i="8"/>
  <c r="P8" i="8"/>
  <c r="P7" i="7"/>
  <c r="P12" i="7"/>
  <c r="Q13" i="7" s="1"/>
  <c r="Q15" i="7"/>
  <c r="J5" i="7"/>
  <c r="P6" i="7"/>
  <c r="H22" i="7"/>
  <c r="H23" i="7"/>
  <c r="N2" i="7" s="1"/>
  <c r="N3" i="7"/>
  <c r="O4" i="7" s="1"/>
  <c r="P5" i="7" s="1"/>
  <c r="AR4" i="7"/>
  <c r="O9" i="7"/>
  <c r="I7" i="7"/>
  <c r="O8" i="7"/>
  <c r="AT12" i="7"/>
  <c r="O12" i="7"/>
  <c r="P13" i="7" s="1"/>
  <c r="Q14" i="7" s="1"/>
  <c r="I11" i="7"/>
  <c r="I6" i="7"/>
  <c r="J7" i="7"/>
  <c r="P8" i="7"/>
  <c r="O10" i="7"/>
  <c r="H9" i="7"/>
  <c r="G22" i="7"/>
  <c r="G24" i="7" s="1"/>
  <c r="M4" i="6"/>
  <c r="O3" i="6"/>
  <c r="P3" i="6" s="1"/>
  <c r="H20" i="6"/>
  <c r="N20" i="6"/>
  <c r="P2" i="6"/>
  <c r="P12" i="5"/>
  <c r="Q13" i="5" s="1"/>
  <c r="I11" i="5"/>
  <c r="K10" i="5"/>
  <c r="Q11" i="5"/>
  <c r="H22" i="5"/>
  <c r="H23" i="5"/>
  <c r="N2" i="5" s="1"/>
  <c r="F23" i="5"/>
  <c r="L2" i="5" s="1"/>
  <c r="I9" i="5"/>
  <c r="O10" i="5"/>
  <c r="P7" i="5"/>
  <c r="H9" i="5"/>
  <c r="G23" i="5"/>
  <c r="M2" i="5" s="1"/>
  <c r="I6" i="5"/>
  <c r="J8" i="5"/>
  <c r="Q9" i="5"/>
  <c r="K9" i="5" s="1"/>
  <c r="L24" i="2"/>
  <c r="P2" i="2"/>
  <c r="O3" i="2"/>
  <c r="P3" i="2" s="1"/>
  <c r="M4" i="2"/>
  <c r="O4" i="11" l="1"/>
  <c r="P4" i="11" s="1"/>
  <c r="M5" i="11"/>
  <c r="J10" i="10"/>
  <c r="P11" i="10"/>
  <c r="Q8" i="10"/>
  <c r="K8" i="10" s="1"/>
  <c r="J7" i="10"/>
  <c r="N3" i="10"/>
  <c r="O4" i="10" s="1"/>
  <c r="P5" i="10" s="1"/>
  <c r="Q11" i="10"/>
  <c r="I10" i="10"/>
  <c r="O11" i="10"/>
  <c r="H10" i="10"/>
  <c r="AT12" i="10"/>
  <c r="P15" i="10"/>
  <c r="Q16" i="10" s="1"/>
  <c r="AQ4" i="10"/>
  <c r="M3" i="10"/>
  <c r="N4" i="10" s="1"/>
  <c r="O5" i="10" s="1"/>
  <c r="P9" i="10"/>
  <c r="J8" i="10"/>
  <c r="I8" i="10"/>
  <c r="H24" i="9"/>
  <c r="P10" i="9"/>
  <c r="J9" i="9"/>
  <c r="N3" i="9"/>
  <c r="O4" i="9" s="1"/>
  <c r="P5" i="9" s="1"/>
  <c r="P9" i="9"/>
  <c r="J8" i="9"/>
  <c r="Q9" i="9"/>
  <c r="I9" i="9"/>
  <c r="Q8" i="9"/>
  <c r="K8" i="9" s="1"/>
  <c r="J10" i="9"/>
  <c r="P11" i="9"/>
  <c r="I10" i="9"/>
  <c r="H23" i="9"/>
  <c r="N2" i="9" s="1"/>
  <c r="M3" i="9"/>
  <c r="N4" i="9" s="1"/>
  <c r="O5" i="9" s="1"/>
  <c r="AQ4" i="9"/>
  <c r="F24" i="9"/>
  <c r="I8" i="9"/>
  <c r="K8" i="8"/>
  <c r="Q9" i="8"/>
  <c r="G23" i="8"/>
  <c r="M2" i="8" s="1"/>
  <c r="G22" i="8"/>
  <c r="G24" i="8" s="1"/>
  <c r="I7" i="8"/>
  <c r="O8" i="8"/>
  <c r="H7" i="8"/>
  <c r="H22" i="8" s="1"/>
  <c r="P11" i="8"/>
  <c r="J10" i="8"/>
  <c r="I10" i="8"/>
  <c r="AQ4" i="8"/>
  <c r="M3" i="8"/>
  <c r="N4" i="8" s="1"/>
  <c r="O5" i="8" s="1"/>
  <c r="F24" i="8"/>
  <c r="Q11" i="8"/>
  <c r="Q9" i="7"/>
  <c r="AS4" i="7"/>
  <c r="O3" i="7"/>
  <c r="P4" i="7" s="1"/>
  <c r="Q5" i="7" s="1"/>
  <c r="H24" i="7"/>
  <c r="AV12" i="7"/>
  <c r="Q7" i="7"/>
  <c r="K7" i="7" s="1"/>
  <c r="K6" i="7"/>
  <c r="J8" i="7"/>
  <c r="P9" i="7"/>
  <c r="AU12" i="7"/>
  <c r="P10" i="7"/>
  <c r="I8" i="7"/>
  <c r="I9" i="7"/>
  <c r="Q8" i="7"/>
  <c r="K8" i="7" s="1"/>
  <c r="J10" i="7"/>
  <c r="P11" i="7"/>
  <c r="I10" i="7"/>
  <c r="K5" i="7"/>
  <c r="Q6" i="7"/>
  <c r="J6" i="7"/>
  <c r="O4" i="6"/>
  <c r="P4" i="6" s="1"/>
  <c r="M5" i="6"/>
  <c r="M3" i="5"/>
  <c r="N4" i="5" s="1"/>
  <c r="O5" i="5" s="1"/>
  <c r="AQ4" i="5"/>
  <c r="O3" i="5"/>
  <c r="P4" i="5" s="1"/>
  <c r="Q5" i="5" s="1"/>
  <c r="H24" i="5"/>
  <c r="AR4" i="5"/>
  <c r="N3" i="5"/>
  <c r="O4" i="5" s="1"/>
  <c r="P5" i="5" s="1"/>
  <c r="Q8" i="5"/>
  <c r="K8" i="5" s="1"/>
  <c r="J7" i="5"/>
  <c r="G24" i="5"/>
  <c r="AT8" i="5"/>
  <c r="J10" i="5"/>
  <c r="P11" i="5"/>
  <c r="I10" i="5"/>
  <c r="F24" i="5"/>
  <c r="M5" i="2"/>
  <c r="O4" i="2"/>
  <c r="P4" i="2" s="1"/>
  <c r="O5" i="11" l="1"/>
  <c r="P5" i="11" s="1"/>
  <c r="M6" i="11"/>
  <c r="H23" i="10"/>
  <c r="N2" i="10" s="1"/>
  <c r="H22" i="10"/>
  <c r="H24" i="10" s="1"/>
  <c r="Q12" i="10"/>
  <c r="K11" i="10"/>
  <c r="J11" i="10"/>
  <c r="P12" i="10"/>
  <c r="Q13" i="10" s="1"/>
  <c r="I11" i="10"/>
  <c r="K9" i="10"/>
  <c r="Q10" i="10"/>
  <c r="J9" i="10"/>
  <c r="Q6" i="10"/>
  <c r="AV12" i="10" s="1"/>
  <c r="J5" i="10"/>
  <c r="P6" i="10"/>
  <c r="I5" i="10"/>
  <c r="AR4" i="10"/>
  <c r="K11" i="9"/>
  <c r="Q12" i="9"/>
  <c r="J11" i="9"/>
  <c r="Q11" i="9"/>
  <c r="J5" i="9"/>
  <c r="P6" i="9"/>
  <c r="I5" i="9"/>
  <c r="K9" i="9"/>
  <c r="Q10" i="9"/>
  <c r="AS4" i="9"/>
  <c r="O3" i="9"/>
  <c r="P4" i="9" s="1"/>
  <c r="Q5" i="9" s="1"/>
  <c r="K5" i="9"/>
  <c r="Q6" i="9"/>
  <c r="AV12" i="9" s="1"/>
  <c r="AR4" i="9"/>
  <c r="K11" i="8"/>
  <c r="Q12" i="8"/>
  <c r="J11" i="8"/>
  <c r="P9" i="8"/>
  <c r="J8" i="8"/>
  <c r="I8" i="8"/>
  <c r="H23" i="8"/>
  <c r="N2" i="8" s="1"/>
  <c r="P6" i="8"/>
  <c r="J5" i="8"/>
  <c r="I5" i="8"/>
  <c r="AR4" i="8"/>
  <c r="N3" i="8"/>
  <c r="O4" i="8" s="1"/>
  <c r="P5" i="8" s="1"/>
  <c r="Q10" i="7"/>
  <c r="K9" i="7"/>
  <c r="Q12" i="7"/>
  <c r="K11" i="7"/>
  <c r="K22" i="7" s="1"/>
  <c r="J11" i="7"/>
  <c r="I23" i="7"/>
  <c r="O2" i="7" s="1"/>
  <c r="I22" i="7"/>
  <c r="I24" i="7" s="1"/>
  <c r="J9" i="7"/>
  <c r="J22" i="7" s="1"/>
  <c r="Q11" i="7"/>
  <c r="K10" i="7"/>
  <c r="O5" i="6"/>
  <c r="P5" i="6" s="1"/>
  <c r="M6" i="6"/>
  <c r="Q6" i="5"/>
  <c r="AV12" i="5" s="1"/>
  <c r="K5" i="5"/>
  <c r="AS4" i="5"/>
  <c r="K11" i="5"/>
  <c r="Q12" i="5"/>
  <c r="J11" i="5"/>
  <c r="P6" i="5"/>
  <c r="J5" i="5"/>
  <c r="I5" i="5"/>
  <c r="M6" i="2"/>
  <c r="O5" i="2"/>
  <c r="P5" i="2" s="1"/>
  <c r="O6" i="11" l="1"/>
  <c r="P6" i="11" s="1"/>
  <c r="M7" i="11"/>
  <c r="I23" i="10"/>
  <c r="O2" i="10" s="1"/>
  <c r="I22" i="10"/>
  <c r="I24" i="10" s="1"/>
  <c r="K6" i="10"/>
  <c r="Q7" i="10"/>
  <c r="K7" i="10" s="1"/>
  <c r="AU12" i="10"/>
  <c r="J6" i="10"/>
  <c r="J23" i="10" s="1"/>
  <c r="P2" i="10" s="1"/>
  <c r="AS4" i="10"/>
  <c r="O3" i="10"/>
  <c r="P4" i="10" s="1"/>
  <c r="Q5" i="10" s="1"/>
  <c r="K5" i="10" s="1"/>
  <c r="K10" i="10"/>
  <c r="K22" i="9"/>
  <c r="K23" i="9"/>
  <c r="Q2" i="9" s="1"/>
  <c r="I22" i="9"/>
  <c r="I23" i="9"/>
  <c r="O2" i="9" s="1"/>
  <c r="Q7" i="9"/>
  <c r="K7" i="9" s="1"/>
  <c r="K6" i="9"/>
  <c r="J6" i="9"/>
  <c r="AU12" i="9"/>
  <c r="J22" i="9"/>
  <c r="J23" i="9"/>
  <c r="P2" i="9" s="1"/>
  <c r="K10" i="9"/>
  <c r="I22" i="8"/>
  <c r="I23" i="8"/>
  <c r="O2" i="8" s="1"/>
  <c r="K6" i="8"/>
  <c r="Q7" i="8"/>
  <c r="K7" i="8" s="1"/>
  <c r="J6" i="8"/>
  <c r="J22" i="8" s="1"/>
  <c r="AU12" i="8"/>
  <c r="AS4" i="8"/>
  <c r="O3" i="8"/>
  <c r="P4" i="8" s="1"/>
  <c r="Q5" i="8" s="1"/>
  <c r="K5" i="8" s="1"/>
  <c r="K9" i="8"/>
  <c r="Q10" i="8"/>
  <c r="J9" i="8"/>
  <c r="Q6" i="8"/>
  <c r="AV12" i="8" s="1"/>
  <c r="H24" i="8"/>
  <c r="AT4" i="7"/>
  <c r="P3" i="7"/>
  <c r="Q4" i="7" s="1"/>
  <c r="J23" i="7"/>
  <c r="P2" i="7" s="1"/>
  <c r="K23" i="7"/>
  <c r="Q2" i="7" s="1"/>
  <c r="M7" i="6"/>
  <c r="O6" i="6"/>
  <c r="P6" i="6" s="1"/>
  <c r="I22" i="5"/>
  <c r="I23" i="5"/>
  <c r="O2" i="5" s="1"/>
  <c r="K6" i="5"/>
  <c r="Q7" i="5"/>
  <c r="K7" i="5" s="1"/>
  <c r="AU12" i="5"/>
  <c r="J6" i="5"/>
  <c r="J22" i="5" s="1"/>
  <c r="AV8" i="5"/>
  <c r="K22" i="5"/>
  <c r="K23" i="5"/>
  <c r="Q2" i="5" s="1"/>
  <c r="AU8" i="5"/>
  <c r="M7" i="2"/>
  <c r="O6" i="2"/>
  <c r="P6" i="2" s="1"/>
  <c r="M8" i="11" l="1"/>
  <c r="O7" i="11"/>
  <c r="P7" i="11" s="1"/>
  <c r="Q3" i="10"/>
  <c r="AU4" i="10"/>
  <c r="AT4" i="10"/>
  <c r="P3" i="10"/>
  <c r="Q4" i="10" s="1"/>
  <c r="K23" i="10"/>
  <c r="Q2" i="10" s="1"/>
  <c r="AV4" i="10" s="1"/>
  <c r="K22" i="10"/>
  <c r="J22" i="10"/>
  <c r="J24" i="10" s="1"/>
  <c r="AV4" i="9"/>
  <c r="K24" i="9"/>
  <c r="Q3" i="9"/>
  <c r="J24" i="9"/>
  <c r="AT4" i="9"/>
  <c r="P3" i="9"/>
  <c r="Q4" i="9" s="1"/>
  <c r="I24" i="9"/>
  <c r="J23" i="8"/>
  <c r="P2" i="8" s="1"/>
  <c r="AT4" i="8"/>
  <c r="P3" i="8"/>
  <c r="Q4" i="8" s="1"/>
  <c r="K10" i="8"/>
  <c r="K22" i="8" s="1"/>
  <c r="I24" i="8"/>
  <c r="AU4" i="7"/>
  <c r="Q3" i="7"/>
  <c r="AV4" i="7" s="1"/>
  <c r="K24" i="7"/>
  <c r="J24" i="7"/>
  <c r="M8" i="6"/>
  <c r="O7" i="6"/>
  <c r="P7" i="6" s="1"/>
  <c r="K24" i="5"/>
  <c r="J23" i="5"/>
  <c r="P2" i="5" s="1"/>
  <c r="AT4" i="5"/>
  <c r="P3" i="5"/>
  <c r="Q4" i="5" s="1"/>
  <c r="I24" i="5"/>
  <c r="M8" i="2"/>
  <c r="O7" i="2"/>
  <c r="P7" i="2" s="1"/>
  <c r="O8" i="11" l="1"/>
  <c r="P8" i="11" s="1"/>
  <c r="M9" i="11"/>
  <c r="K24" i="10"/>
  <c r="AU4" i="9"/>
  <c r="AU4" i="8"/>
  <c r="Q3" i="8"/>
  <c r="J24" i="8"/>
  <c r="K23" i="8"/>
  <c r="Q2" i="8" s="1"/>
  <c r="AV4" i="8" s="1"/>
  <c r="O8" i="6"/>
  <c r="P8" i="6" s="1"/>
  <c r="M9" i="6"/>
  <c r="AU4" i="5"/>
  <c r="Q3" i="5"/>
  <c r="AV4" i="5" s="1"/>
  <c r="J24" i="5"/>
  <c r="O8" i="2"/>
  <c r="P8" i="2" s="1"/>
  <c r="M9" i="2"/>
  <c r="M10" i="11" l="1"/>
  <c r="O9" i="11"/>
  <c r="P9" i="11" s="1"/>
  <c r="K24" i="8"/>
  <c r="M10" i="6"/>
  <c r="O9" i="6"/>
  <c r="P9" i="6" s="1"/>
  <c r="O9" i="2"/>
  <c r="P9" i="2" s="1"/>
  <c r="M10" i="2"/>
  <c r="M11" i="11" l="1"/>
  <c r="O10" i="11"/>
  <c r="P10" i="11" s="1"/>
  <c r="O10" i="6"/>
  <c r="P10" i="6" s="1"/>
  <c r="M11" i="6"/>
  <c r="O10" i="2"/>
  <c r="P10" i="2" s="1"/>
  <c r="M11" i="2"/>
  <c r="M12" i="11" l="1"/>
  <c r="O11" i="11"/>
  <c r="P11" i="11" s="1"/>
  <c r="O11" i="6"/>
  <c r="P11" i="6" s="1"/>
  <c r="M12" i="6"/>
  <c r="O11" i="2"/>
  <c r="P11" i="2" s="1"/>
  <c r="M12" i="2"/>
  <c r="M13" i="11" l="1"/>
  <c r="O12" i="11"/>
  <c r="P12" i="11" s="1"/>
  <c r="O12" i="6"/>
  <c r="P12" i="6" s="1"/>
  <c r="M13" i="6"/>
  <c r="O12" i="2"/>
  <c r="P12" i="2" s="1"/>
  <c r="M13" i="2"/>
  <c r="O13" i="11" l="1"/>
  <c r="P13" i="11" s="1"/>
  <c r="M14" i="11"/>
  <c r="O13" i="6"/>
  <c r="P13" i="6" s="1"/>
  <c r="M14" i="6"/>
  <c r="O13" i="2"/>
  <c r="P13" i="2" s="1"/>
  <c r="M14" i="2"/>
  <c r="O14" i="11" l="1"/>
  <c r="P14" i="11" s="1"/>
  <c r="M15" i="11"/>
  <c r="M15" i="6"/>
  <c r="O14" i="6"/>
  <c r="P14" i="6" s="1"/>
  <c r="M15" i="2"/>
  <c r="O14" i="2"/>
  <c r="P14" i="2" s="1"/>
  <c r="M16" i="11" l="1"/>
  <c r="O15" i="11"/>
  <c r="P15" i="11" s="1"/>
  <c r="M16" i="6"/>
  <c r="O15" i="6"/>
  <c r="P15" i="6" s="1"/>
  <c r="M16" i="2"/>
  <c r="O15" i="2"/>
  <c r="P15" i="2" s="1"/>
  <c r="M17" i="11" l="1"/>
  <c r="O16" i="11"/>
  <c r="P16" i="11" s="1"/>
  <c r="M17" i="6"/>
  <c r="O16" i="6"/>
  <c r="P16" i="6" s="1"/>
  <c r="O16" i="2"/>
  <c r="P16" i="2" s="1"/>
  <c r="M17" i="2"/>
  <c r="M18" i="11" l="1"/>
  <c r="O17" i="11"/>
  <c r="P17" i="11" s="1"/>
  <c r="M18" i="6"/>
  <c r="O17" i="6"/>
  <c r="P17" i="6" s="1"/>
  <c r="M18" i="2"/>
  <c r="O17" i="2"/>
  <c r="P17" i="2" s="1"/>
  <c r="M19" i="11" l="1"/>
  <c r="O18" i="11"/>
  <c r="P18" i="11" s="1"/>
  <c r="O18" i="6"/>
  <c r="P18" i="6" s="1"/>
  <c r="M19" i="6"/>
  <c r="M19" i="2"/>
  <c r="O18" i="2"/>
  <c r="P18" i="2" s="1"/>
  <c r="M20" i="11" l="1"/>
  <c r="O19" i="11"/>
  <c r="P19" i="11" s="1"/>
  <c r="M20" i="6"/>
  <c r="O19" i="6"/>
  <c r="P19" i="6" s="1"/>
  <c r="M20" i="2"/>
  <c r="O19" i="2"/>
  <c r="P19" i="2" s="1"/>
  <c r="O20" i="11" l="1"/>
  <c r="P20" i="11" s="1"/>
  <c r="M21" i="11"/>
  <c r="O20" i="6"/>
  <c r="P20" i="6" s="1"/>
  <c r="M21" i="6"/>
  <c r="M21" i="2"/>
  <c r="O20" i="2"/>
  <c r="P20" i="2" s="1"/>
  <c r="M22" i="11" l="1"/>
  <c r="O21" i="11"/>
  <c r="P21" i="11" s="1"/>
  <c r="M22" i="6"/>
  <c r="O21" i="6"/>
  <c r="P21" i="6" s="1"/>
  <c r="M22" i="2"/>
  <c r="O21" i="2"/>
  <c r="P21" i="2" s="1"/>
  <c r="O22" i="11" l="1"/>
  <c r="P22" i="11" s="1"/>
  <c r="M23" i="11"/>
  <c r="O22" i="6"/>
  <c r="P22" i="6" s="1"/>
  <c r="M23" i="6"/>
  <c r="M23" i="2"/>
  <c r="O22" i="2"/>
  <c r="P22" i="2" s="1"/>
  <c r="AP8" i="1"/>
  <c r="AP4" i="1"/>
  <c r="V1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9" i="1"/>
  <c r="V2" i="1"/>
  <c r="L19" i="1"/>
  <c r="L18" i="1"/>
  <c r="L17" i="1"/>
  <c r="M18" i="1" s="1"/>
  <c r="L16" i="1"/>
  <c r="M17" i="1" s="1"/>
  <c r="N18" i="1" s="1"/>
  <c r="L15" i="1"/>
  <c r="M16" i="1" s="1"/>
  <c r="N17" i="1" s="1"/>
  <c r="O18" i="1" s="1"/>
  <c r="L14" i="1"/>
  <c r="M15" i="1" s="1"/>
  <c r="N16" i="1" s="1"/>
  <c r="O17" i="1" s="1"/>
  <c r="P18" i="1" s="1"/>
  <c r="L13" i="1"/>
  <c r="M14" i="1" s="1"/>
  <c r="N15" i="1" s="1"/>
  <c r="O16" i="1" s="1"/>
  <c r="P17" i="1" s="1"/>
  <c r="Q18" i="1" s="1"/>
  <c r="L12" i="1"/>
  <c r="M13" i="1" s="1"/>
  <c r="N14" i="1" s="1"/>
  <c r="O15" i="1" s="1"/>
  <c r="P16" i="1" s="1"/>
  <c r="Q17" i="1" s="1"/>
  <c r="L11" i="1"/>
  <c r="M12" i="1" s="1"/>
  <c r="N13" i="1" s="1"/>
  <c r="O14" i="1" s="1"/>
  <c r="P15" i="1" s="1"/>
  <c r="Q16" i="1" s="1"/>
  <c r="F11" i="1"/>
  <c r="L10" i="1"/>
  <c r="F10" i="1" s="1"/>
  <c r="L9" i="1"/>
  <c r="M10" i="1" s="1"/>
  <c r="F9" i="1"/>
  <c r="L8" i="1"/>
  <c r="F8" i="1" s="1"/>
  <c r="L7" i="1"/>
  <c r="M8" i="1" s="1"/>
  <c r="F7" i="1"/>
  <c r="L6" i="1"/>
  <c r="M7" i="1" s="1"/>
  <c r="L5" i="1"/>
  <c r="F5" i="1" s="1"/>
  <c r="L4" i="1"/>
  <c r="M5" i="1" s="1"/>
  <c r="L3" i="1"/>
  <c r="M4" i="1" s="1"/>
  <c r="N5" i="1" s="1"/>
  <c r="O23" i="11" l="1"/>
  <c r="P23" i="11" s="1"/>
  <c r="M24" i="11"/>
  <c r="O24" i="11" s="1"/>
  <c r="P24" i="11" s="1"/>
  <c r="Q16" i="11"/>
  <c r="Q20" i="11"/>
  <c r="Q21" i="11"/>
  <c r="O23" i="6"/>
  <c r="P23" i="6" s="1"/>
  <c r="M24" i="6"/>
  <c r="O24" i="6" s="1"/>
  <c r="P24" i="6" s="1"/>
  <c r="O23" i="2"/>
  <c r="P23" i="2" s="1"/>
  <c r="M24" i="2"/>
  <c r="O24" i="2" s="1"/>
  <c r="P24" i="2" s="1"/>
  <c r="Q15" i="2" s="1"/>
  <c r="F6" i="1"/>
  <c r="F22" i="1" s="1"/>
  <c r="M19" i="1"/>
  <c r="N19" i="1" s="1"/>
  <c r="O19" i="1" s="1"/>
  <c r="P19" i="1" s="1"/>
  <c r="Q19" i="1" s="1"/>
  <c r="M11" i="1"/>
  <c r="N12" i="1" s="1"/>
  <c r="O13" i="1" s="1"/>
  <c r="P14" i="1" s="1"/>
  <c r="Q15" i="1" s="1"/>
  <c r="M6" i="1"/>
  <c r="N7" i="1" s="1"/>
  <c r="O8" i="1" s="1"/>
  <c r="N8" i="1"/>
  <c r="O9" i="1" s="1"/>
  <c r="P10" i="1" s="1"/>
  <c r="N11" i="1"/>
  <c r="H5" i="1"/>
  <c r="N6" i="1"/>
  <c r="O7" i="1" s="1"/>
  <c r="P8" i="1" s="1"/>
  <c r="M9" i="1"/>
  <c r="N10" i="1" s="1"/>
  <c r="O11" i="1" s="1"/>
  <c r="N9" i="1"/>
  <c r="O6" i="1"/>
  <c r="G5" i="1"/>
  <c r="G7" i="1"/>
  <c r="G8" i="1"/>
  <c r="G10" i="1"/>
  <c r="Q24" i="11" l="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8" i="11"/>
  <c r="Q17" i="11"/>
  <c r="Q22" i="11"/>
  <c r="Q23" i="11"/>
  <c r="Q19" i="11"/>
  <c r="Q23" i="6"/>
  <c r="Q21" i="6"/>
  <c r="Q17" i="6"/>
  <c r="Q24" i="6"/>
  <c r="Q4" i="6"/>
  <c r="Q3" i="6"/>
  <c r="Q2" i="6"/>
  <c r="Q6" i="6"/>
  <c r="Q5" i="6"/>
  <c r="Q8" i="6"/>
  <c r="Q7" i="6"/>
  <c r="Q9" i="6"/>
  <c r="Q11" i="6"/>
  <c r="Q10" i="6"/>
  <c r="Q12" i="6"/>
  <c r="Q13" i="6"/>
  <c r="Q14" i="6"/>
  <c r="Q16" i="6"/>
  <c r="Q15" i="6"/>
  <c r="Q18" i="6"/>
  <c r="Q19" i="6"/>
  <c r="Q20" i="6"/>
  <c r="Q22" i="6"/>
  <c r="Q23" i="2"/>
  <c r="Q21" i="2"/>
  <c r="Q20" i="2"/>
  <c r="Q24" i="2"/>
  <c r="Q2" i="2"/>
  <c r="Q3" i="2"/>
  <c r="Q4" i="2"/>
  <c r="Q5" i="2"/>
  <c r="Q6" i="2"/>
  <c r="Q7" i="2"/>
  <c r="Q8" i="2"/>
  <c r="Q9" i="2"/>
  <c r="Q11" i="2"/>
  <c r="Q12" i="2"/>
  <c r="Q10" i="2"/>
  <c r="Q13" i="2"/>
  <c r="Q14" i="2"/>
  <c r="Q16" i="2"/>
  <c r="Q19" i="2"/>
  <c r="Q18" i="2"/>
  <c r="Q17" i="2"/>
  <c r="Q22" i="2"/>
  <c r="F23" i="1"/>
  <c r="L2" i="1" s="1"/>
  <c r="M3" i="1" s="1"/>
  <c r="N4" i="1" s="1"/>
  <c r="O5" i="1" s="1"/>
  <c r="P6" i="1" s="1"/>
  <c r="Q7" i="1" s="1"/>
  <c r="H8" i="1"/>
  <c r="F24" i="1"/>
  <c r="G11" i="1"/>
  <c r="H11" i="1"/>
  <c r="I5" i="1"/>
  <c r="O12" i="1"/>
  <c r="P13" i="1" s="1"/>
  <c r="Q14" i="1" s="1"/>
  <c r="H6" i="1"/>
  <c r="I9" i="1"/>
  <c r="G6" i="1"/>
  <c r="G9" i="1"/>
  <c r="H9" i="1"/>
  <c r="O10" i="1"/>
  <c r="I10" i="1" s="1"/>
  <c r="H10" i="1"/>
  <c r="I7" i="1"/>
  <c r="H7" i="1"/>
  <c r="Q9" i="1"/>
  <c r="P12" i="1"/>
  <c r="Q13" i="1" s="1"/>
  <c r="J6" i="1"/>
  <c r="P7" i="1"/>
  <c r="P9" i="1"/>
  <c r="J8" i="1"/>
  <c r="I8" i="1"/>
  <c r="I6" i="1"/>
  <c r="I11" i="1"/>
  <c r="Q11" i="1"/>
  <c r="G23" i="1" l="1"/>
  <c r="M2" i="1" s="1"/>
  <c r="N3" i="1" s="1"/>
  <c r="O4" i="1" s="1"/>
  <c r="P5" i="1" s="1"/>
  <c r="G22" i="1"/>
  <c r="G24" i="1" s="1"/>
  <c r="J10" i="1"/>
  <c r="P11" i="1"/>
  <c r="J11" i="1" s="1"/>
  <c r="H23" i="1"/>
  <c r="N2" i="1" s="1"/>
  <c r="O3" i="1" s="1"/>
  <c r="P4" i="1" s="1"/>
  <c r="Q5" i="1" s="1"/>
  <c r="K5" i="1" s="1"/>
  <c r="H22" i="1"/>
  <c r="H24" i="1" s="1"/>
  <c r="I22" i="1"/>
  <c r="I23" i="1"/>
  <c r="O2" i="1" s="1"/>
  <c r="P3" i="1" s="1"/>
  <c r="Q4" i="1" s="1"/>
  <c r="K9" i="1"/>
  <c r="Q10" i="1"/>
  <c r="K10" i="1" s="1"/>
  <c r="J9" i="1"/>
  <c r="K7" i="1"/>
  <c r="Q8" i="1"/>
  <c r="K8" i="1" s="1"/>
  <c r="J7" i="1"/>
  <c r="Q6" i="1"/>
  <c r="K6" i="1" s="1"/>
  <c r="J5" i="1"/>
  <c r="K11" i="1" l="1"/>
  <c r="K22" i="1" s="1"/>
  <c r="Q12" i="1"/>
  <c r="I24" i="1"/>
  <c r="J22" i="1"/>
  <c r="J23" i="1"/>
  <c r="P2" i="1" s="1"/>
  <c r="Q3" i="1" s="1"/>
  <c r="K23" i="1" l="1"/>
  <c r="Q2" i="1" s="1"/>
  <c r="J24" i="1"/>
  <c r="K24" i="1"/>
</calcChain>
</file>

<file path=xl/sharedStrings.xml><?xml version="1.0" encoding="utf-8"?>
<sst xmlns="http://schemas.openxmlformats.org/spreadsheetml/2006/main" count="1209" uniqueCount="106">
  <si>
    <t>Tx_F</t>
  </si>
  <si>
    <t>F_2029</t>
  </si>
  <si>
    <t>F_2034</t>
  </si>
  <si>
    <t>F_2039</t>
  </si>
  <si>
    <t>F_2044</t>
  </si>
  <si>
    <t>F_2049</t>
  </si>
  <si>
    <t>F_2054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</si>
  <si>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</si>
  <si>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</si>
  <si>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</si>
  <si>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</si>
  <si>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</si>
  <si>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</si>
  <si>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</si>
  <si>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</si>
  <si>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</si>
  <si>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</si>
  <si>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</si>
  <si>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</si>
  <si>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</si>
  <si>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</si>
  <si>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</si>
  <si>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</si>
  <si>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</si>
  <si>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</si>
  <si>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90+</t>
  </si>
  <si>
    <t>Tot Nati</t>
  </si>
  <si>
    <t>Tot Nati F</t>
  </si>
  <si>
    <t>Tot Nati M</t>
  </si>
  <si>
    <t>Età</t>
  </si>
  <si>
    <t>M</t>
  </si>
  <si>
    <t>5Lx M</t>
  </si>
  <si>
    <t>TxM</t>
  </si>
  <si>
    <t>M2039</t>
  </si>
  <si>
    <t>M2054</t>
  </si>
  <si>
    <t>M_2029</t>
  </si>
  <si>
    <t>M_2034</t>
  </si>
  <si>
    <t>M_2039</t>
  </si>
  <si>
    <t>M_2044</t>
  </si>
  <si>
    <t>M_2049</t>
  </si>
  <si>
    <t>M_2054</t>
  </si>
  <si>
    <t>F_ 2024</t>
  </si>
  <si>
    <r>
      <rPr>
        <b/>
        <sz val="9"/>
        <rFont val="Calibri"/>
        <family val="2"/>
      </rPr>
      <t>5</t>
    </r>
    <r>
      <rPr>
        <b/>
        <sz val="11"/>
        <rFont val="Calibri"/>
        <family val="2"/>
      </rPr>
      <t>L</t>
    </r>
    <r>
      <rPr>
        <b/>
        <sz val="9"/>
        <rFont val="Calibri"/>
        <family val="2"/>
      </rPr>
      <t>x</t>
    </r>
    <r>
      <rPr>
        <b/>
        <sz val="11"/>
        <rFont val="Calibri"/>
        <family val="2"/>
      </rPr>
      <t>_F</t>
    </r>
  </si>
  <si>
    <r>
      <rPr>
        <b/>
        <sz val="9"/>
        <rFont val="Calibri"/>
        <family val="2"/>
      </rPr>
      <t>5</t>
    </r>
    <r>
      <rPr>
        <b/>
        <sz val="11"/>
        <rFont val="Calibri"/>
        <family val="2"/>
      </rPr>
      <t>F</t>
    </r>
    <r>
      <rPr>
        <b/>
        <sz val="9"/>
        <rFont val="Calibri"/>
        <family val="2"/>
      </rPr>
      <t>x</t>
    </r>
  </si>
  <si>
    <t>Nati per età 2024-29</t>
  </si>
  <si>
    <t>Nati per età 2029-34</t>
  </si>
  <si>
    <t>Nati per età 2034-39</t>
  </si>
  <si>
    <t>Nati per età 2039-44</t>
  </si>
  <si>
    <t>Nati per età 2044-49</t>
  </si>
  <si>
    <t>Nati per età 2049-54</t>
  </si>
  <si>
    <t>M2024</t>
  </si>
  <si>
    <t>F2024</t>
  </si>
  <si>
    <t>T2024</t>
  </si>
  <si>
    <t>F2039</t>
  </si>
  <si>
    <t>T2039</t>
  </si>
  <si>
    <t>T2054</t>
  </si>
  <si>
    <t>Indice di dipendenza 2024</t>
  </si>
  <si>
    <t>Indice di dipendenza 2039</t>
  </si>
  <si>
    <t>Indice di dipendenza 2054</t>
  </si>
  <si>
    <t>Indice di struttura pop att 2024</t>
  </si>
  <si>
    <t>Indice di struttura pop att 2039</t>
  </si>
  <si>
    <t>Indice di struttura pop att 2054</t>
  </si>
  <si>
    <t>Indice di ricambio pop att 2024</t>
  </si>
  <si>
    <t>Indice di ricambio pop att 2039</t>
  </si>
  <si>
    <t>Indice di ricambio pop att 2054</t>
  </si>
  <si>
    <t>Ind. dipendenza</t>
  </si>
  <si>
    <t>Ind. struttura pop. attiva</t>
  </si>
  <si>
    <t>Ind. ricambio pop. attiva</t>
  </si>
  <si>
    <t>Età  x</t>
  </si>
  <si>
    <t>95-99</t>
  </si>
  <si>
    <t>100-104</t>
  </si>
  <si>
    <t>105-109</t>
  </si>
  <si>
    <t>110-114</t>
  </si>
  <si>
    <t>nDx ce e avv</t>
  </si>
  <si>
    <t>Sopravviventi  lx_M</t>
  </si>
  <si>
    <t>Decessi  dx_M</t>
  </si>
  <si>
    <t>Probabilità di morte (per mille)  qx_M</t>
  </si>
  <si>
    <t>Anni vissuti  Lx_M</t>
  </si>
  <si>
    <t>Probabilità di sopravvivenza  px_M</t>
  </si>
  <si>
    <t>nmx_M</t>
  </si>
  <si>
    <t>nmxi_M</t>
  </si>
  <si>
    <t>nDx_M</t>
  </si>
  <si>
    <t>nRx-i_M</t>
  </si>
  <si>
    <t>npx-i_M</t>
  </si>
  <si>
    <t>lx-i_M</t>
  </si>
  <si>
    <t>nmx-i_M</t>
  </si>
  <si>
    <t>ndx-i_M</t>
  </si>
  <si>
    <t>nLx-i_M</t>
  </si>
  <si>
    <t>nTx-i_M</t>
  </si>
  <si>
    <t>Età x</t>
  </si>
  <si>
    <t>Sopravviventi  lx_F</t>
  </si>
  <si>
    <t>Decessi  dx_F</t>
  </si>
  <si>
    <t>Probabilità di morte (per mille)  qx_F</t>
  </si>
  <si>
    <t>Probabilitàdi sopravvivenza  Px_F</t>
  </si>
  <si>
    <t>Anni vissuti  5Lx_F</t>
  </si>
  <si>
    <t>nDx_F</t>
  </si>
  <si>
    <t>nDxi_F</t>
  </si>
  <si>
    <t>nRx-i_F</t>
  </si>
  <si>
    <t>npx-i_F</t>
  </si>
  <si>
    <t>lx-i_F</t>
  </si>
  <si>
    <t>nmx-i_F</t>
  </si>
  <si>
    <t>ndx-i_F</t>
  </si>
  <si>
    <t>nLx-i_F</t>
  </si>
  <si>
    <t>nTx-i_F</t>
  </si>
  <si>
    <t>nmx_F per mille</t>
  </si>
  <si>
    <t>nmxi_F per mille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</si>
</sst>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0" fontId="3" fillId="0" borderId="2" xfId="0" applyFont="1" applyBorder="1"/>
    <xf numFmtId="1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1" fontId="0" fillId="0" borderId="4" xfId="0" applyNumberFormat="1" applyBorder="1"/>
    <xf numFmtId="0" fontId="0" fillId="0" borderId="6" xfId="0" applyBorder="1"/>
    <xf numFmtId="0" fontId="2" fillId="2" borderId="6" xfId="0" applyFont="1" applyFill="1" applyBorder="1"/>
    <xf numFmtId="1" fontId="0" fillId="2" borderId="4" xfId="0" applyNumberFormat="1" applyFill="1" applyBorder="1"/>
    <xf numFmtId="0" fontId="1" fillId="2" borderId="6" xfId="0" applyFont="1" applyFill="1" applyBorder="1"/>
    <xf numFmtId="1" fontId="0" fillId="0" borderId="8" xfId="0" applyNumberFormat="1" applyBorder="1"/>
    <xf numFmtId="0" fontId="0" fillId="0" borderId="9" xfId="0" applyBorder="1"/>
    <xf numFmtId="0" fontId="0" fillId="0" borderId="10" xfId="0" applyBorder="1"/>
    <xf numFmtId="1" fontId="0" fillId="0" borderId="1" xfId="0" applyNumberFormat="1" applyBorder="1"/>
    <xf numFmtId="1" fontId="0" fillId="0" borderId="5" xfId="0" applyNumberFormat="1" applyBorder="1"/>
    <xf numFmtId="0" fontId="0" fillId="0" borderId="11" xfId="0" applyBorder="1"/>
    <xf numFmtId="1" fontId="0" fillId="0" borderId="11" xfId="0" applyNumberFormat="1" applyBorder="1"/>
    <xf numFmtId="1" fontId="0" fillId="0" borderId="6" xfId="0" applyNumberFormat="1" applyBorder="1"/>
    <xf numFmtId="0" fontId="0" fillId="2" borderId="4" xfId="0" applyFill="1" applyBorder="1"/>
    <xf numFmtId="0" fontId="0" fillId="0" borderId="5" xfId="0" applyBorder="1"/>
    <xf numFmtId="0" fontId="0" fillId="3" borderId="11" xfId="0" applyFill="1" applyBorder="1"/>
    <xf numFmtId="0" fontId="0" fillId="3" borderId="4" xfId="0" applyFill="1" applyBorder="1"/>
    <xf numFmtId="1" fontId="0" fillId="3" borderId="11" xfId="0" applyNumberFormat="1" applyFill="1" applyBorder="1"/>
    <xf numFmtId="1" fontId="0" fillId="3" borderId="4" xfId="0" applyNumberFormat="1" applyFill="1" applyBorder="1"/>
    <xf numFmtId="1" fontId="0" fillId="3" borderId="8" xfId="0" applyNumberFormat="1" applyFill="1" applyBorder="1"/>
    <xf numFmtId="1" fontId="0" fillId="3" borderId="3" xfId="0" applyNumberForma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5" borderId="2" xfId="0" applyFill="1" applyBorder="1"/>
    <xf numFmtId="0" fontId="0" fillId="5" borderId="11" xfId="0" applyFill="1" applyBorder="1"/>
    <xf numFmtId="0" fontId="0" fillId="5" borderId="4" xfId="0" applyFill="1" applyBorder="1"/>
    <xf numFmtId="0" fontId="0" fillId="5" borderId="6" xfId="0" applyFill="1" applyBorder="1"/>
    <xf numFmtId="1" fontId="0" fillId="6" borderId="11" xfId="0" applyNumberFormat="1" applyFill="1" applyBorder="1"/>
    <xf numFmtId="1" fontId="0" fillId="6" borderId="4" xfId="0" applyNumberFormat="1" applyFill="1" applyBorder="1"/>
    <xf numFmtId="1" fontId="0" fillId="6" borderId="6" xfId="0" applyNumberFormat="1" applyFill="1" applyBorder="1"/>
    <xf numFmtId="0" fontId="0" fillId="7" borderId="2" xfId="0" applyFill="1" applyBorder="1"/>
    <xf numFmtId="1" fontId="0" fillId="7" borderId="3" xfId="0" applyNumberFormat="1" applyFill="1" applyBorder="1"/>
    <xf numFmtId="1" fontId="0" fillId="7" borderId="5" xfId="0" applyNumberFormat="1" applyFill="1" applyBorder="1"/>
    <xf numFmtId="2" fontId="0" fillId="5" borderId="2" xfId="0" applyNumberFormat="1" applyFill="1" applyBorder="1"/>
    <xf numFmtId="0" fontId="0" fillId="6" borderId="2" xfId="0" applyFill="1" applyBorder="1"/>
    <xf numFmtId="2" fontId="0" fillId="6" borderId="2" xfId="0" applyNumberFormat="1" applyFill="1" applyBorder="1"/>
    <xf numFmtId="2" fontId="0" fillId="7" borderId="2" xfId="0" applyNumberFormat="1" applyFill="1" applyBorder="1"/>
    <xf numFmtId="0" fontId="1" fillId="4" borderId="2" xfId="0" applyFont="1" applyFill="1" applyBorder="1"/>
    <xf numFmtId="0" fontId="1" fillId="3" borderId="7" xfId="0" applyFont="1" applyFill="1" applyBorder="1"/>
    <xf numFmtId="0" fontId="1" fillId="2" borderId="2" xfId="0" applyFont="1" applyFill="1" applyBorder="1"/>
    <xf numFmtId="0" fontId="1" fillId="5" borderId="2" xfId="0" applyFont="1" applyFill="1" applyBorder="1"/>
    <xf numFmtId="0" fontId="1" fillId="3" borderId="2" xfId="0" applyFont="1" applyFill="1" applyBorder="1"/>
    <xf numFmtId="0" fontId="1" fillId="2" borderId="13" xfId="0" applyFont="1" applyFill="1" applyBorder="1"/>
    <xf numFmtId="0" fontId="1" fillId="6" borderId="7" xfId="0" applyFont="1" applyFill="1" applyBorder="1"/>
    <xf numFmtId="0" fontId="1" fillId="7" borderId="2" xfId="0" applyFont="1" applyFill="1" applyBorder="1"/>
    <xf numFmtId="0" fontId="0" fillId="5" borderId="0" xfId="0" applyFill="1"/>
    <xf numFmtId="1" fontId="0" fillId="6" borderId="0" xfId="0" applyNumberFormat="1" applyFill="1"/>
    <xf numFmtId="0" fontId="0" fillId="5" borderId="1" xfId="0" applyFill="1" applyBorder="1"/>
    <xf numFmtId="1" fontId="0" fillId="6" borderId="1" xfId="0" applyNumberFormat="1" applyFill="1" applyBorder="1"/>
    <xf numFmtId="3" fontId="0" fillId="0" borderId="2" xfId="0" applyNumberFormat="1" applyBorder="1" applyAlignment="1">
      <alignment horizontal="right"/>
    </xf>
    <xf numFmtId="0" fontId="0" fillId="8" borderId="9" xfId="0" applyFill="1" applyBorder="1"/>
    <xf numFmtId="1" fontId="0" fillId="8" borderId="0" xfId="0" applyNumberFormat="1" applyFill="1"/>
    <xf numFmtId="164" fontId="0" fillId="8" borderId="0" xfId="0" applyNumberFormat="1" applyFill="1"/>
    <xf numFmtId="0" fontId="0" fillId="8" borderId="0" xfId="0" applyFill="1"/>
    <xf numFmtId="1" fontId="0" fillId="8" borderId="3" xfId="0" applyNumberFormat="1" applyFill="1" applyBorder="1"/>
    <xf numFmtId="0" fontId="0" fillId="8" borderId="5" xfId="0" applyFill="1" applyBorder="1"/>
    <xf numFmtId="0" fontId="0" fillId="8" borderId="4" xfId="0" applyFill="1" applyBorder="1"/>
    <xf numFmtId="0" fontId="0" fillId="8" borderId="6" xfId="0" applyFill="1" applyBorder="1"/>
    <xf numFmtId="1" fontId="0" fillId="8" borderId="4" xfId="0" applyNumberFormat="1" applyFill="1" applyBorder="1"/>
    <xf numFmtId="1" fontId="0" fillId="8" borderId="6" xfId="0" applyNumberFormat="1" applyFill="1" applyBorder="1"/>
    <xf numFmtId="164" fontId="0" fillId="8" borderId="4" xfId="0" applyNumberFormat="1" applyFill="1" applyBorder="1"/>
    <xf numFmtId="164" fontId="0" fillId="8" borderId="6" xfId="0" applyNumberFormat="1" applyFill="1" applyBorder="1"/>
    <xf numFmtId="164" fontId="3" fillId="0" borderId="4" xfId="0" applyNumberFormat="1" applyFont="1" applyBorder="1"/>
    <xf numFmtId="164" fontId="3" fillId="8" borderId="4" xfId="0" applyNumberFormat="1" applyFont="1" applyFill="1" applyBorder="1"/>
    <xf numFmtId="164" fontId="3" fillId="8" borderId="6" xfId="0" applyNumberFormat="1" applyFont="1" applyFill="1" applyBorder="1"/>
    <xf numFmtId="3" fontId="0" fillId="0" borderId="7" xfId="0" applyNumberFormat="1" applyBorder="1" applyAlignment="1">
      <alignment horizontal="right"/>
    </xf>
    <xf numFmtId="0" fontId="0" fillId="8" borderId="3" xfId="0" applyFill="1" applyBorder="1"/>
    <xf numFmtId="0" fontId="0" fillId="8" borderId="2" xfId="0" applyFill="1" applyBorder="1"/>
    <xf numFmtId="3" fontId="0" fillId="0" borderId="6" xfId="0" applyNumberFormat="1" applyBorder="1" applyAlignment="1">
      <alignment horizontal="right"/>
    </xf>
    <xf numFmtId="164" fontId="0" fillId="0" borderId="1" xfId="0" applyNumberFormat="1" applyBorder="1"/>
    <xf numFmtId="1" fontId="0" fillId="6" borderId="3" xfId="0" applyNumberFormat="1" applyFill="1" applyBorder="1"/>
    <xf numFmtId="1" fontId="0" fillId="0" borderId="7" xfId="0" applyNumberFormat="1" applyBorder="1"/>
    <xf numFmtId="0" fontId="0" fillId="8" borderId="7" xfId="0" applyFill="1" applyBorder="1"/>
    <xf numFmtId="0" fontId="0" fillId="8" borderId="11" xfId="0" applyFill="1" applyBorder="1"/>
    <xf numFmtId="165" fontId="0" fillId="0" borderId="4" xfId="0" applyNumberFormat="1" applyBorder="1"/>
    <xf numFmtId="165" fontId="0" fillId="8" borderId="4" xfId="0" applyNumberFormat="1" applyFill="1" applyBorder="1"/>
    <xf numFmtId="165" fontId="0" fillId="8" borderId="6" xfId="0" applyNumberFormat="1" applyFill="1" applyBorder="1"/>
    <xf numFmtId="0" fontId="0" fillId="2" borderId="11" xfId="0" applyFill="1" applyBorder="1"/>
    <xf numFmtId="1" fontId="0" fillId="2" borderId="11" xfId="0" applyNumberFormat="1" applyFill="1" applyBorder="1"/>
    <xf numFmtId="1" fontId="0" fillId="2" borderId="8" xfId="0" applyNumberFormat="1" applyFill="1" applyBorder="1"/>
    <xf numFmtId="1" fontId="0" fillId="2" borderId="3" xfId="0" applyNumberFormat="1" applyFill="1" applyBorder="1"/>
    <xf numFmtId="0" fontId="2" fillId="2" borderId="0" xfId="0" applyFont="1" applyFill="1"/>
    <xf numFmtId="0" fontId="2" fillId="2" borderId="1" xfId="0" applyFont="1" applyFill="1" applyBorder="1"/>
    <xf numFmtId="0" fontId="2" fillId="2" borderId="5" xfId="0" applyFont="1" applyFill="1" applyBorder="1"/>
    <xf numFmtId="0" fontId="1" fillId="9" borderId="12" xfId="0" applyFont="1" applyFill="1" applyBorder="1"/>
    <xf numFmtId="0" fontId="1" fillId="9" borderId="13" xfId="0" applyFont="1" applyFill="1" applyBorder="1"/>
    <xf numFmtId="0" fontId="1" fillId="9" borderId="7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Sardegna 2024-2054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SARDEGNA_PUNTO1_NORM!$AX$4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2A-4F52-86D2-E2CFE487D6BB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C2A-4F52-86D2-E2CFE487D6BB}"/>
              </c:ext>
            </c:extLst>
          </c:dPt>
          <c:cat>
            <c:numRef>
              <c:f>SARDEGNA_PUNTO1_NORM!$AP$2:$AV$2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SARDEGNA_PUNTO1_NORM!$AP$4:$AV$4</c:f>
              <c:numCache>
                <c:formatCode>0.00</c:formatCode>
                <c:ptCount val="7"/>
                <c:pt idx="0">
                  <c:v>0.70123916314510637</c:v>
                </c:pt>
                <c:pt idx="1">
                  <c:v>0.74581878516833167</c:v>
                </c:pt>
                <c:pt idx="2">
                  <c:v>0.80683181786591829</c:v>
                </c:pt>
                <c:pt idx="3">
                  <c:v>0.88619894395258403</c:v>
                </c:pt>
                <c:pt idx="4">
                  <c:v>0.98032608002840127</c:v>
                </c:pt>
                <c:pt idx="5">
                  <c:v>1.0354123159254978</c:v>
                </c:pt>
                <c:pt idx="6">
                  <c:v>1.0524131907748069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2A-4F52-86D2-E2CFE487D6BB}"/>
            </c:ext>
          </c:extLst>
        </c:ser>
        <c:ser>
          <c:idx val="1"/>
          <c:order val="1"/>
          <c:tx>
            <c:strRef>
              <c:f>SARDEGNA_PUNTO1_NORM!$AX$5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C2A-4F52-86D2-E2CFE487D6BB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C2A-4F52-86D2-E2CFE487D6BB}"/>
              </c:ext>
            </c:extLst>
          </c:dPt>
          <c:cat>
            <c:numRef>
              <c:f>SARDEGNA_PUNTO1_NORM!$AP$2:$AV$2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SARDEGNA_PUNTO1_NORM!$AP$8:$AV$8</c:f>
              <c:numCache>
                <c:formatCode>0.00</c:formatCode>
                <c:ptCount val="7"/>
                <c:pt idx="0">
                  <c:v>1.6193707329218592</c:v>
                </c:pt>
                <c:pt idx="1">
                  <c:v>1.5930590935878186</c:v>
                </c:pt>
                <c:pt idx="2">
                  <c:v>1.4976827160850166</c:v>
                </c:pt>
                <c:pt idx="3">
                  <c:v>1.395782747376479</c:v>
                </c:pt>
                <c:pt idx="4">
                  <c:v>1.3884564188079236</c:v>
                </c:pt>
                <c:pt idx="5">
                  <c:v>1.5055990950764255</c:v>
                </c:pt>
                <c:pt idx="6">
                  <c:v>1.7139493788118023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2A-4F52-86D2-E2CFE487D6BB}"/>
            </c:ext>
          </c:extLst>
        </c:ser>
        <c:ser>
          <c:idx val="2"/>
          <c:order val="2"/>
          <c:tx>
            <c:strRef>
              <c:f>SARDEGNA_PUNTO1_NORM!$AX$6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>
                  <a:outerShdw blurRad="50800" dir="5400000" sx="8000" sy="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C2A-4F52-86D2-E2CFE487D6BB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C2A-4F52-86D2-E2CFE487D6BB}"/>
              </c:ext>
            </c:extLst>
          </c:dPt>
          <c:cat>
            <c:numRef>
              <c:f>SARDEGNA_PUNTO1_NORM!$AP$2:$AV$2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SARDEGNA_PUNTO1_NORM!$AP$12:$AV$12</c:f>
              <c:numCache>
                <c:formatCode>0.00</c:formatCode>
                <c:ptCount val="7"/>
                <c:pt idx="0">
                  <c:v>1.7933897310373457</c:v>
                </c:pt>
                <c:pt idx="1">
                  <c:v>1.9293712871122266</c:v>
                </c:pt>
                <c:pt idx="2">
                  <c:v>1.9639953473782548</c:v>
                </c:pt>
                <c:pt idx="3">
                  <c:v>2.1801059933874805</c:v>
                </c:pt>
                <c:pt idx="4">
                  <c:v>2.2946730036412593</c:v>
                </c:pt>
                <c:pt idx="5">
                  <c:v>2.3990311696165105</c:v>
                </c:pt>
                <c:pt idx="6">
                  <c:v>2.362601590083333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2A-4F52-86D2-E2CFE487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Popolazione Sardegna per anno</a:t>
            </a:r>
            <a:r>
              <a:rPr lang="it-IT" baseline="0"/>
              <a:t> ed 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SARDEGNA_PUNTO1!$AG$1</c:f>
              <c:strCache>
                <c:ptCount val="1"/>
                <c:pt idx="0">
                  <c:v>T2024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SARDEGNA_PUNTO1!$AD$2:$AD$19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SARDEGNA_PUNTO1!$AG$2:$AG$19</c:f>
              <c:numCache>
                <c:formatCode>General</c:formatCode>
                <c:ptCount val="18"/>
                <c:pt idx="0">
                  <c:v>40700</c:v>
                </c:pt>
                <c:pt idx="1">
                  <c:v>53041</c:v>
                </c:pt>
                <c:pt idx="2">
                  <c:v>64284</c:v>
                </c:pt>
                <c:pt idx="3">
                  <c:v>68005</c:v>
                </c:pt>
                <c:pt idx="4">
                  <c:v>69861</c:v>
                </c:pt>
                <c:pt idx="5">
                  <c:v>70016</c:v>
                </c:pt>
                <c:pt idx="6">
                  <c:v>78687</c:v>
                </c:pt>
                <c:pt idx="7">
                  <c:v>86680</c:v>
                </c:pt>
                <c:pt idx="8">
                  <c:v>100494</c:v>
                </c:pt>
                <c:pt idx="9">
                  <c:v>123501</c:v>
                </c:pt>
                <c:pt idx="10">
                  <c:v>133112</c:v>
                </c:pt>
                <c:pt idx="11">
                  <c:v>135484</c:v>
                </c:pt>
                <c:pt idx="12">
                  <c:v>125288</c:v>
                </c:pt>
                <c:pt idx="13">
                  <c:v>112682</c:v>
                </c:pt>
                <c:pt idx="14">
                  <c:v>99160</c:v>
                </c:pt>
                <c:pt idx="15">
                  <c:v>82881</c:v>
                </c:pt>
                <c:pt idx="16">
                  <c:v>63754</c:v>
                </c:pt>
                <c:pt idx="17">
                  <c:v>62823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9-4709-A9F5-286B721CB31F}"/>
            </c:ext>
          </c:extLst>
        </c:ser>
        <c:ser>
          <c:idx val="1"/>
          <c:order val="1"/>
          <c:tx>
            <c:strRef>
              <c:f>SARDEGNA_PUNTO1!$AJ$1</c:f>
              <c:strCache>
                <c:ptCount val="1"/>
                <c:pt idx="0">
                  <c:v>T2039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SARDEGNA_PUNTO1!$AD$2:$AD$19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SARDEGNA_PUNTO1!$AJ$2:$AJ$19</c:f>
              <c:numCache>
                <c:formatCode>0</c:formatCode>
                <c:ptCount val="18"/>
                <c:pt idx="0">
                  <c:v>29043.416306592306</c:v>
                </c:pt>
                <c:pt idx="1">
                  <c:v>30620.903840122432</c:v>
                </c:pt>
                <c:pt idx="2">
                  <c:v>33351.356764518794</c:v>
                </c:pt>
                <c:pt idx="3">
                  <c:v>40615.356777136447</c:v>
                </c:pt>
                <c:pt idx="4">
                  <c:v>52857.861414996223</c:v>
                </c:pt>
                <c:pt idx="5">
                  <c:v>63937.790887828836</c:v>
                </c:pt>
                <c:pt idx="6">
                  <c:v>67490.810276760312</c:v>
                </c:pt>
                <c:pt idx="7">
                  <c:v>69169.962097533848</c:v>
                </c:pt>
                <c:pt idx="8">
                  <c:v>69083.633666963942</c:v>
                </c:pt>
                <c:pt idx="9">
                  <c:v>77277.28917140991</c:v>
                </c:pt>
                <c:pt idx="10">
                  <c:v>84368.318593932345</c:v>
                </c:pt>
                <c:pt idx="11">
                  <c:v>96247.649069277017</c:v>
                </c:pt>
                <c:pt idx="12">
                  <c:v>115235.74046847812</c:v>
                </c:pt>
                <c:pt idx="13">
                  <c:v>119679.3332234129</c:v>
                </c:pt>
                <c:pt idx="14">
                  <c:v>115214.63224737449</c:v>
                </c:pt>
                <c:pt idx="15">
                  <c:v>97272.073846845</c:v>
                </c:pt>
                <c:pt idx="16">
                  <c:v>74069.006193252237</c:v>
                </c:pt>
                <c:pt idx="17">
                  <c:v>76635.103255767943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9-4709-A9F5-286B721CB31F}"/>
            </c:ext>
          </c:extLst>
        </c:ser>
        <c:ser>
          <c:idx val="2"/>
          <c:order val="2"/>
          <c:tx>
            <c:strRef>
              <c:f>SARDEGNA_PUNTO1!$AM$1</c:f>
              <c:strCache>
                <c:ptCount val="1"/>
                <c:pt idx="0">
                  <c:v>T2054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SARDEGNA_PUNTO1!$AD$2:$AD$19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SARDEGNA_PUNTO1!$AM$2:$AM$19</c:f>
              <c:numCache>
                <c:formatCode>0</c:formatCode>
                <c:ptCount val="18"/>
                <c:pt idx="0">
                  <c:v>21096.577749851676</c:v>
                </c:pt>
                <c:pt idx="1">
                  <c:v>24738.149835169603</c:v>
                </c:pt>
                <c:pt idx="2">
                  <c:v>27396.392106917767</c:v>
                </c:pt>
                <c:pt idx="3">
                  <c:v>28983.033326863791</c:v>
                </c:pt>
                <c:pt idx="4">
                  <c:v>30515.327889626293</c:v>
                </c:pt>
                <c:pt idx="5">
                  <c:v>33172.099091752068</c:v>
                </c:pt>
                <c:pt idx="6">
                  <c:v>40308.758490294669</c:v>
                </c:pt>
                <c:pt idx="7">
                  <c:v>52335.632709141631</c:v>
                </c:pt>
                <c:pt idx="8">
                  <c:v>63090.5712476763</c:v>
                </c:pt>
                <c:pt idx="9">
                  <c:v>66280.395701523928</c:v>
                </c:pt>
                <c:pt idx="10">
                  <c:v>67319.427314467845</c:v>
                </c:pt>
                <c:pt idx="11">
                  <c:v>66145.071866795261</c:v>
                </c:pt>
                <c:pt idx="12">
                  <c:v>72095.562193945356</c:v>
                </c:pt>
                <c:pt idx="13">
                  <c:v>75836.866613042192</c:v>
                </c:pt>
                <c:pt idx="14">
                  <c:v>81811.978358364286</c:v>
                </c:pt>
                <c:pt idx="15">
                  <c:v>89363.586911141989</c:v>
                </c:pt>
                <c:pt idx="16">
                  <c:v>78568.416977578891</c:v>
                </c:pt>
                <c:pt idx="17">
                  <c:v>89216.497920746158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9-4709-A9F5-286B721C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002223"/>
        <c:axId val="1497003183"/>
      </c:lineChart>
      <c:catAx>
        <c:axId val="14970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3183"/>
        <c:crosses val="autoZero"/>
        <c:auto val="1"/>
        <c:lblAlgn val="ctr"/>
        <c:lblOffset val="100"/>
        <c:noMultiLvlLbl val="0"/>
      </c:catAx>
      <c:valAx>
        <c:axId val="14970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Popolazione in migliaia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Sardegna 2024-2054 con tassi di fecondità del Trentino</a:t>
            </a:r>
            <a:endParaRPr lang="it-IT"/>
          </a:p>
        </c:rich>
      </c:tx>
      <c:layout>
        <c:manualLayout>
          <c:xMode val="edge"/>
          <c:yMode val="edge"/>
          <c:x val="0.1002567804024496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SARDEGNA_PUNTO2!$AX$4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811-4D7D-B38D-F4E1831676FF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811-4D7D-B38D-F4E1831676FF}"/>
              </c:ext>
            </c:extLst>
          </c:dPt>
          <c:cat>
            <c:numRef>
              <c:f>SARDEGNA_PUNTO2!$AP$2:$AV$2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SARDEGNA_PUNTO2!$AP$4:$AV$4</c:f>
              <c:numCache>
                <c:formatCode>0.00</c:formatCode>
                <c:ptCount val="7"/>
                <c:pt idx="0">
                  <c:v>0.70123916314510637</c:v>
                </c:pt>
                <c:pt idx="1">
                  <c:v>0.7645446143502459</c:v>
                </c:pt>
                <c:pt idx="2">
                  <c:v>0.84681263048797484</c:v>
                </c:pt>
                <c:pt idx="3">
                  <c:v>0.95200245338997924</c:v>
                </c:pt>
                <c:pt idx="4">
                  <c:v>1.0775030103763252</c:v>
                </c:pt>
                <c:pt idx="5">
                  <c:v>1.1055378493418926</c:v>
                </c:pt>
                <c:pt idx="6">
                  <c:v>1.0905562941409523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11-4D7D-B38D-F4E1831676FF}"/>
            </c:ext>
          </c:extLst>
        </c:ser>
        <c:ser>
          <c:idx val="1"/>
          <c:order val="1"/>
          <c:tx>
            <c:strRef>
              <c:f>SARDEGNA_PUNTO2!$AX$5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811-4D7D-B38D-F4E1831676FF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811-4D7D-B38D-F4E1831676FF}"/>
              </c:ext>
            </c:extLst>
          </c:dPt>
          <c:cat>
            <c:numRef>
              <c:f>SARDEGNA_PUNTO2!$AP$2:$AV$2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SARDEGNA_PUNTO2!$AP$8:$AV$8</c:f>
              <c:numCache>
                <c:formatCode>0.00</c:formatCode>
                <c:ptCount val="7"/>
                <c:pt idx="0">
                  <c:v>2.0242134161523242</c:v>
                </c:pt>
                <c:pt idx="1">
                  <c:v>1.9913238669847733</c:v>
                </c:pt>
                <c:pt idx="2">
                  <c:v>1.8721033951062707</c:v>
                </c:pt>
                <c:pt idx="3">
                  <c:v>1.7447284342205989</c:v>
                </c:pt>
                <c:pt idx="4">
                  <c:v>1.7355705235099044</c:v>
                </c:pt>
                <c:pt idx="5">
                  <c:v>1.7361202091502983</c:v>
                </c:pt>
                <c:pt idx="6">
                  <c:v>1.7884963772698435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11-4D7D-B38D-F4E1831676FF}"/>
            </c:ext>
          </c:extLst>
        </c:ser>
        <c:ser>
          <c:idx val="2"/>
          <c:order val="2"/>
          <c:tx>
            <c:strRef>
              <c:f>SARDEGNA_PUNTO2!$AX$6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11-4D7D-B38D-F4E1831676FF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811-4D7D-B38D-F4E1831676FF}"/>
              </c:ext>
            </c:extLst>
          </c:dPt>
          <c:cat>
            <c:numRef>
              <c:f>SARDEGNA_PUNTO2!$AP$2:$AV$2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SARDEGNA_PUNTO2!$AP$12:$AV$12</c:f>
              <c:numCache>
                <c:formatCode>0.00</c:formatCode>
                <c:ptCount val="7"/>
                <c:pt idx="0">
                  <c:v>1.7933897310373457</c:v>
                </c:pt>
                <c:pt idx="1">
                  <c:v>1.9293712871122266</c:v>
                </c:pt>
                <c:pt idx="2">
                  <c:v>1.9639953473782548</c:v>
                </c:pt>
                <c:pt idx="3">
                  <c:v>2.1801059933874805</c:v>
                </c:pt>
                <c:pt idx="4">
                  <c:v>2.2946730036412593</c:v>
                </c:pt>
                <c:pt idx="5">
                  <c:v>1.6216216330333821</c:v>
                </c:pt>
                <c:pt idx="6">
                  <c:v>1.5827668514675095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11-4D7D-B38D-F4E18316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</a:t>
            </a:r>
            <a:r>
              <a:rPr lang="it-IT" baseline="0"/>
              <a:t> di interesse Sardegna 2024-2054 senza avvelenamento e cause esterne di traumatismo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SARDEGNA_PUNTO3!$CH$4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8B0-4713-8EB3-60AA2D6A6C10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8B0-4713-8EB3-60AA2D6A6C10}"/>
              </c:ext>
            </c:extLst>
          </c:dPt>
          <c:cat>
            <c:numRef>
              <c:f>SARDEGNA_PUNTO3!$BZ$1:$CF$1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SARDEGNA_PUNTO3!$BZ$3:$CF$3</c:f>
              <c:numCache>
                <c:formatCode>0.00</c:formatCode>
                <c:ptCount val="7"/>
                <c:pt idx="0">
                  <c:v>0.70123916314510637</c:v>
                </c:pt>
                <c:pt idx="1">
                  <c:v>0.74299565723935346</c:v>
                </c:pt>
                <c:pt idx="2">
                  <c:v>0.8037777414981867</c:v>
                </c:pt>
                <c:pt idx="3">
                  <c:v>0.88431754625867798</c:v>
                </c:pt>
                <c:pt idx="4">
                  <c:v>0.98029675679549633</c:v>
                </c:pt>
                <c:pt idx="5">
                  <c:v>1.0365439188801882</c:v>
                </c:pt>
                <c:pt idx="6">
                  <c:v>1.053826530559046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0-4713-8EB3-60AA2D6A6C10}"/>
            </c:ext>
          </c:extLst>
        </c:ser>
        <c:ser>
          <c:idx val="1"/>
          <c:order val="1"/>
          <c:tx>
            <c:strRef>
              <c:f>SARDEGNA_PUNTO3!$CH$5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8B0-4713-8EB3-60AA2D6A6C10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8B0-4713-8EB3-60AA2D6A6C10}"/>
              </c:ext>
            </c:extLst>
          </c:dPt>
          <c:cat>
            <c:numRef>
              <c:f>SARDEGNA_PUNTO3!$BZ$1:$CF$1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SARDEGNA_PUNTO3!$BZ$7:$CF$7</c:f>
              <c:numCache>
                <c:formatCode>0.00</c:formatCode>
                <c:ptCount val="7"/>
                <c:pt idx="0">
                  <c:v>2.0242134161523242</c:v>
                </c:pt>
                <c:pt idx="1">
                  <c:v>1.995232567373405</c:v>
                </c:pt>
                <c:pt idx="2">
                  <c:v>1.8783053335598441</c:v>
                </c:pt>
                <c:pt idx="3">
                  <c:v>1.7526583334588755</c:v>
                </c:pt>
                <c:pt idx="4">
                  <c:v>1.7449738308832556</c:v>
                </c:pt>
                <c:pt idx="5">
                  <c:v>1.8940824469951072</c:v>
                </c:pt>
                <c:pt idx="6">
                  <c:v>2.1581526204577006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0-4713-8EB3-60AA2D6A6C10}"/>
            </c:ext>
          </c:extLst>
        </c:ser>
        <c:ser>
          <c:idx val="2"/>
          <c:order val="2"/>
          <c:tx>
            <c:strRef>
              <c:f>SARDEGNA_PUNTO3!$CH$6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8B0-4713-8EB3-60AA2D6A6C10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8B0-4713-8EB3-60AA2D6A6C10}"/>
              </c:ext>
            </c:extLst>
          </c:dPt>
          <c:cat>
            <c:numRef>
              <c:f>SARDEGNA_PUNTO3!$BZ$1:$CF$1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SARDEGNA_PUNTO3!$BZ$11:$CF$11</c:f>
              <c:numCache>
                <c:formatCode>0.00</c:formatCode>
                <c:ptCount val="7"/>
                <c:pt idx="0">
                  <c:v>1.7933897310373457</c:v>
                </c:pt>
                <c:pt idx="1">
                  <c:v>1.9397012379808614</c:v>
                </c:pt>
                <c:pt idx="2">
                  <c:v>1.9809762620389639</c:v>
                </c:pt>
                <c:pt idx="3">
                  <c:v>2.2058550153447758</c:v>
                </c:pt>
                <c:pt idx="4">
                  <c:v>2.3254232968378261</c:v>
                </c:pt>
                <c:pt idx="5">
                  <c:v>2.4330196381434148</c:v>
                </c:pt>
                <c:pt idx="6">
                  <c:v>2.3970367483843624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0-4713-8EB3-60AA2D6A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47855"/>
        <c:axId val="1525448335"/>
      </c:lineChart>
      <c:catAx>
        <c:axId val="15254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8335"/>
        <c:crosses val="autoZero"/>
        <c:auto val="1"/>
        <c:lblAlgn val="ctr"/>
        <c:lblOffset val="100"/>
        <c:noMultiLvlLbl val="0"/>
      </c:catAx>
      <c:valAx>
        <c:axId val="15254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Popolazione Sardegna per anno</a:t>
            </a:r>
            <a:r>
              <a:rPr lang="it-IT" baseline="0"/>
              <a:t> ed 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SARDEGNA_PUNTO1_NORM!$AG$1</c:f>
              <c:strCache>
                <c:ptCount val="1"/>
                <c:pt idx="0">
                  <c:v>T2024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SARDEGNA_PUNTO1_NORM!$AD$2:$AD$19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SARDEGNA_PUNTO1_NORM!$AG$2:$AG$19</c:f>
              <c:numCache>
                <c:formatCode>General</c:formatCode>
                <c:ptCount val="18"/>
                <c:pt idx="0">
                  <c:v>40700</c:v>
                </c:pt>
                <c:pt idx="1">
                  <c:v>53041</c:v>
                </c:pt>
                <c:pt idx="2">
                  <c:v>64284</c:v>
                </c:pt>
                <c:pt idx="3">
                  <c:v>68005</c:v>
                </c:pt>
                <c:pt idx="4">
                  <c:v>69861</c:v>
                </c:pt>
                <c:pt idx="5">
                  <c:v>70016</c:v>
                </c:pt>
                <c:pt idx="6">
                  <c:v>78687</c:v>
                </c:pt>
                <c:pt idx="7">
                  <c:v>86680</c:v>
                </c:pt>
                <c:pt idx="8">
                  <c:v>100494</c:v>
                </c:pt>
                <c:pt idx="9">
                  <c:v>123501</c:v>
                </c:pt>
                <c:pt idx="10">
                  <c:v>133112</c:v>
                </c:pt>
                <c:pt idx="11">
                  <c:v>135484</c:v>
                </c:pt>
                <c:pt idx="12">
                  <c:v>125288</c:v>
                </c:pt>
                <c:pt idx="13">
                  <c:v>112682</c:v>
                </c:pt>
                <c:pt idx="14">
                  <c:v>99160</c:v>
                </c:pt>
                <c:pt idx="15">
                  <c:v>82881</c:v>
                </c:pt>
                <c:pt idx="16">
                  <c:v>63754</c:v>
                </c:pt>
                <c:pt idx="17">
                  <c:v>62823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C-494C-A86A-980276DCFBC2}"/>
            </c:ext>
          </c:extLst>
        </c:ser>
        <c:ser>
          <c:idx val="1"/>
          <c:order val="1"/>
          <c:tx>
            <c:strRef>
              <c:f>SARDEGNA_PUNTO1_NORM!$AJ$1</c:f>
              <c:strCache>
                <c:ptCount val="1"/>
                <c:pt idx="0">
                  <c:v>T2039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SARDEGNA_PUNTO1_NORM!$AD$2:$AD$19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SARDEGNA_PUNTO1_NORM!$AJ$2:$AJ$19</c:f>
              <c:numCache>
                <c:formatCode>0</c:formatCode>
                <c:ptCount val="18"/>
                <c:pt idx="0">
                  <c:v>29043.416306592306</c:v>
                </c:pt>
                <c:pt idx="1">
                  <c:v>30620.903840122432</c:v>
                </c:pt>
                <c:pt idx="2">
                  <c:v>33351.356764518794</c:v>
                </c:pt>
                <c:pt idx="3">
                  <c:v>40615.356777136447</c:v>
                </c:pt>
                <c:pt idx="4">
                  <c:v>52857.861414996223</c:v>
                </c:pt>
                <c:pt idx="5">
                  <c:v>63937.790887828836</c:v>
                </c:pt>
                <c:pt idx="6">
                  <c:v>67490.810276760312</c:v>
                </c:pt>
                <c:pt idx="7">
                  <c:v>69169.962097533848</c:v>
                </c:pt>
                <c:pt idx="8">
                  <c:v>69083.633666963942</c:v>
                </c:pt>
                <c:pt idx="9">
                  <c:v>77277.28917140991</c:v>
                </c:pt>
                <c:pt idx="10">
                  <c:v>84368.318593932345</c:v>
                </c:pt>
                <c:pt idx="11">
                  <c:v>96247.649069277017</c:v>
                </c:pt>
                <c:pt idx="12">
                  <c:v>115235.74046847812</c:v>
                </c:pt>
                <c:pt idx="13">
                  <c:v>119679.3332234129</c:v>
                </c:pt>
                <c:pt idx="14">
                  <c:v>115214.63224737449</c:v>
                </c:pt>
                <c:pt idx="15">
                  <c:v>97272.073846845</c:v>
                </c:pt>
                <c:pt idx="16">
                  <c:v>74069.006193252237</c:v>
                </c:pt>
                <c:pt idx="17">
                  <c:v>76635.103255767943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C-494C-A86A-980276DCFBC2}"/>
            </c:ext>
          </c:extLst>
        </c:ser>
        <c:ser>
          <c:idx val="2"/>
          <c:order val="2"/>
          <c:tx>
            <c:strRef>
              <c:f>SARDEGNA_PUNTO1_NORM!$AM$1</c:f>
              <c:strCache>
                <c:ptCount val="1"/>
                <c:pt idx="0">
                  <c:v>T2054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SARDEGNA_PUNTO1_NORM!$AD$2:$AD$19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SARDEGNA_PUNTO1_NORM!$AM$2:$AM$19</c:f>
              <c:numCache>
                <c:formatCode>0</c:formatCode>
                <c:ptCount val="18"/>
                <c:pt idx="0">
                  <c:v>21096.577749851676</c:v>
                </c:pt>
                <c:pt idx="1">
                  <c:v>24738.149835169603</c:v>
                </c:pt>
                <c:pt idx="2">
                  <c:v>27396.392106917767</c:v>
                </c:pt>
                <c:pt idx="3">
                  <c:v>28983.033326863791</c:v>
                </c:pt>
                <c:pt idx="4">
                  <c:v>30515.327889626293</c:v>
                </c:pt>
                <c:pt idx="5">
                  <c:v>33172.099091752068</c:v>
                </c:pt>
                <c:pt idx="6">
                  <c:v>40308.758490294669</c:v>
                </c:pt>
                <c:pt idx="7">
                  <c:v>52335.632709141631</c:v>
                </c:pt>
                <c:pt idx="8">
                  <c:v>63090.5712476763</c:v>
                </c:pt>
                <c:pt idx="9">
                  <c:v>66280.395701523928</c:v>
                </c:pt>
                <c:pt idx="10">
                  <c:v>67319.427314467845</c:v>
                </c:pt>
                <c:pt idx="11">
                  <c:v>66145.071866795261</c:v>
                </c:pt>
                <c:pt idx="12">
                  <c:v>72095.562193945356</c:v>
                </c:pt>
                <c:pt idx="13">
                  <c:v>75836.866613042192</c:v>
                </c:pt>
                <c:pt idx="14">
                  <c:v>81811.978358364286</c:v>
                </c:pt>
                <c:pt idx="15">
                  <c:v>89363.586911141989</c:v>
                </c:pt>
                <c:pt idx="16">
                  <c:v>78568.416977578891</c:v>
                </c:pt>
                <c:pt idx="17">
                  <c:v>89216.497920746158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C-494C-A86A-980276DC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002223"/>
        <c:axId val="1497003183"/>
      </c:lineChart>
      <c:catAx>
        <c:axId val="14970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3183"/>
        <c:crosses val="autoZero"/>
        <c:auto val="1"/>
        <c:lblAlgn val="ctr"/>
        <c:lblOffset val="100"/>
        <c:noMultiLvlLbl val="0"/>
      </c:catAx>
      <c:valAx>
        <c:axId val="14970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Popolazione in migliaia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Sardegna 2024-2054 con tassi di fecondità del Trentino</a:t>
            </a:r>
            <a:endParaRPr lang="it-IT"/>
          </a:p>
        </c:rich>
      </c:tx>
      <c:layout>
        <c:manualLayout>
          <c:xMode val="edge"/>
          <c:yMode val="edge"/>
          <c:x val="0.1002567804024496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SARDEGNA_PUNTO2_NORM!$AX$4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19C-48F3-8EF8-51C101805322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19C-48F3-8EF8-51C101805322}"/>
              </c:ext>
            </c:extLst>
          </c:dPt>
          <c:cat>
            <c:numRef>
              <c:f>SARDEGNA_PUNTO2_NORM!$AP$2:$AV$2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SARDEGNA_PUNTO2_NORM!$AP$4:$AV$4</c:f>
              <c:numCache>
                <c:formatCode>0.00</c:formatCode>
                <c:ptCount val="7"/>
                <c:pt idx="0">
                  <c:v>0.70123916314510637</c:v>
                </c:pt>
                <c:pt idx="1">
                  <c:v>0.7645446143502459</c:v>
                </c:pt>
                <c:pt idx="2">
                  <c:v>0.84681263048797484</c:v>
                </c:pt>
                <c:pt idx="3">
                  <c:v>0.95200245338997924</c:v>
                </c:pt>
                <c:pt idx="4">
                  <c:v>1.0775030103763252</c:v>
                </c:pt>
                <c:pt idx="5">
                  <c:v>1.1055378493418926</c:v>
                </c:pt>
                <c:pt idx="6">
                  <c:v>1.0905562941409523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C-48F3-8EF8-51C101805322}"/>
            </c:ext>
          </c:extLst>
        </c:ser>
        <c:ser>
          <c:idx val="1"/>
          <c:order val="1"/>
          <c:tx>
            <c:strRef>
              <c:f>SARDEGNA_PUNTO2_NORM!$AX$5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19C-48F3-8EF8-51C101805322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19C-48F3-8EF8-51C101805322}"/>
              </c:ext>
            </c:extLst>
          </c:dPt>
          <c:cat>
            <c:numRef>
              <c:f>SARDEGNA_PUNTO2_NORM!$AP$2:$AV$2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SARDEGNA_PUNTO2_NORM!$AP$8:$AV$8</c:f>
              <c:numCache>
                <c:formatCode>0.00</c:formatCode>
                <c:ptCount val="7"/>
                <c:pt idx="0">
                  <c:v>1.6193707329218592</c:v>
                </c:pt>
                <c:pt idx="1">
                  <c:v>1.5930590935878186</c:v>
                </c:pt>
                <c:pt idx="2">
                  <c:v>1.4976827160850166</c:v>
                </c:pt>
                <c:pt idx="3">
                  <c:v>1.395782747376479</c:v>
                </c:pt>
                <c:pt idx="4">
                  <c:v>1.3884564188079236</c:v>
                </c:pt>
                <c:pt idx="5">
                  <c:v>1.3888961673202387</c:v>
                </c:pt>
                <c:pt idx="6">
                  <c:v>1.4307971018158747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C-48F3-8EF8-51C101805322}"/>
            </c:ext>
          </c:extLst>
        </c:ser>
        <c:ser>
          <c:idx val="2"/>
          <c:order val="2"/>
          <c:tx>
            <c:strRef>
              <c:f>SARDEGNA_PUNTO2_NORM!$AX$6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9C-48F3-8EF8-51C101805322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19C-48F3-8EF8-51C101805322}"/>
              </c:ext>
            </c:extLst>
          </c:dPt>
          <c:cat>
            <c:numRef>
              <c:f>SARDEGNA_PUNTO2_NORM!$AP$2:$AV$2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SARDEGNA_PUNTO2_NORM!$AP$12:$AV$12</c:f>
              <c:numCache>
                <c:formatCode>0.00</c:formatCode>
                <c:ptCount val="7"/>
                <c:pt idx="0">
                  <c:v>1.7933897310373457</c:v>
                </c:pt>
                <c:pt idx="1">
                  <c:v>1.9293712871122266</c:v>
                </c:pt>
                <c:pt idx="2">
                  <c:v>1.9639953473782548</c:v>
                </c:pt>
                <c:pt idx="3">
                  <c:v>2.1801059933874805</c:v>
                </c:pt>
                <c:pt idx="4">
                  <c:v>2.2946730036412593</c:v>
                </c:pt>
                <c:pt idx="5">
                  <c:v>1.6216216330333821</c:v>
                </c:pt>
                <c:pt idx="6">
                  <c:v>1.5827668514675095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9C-48F3-8EF8-51C10180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</a:t>
            </a:r>
            <a:r>
              <a:rPr lang="it-IT" baseline="0"/>
              <a:t> di interesse Sardegna 2024-2054 senza avvelenamento e cause esterne di traumatismo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SARDEGNA_PUNTO3_NORM!$CH$4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97-422B-BBBB-917563479374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97-422B-BBBB-917563479374}"/>
              </c:ext>
            </c:extLst>
          </c:dPt>
          <c:cat>
            <c:numRef>
              <c:f>SARDEGNA_PUNTO3_NORM!$BZ$1:$CF$1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SARDEGNA_PUNTO3_NORM!$BZ$3:$CF$3</c:f>
              <c:numCache>
                <c:formatCode>0.00</c:formatCode>
                <c:ptCount val="7"/>
                <c:pt idx="0">
                  <c:v>0.70123916314510637</c:v>
                </c:pt>
                <c:pt idx="1">
                  <c:v>0.74299565723935346</c:v>
                </c:pt>
                <c:pt idx="2">
                  <c:v>0.8037777414981867</c:v>
                </c:pt>
                <c:pt idx="3">
                  <c:v>0.88431754625867798</c:v>
                </c:pt>
                <c:pt idx="4">
                  <c:v>0.98029675679549633</c:v>
                </c:pt>
                <c:pt idx="5">
                  <c:v>1.0365439188801882</c:v>
                </c:pt>
                <c:pt idx="6">
                  <c:v>1.053826530559046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7-422B-BBBB-917563479374}"/>
            </c:ext>
          </c:extLst>
        </c:ser>
        <c:ser>
          <c:idx val="1"/>
          <c:order val="1"/>
          <c:tx>
            <c:strRef>
              <c:f>SARDEGNA_PUNTO3_NORM!$CH$5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97-422B-BBBB-917563479374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797-422B-BBBB-917563479374}"/>
              </c:ext>
            </c:extLst>
          </c:dPt>
          <c:cat>
            <c:numRef>
              <c:f>SARDEGNA_PUNTO3_NORM!$BZ$1:$CF$1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SARDEGNA_PUNTO3_NORM!$BZ$7:$CF$7</c:f>
              <c:numCache>
                <c:formatCode>0.00</c:formatCode>
                <c:ptCount val="7"/>
                <c:pt idx="0">
                  <c:v>1.6193707329218592</c:v>
                </c:pt>
                <c:pt idx="1">
                  <c:v>1.596186053898724</c:v>
                </c:pt>
                <c:pt idx="2">
                  <c:v>1.5026442668478752</c:v>
                </c:pt>
                <c:pt idx="3">
                  <c:v>1.4021266667671006</c:v>
                </c:pt>
                <c:pt idx="4">
                  <c:v>1.3959790647066046</c:v>
                </c:pt>
                <c:pt idx="5">
                  <c:v>1.5152659575960856</c:v>
                </c:pt>
                <c:pt idx="6">
                  <c:v>1.7265220963661603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97-422B-BBBB-917563479374}"/>
            </c:ext>
          </c:extLst>
        </c:ser>
        <c:ser>
          <c:idx val="2"/>
          <c:order val="2"/>
          <c:tx>
            <c:strRef>
              <c:f>SARDEGNA_PUNTO3_NORM!$CH$6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797-422B-BBBB-917563479374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797-422B-BBBB-917563479374}"/>
              </c:ext>
            </c:extLst>
          </c:dPt>
          <c:cat>
            <c:numRef>
              <c:f>SARDEGNA_PUNTO3_NORM!$BZ$1:$CF$1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SARDEGNA_PUNTO3_NORM!$BZ$11:$CF$11</c:f>
              <c:numCache>
                <c:formatCode>0.00</c:formatCode>
                <c:ptCount val="7"/>
                <c:pt idx="0">
                  <c:v>1.7933897310373457</c:v>
                </c:pt>
                <c:pt idx="1">
                  <c:v>1.9397012379808614</c:v>
                </c:pt>
                <c:pt idx="2">
                  <c:v>1.9809762620389639</c:v>
                </c:pt>
                <c:pt idx="3">
                  <c:v>2.2058550153447758</c:v>
                </c:pt>
                <c:pt idx="4">
                  <c:v>2.3254232968378261</c:v>
                </c:pt>
                <c:pt idx="5">
                  <c:v>2.4330196381434148</c:v>
                </c:pt>
                <c:pt idx="6">
                  <c:v>2.3970367483843624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97-422B-BBBB-917563479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47855"/>
        <c:axId val="1525448335"/>
      </c:lineChart>
      <c:catAx>
        <c:axId val="15254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8335"/>
        <c:crosses val="autoZero"/>
        <c:auto val="1"/>
        <c:lblAlgn val="ctr"/>
        <c:lblOffset val="100"/>
        <c:noMultiLvlLbl val="0"/>
      </c:catAx>
      <c:valAx>
        <c:axId val="15254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Sardegna 2024-2054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'SARDEGNA_PUNTO1 _TM'!$AX$4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7B2-4B43-88AA-A7628A14726F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7B2-4B43-88AA-A7628A14726F}"/>
              </c:ext>
            </c:extLst>
          </c:dPt>
          <c:cat>
            <c:numRef>
              <c:f>'SARDEGNA_PUNTO1 _TM'!$AP$2:$AV$2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'SARDEGNA_PUNTO1 _TM'!$AP$4:$AV$4</c:f>
              <c:numCache>
                <c:formatCode>0.00</c:formatCode>
                <c:ptCount val="7"/>
                <c:pt idx="0">
                  <c:v>0.70123916314510637</c:v>
                </c:pt>
                <c:pt idx="1">
                  <c:v>0.74581878516833167</c:v>
                </c:pt>
                <c:pt idx="2">
                  <c:v>0.80683181786591829</c:v>
                </c:pt>
                <c:pt idx="3">
                  <c:v>0.88619894395258403</c:v>
                </c:pt>
                <c:pt idx="4">
                  <c:v>0.98032608002840127</c:v>
                </c:pt>
                <c:pt idx="5">
                  <c:v>1.0354123159254978</c:v>
                </c:pt>
                <c:pt idx="6">
                  <c:v>1.0524131907748069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2-4B43-88AA-A7628A14726F}"/>
            </c:ext>
          </c:extLst>
        </c:ser>
        <c:ser>
          <c:idx val="1"/>
          <c:order val="1"/>
          <c:tx>
            <c:strRef>
              <c:f>'SARDEGNA_PUNTO1 _TM'!$AX$5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7B2-4B43-88AA-A7628A14726F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7B2-4B43-88AA-A7628A14726F}"/>
              </c:ext>
            </c:extLst>
          </c:dPt>
          <c:cat>
            <c:numRef>
              <c:f>'SARDEGNA_PUNTO1 _TM'!$AP$2:$AV$2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'SARDEGNA_PUNTO1 _TM'!$AP$8:$AV$8</c:f>
              <c:numCache>
                <c:formatCode>0.00</c:formatCode>
                <c:ptCount val="7"/>
                <c:pt idx="0">
                  <c:v>1.6949882716777398</c:v>
                </c:pt>
                <c:pt idx="1">
                  <c:v>1.6896775254187546</c:v>
                </c:pt>
                <c:pt idx="2">
                  <c:v>1.5843777503711236</c:v>
                </c:pt>
                <c:pt idx="3">
                  <c:v>1.4721623165734714</c:v>
                </c:pt>
                <c:pt idx="4">
                  <c:v>1.428830617555217</c:v>
                </c:pt>
                <c:pt idx="5">
                  <c:v>1.5297844970778465</c:v>
                </c:pt>
                <c:pt idx="6">
                  <c:v>1.7388683905813691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2-4B43-88AA-A7628A14726F}"/>
            </c:ext>
          </c:extLst>
        </c:ser>
        <c:ser>
          <c:idx val="2"/>
          <c:order val="2"/>
          <c:tx>
            <c:strRef>
              <c:f>'SARDEGNA_PUNTO1 _TM'!$AX$6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>
                  <a:outerShdw blurRad="50800" dir="5400000" sx="8000" sy="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B2-4B43-88AA-A7628A14726F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7B2-4B43-88AA-A7628A14726F}"/>
              </c:ext>
            </c:extLst>
          </c:dPt>
          <c:cat>
            <c:numRef>
              <c:f>'SARDEGNA_PUNTO1 _TM'!$AP$2:$AV$2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'SARDEGNA_PUNTO1 _TM'!$AP$12:$AV$12</c:f>
              <c:numCache>
                <c:formatCode>0.00</c:formatCode>
                <c:ptCount val="7"/>
                <c:pt idx="0">
                  <c:v>1.7933897310373457</c:v>
                </c:pt>
                <c:pt idx="1">
                  <c:v>1.9293712871122266</c:v>
                </c:pt>
                <c:pt idx="2">
                  <c:v>1.9639953473782548</c:v>
                </c:pt>
                <c:pt idx="3">
                  <c:v>2.1801059933874805</c:v>
                </c:pt>
                <c:pt idx="4">
                  <c:v>2.2946730036412593</c:v>
                </c:pt>
                <c:pt idx="5">
                  <c:v>2.3990311696165105</c:v>
                </c:pt>
                <c:pt idx="6">
                  <c:v>2.362601590083333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2-4B43-88AA-A7628A14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Popolazione Sardegna per anno</a:t>
            </a:r>
            <a:r>
              <a:rPr lang="it-IT" baseline="0"/>
              <a:t> ed 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'SARDEGNA_PUNTO1 _TM'!$AG$1</c:f>
              <c:strCache>
                <c:ptCount val="1"/>
                <c:pt idx="0">
                  <c:v>T2024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'SARDEGNA_PUNTO1 _TM'!$AD$2:$AD$19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'SARDEGNA_PUNTO1 _TM'!$AG$2:$AG$19</c:f>
              <c:numCache>
                <c:formatCode>General</c:formatCode>
                <c:ptCount val="18"/>
                <c:pt idx="0">
                  <c:v>40700</c:v>
                </c:pt>
                <c:pt idx="1">
                  <c:v>53041</c:v>
                </c:pt>
                <c:pt idx="2">
                  <c:v>64284</c:v>
                </c:pt>
                <c:pt idx="3">
                  <c:v>68005</c:v>
                </c:pt>
                <c:pt idx="4">
                  <c:v>69861</c:v>
                </c:pt>
                <c:pt idx="5">
                  <c:v>70016</c:v>
                </c:pt>
                <c:pt idx="6">
                  <c:v>78687</c:v>
                </c:pt>
                <c:pt idx="7">
                  <c:v>86680</c:v>
                </c:pt>
                <c:pt idx="8">
                  <c:v>100494</c:v>
                </c:pt>
                <c:pt idx="9">
                  <c:v>123501</c:v>
                </c:pt>
                <c:pt idx="10">
                  <c:v>133112</c:v>
                </c:pt>
                <c:pt idx="11">
                  <c:v>135484</c:v>
                </c:pt>
                <c:pt idx="12">
                  <c:v>125288</c:v>
                </c:pt>
                <c:pt idx="13">
                  <c:v>112682</c:v>
                </c:pt>
                <c:pt idx="14">
                  <c:v>99160</c:v>
                </c:pt>
                <c:pt idx="15">
                  <c:v>82881</c:v>
                </c:pt>
                <c:pt idx="16">
                  <c:v>63754</c:v>
                </c:pt>
                <c:pt idx="17">
                  <c:v>62823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F-4C0D-AE23-8CD7121687B0}"/>
            </c:ext>
          </c:extLst>
        </c:ser>
        <c:ser>
          <c:idx val="1"/>
          <c:order val="1"/>
          <c:tx>
            <c:strRef>
              <c:f>'SARDEGNA_PUNTO1 _TM'!$AJ$1</c:f>
              <c:strCache>
                <c:ptCount val="1"/>
                <c:pt idx="0">
                  <c:v>T2039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'SARDEGNA_PUNTO1 _TM'!$AD$2:$AD$19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'SARDEGNA_PUNTO1 _TM'!$AJ$2:$AJ$19</c:f>
              <c:numCache>
                <c:formatCode>0</c:formatCode>
                <c:ptCount val="18"/>
                <c:pt idx="0">
                  <c:v>29043.416306592306</c:v>
                </c:pt>
                <c:pt idx="1">
                  <c:v>30620.903840122432</c:v>
                </c:pt>
                <c:pt idx="2">
                  <c:v>33351.356764518794</c:v>
                </c:pt>
                <c:pt idx="3">
                  <c:v>40615.356777136447</c:v>
                </c:pt>
                <c:pt idx="4">
                  <c:v>52857.861414996223</c:v>
                </c:pt>
                <c:pt idx="5">
                  <c:v>63937.790887828836</c:v>
                </c:pt>
                <c:pt idx="6">
                  <c:v>67490.810276760312</c:v>
                </c:pt>
                <c:pt idx="7">
                  <c:v>69169.962097533848</c:v>
                </c:pt>
                <c:pt idx="8">
                  <c:v>69083.633666963942</c:v>
                </c:pt>
                <c:pt idx="9">
                  <c:v>77277.28917140991</c:v>
                </c:pt>
                <c:pt idx="10">
                  <c:v>84368.318593932345</c:v>
                </c:pt>
                <c:pt idx="11">
                  <c:v>96247.649069277017</c:v>
                </c:pt>
                <c:pt idx="12">
                  <c:v>115235.74046847812</c:v>
                </c:pt>
                <c:pt idx="13">
                  <c:v>119679.3332234129</c:v>
                </c:pt>
                <c:pt idx="14">
                  <c:v>115214.63224737449</c:v>
                </c:pt>
                <c:pt idx="15">
                  <c:v>97272.073846845</c:v>
                </c:pt>
                <c:pt idx="16">
                  <c:v>74069.006193252237</c:v>
                </c:pt>
                <c:pt idx="17">
                  <c:v>76635.103255767943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F-4C0D-AE23-8CD7121687B0}"/>
            </c:ext>
          </c:extLst>
        </c:ser>
        <c:ser>
          <c:idx val="2"/>
          <c:order val="2"/>
          <c:tx>
            <c:strRef>
              <c:f>'SARDEGNA_PUNTO1 _TM'!$AM$1</c:f>
              <c:strCache>
                <c:ptCount val="1"/>
                <c:pt idx="0">
                  <c:v>T2054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'SARDEGNA_PUNTO1 _TM'!$AD$2:$AD$19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'SARDEGNA_PUNTO1 _TM'!$AM$2:$AM$19</c:f>
              <c:numCache>
                <c:formatCode>0</c:formatCode>
                <c:ptCount val="18"/>
                <c:pt idx="0">
                  <c:v>21096.577749851676</c:v>
                </c:pt>
                <c:pt idx="1">
                  <c:v>24738.149835169603</c:v>
                </c:pt>
                <c:pt idx="2">
                  <c:v>27396.392106917767</c:v>
                </c:pt>
                <c:pt idx="3">
                  <c:v>28983.033326863791</c:v>
                </c:pt>
                <c:pt idx="4">
                  <c:v>30515.327889626293</c:v>
                </c:pt>
                <c:pt idx="5">
                  <c:v>33172.099091752068</c:v>
                </c:pt>
                <c:pt idx="6">
                  <c:v>40308.758490294669</c:v>
                </c:pt>
                <c:pt idx="7">
                  <c:v>52335.632709141631</c:v>
                </c:pt>
                <c:pt idx="8">
                  <c:v>63090.5712476763</c:v>
                </c:pt>
                <c:pt idx="9">
                  <c:v>66280.395701523928</c:v>
                </c:pt>
                <c:pt idx="10">
                  <c:v>67319.427314467845</c:v>
                </c:pt>
                <c:pt idx="11">
                  <c:v>66145.071866795261</c:v>
                </c:pt>
                <c:pt idx="12">
                  <c:v>72095.562193945356</c:v>
                </c:pt>
                <c:pt idx="13">
                  <c:v>75836.866613042192</c:v>
                </c:pt>
                <c:pt idx="14">
                  <c:v>81811.978358364286</c:v>
                </c:pt>
                <c:pt idx="15">
                  <c:v>89363.586911141989</c:v>
                </c:pt>
                <c:pt idx="16">
                  <c:v>78568.416977578891</c:v>
                </c:pt>
                <c:pt idx="17">
                  <c:v>89216.497920746158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F-4C0D-AE23-8CD712168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002223"/>
        <c:axId val="1497003183"/>
      </c:lineChart>
      <c:catAx>
        <c:axId val="14970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3183"/>
        <c:crosses val="autoZero"/>
        <c:auto val="1"/>
        <c:lblAlgn val="ctr"/>
        <c:lblOffset val="100"/>
        <c:noMultiLvlLbl val="0"/>
      </c:catAx>
      <c:valAx>
        <c:axId val="14970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Popolazione in migliaia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Sardegna 2024-2054 con tassi di fecondità del Trentino</a:t>
            </a:r>
            <a:endParaRPr lang="it-IT"/>
          </a:p>
        </c:rich>
      </c:tx>
      <c:layout>
        <c:manualLayout>
          <c:xMode val="edge"/>
          <c:yMode val="edge"/>
          <c:x val="0.1002567804024496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'SARDEGNA_PUNTO2 _TM'!$AX$4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B58-48FA-A4EB-89C656563371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B58-48FA-A4EB-89C656563371}"/>
              </c:ext>
            </c:extLst>
          </c:dPt>
          <c:cat>
            <c:numRef>
              <c:f>'SARDEGNA_PUNTO2 _TM'!$AP$2:$AV$2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'SARDEGNA_PUNTO2 _TM'!$AP$4:$AV$4</c:f>
              <c:numCache>
                <c:formatCode>0.00</c:formatCode>
                <c:ptCount val="7"/>
                <c:pt idx="0">
                  <c:v>0.70123916314510637</c:v>
                </c:pt>
                <c:pt idx="1">
                  <c:v>0.7645446143502459</c:v>
                </c:pt>
                <c:pt idx="2">
                  <c:v>0.84681263048797484</c:v>
                </c:pt>
                <c:pt idx="3">
                  <c:v>0.95200245338997924</c:v>
                </c:pt>
                <c:pt idx="4">
                  <c:v>1.0775030103763252</c:v>
                </c:pt>
                <c:pt idx="5">
                  <c:v>1.1055378493418926</c:v>
                </c:pt>
                <c:pt idx="6">
                  <c:v>1.0905562941409523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8-48FA-A4EB-89C656563371}"/>
            </c:ext>
          </c:extLst>
        </c:ser>
        <c:ser>
          <c:idx val="1"/>
          <c:order val="1"/>
          <c:tx>
            <c:strRef>
              <c:f>'SARDEGNA_PUNTO2 _TM'!$AX$5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B58-48FA-A4EB-89C656563371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B58-48FA-A4EB-89C656563371}"/>
              </c:ext>
            </c:extLst>
          </c:dPt>
          <c:cat>
            <c:numRef>
              <c:f>'SARDEGNA_PUNTO2 _TM'!$AP$2:$AV$2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'SARDEGNA_PUNTO2 _TM'!$AP$8:$AV$8</c:f>
              <c:numCache>
                <c:formatCode>0.00</c:formatCode>
                <c:ptCount val="7"/>
                <c:pt idx="0">
                  <c:v>1.6949882716777398</c:v>
                </c:pt>
                <c:pt idx="1">
                  <c:v>1.6896775254187546</c:v>
                </c:pt>
                <c:pt idx="2">
                  <c:v>1.5843777503711236</c:v>
                </c:pt>
                <c:pt idx="3">
                  <c:v>1.4721623165734714</c:v>
                </c:pt>
                <c:pt idx="4">
                  <c:v>1.428830617555217</c:v>
                </c:pt>
                <c:pt idx="5">
                  <c:v>1.4112068954913177</c:v>
                </c:pt>
                <c:pt idx="6">
                  <c:v>1.4515993788613781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58-48FA-A4EB-89C656563371}"/>
            </c:ext>
          </c:extLst>
        </c:ser>
        <c:ser>
          <c:idx val="2"/>
          <c:order val="2"/>
          <c:tx>
            <c:strRef>
              <c:f>'SARDEGNA_PUNTO2 _TM'!$AX$6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58-48FA-A4EB-89C656563371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B58-48FA-A4EB-89C656563371}"/>
              </c:ext>
            </c:extLst>
          </c:dPt>
          <c:cat>
            <c:numRef>
              <c:f>'SARDEGNA_PUNTO2 _TM'!$AP$2:$AV$2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'SARDEGNA_PUNTO2 _TM'!$AP$12:$AV$12</c:f>
              <c:numCache>
                <c:formatCode>0.00</c:formatCode>
                <c:ptCount val="7"/>
                <c:pt idx="0">
                  <c:v>1.7933897310373457</c:v>
                </c:pt>
                <c:pt idx="1">
                  <c:v>1.9293712871122266</c:v>
                </c:pt>
                <c:pt idx="2">
                  <c:v>1.9639953473782548</c:v>
                </c:pt>
                <c:pt idx="3">
                  <c:v>2.1801059933874805</c:v>
                </c:pt>
                <c:pt idx="4">
                  <c:v>2.2946730036412593</c:v>
                </c:pt>
                <c:pt idx="5">
                  <c:v>1.6216216330333821</c:v>
                </c:pt>
                <c:pt idx="6">
                  <c:v>1.5827668514675095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58-48FA-A4EB-89C65656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</a:t>
            </a:r>
            <a:r>
              <a:rPr lang="it-IT" baseline="0"/>
              <a:t> di interesse Sardegna 2024-2054 senza avvelenamento e cause esterne di traumatismo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SARDEGNA_PUNTO3_TM!$CH$4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A1A-4FE2-ACD5-9BAEC5AF990F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A1A-4FE2-ACD5-9BAEC5AF990F}"/>
              </c:ext>
            </c:extLst>
          </c:dPt>
          <c:cat>
            <c:numRef>
              <c:f>SARDEGNA_PUNTO3_TM!$BZ$1:$CF$1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SARDEGNA_PUNTO3_TM!$BZ$3:$CF$3</c:f>
              <c:numCache>
                <c:formatCode>0.00</c:formatCode>
                <c:ptCount val="7"/>
                <c:pt idx="0">
                  <c:v>0.70123916314510637</c:v>
                </c:pt>
                <c:pt idx="1">
                  <c:v>0.74299565723935346</c:v>
                </c:pt>
                <c:pt idx="2">
                  <c:v>0.8037777414981867</c:v>
                </c:pt>
                <c:pt idx="3">
                  <c:v>0.88431754625867798</c:v>
                </c:pt>
                <c:pt idx="4">
                  <c:v>0.98029675679549633</c:v>
                </c:pt>
                <c:pt idx="5">
                  <c:v>1.0365439188801882</c:v>
                </c:pt>
                <c:pt idx="6">
                  <c:v>1.053826530559046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A-4FE2-ACD5-9BAEC5AF990F}"/>
            </c:ext>
          </c:extLst>
        </c:ser>
        <c:ser>
          <c:idx val="1"/>
          <c:order val="1"/>
          <c:tx>
            <c:strRef>
              <c:f>SARDEGNA_PUNTO3_TM!$CH$5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A1A-4FE2-ACD5-9BAEC5AF990F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A1A-4FE2-ACD5-9BAEC5AF990F}"/>
              </c:ext>
            </c:extLst>
          </c:dPt>
          <c:cat>
            <c:numRef>
              <c:f>SARDEGNA_PUNTO3_TM!$BZ$1:$CF$1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SARDEGNA_PUNTO3_TM!$BZ$7:$CF$7</c:f>
              <c:numCache>
                <c:formatCode>0.00</c:formatCode>
                <c:ptCount val="7"/>
                <c:pt idx="0">
                  <c:v>1.6949882716777398</c:v>
                </c:pt>
                <c:pt idx="1">
                  <c:v>1.6935730845033228</c:v>
                </c:pt>
                <c:pt idx="2">
                  <c:v>1.5903961644326479</c:v>
                </c:pt>
                <c:pt idx="3">
                  <c:v>1.479616056334851</c:v>
                </c:pt>
                <c:pt idx="4">
                  <c:v>1.4374599712181959</c:v>
                </c:pt>
                <c:pt idx="5">
                  <c:v>1.5407514486190432</c:v>
                </c:pt>
                <c:pt idx="6">
                  <c:v>1.7532084595148738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1A-4FE2-ACD5-9BAEC5AF990F}"/>
            </c:ext>
          </c:extLst>
        </c:ser>
        <c:ser>
          <c:idx val="2"/>
          <c:order val="2"/>
          <c:tx>
            <c:strRef>
              <c:f>SARDEGNA_PUNTO3_TM!$CH$6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A1A-4FE2-ACD5-9BAEC5AF990F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A1A-4FE2-ACD5-9BAEC5AF990F}"/>
              </c:ext>
            </c:extLst>
          </c:dPt>
          <c:cat>
            <c:numRef>
              <c:f>SARDEGNA_PUNTO3_TM!$BZ$1:$CF$1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SARDEGNA_PUNTO3_TM!$BZ$11:$CF$11</c:f>
              <c:numCache>
                <c:formatCode>0.00</c:formatCode>
                <c:ptCount val="7"/>
                <c:pt idx="0">
                  <c:v>1.7933897310373457</c:v>
                </c:pt>
                <c:pt idx="1">
                  <c:v>1.9397012379808614</c:v>
                </c:pt>
                <c:pt idx="2">
                  <c:v>1.9809762620389639</c:v>
                </c:pt>
                <c:pt idx="3">
                  <c:v>2.2058550153447758</c:v>
                </c:pt>
                <c:pt idx="4">
                  <c:v>2.3254232968378261</c:v>
                </c:pt>
                <c:pt idx="5">
                  <c:v>2.4330196381434148</c:v>
                </c:pt>
                <c:pt idx="6">
                  <c:v>2.3970367483843624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1A-4FE2-ACD5-9BAEC5AF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47855"/>
        <c:axId val="1525448335"/>
      </c:lineChart>
      <c:catAx>
        <c:axId val="15254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8335"/>
        <c:crosses val="autoZero"/>
        <c:auto val="1"/>
        <c:lblAlgn val="ctr"/>
        <c:lblOffset val="100"/>
        <c:noMultiLvlLbl val="0"/>
      </c:catAx>
      <c:valAx>
        <c:axId val="15254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Sardegna 2024-2054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SARDEGNA_PUNTO1!$AX$4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0A6-4B4D-BB59-BDFA9EC91E6D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0A6-4B4D-BB59-BDFA9EC91E6D}"/>
              </c:ext>
            </c:extLst>
          </c:dPt>
          <c:cat>
            <c:numRef>
              <c:f>SARDEGNA_PUNTO1!$AP$2:$AV$2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SARDEGNA_PUNTO1!$AP$4:$AV$4</c:f>
              <c:numCache>
                <c:formatCode>0.00</c:formatCode>
                <c:ptCount val="7"/>
                <c:pt idx="0">
                  <c:v>0.70123916314510637</c:v>
                </c:pt>
                <c:pt idx="1">
                  <c:v>0.74581878516833167</c:v>
                </c:pt>
                <c:pt idx="2">
                  <c:v>0.80683181786591829</c:v>
                </c:pt>
                <c:pt idx="3">
                  <c:v>0.88619894395258403</c:v>
                </c:pt>
                <c:pt idx="4">
                  <c:v>0.98032608002840127</c:v>
                </c:pt>
                <c:pt idx="5">
                  <c:v>1.0354123159254978</c:v>
                </c:pt>
                <c:pt idx="6">
                  <c:v>1.0524131907748069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6-4B4D-BB59-BDFA9EC91E6D}"/>
            </c:ext>
          </c:extLst>
        </c:ser>
        <c:ser>
          <c:idx val="1"/>
          <c:order val="1"/>
          <c:tx>
            <c:strRef>
              <c:f>SARDEGNA_PUNTO1!$AX$5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0A6-4B4D-BB59-BDFA9EC91E6D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0A6-4B4D-BB59-BDFA9EC91E6D}"/>
              </c:ext>
            </c:extLst>
          </c:dPt>
          <c:cat>
            <c:numRef>
              <c:f>SARDEGNA_PUNTO1!$AP$2:$AV$2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SARDEGNA_PUNTO1!$AP$8:$AV$8</c:f>
              <c:numCache>
                <c:formatCode>0.00</c:formatCode>
                <c:ptCount val="7"/>
                <c:pt idx="0">
                  <c:v>2.0242134161523242</c:v>
                </c:pt>
                <c:pt idx="1">
                  <c:v>1.9913238669847733</c:v>
                </c:pt>
                <c:pt idx="2">
                  <c:v>1.8721033951062707</c:v>
                </c:pt>
                <c:pt idx="3">
                  <c:v>1.7447284342205989</c:v>
                </c:pt>
                <c:pt idx="4">
                  <c:v>1.7355705235099044</c:v>
                </c:pt>
                <c:pt idx="5">
                  <c:v>1.8819988688455318</c:v>
                </c:pt>
                <c:pt idx="6">
                  <c:v>2.142436723514753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6-4B4D-BB59-BDFA9EC91E6D}"/>
            </c:ext>
          </c:extLst>
        </c:ser>
        <c:ser>
          <c:idx val="2"/>
          <c:order val="2"/>
          <c:tx>
            <c:strRef>
              <c:f>SARDEGNA_PUNTO1!$AX$6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>
                  <a:outerShdw blurRad="50800" dir="5400000" sx="8000" sy="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A6-4B4D-BB59-BDFA9EC91E6D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0A6-4B4D-BB59-BDFA9EC91E6D}"/>
              </c:ext>
            </c:extLst>
          </c:dPt>
          <c:cat>
            <c:numRef>
              <c:f>SARDEGNA_PUNTO1!$AP$2:$AV$2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SARDEGNA_PUNTO1!$AP$12:$AV$12</c:f>
              <c:numCache>
                <c:formatCode>0.00</c:formatCode>
                <c:ptCount val="7"/>
                <c:pt idx="0">
                  <c:v>1.7933897310373457</c:v>
                </c:pt>
                <c:pt idx="1">
                  <c:v>1.9293712871122266</c:v>
                </c:pt>
                <c:pt idx="2">
                  <c:v>1.9639953473782548</c:v>
                </c:pt>
                <c:pt idx="3">
                  <c:v>2.1801059933874805</c:v>
                </c:pt>
                <c:pt idx="4">
                  <c:v>2.2946730036412593</c:v>
                </c:pt>
                <c:pt idx="5">
                  <c:v>2.3990311696165105</c:v>
                </c:pt>
                <c:pt idx="6">
                  <c:v>2.362601590083333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6-4B4D-BB59-BDFA9EC91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C68E56E-0105-4D6B-8467-288998BDF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525780</xdr:colOff>
      <xdr:row>20</xdr:row>
      <xdr:rowOff>118110</xdr:rowOff>
    </xdr:from>
    <xdr:to>
      <xdr:col>39</xdr:col>
      <xdr:colOff>220980</xdr:colOff>
      <xdr:row>35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BD46A03-0650-4BA9-AE8E-B6DC62551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DA8741-EA27-4D7A-9387-785F917DB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0.515</cdr:x>
      <cdr:y>0.22639</cdr:y>
    </cdr:from>
    <cdr:to>
      <cdr:x>0.53667</cdr:x>
      <cdr:y>0.26528</cdr:y>
    </cdr:to>
    <cdr:sp macro="" textlink="">
      <cdr:nvSpPr>
        <cdr:cNvPr id="4" name="Connettore 3">
          <a:extLst xmlns:a="http://schemas.openxmlformats.org/drawingml/2006/main">
            <a:ext uri="{FF2B5EF4-FFF2-40B4-BE49-F238E27FC236}">
              <a16:creationId xmlns:a16="http://schemas.microsoft.com/office/drawing/2014/main" id="{8D0A28C4-5EF2-8486-0542-A50F50F49E09}"/>
            </a:ext>
          </a:extLst>
        </cdr:cNvPr>
        <cdr:cNvSpPr/>
      </cdr:nvSpPr>
      <cdr:spPr>
        <a:xfrm xmlns:a="http://schemas.openxmlformats.org/drawingml/2006/main">
          <a:off x="2354580" y="621030"/>
          <a:ext cx="99060" cy="106680"/>
        </a:xfrm>
        <a:prstGeom xmlns:a="http://schemas.openxmlformats.org/drawingml/2006/main" prst="flowChartConnector">
          <a:avLst/>
        </a:prstGeom>
        <a:solidFill xmlns:a="http://schemas.openxmlformats.org/drawingml/2006/main">
          <a:schemeClr val="tx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 kern="12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160020</xdr:colOff>
      <xdr:row>15</xdr:row>
      <xdr:rowOff>156210</xdr:rowOff>
    </xdr:from>
    <xdr:to>
      <xdr:col>81</xdr:col>
      <xdr:colOff>457200</xdr:colOff>
      <xdr:row>30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1EAD3DC-C965-F7FF-32B5-3A3A818EA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256212-FDE7-44D2-B3DB-B649F62C4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0.515</cdr:x>
      <cdr:y>0.22639</cdr:y>
    </cdr:from>
    <cdr:to>
      <cdr:x>0.53667</cdr:x>
      <cdr:y>0.26528</cdr:y>
    </cdr:to>
    <cdr:sp macro="" textlink="">
      <cdr:nvSpPr>
        <cdr:cNvPr id="4" name="Connettore 3">
          <a:extLst xmlns:a="http://schemas.openxmlformats.org/drawingml/2006/main">
            <a:ext uri="{FF2B5EF4-FFF2-40B4-BE49-F238E27FC236}">
              <a16:creationId xmlns:a16="http://schemas.microsoft.com/office/drawing/2014/main" id="{8D0A28C4-5EF2-8486-0542-A50F50F49E09}"/>
            </a:ext>
          </a:extLst>
        </cdr:cNvPr>
        <cdr:cNvSpPr/>
      </cdr:nvSpPr>
      <cdr:spPr>
        <a:xfrm xmlns:a="http://schemas.openxmlformats.org/drawingml/2006/main">
          <a:off x="2354580" y="621030"/>
          <a:ext cx="99060" cy="106680"/>
        </a:xfrm>
        <a:prstGeom xmlns:a="http://schemas.openxmlformats.org/drawingml/2006/main" prst="flowChartConnector">
          <a:avLst/>
        </a:prstGeom>
        <a:solidFill xmlns:a="http://schemas.openxmlformats.org/drawingml/2006/main">
          <a:schemeClr val="tx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 kern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160020</xdr:colOff>
      <xdr:row>15</xdr:row>
      <xdr:rowOff>156210</xdr:rowOff>
    </xdr:from>
    <xdr:to>
      <xdr:col>81</xdr:col>
      <xdr:colOff>457200</xdr:colOff>
      <xdr:row>30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688B70C-06E6-4715-8509-EBEE4F9FE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B2AC92C-504C-4E13-949E-E702D6882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525780</xdr:colOff>
      <xdr:row>20</xdr:row>
      <xdr:rowOff>118110</xdr:rowOff>
    </xdr:from>
    <xdr:to>
      <xdr:col>39</xdr:col>
      <xdr:colOff>220980</xdr:colOff>
      <xdr:row>35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F11331A-A631-4987-88F3-F0ECC67E3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109863-4084-46F1-815F-8CA45FDA2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0.515</cdr:x>
      <cdr:y>0.22639</cdr:y>
    </cdr:from>
    <cdr:to>
      <cdr:x>0.53667</cdr:x>
      <cdr:y>0.26528</cdr:y>
    </cdr:to>
    <cdr:sp macro="" textlink="">
      <cdr:nvSpPr>
        <cdr:cNvPr id="4" name="Connettore 3">
          <a:extLst xmlns:a="http://schemas.openxmlformats.org/drawingml/2006/main">
            <a:ext uri="{FF2B5EF4-FFF2-40B4-BE49-F238E27FC236}">
              <a16:creationId xmlns:a16="http://schemas.microsoft.com/office/drawing/2014/main" id="{8D0A28C4-5EF2-8486-0542-A50F50F49E09}"/>
            </a:ext>
          </a:extLst>
        </cdr:cNvPr>
        <cdr:cNvSpPr/>
      </cdr:nvSpPr>
      <cdr:spPr>
        <a:xfrm xmlns:a="http://schemas.openxmlformats.org/drawingml/2006/main">
          <a:off x="2354580" y="621030"/>
          <a:ext cx="99060" cy="106680"/>
        </a:xfrm>
        <a:prstGeom xmlns:a="http://schemas.openxmlformats.org/drawingml/2006/main" prst="flowChartConnector">
          <a:avLst/>
        </a:prstGeom>
        <a:solidFill xmlns:a="http://schemas.openxmlformats.org/drawingml/2006/main">
          <a:schemeClr val="tx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 kern="12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160020</xdr:colOff>
      <xdr:row>15</xdr:row>
      <xdr:rowOff>156210</xdr:rowOff>
    </xdr:from>
    <xdr:to>
      <xdr:col>81</xdr:col>
      <xdr:colOff>457200</xdr:colOff>
      <xdr:row>30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E8FD4A-9508-44AC-B65F-10A996A68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22383E1-F153-45F1-5E5D-412B434D5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525780</xdr:colOff>
      <xdr:row>20</xdr:row>
      <xdr:rowOff>118110</xdr:rowOff>
    </xdr:from>
    <xdr:to>
      <xdr:col>39</xdr:col>
      <xdr:colOff>220980</xdr:colOff>
      <xdr:row>35</xdr:row>
      <xdr:rowOff>118110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B317684-16F4-38A4-2C81-DD97B8A22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9EE7-36CF-4DAA-885C-260D27E18B3A}">
  <dimension ref="A1:AX24"/>
  <sheetViews>
    <sheetView topLeftCell="AG1" zoomScale="82" workbookViewId="0">
      <selection activeCell="AX11" sqref="AX11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6" t="s">
        <v>29</v>
      </c>
      <c r="B1" s="14" t="s">
        <v>42</v>
      </c>
      <c r="C1" s="14" t="s">
        <v>0</v>
      </c>
      <c r="D1" s="14" t="s">
        <v>41</v>
      </c>
      <c r="E1" s="14" t="s">
        <v>43</v>
      </c>
      <c r="F1" s="14" t="s">
        <v>44</v>
      </c>
      <c r="G1" s="14" t="s">
        <v>45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1</v>
      </c>
      <c r="M1" s="14" t="s">
        <v>2</v>
      </c>
      <c r="N1" s="14" t="s">
        <v>3</v>
      </c>
      <c r="O1" s="14" t="s">
        <v>4</v>
      </c>
      <c r="P1" s="14" t="s">
        <v>5</v>
      </c>
      <c r="Q1" s="14" t="s">
        <v>6</v>
      </c>
      <c r="S1" s="33" t="s">
        <v>29</v>
      </c>
      <c r="T1" s="33" t="s">
        <v>30</v>
      </c>
      <c r="U1" s="34" t="s">
        <v>31</v>
      </c>
      <c r="V1" s="34" t="s">
        <v>32</v>
      </c>
      <c r="W1" s="34" t="s">
        <v>35</v>
      </c>
      <c r="X1" s="34" t="s">
        <v>36</v>
      </c>
      <c r="Y1" s="34" t="s">
        <v>37</v>
      </c>
      <c r="Z1" s="34" t="s">
        <v>38</v>
      </c>
      <c r="AA1" s="34" t="s">
        <v>39</v>
      </c>
      <c r="AB1" s="34" t="s">
        <v>40</v>
      </c>
      <c r="AD1" s="49" t="s">
        <v>29</v>
      </c>
      <c r="AE1" s="50" t="s">
        <v>50</v>
      </c>
      <c r="AF1" s="51" t="s">
        <v>51</v>
      </c>
      <c r="AG1" s="52" t="s">
        <v>52</v>
      </c>
      <c r="AH1" s="53" t="s">
        <v>33</v>
      </c>
      <c r="AI1" s="54" t="s">
        <v>53</v>
      </c>
      <c r="AJ1" s="55" t="s">
        <v>54</v>
      </c>
      <c r="AK1" s="53" t="s">
        <v>34</v>
      </c>
      <c r="AL1" s="51" t="s">
        <v>6</v>
      </c>
      <c r="AM1" s="56" t="s">
        <v>55</v>
      </c>
    </row>
    <row r="2" spans="1:50" x14ac:dyDescent="0.3">
      <c r="A2" s="10" t="s">
        <v>7</v>
      </c>
      <c r="B2" s="10">
        <v>498706</v>
      </c>
      <c r="C2" s="10">
        <v>8252266</v>
      </c>
      <c r="D2" s="25">
        <v>19730</v>
      </c>
      <c r="E2" s="10"/>
      <c r="F2" s="10"/>
      <c r="G2" s="10"/>
      <c r="H2" s="10"/>
      <c r="I2" s="10"/>
      <c r="J2" s="10"/>
      <c r="K2" s="10"/>
      <c r="L2" s="12">
        <f t="shared" ref="L2:Q2" si="0">F23*$B$2/500000</f>
        <v>16286.105672973285</v>
      </c>
      <c r="M2" s="12">
        <f t="shared" si="0"/>
        <v>14946.520366237515</v>
      </c>
      <c r="N2" s="15">
        <f t="shared" si="0"/>
        <v>14168.989925416749</v>
      </c>
      <c r="O2" s="12">
        <f t="shared" si="0"/>
        <v>13378.182484802175</v>
      </c>
      <c r="P2" s="12">
        <f t="shared" si="0"/>
        <v>12075.06030079742</v>
      </c>
      <c r="Q2" s="15">
        <f t="shared" si="0"/>
        <v>10292.081153365245</v>
      </c>
      <c r="S2" s="22" t="s">
        <v>7</v>
      </c>
      <c r="T2" s="27">
        <v>20970</v>
      </c>
      <c r="U2" s="22">
        <v>498605</v>
      </c>
      <c r="V2" s="22">
        <f>SUM(U2:$U$19,$V$20)</f>
        <v>7996830</v>
      </c>
      <c r="W2" s="23">
        <v>17096.947710728331</v>
      </c>
      <c r="X2" s="23">
        <v>15690.668001925476</v>
      </c>
      <c r="Y2" s="29">
        <v>14874.426381175557</v>
      </c>
      <c r="Z2" s="23">
        <v>14044.246734000646</v>
      </c>
      <c r="AA2" s="23">
        <v>12676.245550169942</v>
      </c>
      <c r="AB2" s="31">
        <v>10804.49659648643</v>
      </c>
      <c r="AD2" s="22" t="s">
        <v>7</v>
      </c>
      <c r="AE2" s="22">
        <v>20970</v>
      </c>
      <c r="AF2" s="22">
        <v>19730</v>
      </c>
      <c r="AG2" s="36">
        <v>40700</v>
      </c>
      <c r="AH2" s="23">
        <v>14874.426381175557</v>
      </c>
      <c r="AI2" s="17">
        <v>14168.989925416749</v>
      </c>
      <c r="AJ2" s="39">
        <v>29043.416306592306</v>
      </c>
      <c r="AK2" s="23">
        <v>10804.49659648643</v>
      </c>
      <c r="AL2" s="23">
        <v>10292.081153365245</v>
      </c>
      <c r="AM2" s="43">
        <v>21096.577749851676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10" t="s">
        <v>8</v>
      </c>
      <c r="B3" s="10">
        <v>498464</v>
      </c>
      <c r="C3" s="10">
        <v>7753560</v>
      </c>
      <c r="D3" s="25">
        <v>25551</v>
      </c>
      <c r="E3" s="10"/>
      <c r="F3" s="10"/>
      <c r="G3" s="10"/>
      <c r="H3" s="10"/>
      <c r="I3" s="10"/>
      <c r="J3" s="10"/>
      <c r="K3" s="10"/>
      <c r="L3" s="12">
        <f t="shared" ref="L3:L18" si="1">D2*(B3/B2)</f>
        <v>19720.425902234983</v>
      </c>
      <c r="M3" s="12">
        <f>L2*($B$3/$B$2)</f>
        <v>16278.202745050099</v>
      </c>
      <c r="N3" s="15">
        <f t="shared" ref="N3:Q3" si="2">M2*($B$3/$B$2)</f>
        <v>14939.267479910441</v>
      </c>
      <c r="O3" s="12">
        <f t="shared" si="2"/>
        <v>14162.114340278509</v>
      </c>
      <c r="P3" s="12">
        <f t="shared" si="2"/>
        <v>13371.690643594486</v>
      </c>
      <c r="Q3" s="15">
        <f t="shared" si="2"/>
        <v>12069.200807242514</v>
      </c>
      <c r="S3" s="10" t="s">
        <v>8</v>
      </c>
      <c r="T3" s="28">
        <v>27490</v>
      </c>
      <c r="U3" s="10">
        <v>498318</v>
      </c>
      <c r="V3" s="10">
        <f>SUM(U3:$U$19,$V$20)</f>
        <v>7498225</v>
      </c>
      <c r="W3" s="12">
        <v>20957.929543426158</v>
      </c>
      <c r="X3" s="12">
        <v>17087.106606060348</v>
      </c>
      <c r="Y3" s="30">
        <v>15681.636360211989</v>
      </c>
      <c r="Z3" s="12">
        <v>14865.864572987919</v>
      </c>
      <c r="AA3" s="12">
        <v>14036.162782149666</v>
      </c>
      <c r="AB3" s="32">
        <v>12668.949027927089</v>
      </c>
      <c r="AD3" s="10" t="s">
        <v>8</v>
      </c>
      <c r="AE3" s="10">
        <v>27490</v>
      </c>
      <c r="AF3" s="10">
        <v>25551</v>
      </c>
      <c r="AG3" s="37">
        <v>53041</v>
      </c>
      <c r="AH3" s="12">
        <v>15681.636360211989</v>
      </c>
      <c r="AI3" s="8">
        <v>14939.267479910441</v>
      </c>
      <c r="AJ3" s="40">
        <v>30620.903840122432</v>
      </c>
      <c r="AK3" s="12">
        <v>12668.949027927089</v>
      </c>
      <c r="AL3" s="12">
        <v>12069.200807242514</v>
      </c>
      <c r="AM3" s="43">
        <v>24738.149835169603</v>
      </c>
    </row>
    <row r="4" spans="1:50" x14ac:dyDescent="0.3">
      <c r="A4" s="10" t="s">
        <v>9</v>
      </c>
      <c r="B4" s="10">
        <v>498231</v>
      </c>
      <c r="C4" s="10">
        <v>7255096</v>
      </c>
      <c r="D4" s="25">
        <v>30965</v>
      </c>
      <c r="E4" s="10"/>
      <c r="F4" s="10"/>
      <c r="G4" s="10"/>
      <c r="H4" s="10"/>
      <c r="I4" s="10"/>
      <c r="J4" s="10"/>
      <c r="K4" s="10"/>
      <c r="L4" s="12">
        <f t="shared" si="1"/>
        <v>25539.056543702256</v>
      </c>
      <c r="M4" s="12">
        <f>L3*($B$4/$B$3)</f>
        <v>19711.207865957098</v>
      </c>
      <c r="N4" s="15">
        <f>M3*($B$4/$B$3)</f>
        <v>16270.593727669513</v>
      </c>
      <c r="O4" s="12">
        <f t="shared" ref="O4:Q4" si="3">N3*($B$4/$B$3)</f>
        <v>14932.284329025284</v>
      </c>
      <c r="P4" s="12">
        <f t="shared" si="3"/>
        <v>14155.494458719792</v>
      </c>
      <c r="Q4" s="15">
        <f t="shared" si="3"/>
        <v>13365.440234497826</v>
      </c>
      <c r="S4" s="10" t="s">
        <v>9</v>
      </c>
      <c r="T4" s="28">
        <v>33319</v>
      </c>
      <c r="U4" s="10">
        <v>498133</v>
      </c>
      <c r="V4" s="10">
        <f>SUM(U4:$U$19,$V$20)</f>
        <v>6999907</v>
      </c>
      <c r="W4" s="12">
        <v>27479.794368254807</v>
      </c>
      <c r="X4" s="12">
        <v>20950.148935530127</v>
      </c>
      <c r="Y4" s="30">
        <v>17080.763036849279</v>
      </c>
      <c r="Z4" s="12">
        <v>15675.814570257302</v>
      </c>
      <c r="AA4" s="12">
        <v>14860.345637396584</v>
      </c>
      <c r="AB4" s="32">
        <v>14030.951872419939</v>
      </c>
      <c r="AD4" s="10" t="s">
        <v>9</v>
      </c>
      <c r="AE4" s="10">
        <v>33319</v>
      </c>
      <c r="AF4" s="10">
        <v>30965</v>
      </c>
      <c r="AG4" s="37">
        <v>64284</v>
      </c>
      <c r="AH4" s="12">
        <v>17080.763036849279</v>
      </c>
      <c r="AI4" s="8">
        <v>16270.593727669513</v>
      </c>
      <c r="AJ4" s="40">
        <v>33351.356764518794</v>
      </c>
      <c r="AK4" s="12">
        <v>14030.951872419939</v>
      </c>
      <c r="AL4" s="12">
        <v>13365.440234497826</v>
      </c>
      <c r="AM4" s="43">
        <v>27396.392106917767</v>
      </c>
      <c r="AO4" s="35" t="s">
        <v>56</v>
      </c>
      <c r="AP4" s="45">
        <f>SUM(AG2:AG5,AG15:AG19)/SUM(AG6:AG14)</f>
        <v>0.70123916314510637</v>
      </c>
      <c r="AQ4" s="3">
        <f t="shared" ref="AQ4:AV4" si="4">SUM(L2:L5,L15:L19,W2:W5,W15:W19)/SUM(L6:L14,W6:W14)</f>
        <v>0.74581878516833167</v>
      </c>
      <c r="AR4" s="3">
        <f t="shared" si="4"/>
        <v>0.80683181786591829</v>
      </c>
      <c r="AS4" s="3">
        <f t="shared" si="4"/>
        <v>0.88619894395258403</v>
      </c>
      <c r="AT4" s="3">
        <f t="shared" si="4"/>
        <v>0.98032608002840127</v>
      </c>
      <c r="AU4" s="3">
        <f t="shared" si="4"/>
        <v>1.0354123159254978</v>
      </c>
      <c r="AV4" s="3">
        <f t="shared" si="4"/>
        <v>1.0524131907748069</v>
      </c>
      <c r="AX4" t="s">
        <v>65</v>
      </c>
    </row>
    <row r="5" spans="1:50" x14ac:dyDescent="0.3">
      <c r="A5" s="10" t="s">
        <v>10</v>
      </c>
      <c r="B5" s="10">
        <v>497721</v>
      </c>
      <c r="C5" s="10">
        <v>6756865</v>
      </c>
      <c r="D5" s="25">
        <v>32668</v>
      </c>
      <c r="E5" s="11">
        <v>1.604E-3</v>
      </c>
      <c r="F5" s="12">
        <f t="shared" ref="F5:F11" si="5">5*E5*((D5+L5)/2)</f>
        <v>255.04122726753252</v>
      </c>
      <c r="G5" s="12">
        <f>2.5*$E$5*(L5+M5)</f>
        <v>226.34933326754455</v>
      </c>
      <c r="H5" s="12">
        <f>2.5*$E$5*(M5+N5)</f>
        <v>181.2678205039081</v>
      </c>
      <c r="I5" s="12">
        <f>2.5*$E$5*(N5+O5)</f>
        <v>144.13932907955453</v>
      </c>
      <c r="J5" s="12">
        <f>2.5*$E$5*(O5+P5)</f>
        <v>124.99546185146512</v>
      </c>
      <c r="K5" s="12">
        <f>2.5*$E$5*(P5+Q5)</f>
        <v>116.52259567855315</v>
      </c>
      <c r="L5" s="12">
        <f t="shared" si="1"/>
        <v>30933.303557988162</v>
      </c>
      <c r="M5" s="12">
        <f t="shared" ref="M5:M18" si="6">L4*(B5/B4)</f>
        <v>25512.914214466844</v>
      </c>
      <c r="N5" s="15">
        <f>M4*($B$5/$B$4)</f>
        <v>19691.031048353139</v>
      </c>
      <c r="O5" s="12">
        <f>N4*($B$5/$B$4)</f>
        <v>16253.938796922306</v>
      </c>
      <c r="P5" s="12">
        <f t="shared" ref="P5:Q5" si="7">O4*($B$5/$B$4)</f>
        <v>14916.999320650046</v>
      </c>
      <c r="Q5" s="15">
        <f t="shared" si="7"/>
        <v>14141.004589213584</v>
      </c>
      <c r="S5" s="10" t="s">
        <v>10</v>
      </c>
      <c r="T5" s="28">
        <v>35337</v>
      </c>
      <c r="U5" s="10">
        <v>497519</v>
      </c>
      <c r="V5" s="10">
        <f>SUM(U5:$U$19,$V$20)</f>
        <v>6501774</v>
      </c>
      <c r="W5" s="12">
        <v>33277.930916040496</v>
      </c>
      <c r="X5" s="12">
        <v>27445.922703976175</v>
      </c>
      <c r="Y5" s="30">
        <v>20924.325728783304</v>
      </c>
      <c r="Z5" s="12">
        <v>17059.709244981193</v>
      </c>
      <c r="AA5" s="12">
        <v>15656.492521434724</v>
      </c>
      <c r="AB5" s="32">
        <v>14842.028737650209</v>
      </c>
      <c r="AD5" s="10" t="s">
        <v>10</v>
      </c>
      <c r="AE5" s="10">
        <v>35337</v>
      </c>
      <c r="AF5" s="10">
        <v>32668</v>
      </c>
      <c r="AG5" s="37">
        <v>68005</v>
      </c>
      <c r="AH5" s="12">
        <v>20924.325728783304</v>
      </c>
      <c r="AI5" s="8">
        <v>19691.031048353139</v>
      </c>
      <c r="AJ5" s="40">
        <v>40615.356777136447</v>
      </c>
      <c r="AK5" s="12">
        <v>14842.028737650209</v>
      </c>
      <c r="AL5" s="12">
        <v>14141.004589213584</v>
      </c>
      <c r="AM5" s="43">
        <v>28983.033326863791</v>
      </c>
      <c r="AO5" s="46" t="s">
        <v>57</v>
      </c>
      <c r="AP5" s="47">
        <v>0.88619894395258358</v>
      </c>
      <c r="AQ5" s="3"/>
      <c r="AR5" s="3"/>
      <c r="AS5" s="3"/>
      <c r="AT5" s="3"/>
      <c r="AU5" s="3"/>
      <c r="AV5" s="3"/>
      <c r="AX5" t="s">
        <v>66</v>
      </c>
    </row>
    <row r="6" spans="1:50" x14ac:dyDescent="0.3">
      <c r="A6" s="10" t="s">
        <v>11</v>
      </c>
      <c r="B6" s="10">
        <v>496950</v>
      </c>
      <c r="C6" s="10">
        <v>6259144</v>
      </c>
      <c r="D6" s="25">
        <v>33431</v>
      </c>
      <c r="E6" s="11">
        <v>1.1415999999999999E-2</v>
      </c>
      <c r="F6" s="12">
        <f t="shared" si="5"/>
        <v>1885.0212015115694</v>
      </c>
      <c r="G6" s="12">
        <f>2.5*$E$6*(L6+M6)</f>
        <v>1812.3693778274953</v>
      </c>
      <c r="H6" s="12">
        <f>2.5*$E$6*(M6+N6)</f>
        <v>1608.4795572107544</v>
      </c>
      <c r="I6" s="12">
        <f>2.5*$E$6*(N6+O6)</f>
        <v>1288.1221227899734</v>
      </c>
      <c r="J6" s="12">
        <f>2.5*$E$6*(O6+P6)</f>
        <v>1024.2803054360954</v>
      </c>
      <c r="K6" s="12">
        <f>2.5*$E$6*(P6+Q6)</f>
        <v>888.24050077741765</v>
      </c>
      <c r="L6" s="12">
        <f t="shared" si="1"/>
        <v>32617.395287721436</v>
      </c>
      <c r="M6" s="12">
        <f t="shared" si="6"/>
        <v>30885.385995652618</v>
      </c>
      <c r="N6" s="15">
        <f>M5*($B$6/$B$5)</f>
        <v>25473.393163799192</v>
      </c>
      <c r="O6" s="12">
        <f>N5*($B$6/$B$5)</f>
        <v>19660.528447622448</v>
      </c>
      <c r="P6" s="12">
        <f>O5*($B$6/$B$5)</f>
        <v>16228.760460439766</v>
      </c>
      <c r="Q6" s="15">
        <f>P5*($B$6/$B$5)</f>
        <v>14893.891984459246</v>
      </c>
      <c r="S6" s="10" t="s">
        <v>11</v>
      </c>
      <c r="T6" s="28">
        <v>36430</v>
      </c>
      <c r="U6" s="10">
        <v>496405</v>
      </c>
      <c r="V6" s="10">
        <f>SUM(U6:$U$19,$V$20)</f>
        <v>6004255</v>
      </c>
      <c r="W6" s="12">
        <v>35257.876553458264</v>
      </c>
      <c r="X6" s="12">
        <v>33203.417952635144</v>
      </c>
      <c r="Y6" s="30">
        <v>27384.468251197028</v>
      </c>
      <c r="Z6" s="12">
        <v>20877.473852047213</v>
      </c>
      <c r="AA6" s="12">
        <v>17021.510671461572</v>
      </c>
      <c r="AB6" s="32">
        <v>15621.435905167049</v>
      </c>
      <c r="AD6" s="10" t="s">
        <v>11</v>
      </c>
      <c r="AE6" s="10">
        <v>36430</v>
      </c>
      <c r="AF6" s="10">
        <v>33431</v>
      </c>
      <c r="AG6" s="37">
        <v>69861</v>
      </c>
      <c r="AH6" s="12">
        <v>27384.468251197028</v>
      </c>
      <c r="AI6" s="8">
        <v>25473.393163799192</v>
      </c>
      <c r="AJ6" s="40">
        <v>52857.861414996223</v>
      </c>
      <c r="AK6" s="12">
        <v>15621.435905167049</v>
      </c>
      <c r="AL6" s="12">
        <v>14893.891984459246</v>
      </c>
      <c r="AM6" s="43">
        <v>30515.327889626293</v>
      </c>
      <c r="AO6" s="42" t="s">
        <v>58</v>
      </c>
      <c r="AP6" s="48">
        <v>1.0524131907748071</v>
      </c>
      <c r="AQ6" s="3"/>
      <c r="AR6" s="3"/>
      <c r="AS6" s="3"/>
      <c r="AT6" s="3"/>
      <c r="AU6" s="3"/>
      <c r="AV6" s="3"/>
      <c r="AX6" t="s">
        <v>67</v>
      </c>
    </row>
    <row r="7" spans="1:50" x14ac:dyDescent="0.3">
      <c r="A7" s="10" t="s">
        <v>12</v>
      </c>
      <c r="B7" s="10">
        <v>496000</v>
      </c>
      <c r="C7" s="10">
        <v>5762194</v>
      </c>
      <c r="D7" s="25">
        <v>32745</v>
      </c>
      <c r="E7" s="11">
        <v>3.3628000000000005E-2</v>
      </c>
      <c r="F7" s="12">
        <f t="shared" si="5"/>
        <v>5558.0435119478825</v>
      </c>
      <c r="G7" s="12">
        <f>2.5*$E$7*(L7+M7)</f>
        <v>5542.0737328745663</v>
      </c>
      <c r="H7" s="12">
        <f>2.5*$E$7*(M7+N7)</f>
        <v>5328.4730776872029</v>
      </c>
      <c r="I7" s="12">
        <f>2.5*$E$7*(N7+O7)</f>
        <v>4729.0249556531171</v>
      </c>
      <c r="J7" s="12">
        <f>2.5*$E$7*(O7+P7)</f>
        <v>3787.155166066244</v>
      </c>
      <c r="K7" s="12">
        <f>2.5*$E$7*(P7+Q7)</f>
        <v>3011.4446305994411</v>
      </c>
      <c r="L7" s="12">
        <f t="shared" si="1"/>
        <v>33367.091256665663</v>
      </c>
      <c r="M7" s="12">
        <f t="shared" si="6"/>
        <v>32555.041880893114</v>
      </c>
      <c r="N7" s="15">
        <f>M6*($B$7/$B$6)</f>
        <v>30826.343603669782</v>
      </c>
      <c r="O7" s="12">
        <f>N6*($B$7/$B$6)</f>
        <v>25424.696668164601</v>
      </c>
      <c r="P7" s="12">
        <f>O6*($B$7/$B$6)</f>
        <v>19622.94417953664</v>
      </c>
      <c r="Q7" s="15">
        <f>P6*($B$7/$B$6)</f>
        <v>16197.736569832225</v>
      </c>
      <c r="S7" s="10" t="s">
        <v>12</v>
      </c>
      <c r="T7" s="28">
        <v>37271</v>
      </c>
      <c r="U7" s="10">
        <v>495030</v>
      </c>
      <c r="V7" s="10">
        <f>SUM(U7:$U$19,$V$20)</f>
        <v>5507850</v>
      </c>
      <c r="W7" s="12">
        <v>36329.091971273454</v>
      </c>
      <c r="X7" s="12">
        <v>35160.215207861416</v>
      </c>
      <c r="Y7" s="30">
        <v>33111.447284159054</v>
      </c>
      <c r="Z7" s="12">
        <v>27308.61558282061</v>
      </c>
      <c r="AA7" s="12">
        <v>20819.645009576721</v>
      </c>
      <c r="AB7" s="32">
        <v>16974.362521919847</v>
      </c>
      <c r="AD7" s="10" t="s">
        <v>12</v>
      </c>
      <c r="AE7" s="10">
        <v>37271</v>
      </c>
      <c r="AF7" s="10">
        <v>32745</v>
      </c>
      <c r="AG7" s="37">
        <v>70016</v>
      </c>
      <c r="AH7" s="12">
        <v>33111.447284159054</v>
      </c>
      <c r="AI7" s="8">
        <v>30826.343603669782</v>
      </c>
      <c r="AJ7" s="40">
        <v>63937.790887828836</v>
      </c>
      <c r="AK7" s="12">
        <v>16974.362521919847</v>
      </c>
      <c r="AL7" s="12">
        <v>16197.736569832225</v>
      </c>
      <c r="AM7" s="43">
        <v>33172.099091752068</v>
      </c>
      <c r="AP7" s="3"/>
      <c r="AQ7" s="3"/>
      <c r="AR7" s="3"/>
      <c r="AS7" s="3"/>
      <c r="AT7" s="3"/>
      <c r="AU7" s="3"/>
      <c r="AV7" s="3"/>
    </row>
    <row r="8" spans="1:50" x14ac:dyDescent="0.3">
      <c r="A8" s="10" t="s">
        <v>13</v>
      </c>
      <c r="B8" s="10">
        <v>494670</v>
      </c>
      <c r="C8" s="10">
        <v>5266194</v>
      </c>
      <c r="D8" s="25">
        <v>38127</v>
      </c>
      <c r="E8" s="11">
        <v>6.1563999999999994E-2</v>
      </c>
      <c r="F8" s="12">
        <f t="shared" si="5"/>
        <v>10894.395585880038</v>
      </c>
      <c r="G8" s="12">
        <f>2.5*$E$8*(L8+M8)</f>
        <v>10148.027358632229</v>
      </c>
      <c r="H8" s="12">
        <f>2.5*$E$8*(M8+N8)</f>
        <v>10118.869300657519</v>
      </c>
      <c r="I8" s="12">
        <f>2.5*$E$8*(N8+O8)</f>
        <v>9728.8714015760397</v>
      </c>
      <c r="J8" s="12">
        <f>2.5*$E$8*(O8+P8)</f>
        <v>8634.3826791675529</v>
      </c>
      <c r="K8" s="12">
        <f>2.5*$E$8*(P8+Q8)</f>
        <v>6914.6911415878094</v>
      </c>
      <c r="L8" s="12">
        <f t="shared" si="1"/>
        <v>32657.195866935483</v>
      </c>
      <c r="M8" s="12">
        <f t="shared" si="6"/>
        <v>33277.619015997589</v>
      </c>
      <c r="N8" s="15">
        <f>M7*($B$8/$B$7)</f>
        <v>32467.747111333461</v>
      </c>
      <c r="O8" s="12">
        <f>N7*($B$8/$B$7)</f>
        <v>30743.684254893811</v>
      </c>
      <c r="P8" s="12">
        <f>O7*($B$8/$B$7)</f>
        <v>25356.521574276176</v>
      </c>
      <c r="Q8" s="15">
        <f>P7*($B$8/$B$7)</f>
        <v>19570.326204216512</v>
      </c>
      <c r="S8" s="10" t="s">
        <v>13</v>
      </c>
      <c r="T8" s="28">
        <v>40560</v>
      </c>
      <c r="U8" s="10">
        <v>493099</v>
      </c>
      <c r="V8" s="10">
        <f>SUM(U8:$U$19,$V$20)</f>
        <v>5012820</v>
      </c>
      <c r="W8" s="12">
        <v>37125.614263781994</v>
      </c>
      <c r="X8" s="12">
        <v>36187.380405112759</v>
      </c>
      <c r="Y8" s="30">
        <v>35023.063165426858</v>
      </c>
      <c r="Z8" s="12">
        <v>32982.287021739183</v>
      </c>
      <c r="AA8" s="12">
        <v>27202.09085363162</v>
      </c>
      <c r="AB8" s="32">
        <v>20738.432286078161</v>
      </c>
      <c r="AD8" s="10" t="s">
        <v>13</v>
      </c>
      <c r="AE8" s="10">
        <v>40560</v>
      </c>
      <c r="AF8" s="10">
        <v>38127</v>
      </c>
      <c r="AG8" s="37">
        <v>78687</v>
      </c>
      <c r="AH8" s="12">
        <v>35023.063165426858</v>
      </c>
      <c r="AI8" s="8">
        <v>32467.747111333461</v>
      </c>
      <c r="AJ8" s="40">
        <v>67490.810276760312</v>
      </c>
      <c r="AK8" s="12">
        <v>20738.432286078161</v>
      </c>
      <c r="AL8" s="12">
        <v>19570.326204216512</v>
      </c>
      <c r="AM8" s="43">
        <v>40308.758490294669</v>
      </c>
      <c r="AO8" s="35" t="s">
        <v>59</v>
      </c>
      <c r="AP8" s="45">
        <f>0.8*SUM(AG10:AG14)/SUM(AG6:AG9)</f>
        <v>1.6193707329218592</v>
      </c>
      <c r="AQ8" s="3">
        <f>0.8*SUM(L10:L14,W10:W14)/SUM(L6:L9,W6:W9)</f>
        <v>1.5930590935878186</v>
      </c>
      <c r="AR8" s="3">
        <f t="shared" ref="AR8:AV8" si="8">0.8*SUM(M10:M14,X10:X14)/SUM(M6:M9,X6:X9)</f>
        <v>1.4976827160850166</v>
      </c>
      <c r="AS8" s="3">
        <f t="shared" si="8"/>
        <v>1.395782747376479</v>
      </c>
      <c r="AT8" s="3">
        <f t="shared" si="8"/>
        <v>1.3884564188079236</v>
      </c>
      <c r="AU8" s="3">
        <f t="shared" si="8"/>
        <v>1.5055990950764255</v>
      </c>
      <c r="AV8" s="3">
        <f t="shared" si="8"/>
        <v>1.7139493788118023</v>
      </c>
    </row>
    <row r="9" spans="1:50" x14ac:dyDescent="0.3">
      <c r="A9" s="10" t="s">
        <v>14</v>
      </c>
      <c r="B9" s="10">
        <v>492933</v>
      </c>
      <c r="C9" s="10">
        <v>4771524</v>
      </c>
      <c r="D9" s="25">
        <v>42521</v>
      </c>
      <c r="E9" s="11">
        <v>5.1770000000000004E-2</v>
      </c>
      <c r="F9" s="12">
        <f t="shared" si="5"/>
        <v>10420.539934061953</v>
      </c>
      <c r="G9" s="12">
        <f>2.5*$E$9*(L9+M9)</f>
        <v>9129.0754640541381</v>
      </c>
      <c r="H9" s="12">
        <f>2.5*$E$9*(M9+N9)</f>
        <v>8503.6482141616725</v>
      </c>
      <c r="I9" s="12">
        <f>2.5*$E$9*(N9+O9)</f>
        <v>8479.214907188556</v>
      </c>
      <c r="J9" s="12">
        <f>2.5*$E$9*(O9+P9)</f>
        <v>8152.4119906365031</v>
      </c>
      <c r="K9" s="12">
        <f>2.5*$E$9*(P9+Q9)</f>
        <v>7235.2734433293681</v>
      </c>
      <c r="L9" s="12">
        <f t="shared" si="1"/>
        <v>37993.119637333984</v>
      </c>
      <c r="M9" s="12">
        <f t="shared" si="6"/>
        <v>32542.522348790324</v>
      </c>
      <c r="N9" s="15">
        <f>M8*($B$9/$B$8)</f>
        <v>33160.766924237854</v>
      </c>
      <c r="O9" s="12">
        <f>N8*($B$9/$B$8)</f>
        <v>32353.738829585254</v>
      </c>
      <c r="P9" s="12">
        <f>O8*($B$9/$B$8)</f>
        <v>30635.729902394669</v>
      </c>
      <c r="Q9" s="15">
        <f>P8*($B$9/$B$8)</f>
        <v>25267.483876468512</v>
      </c>
      <c r="S9" s="10" t="s">
        <v>14</v>
      </c>
      <c r="T9" s="28">
        <v>44159</v>
      </c>
      <c r="U9" s="10">
        <v>490671</v>
      </c>
      <c r="V9" s="10">
        <f>SUM(U9:$U$19,$V$20)</f>
        <v>4519721</v>
      </c>
      <c r="W9" s="12">
        <v>40360.284162003976</v>
      </c>
      <c r="X9" s="12">
        <v>36942.809205502701</v>
      </c>
      <c r="Y9" s="30">
        <v>36009.195173295993</v>
      </c>
      <c r="Z9" s="12">
        <v>34850.610985711108</v>
      </c>
      <c r="AA9" s="12">
        <v>32819.883543150128</v>
      </c>
      <c r="AB9" s="32">
        <v>27068.148832673116</v>
      </c>
      <c r="AD9" s="10" t="s">
        <v>14</v>
      </c>
      <c r="AE9" s="10">
        <v>44159</v>
      </c>
      <c r="AF9" s="10">
        <v>42521</v>
      </c>
      <c r="AG9" s="37">
        <v>86680</v>
      </c>
      <c r="AH9" s="12">
        <v>36009.195173295993</v>
      </c>
      <c r="AI9" s="8">
        <v>33160.766924237854</v>
      </c>
      <c r="AJ9" s="40">
        <v>69169.962097533848</v>
      </c>
      <c r="AK9" s="12">
        <v>27068.148832673116</v>
      </c>
      <c r="AL9" s="12">
        <v>25267.483876468512</v>
      </c>
      <c r="AM9" s="43">
        <v>52335.632709141631</v>
      </c>
      <c r="AO9" s="46" t="s">
        <v>60</v>
      </c>
      <c r="AP9" s="47">
        <f>AS8</f>
        <v>1.395782747376479</v>
      </c>
      <c r="AQ9" s="3"/>
      <c r="AR9" s="3"/>
      <c r="AS9" s="3"/>
      <c r="AT9" s="3"/>
      <c r="AU9" s="3"/>
      <c r="AV9" s="3"/>
    </row>
    <row r="10" spans="1:50" x14ac:dyDescent="0.3">
      <c r="A10" s="10" t="s">
        <v>15</v>
      </c>
      <c r="B10" s="10">
        <v>490597</v>
      </c>
      <c r="C10" s="10">
        <v>4278591</v>
      </c>
      <c r="D10" s="25">
        <v>49667</v>
      </c>
      <c r="E10" s="11">
        <v>1.6966000000000002E-2</v>
      </c>
      <c r="F10" s="12">
        <f t="shared" si="5"/>
        <v>3901.6071344998613</v>
      </c>
      <c r="G10" s="12">
        <f>2.5*$E$10*(L10+M10)</f>
        <v>3398.8227348870591</v>
      </c>
      <c r="H10" s="12">
        <f>2.5*$E$10*(M10+N10)</f>
        <v>2977.5913179224299</v>
      </c>
      <c r="I10" s="12">
        <f>2.5*$E$10*(N10+O10)</f>
        <v>2773.598399186616</v>
      </c>
      <c r="J10" s="12">
        <f>2.5*$E$10*(O10+P10)</f>
        <v>2765.6290924372361</v>
      </c>
      <c r="K10" s="12">
        <f>2.5*$E$10*(P10+Q10)</f>
        <v>2659.0371893657079</v>
      </c>
      <c r="L10" s="12">
        <f t="shared" si="1"/>
        <v>42319.493799360156</v>
      </c>
      <c r="M10" s="12">
        <f t="shared" si="6"/>
        <v>37813.070974589122</v>
      </c>
      <c r="N10" s="15">
        <f>M9*($B$10/$B$9)</f>
        <v>32388.303961693549</v>
      </c>
      <c r="O10" s="12">
        <f>N9*($B$10/$B$9)</f>
        <v>33003.618687996786</v>
      </c>
      <c r="P10" s="12">
        <f>O9*($B$10/$B$9)</f>
        <v>32200.415083952659</v>
      </c>
      <c r="Q10" s="15">
        <f>P9*($B$10/$B$9)</f>
        <v>30490.547768003191</v>
      </c>
      <c r="S10" s="10" t="s">
        <v>15</v>
      </c>
      <c r="T10" s="28">
        <v>50827</v>
      </c>
      <c r="U10" s="10">
        <v>487384</v>
      </c>
      <c r="V10" s="10">
        <f>SUM(U10:$U$19,$V$20)</f>
        <v>4029050</v>
      </c>
      <c r="W10" s="12">
        <v>43863.179311595755</v>
      </c>
      <c r="X10" s="12">
        <v>40089.911032064549</v>
      </c>
      <c r="Y10" s="30">
        <v>36695.329705270393</v>
      </c>
      <c r="Z10" s="12">
        <v>35767.969943896613</v>
      </c>
      <c r="AA10" s="12">
        <v>34617.147099909758</v>
      </c>
      <c r="AB10" s="32">
        <v>32600.023479673106</v>
      </c>
      <c r="AD10" s="10" t="s">
        <v>15</v>
      </c>
      <c r="AE10" s="10">
        <v>50827</v>
      </c>
      <c r="AF10" s="10">
        <v>49667</v>
      </c>
      <c r="AG10" s="37">
        <v>100494</v>
      </c>
      <c r="AH10" s="12">
        <v>36695.329705270393</v>
      </c>
      <c r="AI10" s="8">
        <v>32388.303961693549</v>
      </c>
      <c r="AJ10" s="40">
        <v>69083.633666963942</v>
      </c>
      <c r="AK10" s="12">
        <v>32600.023479673106</v>
      </c>
      <c r="AL10" s="12">
        <v>30490.547768003191</v>
      </c>
      <c r="AM10" s="43">
        <v>63090.5712476763</v>
      </c>
      <c r="AO10" s="42" t="s">
        <v>61</v>
      </c>
      <c r="AP10" s="48">
        <f>AV8</f>
        <v>1.7139493788118023</v>
      </c>
      <c r="AQ10" s="3"/>
      <c r="AR10" s="3"/>
      <c r="AS10" s="3"/>
      <c r="AT10" s="3"/>
      <c r="AU10" s="3"/>
      <c r="AV10" s="3"/>
    </row>
    <row r="11" spans="1:50" x14ac:dyDescent="0.3">
      <c r="A11" s="10" t="s">
        <v>16</v>
      </c>
      <c r="B11" s="10">
        <v>487210</v>
      </c>
      <c r="C11" s="10">
        <v>3787994</v>
      </c>
      <c r="D11" s="25">
        <v>60833</v>
      </c>
      <c r="E11" s="11">
        <v>2.0279999999999999E-3</v>
      </c>
      <c r="F11" s="12">
        <f t="shared" si="5"/>
        <v>558.49653402073398</v>
      </c>
      <c r="G11" s="12">
        <f>2.5*$E$11*(L11+M11)</f>
        <v>463.15177221835916</v>
      </c>
      <c r="H11" s="12">
        <f>2.5*$E$11*(M11+N11)</f>
        <v>403.46726844930811</v>
      </c>
      <c r="I11" s="12">
        <f>2.5*$E$11*(N11+O11)</f>
        <v>353.46375180712647</v>
      </c>
      <c r="J11" s="12">
        <f>2.5*$E$11*(O11+P11)</f>
        <v>329.24817125903547</v>
      </c>
      <c r="K11" s="12">
        <f>2.5*$E$11*(P11+Q11)</f>
        <v>328.30215121727133</v>
      </c>
      <c r="L11" s="12">
        <f t="shared" si="1"/>
        <v>49324.10730191991</v>
      </c>
      <c r="M11" s="12">
        <f t="shared" si="6"/>
        <v>42027.32706067559</v>
      </c>
      <c r="N11" s="15">
        <f>M10*($B$11/$B$10)</f>
        <v>37552.015828734307</v>
      </c>
      <c r="O11" s="12">
        <f>N10*($B$11/$B$10)</f>
        <v>32164.700504032258</v>
      </c>
      <c r="P11" s="12">
        <f>O10*($B$11/$B$10)</f>
        <v>32775.767199919515</v>
      </c>
      <c r="Q11" s="15">
        <f>P10*($B$11/$B$10)</f>
        <v>31978.108779818416</v>
      </c>
      <c r="S11" s="10" t="s">
        <v>16</v>
      </c>
      <c r="T11" s="28">
        <v>62668</v>
      </c>
      <c r="U11" s="10">
        <v>482951</v>
      </c>
      <c r="V11" s="10">
        <f>SUM(U11:$U$19,$V$20)</f>
        <v>3541666</v>
      </c>
      <c r="W11" s="12">
        <v>50364.703143722407</v>
      </c>
      <c r="X11" s="12">
        <v>43464.221869643814</v>
      </c>
      <c r="Y11" s="30">
        <v>39725.273342675602</v>
      </c>
      <c r="Z11" s="12">
        <v>36361.567422176442</v>
      </c>
      <c r="AA11" s="12">
        <v>35442.642459282237</v>
      </c>
      <c r="AB11" s="32">
        <v>34302.286921705512</v>
      </c>
      <c r="AD11" s="10" t="s">
        <v>16</v>
      </c>
      <c r="AE11" s="10">
        <v>62668</v>
      </c>
      <c r="AF11" s="10">
        <v>60833</v>
      </c>
      <c r="AG11" s="37">
        <v>123501</v>
      </c>
      <c r="AH11" s="12">
        <v>39725.273342675602</v>
      </c>
      <c r="AI11" s="8">
        <v>37552.015828734307</v>
      </c>
      <c r="AJ11" s="40">
        <v>77277.28917140991</v>
      </c>
      <c r="AK11" s="12">
        <v>34302.286921705512</v>
      </c>
      <c r="AL11" s="12">
        <v>31978.108779818416</v>
      </c>
      <c r="AM11" s="43">
        <v>66280.395701523928</v>
      </c>
      <c r="AP11" s="3"/>
      <c r="AQ11" s="3"/>
      <c r="AR11" s="3"/>
      <c r="AS11" s="3"/>
      <c r="AT11" s="3"/>
      <c r="AU11" s="3"/>
      <c r="AV11" s="3"/>
    </row>
    <row r="12" spans="1:50" x14ac:dyDescent="0.3">
      <c r="A12" s="10" t="s">
        <v>17</v>
      </c>
      <c r="B12" s="10">
        <v>481687</v>
      </c>
      <c r="C12" s="10">
        <v>3300784</v>
      </c>
      <c r="D12" s="25">
        <v>66511</v>
      </c>
      <c r="E12" s="11"/>
      <c r="F12" s="11"/>
      <c r="G12" s="11"/>
      <c r="H12" s="11"/>
      <c r="I12" s="11"/>
      <c r="J12" s="11"/>
      <c r="K12" s="11"/>
      <c r="L12" s="12">
        <f t="shared" si="1"/>
        <v>60143.398680240556</v>
      </c>
      <c r="M12" s="12">
        <f t="shared" si="6"/>
        <v>48764.970493093111</v>
      </c>
      <c r="N12" s="15">
        <f>M11*($B$12/$B$11)</f>
        <v>41550.906364556642</v>
      </c>
      <c r="O12" s="12">
        <f>N11*($B$12/$B$11)</f>
        <v>37126.327145369636</v>
      </c>
      <c r="P12" s="12">
        <f>O11*($B$12/$B$11)</f>
        <v>31800.08228830645</v>
      </c>
      <c r="Q12" s="15">
        <f>P11*($B$12/$B$11)</f>
        <v>32404.221947882088</v>
      </c>
      <c r="S12" s="10" t="s">
        <v>17</v>
      </c>
      <c r="T12" s="28">
        <v>66601</v>
      </c>
      <c r="U12" s="10">
        <v>475764</v>
      </c>
      <c r="V12" s="10">
        <f>SUM(U12:$U$19,$V$20)</f>
        <v>3058715</v>
      </c>
      <c r="W12" s="12">
        <v>61735.41073939178</v>
      </c>
      <c r="X12" s="12">
        <v>49615.204495839011</v>
      </c>
      <c r="Y12" s="30">
        <v>42817.412229375695</v>
      </c>
      <c r="Z12" s="12">
        <v>39134.104591572883</v>
      </c>
      <c r="AA12" s="12">
        <v>35820.455414823351</v>
      </c>
      <c r="AB12" s="32">
        <v>34915.205366585753</v>
      </c>
      <c r="AD12" s="10" t="s">
        <v>17</v>
      </c>
      <c r="AE12" s="10">
        <v>66601</v>
      </c>
      <c r="AF12" s="10">
        <v>66511</v>
      </c>
      <c r="AG12" s="37">
        <v>133112</v>
      </c>
      <c r="AH12" s="12">
        <v>42817.412229375695</v>
      </c>
      <c r="AI12" s="8">
        <v>41550.906364556642</v>
      </c>
      <c r="AJ12" s="40">
        <v>84368.318593932345</v>
      </c>
      <c r="AK12" s="12">
        <v>34915.205366585753</v>
      </c>
      <c r="AL12" s="12">
        <v>32404.221947882088</v>
      </c>
      <c r="AM12" s="43">
        <v>67319.427314467845</v>
      </c>
      <c r="AO12" s="35" t="s">
        <v>62</v>
      </c>
      <c r="AP12" s="45">
        <f>AG14/AG6</f>
        <v>1.7933897310373457</v>
      </c>
      <c r="AQ12" s="3">
        <f>(L14+W14)/(L6+W6)</f>
        <v>1.9293712871122266</v>
      </c>
      <c r="AR12" s="3">
        <f t="shared" ref="AR12:AV12" si="9">(M14+X14)/(M6+X6)</f>
        <v>1.9639953473782548</v>
      </c>
      <c r="AS12" s="3">
        <f t="shared" si="9"/>
        <v>2.1801059933874805</v>
      </c>
      <c r="AT12" s="3">
        <f t="shared" si="9"/>
        <v>2.2946730036412593</v>
      </c>
      <c r="AU12" s="3">
        <f t="shared" si="9"/>
        <v>2.3990311696165105</v>
      </c>
      <c r="AV12" s="3">
        <f t="shared" si="9"/>
        <v>2.362601590083333</v>
      </c>
    </row>
    <row r="13" spans="1:50" x14ac:dyDescent="0.3">
      <c r="A13" s="10" t="s">
        <v>18</v>
      </c>
      <c r="B13" s="10">
        <v>472617</v>
      </c>
      <c r="C13" s="10">
        <v>2819097</v>
      </c>
      <c r="D13" s="25">
        <v>68611</v>
      </c>
      <c r="E13" s="10"/>
      <c r="F13" s="10"/>
      <c r="G13" s="10"/>
      <c r="H13" s="10"/>
      <c r="I13" s="10"/>
      <c r="J13" s="10"/>
      <c r="K13" s="10"/>
      <c r="L13" s="12">
        <f t="shared" si="1"/>
        <v>65258.620820159143</v>
      </c>
      <c r="M13" s="12">
        <f t="shared" si="6"/>
        <v>59010.919236058377</v>
      </c>
      <c r="N13" s="15">
        <f>M12*($B$13/$B$12)</f>
        <v>47846.742925456128</v>
      </c>
      <c r="O13" s="12">
        <f>N12*($B$13/$B$12)</f>
        <v>40768.517135188755</v>
      </c>
      <c r="P13" s="12">
        <f>O12*($B$13/$B$12)</f>
        <v>36427.251215962155</v>
      </c>
      <c r="Q13" s="15">
        <f>P12*($B$13/$B$12)</f>
        <v>31201.297711693547</v>
      </c>
      <c r="S13" s="10" t="s">
        <v>18</v>
      </c>
      <c r="T13" s="28">
        <v>66873</v>
      </c>
      <c r="U13" s="10">
        <v>464120</v>
      </c>
      <c r="V13" s="10">
        <f>SUM(U13:$U$19,$V$20)</f>
        <v>2582951</v>
      </c>
      <c r="W13" s="12">
        <v>64970.985866942436</v>
      </c>
      <c r="X13" s="12">
        <v>60224.478590995772</v>
      </c>
      <c r="Y13" s="30">
        <v>48400.906143820888</v>
      </c>
      <c r="Z13" s="12">
        <v>41769.485215144166</v>
      </c>
      <c r="AA13" s="12">
        <v>38176.324024181748</v>
      </c>
      <c r="AB13" s="32">
        <v>34943.774155101717</v>
      </c>
      <c r="AD13" s="10" t="s">
        <v>18</v>
      </c>
      <c r="AE13" s="10">
        <v>66873</v>
      </c>
      <c r="AF13" s="10">
        <v>68611</v>
      </c>
      <c r="AG13" s="37">
        <v>135484</v>
      </c>
      <c r="AH13" s="12">
        <v>48400.906143820888</v>
      </c>
      <c r="AI13" s="8">
        <v>47846.742925456128</v>
      </c>
      <c r="AJ13" s="40">
        <v>96247.649069277017</v>
      </c>
      <c r="AK13" s="12">
        <v>34943.774155101717</v>
      </c>
      <c r="AL13" s="12">
        <v>31201.297711693547</v>
      </c>
      <c r="AM13" s="43">
        <v>66145.071866795261</v>
      </c>
      <c r="AO13" s="46" t="s">
        <v>63</v>
      </c>
      <c r="AP13" s="47">
        <v>2.1801059933874805</v>
      </c>
      <c r="AQ13" s="3"/>
      <c r="AR13" s="3"/>
      <c r="AS13" s="3"/>
      <c r="AT13" s="3"/>
      <c r="AU13" s="3"/>
      <c r="AV13" s="3"/>
    </row>
    <row r="14" spans="1:50" x14ac:dyDescent="0.3">
      <c r="A14" s="10" t="s">
        <v>19</v>
      </c>
      <c r="B14" s="10">
        <v>459414</v>
      </c>
      <c r="C14" s="10">
        <v>2346480</v>
      </c>
      <c r="D14" s="25">
        <v>64410</v>
      </c>
      <c r="E14" s="10"/>
      <c r="F14" s="10"/>
      <c r="G14" s="10"/>
      <c r="H14" s="10"/>
      <c r="I14" s="10"/>
      <c r="J14" s="10"/>
      <c r="K14" s="10"/>
      <c r="L14" s="12">
        <f t="shared" si="1"/>
        <v>66694.287243158833</v>
      </c>
      <c r="M14" s="12">
        <f t="shared" si="6"/>
        <v>63435.559925843954</v>
      </c>
      <c r="N14" s="15">
        <f>M13*($B$14/$B$13)</f>
        <v>57362.393756285797</v>
      </c>
      <c r="O14" s="12">
        <f>N13*($B$14/$B$13)</f>
        <v>46510.099201585006</v>
      </c>
      <c r="P14" s="12">
        <f>O13*($B$14/$B$13)</f>
        <v>39629.610299979911</v>
      </c>
      <c r="Q14" s="15">
        <f>P13*($B$14/$B$13)</f>
        <v>35409.621723573291</v>
      </c>
      <c r="S14" s="10" t="s">
        <v>19</v>
      </c>
      <c r="T14" s="28">
        <v>60878</v>
      </c>
      <c r="U14" s="10">
        <v>446001</v>
      </c>
      <c r="V14" s="10">
        <f>SUM(U14:$U$19,$V$20)</f>
        <v>2118831</v>
      </c>
      <c r="W14" s="12">
        <v>64262.313352150304</v>
      </c>
      <c r="X14" s="12">
        <v>62434.552847630337</v>
      </c>
      <c r="Y14" s="30">
        <v>57873.346712192331</v>
      </c>
      <c r="Z14" s="12">
        <v>46511.36029701426</v>
      </c>
      <c r="AA14" s="12">
        <v>40138.826543651456</v>
      </c>
      <c r="AB14" s="32">
        <v>36685.940470372065</v>
      </c>
      <c r="AD14" s="10" t="s">
        <v>19</v>
      </c>
      <c r="AE14" s="10">
        <v>60878</v>
      </c>
      <c r="AF14" s="10">
        <v>64410</v>
      </c>
      <c r="AG14" s="37">
        <v>125288</v>
      </c>
      <c r="AH14" s="12">
        <v>57873.346712192331</v>
      </c>
      <c r="AI14" s="8">
        <v>57362.393756285797</v>
      </c>
      <c r="AJ14" s="40">
        <v>115235.74046847812</v>
      </c>
      <c r="AK14" s="12">
        <v>36685.940470372065</v>
      </c>
      <c r="AL14" s="12">
        <v>35409.621723573291</v>
      </c>
      <c r="AM14" s="43">
        <v>72095.562193945356</v>
      </c>
      <c r="AO14" s="42" t="s">
        <v>64</v>
      </c>
      <c r="AP14" s="48">
        <v>2.362601590083333</v>
      </c>
      <c r="AQ14" s="3"/>
      <c r="AR14" s="3"/>
      <c r="AS14" s="3"/>
      <c r="AT14" s="3"/>
      <c r="AU14" s="3"/>
      <c r="AV14" s="3"/>
    </row>
    <row r="15" spans="1:50" x14ac:dyDescent="0.3">
      <c r="A15" s="10" t="s">
        <v>20</v>
      </c>
      <c r="B15" s="10">
        <v>440106</v>
      </c>
      <c r="C15" s="10">
        <v>1887066</v>
      </c>
      <c r="D15" s="25">
        <v>58527</v>
      </c>
      <c r="E15" s="10"/>
      <c r="F15" s="10"/>
      <c r="G15" s="10"/>
      <c r="H15" s="10"/>
      <c r="I15" s="10"/>
      <c r="J15" s="10"/>
      <c r="K15" s="10"/>
      <c r="L15" s="12">
        <f t="shared" si="1"/>
        <v>61703.011793284488</v>
      </c>
      <c r="M15" s="12">
        <f t="shared" si="6"/>
        <v>63891.296263147538</v>
      </c>
      <c r="N15" s="15">
        <f>M14*($B$15/$B$14)</f>
        <v>60769.524952925858</v>
      </c>
      <c r="O15" s="12">
        <f>N14*($B$15/$B$14)</f>
        <v>54951.598485252776</v>
      </c>
      <c r="P15" s="12">
        <f>O14*($B$15/$B$14)</f>
        <v>44555.398222981385</v>
      </c>
      <c r="Q15" s="15">
        <f>P14*($B$15/$B$14)</f>
        <v>37964.078740924218</v>
      </c>
      <c r="S15" s="10" t="s">
        <v>20</v>
      </c>
      <c r="T15" s="28">
        <v>54155</v>
      </c>
      <c r="U15" s="10">
        <v>420822</v>
      </c>
      <c r="V15" s="10">
        <f>SUM(U15:$U$19,$V$20)</f>
        <v>1672830</v>
      </c>
      <c r="W15" s="12">
        <v>57441.130661142015</v>
      </c>
      <c r="X15" s="12">
        <v>60634.382500215455</v>
      </c>
      <c r="Y15" s="30">
        <v>58909.808270487047</v>
      </c>
      <c r="Z15" s="12">
        <v>54606.105165948509</v>
      </c>
      <c r="AA15" s="12">
        <v>43885.56003890156</v>
      </c>
      <c r="AB15" s="32">
        <v>37872.78787211798</v>
      </c>
      <c r="AD15" s="10" t="s">
        <v>20</v>
      </c>
      <c r="AE15" s="10">
        <v>54155</v>
      </c>
      <c r="AF15" s="10">
        <v>58527</v>
      </c>
      <c r="AG15" s="37">
        <v>112682</v>
      </c>
      <c r="AH15" s="12">
        <v>58909.808270487047</v>
      </c>
      <c r="AI15" s="8">
        <v>60769.524952925858</v>
      </c>
      <c r="AJ15" s="40">
        <v>119679.3332234129</v>
      </c>
      <c r="AK15" s="12">
        <v>37872.78787211798</v>
      </c>
      <c r="AL15" s="12">
        <v>37964.078740924218</v>
      </c>
      <c r="AM15" s="43">
        <v>75836.866613042192</v>
      </c>
    </row>
    <row r="16" spans="1:50" x14ac:dyDescent="0.3">
      <c r="A16" s="10" t="s">
        <v>21</v>
      </c>
      <c r="B16" s="10">
        <v>411388</v>
      </c>
      <c r="C16" s="10">
        <v>1446960</v>
      </c>
      <c r="D16" s="25">
        <v>52190</v>
      </c>
      <c r="E16" s="10"/>
      <c r="F16" s="10"/>
      <c r="G16" s="10"/>
      <c r="H16" s="10"/>
      <c r="I16" s="10"/>
      <c r="J16" s="10"/>
      <c r="K16" s="10"/>
      <c r="L16" s="12">
        <f t="shared" si="1"/>
        <v>54707.969161974615</v>
      </c>
      <c r="M16" s="12">
        <f t="shared" si="6"/>
        <v>57676.738366701924</v>
      </c>
      <c r="N16" s="15">
        <f>M15*($B$16/$B$15)</f>
        <v>59722.231887553768</v>
      </c>
      <c r="O16" s="12">
        <f>N15*($B$16/$B$15)</f>
        <v>56804.163840834393</v>
      </c>
      <c r="P16" s="12">
        <f>O15*($B$16/$B$15)</f>
        <v>51365.87139837032</v>
      </c>
      <c r="Q16" s="15">
        <f>P15*($B$16/$B$15)</f>
        <v>41648.048797689342</v>
      </c>
      <c r="S16" s="10" t="s">
        <v>21</v>
      </c>
      <c r="T16" s="28">
        <v>46970</v>
      </c>
      <c r="U16" s="10">
        <v>385135</v>
      </c>
      <c r="V16" s="10">
        <f>SUM(U16:$U$19,$V$20)</f>
        <v>1252008</v>
      </c>
      <c r="W16" s="12">
        <v>49562.489425457796</v>
      </c>
      <c r="X16" s="12">
        <v>52569.946098775559</v>
      </c>
      <c r="Y16" s="30">
        <v>55492.400359820727</v>
      </c>
      <c r="Z16" s="12">
        <v>53914.075329364976</v>
      </c>
      <c r="AA16" s="12">
        <v>49975.339485786339</v>
      </c>
      <c r="AB16" s="32">
        <v>40163.929560674944</v>
      </c>
      <c r="AD16" s="10" t="s">
        <v>21</v>
      </c>
      <c r="AE16" s="10">
        <v>46970</v>
      </c>
      <c r="AF16" s="10">
        <v>52190</v>
      </c>
      <c r="AG16" s="37">
        <v>99160</v>
      </c>
      <c r="AH16" s="12">
        <v>55492.400359820727</v>
      </c>
      <c r="AI16" s="8">
        <v>59722.231887553768</v>
      </c>
      <c r="AJ16" s="40">
        <v>115214.63224737449</v>
      </c>
      <c r="AK16" s="12">
        <v>40163.929560674944</v>
      </c>
      <c r="AL16" s="12">
        <v>41648.048797689342</v>
      </c>
      <c r="AM16" s="43">
        <v>81811.978358364286</v>
      </c>
    </row>
    <row r="17" spans="1:39" x14ac:dyDescent="0.3">
      <c r="A17" s="10" t="s">
        <v>22</v>
      </c>
      <c r="B17" s="10">
        <v>369038</v>
      </c>
      <c r="C17" s="10">
        <v>1035572</v>
      </c>
      <c r="D17" s="25">
        <v>44902</v>
      </c>
      <c r="E17" s="10"/>
      <c r="F17" s="10"/>
      <c r="G17" s="10"/>
      <c r="H17" s="10"/>
      <c r="I17" s="10"/>
      <c r="J17" s="10"/>
      <c r="K17" s="10"/>
      <c r="L17" s="12">
        <f t="shared" si="1"/>
        <v>46817.343286629657</v>
      </c>
      <c r="M17" s="12">
        <f t="shared" si="6"/>
        <v>49076.102179929381</v>
      </c>
      <c r="N17" s="15">
        <f>M16*($B$17/$B$16)</f>
        <v>51739.253875589333</v>
      </c>
      <c r="O17" s="12">
        <f>N16*($B$17/$B$16)</f>
        <v>53574.175744842018</v>
      </c>
      <c r="P17" s="12">
        <f>O16*($B$17/$B$16)</f>
        <v>50956.505818093487</v>
      </c>
      <c r="Q17" s="15">
        <f>P16*($B$17/$B$16)</f>
        <v>46078.053927464549</v>
      </c>
      <c r="S17" s="10" t="s">
        <v>22</v>
      </c>
      <c r="T17" s="28">
        <v>37979</v>
      </c>
      <c r="U17" s="10">
        <v>333580</v>
      </c>
      <c r="V17" s="10">
        <f>SUM(U17:$U$19,$V$20)</f>
        <v>866873</v>
      </c>
      <c r="W17" s="12">
        <v>40682.494709647268</v>
      </c>
      <c r="X17" s="12">
        <v>42927.947920973718</v>
      </c>
      <c r="Y17" s="30">
        <v>45532.819971255667</v>
      </c>
      <c r="Z17" s="12">
        <v>48064.068215116771</v>
      </c>
      <c r="AA17" s="12">
        <v>46697.021170159991</v>
      </c>
      <c r="AB17" s="32">
        <v>43285.532983677433</v>
      </c>
      <c r="AD17" s="10" t="s">
        <v>22</v>
      </c>
      <c r="AE17" s="10">
        <v>37979</v>
      </c>
      <c r="AF17" s="10">
        <v>44902</v>
      </c>
      <c r="AG17" s="37">
        <v>82881</v>
      </c>
      <c r="AH17" s="12">
        <v>45532.819971255667</v>
      </c>
      <c r="AI17" s="8">
        <v>51739.253875589333</v>
      </c>
      <c r="AJ17" s="40">
        <v>97272.073846845</v>
      </c>
      <c r="AK17" s="12">
        <v>43285.532983677433</v>
      </c>
      <c r="AL17" s="12">
        <v>46078.053927464549</v>
      </c>
      <c r="AM17" s="43">
        <v>89363.586911141989</v>
      </c>
    </row>
    <row r="18" spans="1:39" x14ac:dyDescent="0.3">
      <c r="A18" s="10" t="s">
        <v>23</v>
      </c>
      <c r="B18" s="10">
        <v>304510</v>
      </c>
      <c r="C18" s="10">
        <v>666534</v>
      </c>
      <c r="D18" s="25">
        <v>36982</v>
      </c>
      <c r="E18" s="10"/>
      <c r="F18" s="10"/>
      <c r="G18" s="10"/>
      <c r="H18" s="10"/>
      <c r="I18" s="10"/>
      <c r="J18" s="10"/>
      <c r="K18" s="10"/>
      <c r="L18" s="12">
        <f t="shared" si="1"/>
        <v>37050.677762181673</v>
      </c>
      <c r="M18" s="12">
        <f t="shared" si="6"/>
        <v>38631.114422394428</v>
      </c>
      <c r="N18" s="15">
        <f>M17*($B$18/$B$17)</f>
        <v>40494.918883178143</v>
      </c>
      <c r="O18" s="12">
        <f>N17*($B$18/$B$17)</f>
        <v>42692.40619571889</v>
      </c>
      <c r="P18" s="12">
        <f>O17*($B$18/$B$17)</f>
        <v>44206.483495092216</v>
      </c>
      <c r="Q18" s="15">
        <f>P17*($B$18/$B$17)</f>
        <v>42046.525253951208</v>
      </c>
      <c r="S18" s="10" t="s">
        <v>23</v>
      </c>
      <c r="T18" s="28">
        <v>26772</v>
      </c>
      <c r="U18" s="10">
        <v>260894</v>
      </c>
      <c r="V18" s="10">
        <f>SUM(U18:$U$19,$V$20)</f>
        <v>533293</v>
      </c>
      <c r="W18" s="12">
        <v>29703.49908867438</v>
      </c>
      <c r="X18" s="12">
        <v>31817.911070144233</v>
      </c>
      <c r="Y18" s="30">
        <v>33574.087310074094</v>
      </c>
      <c r="Z18" s="12">
        <v>35611.366189761902</v>
      </c>
      <c r="AA18" s="12">
        <v>37591.063651641809</v>
      </c>
      <c r="AB18" s="32">
        <v>36521.891723627676</v>
      </c>
      <c r="AD18" s="10" t="s">
        <v>23</v>
      </c>
      <c r="AE18" s="10">
        <v>26772</v>
      </c>
      <c r="AF18" s="10">
        <v>36982</v>
      </c>
      <c r="AG18" s="37">
        <v>63754</v>
      </c>
      <c r="AH18" s="12">
        <v>33574.087310074094</v>
      </c>
      <c r="AI18" s="8">
        <v>40494.918883178143</v>
      </c>
      <c r="AJ18" s="40">
        <v>74069.006193252237</v>
      </c>
      <c r="AK18" s="12">
        <v>36521.891723627676</v>
      </c>
      <c r="AL18" s="12">
        <v>42046.525253951208</v>
      </c>
      <c r="AM18" s="43">
        <v>78568.416977578891</v>
      </c>
    </row>
    <row r="19" spans="1:39" x14ac:dyDescent="0.3">
      <c r="A19" s="10" t="s">
        <v>24</v>
      </c>
      <c r="B19" s="10">
        <v>215743</v>
      </c>
      <c r="C19" s="10">
        <v>362024</v>
      </c>
      <c r="D19" s="25">
        <v>40800</v>
      </c>
      <c r="E19" s="10"/>
      <c r="F19" s="10"/>
      <c r="G19" s="10"/>
      <c r="H19" s="10"/>
      <c r="I19" s="10"/>
      <c r="J19" s="10"/>
      <c r="K19" s="10"/>
      <c r="L19" s="12">
        <f>D18*(B19/B18) +D19*(C20/C19)</f>
        <v>42687.289773974408</v>
      </c>
      <c r="M19" s="12">
        <f>L18*(B19/B18) +L19*(C20/C19)</f>
        <v>43498.533998068946</v>
      </c>
      <c r="N19" s="15">
        <f>M18*($B$19/$B$18) +M19*($C$20/$C$19)</f>
        <v>44946.056140430694</v>
      </c>
      <c r="O19" s="12">
        <f>N18*($B$19/$B$18) +N19*($C$20/$C$19)</f>
        <v>46851.43943371145</v>
      </c>
      <c r="P19" s="12">
        <f>O18*($B$19/$B$18) +O19*($C$20/$C$19)</f>
        <v>49178.239846908036</v>
      </c>
      <c r="Q19" s="15">
        <f>P18*($B$19/$B$18) +P19*($C$20/$C$19)</f>
        <v>51191.129149867978</v>
      </c>
      <c r="S19" s="10" t="s">
        <v>24</v>
      </c>
      <c r="T19" s="28">
        <v>22023</v>
      </c>
      <c r="U19" s="10">
        <v>171778</v>
      </c>
      <c r="V19" s="10">
        <f>SUM(U19:$U$19,$V$20)</f>
        <v>272399</v>
      </c>
      <c r="W19" s="12">
        <v>25762.27618874731</v>
      </c>
      <c r="X19" s="12">
        <v>29073.680583320733</v>
      </c>
      <c r="Y19" s="30">
        <v>31689.047115337249</v>
      </c>
      <c r="Z19" s="12">
        <v>33811.435599759076</v>
      </c>
      <c r="AA19" s="12">
        <v>35936.807553586805</v>
      </c>
      <c r="AB19" s="32">
        <v>38025.368770878173</v>
      </c>
      <c r="AD19" s="13" t="s">
        <v>24</v>
      </c>
      <c r="AE19" s="13">
        <v>22023</v>
      </c>
      <c r="AF19" s="13">
        <v>40800</v>
      </c>
      <c r="AG19" s="38">
        <v>62823</v>
      </c>
      <c r="AH19" s="24">
        <v>31689.047115337249</v>
      </c>
      <c r="AI19" s="24">
        <v>44946.056140430694</v>
      </c>
      <c r="AJ19" s="41">
        <v>76635.103255767943</v>
      </c>
      <c r="AK19" s="24">
        <v>38025.368770878173</v>
      </c>
      <c r="AL19" s="24">
        <v>51191.129149867978</v>
      </c>
      <c r="AM19" s="44">
        <v>89216.497920746158</v>
      </c>
    </row>
    <row r="20" spans="1:39" x14ac:dyDescent="0.3">
      <c r="A20" s="7" t="s">
        <v>25</v>
      </c>
      <c r="B20" s="5"/>
      <c r="C20" s="5">
        <v>146281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S20" s="13" t="s">
        <v>25</v>
      </c>
      <c r="T20" s="13"/>
      <c r="U20" s="13"/>
      <c r="V20" s="13">
        <v>100621</v>
      </c>
      <c r="W20" s="13"/>
      <c r="X20" s="13"/>
      <c r="Y20" s="13"/>
      <c r="Z20" s="13"/>
      <c r="AA20" s="13"/>
      <c r="AB20" s="26"/>
    </row>
    <row r="22" spans="1:39" x14ac:dyDescent="0.3">
      <c r="E22" s="22" t="s">
        <v>26</v>
      </c>
      <c r="F22" s="23">
        <f>SUM(F5:F11)</f>
        <v>33473.145129189572</v>
      </c>
      <c r="G22" s="23">
        <f t="shared" ref="G22:K22" si="10">SUM(G5:G11)</f>
        <v>30719.869773761395</v>
      </c>
      <c r="H22" s="23">
        <f t="shared" si="10"/>
        <v>29121.796556592795</v>
      </c>
      <c r="I22" s="23">
        <f t="shared" si="10"/>
        <v>27496.434867280979</v>
      </c>
      <c r="J22" s="23">
        <f t="shared" si="10"/>
        <v>24818.102866854129</v>
      </c>
      <c r="K22" s="23">
        <f t="shared" si="10"/>
        <v>21153.511652555564</v>
      </c>
    </row>
    <row r="23" spans="1:39" x14ac:dyDescent="0.3">
      <c r="E23" s="10" t="s">
        <v>27</v>
      </c>
      <c r="F23" s="12">
        <f>(1/2.05)*SUM(F5:F11)</f>
        <v>16328.363477653451</v>
      </c>
      <c r="G23" s="12">
        <f t="shared" ref="G23:I23" si="11">(1/2.05)*SUM(G5:G11)</f>
        <v>14985.302328664096</v>
      </c>
      <c r="H23" s="12">
        <f t="shared" si="11"/>
        <v>14205.754417850145</v>
      </c>
      <c r="I23" s="12">
        <f t="shared" si="11"/>
        <v>13412.895057210235</v>
      </c>
      <c r="J23" s="12">
        <f t="shared" ref="J23:K23" si="12">(1/2.05)*SUM(J5:J11)</f>
        <v>12106.391642367869</v>
      </c>
      <c r="K23" s="12">
        <f t="shared" si="12"/>
        <v>10318.786171978325</v>
      </c>
    </row>
    <row r="24" spans="1:39" x14ac:dyDescent="0.3">
      <c r="E24" s="13" t="s">
        <v>28</v>
      </c>
      <c r="F24" s="24">
        <f>F22-F23</f>
        <v>17144.781651536119</v>
      </c>
      <c r="G24" s="24">
        <f t="shared" ref="G24:K24" si="13">G22-G23</f>
        <v>15734.567445097298</v>
      </c>
      <c r="H24" s="24">
        <f t="shared" si="13"/>
        <v>14916.04213874265</v>
      </c>
      <c r="I24" s="24">
        <f t="shared" si="13"/>
        <v>14083.539810070744</v>
      </c>
      <c r="J24" s="24">
        <f t="shared" si="13"/>
        <v>12711.71122448626</v>
      </c>
      <c r="K24" s="24">
        <f t="shared" si="13"/>
        <v>10834.725480577239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813D-5F27-4509-9761-ABDC58ADB2AA}">
  <dimension ref="A1:AX24"/>
  <sheetViews>
    <sheetView topLeftCell="Y2" workbookViewId="0">
      <selection activeCell="AP13" sqref="AP13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6" t="s">
        <v>29</v>
      </c>
      <c r="B1" s="14" t="s">
        <v>42</v>
      </c>
      <c r="C1" s="14" t="s">
        <v>0</v>
      </c>
      <c r="D1" s="14" t="s">
        <v>41</v>
      </c>
      <c r="E1" s="14" t="s">
        <v>43</v>
      </c>
      <c r="F1" s="14" t="s">
        <v>44</v>
      </c>
      <c r="G1" s="14" t="s">
        <v>45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1</v>
      </c>
      <c r="M1" s="14" t="s">
        <v>2</v>
      </c>
      <c r="N1" s="14" t="s">
        <v>3</v>
      </c>
      <c r="O1" s="14" t="s">
        <v>4</v>
      </c>
      <c r="P1" s="14" t="s">
        <v>5</v>
      </c>
      <c r="Q1" s="14" t="s">
        <v>6</v>
      </c>
      <c r="S1" s="33" t="s">
        <v>29</v>
      </c>
      <c r="T1" s="33" t="s">
        <v>30</v>
      </c>
      <c r="U1" s="34" t="s">
        <v>31</v>
      </c>
      <c r="V1" s="34" t="s">
        <v>32</v>
      </c>
      <c r="W1" s="34" t="s">
        <v>35</v>
      </c>
      <c r="X1" s="34" t="s">
        <v>36</v>
      </c>
      <c r="Y1" s="34" t="s">
        <v>37</v>
      </c>
      <c r="Z1" s="34" t="s">
        <v>38</v>
      </c>
      <c r="AA1" s="34" t="s">
        <v>39</v>
      </c>
      <c r="AB1" s="34" t="s">
        <v>40</v>
      </c>
      <c r="AD1" s="49" t="s">
        <v>29</v>
      </c>
      <c r="AE1" s="50" t="s">
        <v>50</v>
      </c>
      <c r="AF1" s="51" t="s">
        <v>51</v>
      </c>
      <c r="AG1" s="52" t="s">
        <v>52</v>
      </c>
      <c r="AH1" s="53" t="s">
        <v>33</v>
      </c>
      <c r="AI1" s="54" t="s">
        <v>53</v>
      </c>
      <c r="AJ1" s="55" t="s">
        <v>54</v>
      </c>
      <c r="AK1" s="53" t="s">
        <v>34</v>
      </c>
      <c r="AL1" s="51" t="s">
        <v>6</v>
      </c>
      <c r="AM1" s="56" t="s">
        <v>55</v>
      </c>
    </row>
    <row r="2" spans="1:50" x14ac:dyDescent="0.3">
      <c r="A2" s="10" t="s">
        <v>7</v>
      </c>
      <c r="B2" s="10">
        <v>498706</v>
      </c>
      <c r="C2" s="10">
        <v>8252266</v>
      </c>
      <c r="D2" s="25">
        <v>19730</v>
      </c>
      <c r="E2" s="10"/>
      <c r="F2" s="10"/>
      <c r="G2" s="10"/>
      <c r="H2" s="10"/>
      <c r="I2" s="10"/>
      <c r="J2" s="10"/>
      <c r="K2" s="10"/>
      <c r="L2" s="12">
        <f t="shared" ref="L2:Q2" si="0">F23*$B$2/500000</f>
        <v>24093.706167477401</v>
      </c>
      <c r="M2" s="12">
        <f t="shared" si="0"/>
        <v>22310.722991667706</v>
      </c>
      <c r="N2" s="15">
        <f t="shared" si="0"/>
        <v>21341.301749748836</v>
      </c>
      <c r="O2" s="12">
        <f t="shared" si="0"/>
        <v>20137.532930924484</v>
      </c>
      <c r="P2" s="12">
        <f t="shared" si="0"/>
        <v>18106.614966546735</v>
      </c>
      <c r="Q2" s="15">
        <f t="shared" si="0"/>
        <v>15954.932850974821</v>
      </c>
      <c r="S2" s="22" t="s">
        <v>7</v>
      </c>
      <c r="T2" s="27">
        <v>20970</v>
      </c>
      <c r="U2" s="22">
        <v>498605</v>
      </c>
      <c r="V2" s="22">
        <v>7996830</v>
      </c>
      <c r="W2" s="23">
        <v>25293.267941065122</v>
      </c>
      <c r="X2" s="23">
        <v>23421.514758441845</v>
      </c>
      <c r="Y2" s="29">
        <v>22403.828602182835</v>
      </c>
      <c r="Z2" s="23">
        <v>21140.127324264758</v>
      </c>
      <c r="AA2" s="23">
        <v>19008.095337061888</v>
      </c>
      <c r="AB2" s="31">
        <v>16749.286671642843</v>
      </c>
      <c r="AD2" s="22" t="s">
        <v>7</v>
      </c>
      <c r="AE2">
        <v>20970</v>
      </c>
      <c r="AF2">
        <v>19730</v>
      </c>
      <c r="AG2" s="57">
        <v>40700</v>
      </c>
      <c r="AH2" s="1">
        <v>22403.828602182835</v>
      </c>
      <c r="AI2" s="1">
        <v>21341.301749748836</v>
      </c>
      <c r="AJ2" s="58">
        <f t="shared" ref="AJ2:AJ19" si="1">AH2+AI2</f>
        <v>43745.130351931672</v>
      </c>
      <c r="AK2" s="1">
        <v>16749.286671642843</v>
      </c>
      <c r="AL2" s="1">
        <v>15954.932850974821</v>
      </c>
      <c r="AM2" s="43">
        <f t="shared" ref="AM2:AM19" si="2">AK2+AL2</f>
        <v>32704.219522617663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10" t="s">
        <v>8</v>
      </c>
      <c r="B3" s="10">
        <v>498464</v>
      </c>
      <c r="C3" s="10">
        <v>7753560</v>
      </c>
      <c r="D3" s="25">
        <v>25551</v>
      </c>
      <c r="E3" s="10"/>
      <c r="F3" s="10"/>
      <c r="G3" s="10"/>
      <c r="H3" s="10"/>
      <c r="I3" s="10"/>
      <c r="J3" s="10"/>
      <c r="K3" s="10"/>
      <c r="L3" s="12">
        <f t="shared" ref="L3:L18" si="3">D2*(B3/B2)</f>
        <v>19720.425902234983</v>
      </c>
      <c r="M3" s="12">
        <f>L2*($B$3/$B$2)</f>
        <v>24082.014555801325</v>
      </c>
      <c r="N3" s="15">
        <f>M2*($B$3/$B$2)</f>
        <v>22299.89658299409</v>
      </c>
      <c r="O3" s="12">
        <f>N2*($B$3/$B$2)</f>
        <v>21330.945758396338</v>
      </c>
      <c r="P3" s="12">
        <f>O2*($B$3/$B$2)</f>
        <v>20127.761075423881</v>
      </c>
      <c r="Q3" s="15">
        <f>P2*($B$3/$B$2)</f>
        <v>18097.82862585321</v>
      </c>
      <c r="S3" s="10" t="s">
        <v>8</v>
      </c>
      <c r="T3" s="28">
        <v>27490</v>
      </c>
      <c r="U3" s="10">
        <v>498318</v>
      </c>
      <c r="V3" s="10">
        <v>7498225</v>
      </c>
      <c r="W3" s="12">
        <v>20957.929543426158</v>
      </c>
      <c r="X3" s="12">
        <v>25278.708985781712</v>
      </c>
      <c r="Y3" s="30">
        <v>23408.03319540964</v>
      </c>
      <c r="Z3" s="12">
        <v>22390.932825347812</v>
      </c>
      <c r="AA3" s="12">
        <v>21127.958941392419</v>
      </c>
      <c r="AB3" s="32">
        <v>18997.154164466876</v>
      </c>
      <c r="AD3" s="10" t="s">
        <v>8</v>
      </c>
      <c r="AE3">
        <v>27490</v>
      </c>
      <c r="AF3">
        <v>25551</v>
      </c>
      <c r="AG3" s="57">
        <v>53041</v>
      </c>
      <c r="AH3" s="1">
        <v>23408.03319540964</v>
      </c>
      <c r="AI3" s="1">
        <v>22299.89658299409</v>
      </c>
      <c r="AJ3" s="58">
        <f t="shared" si="1"/>
        <v>45707.929778403734</v>
      </c>
      <c r="AK3" s="1">
        <v>18997.154164466876</v>
      </c>
      <c r="AL3" s="1">
        <v>18097.82862585321</v>
      </c>
      <c r="AM3" s="43">
        <f t="shared" si="2"/>
        <v>37094.982790320086</v>
      </c>
    </row>
    <row r="4" spans="1:50" x14ac:dyDescent="0.3">
      <c r="A4" s="10" t="s">
        <v>9</v>
      </c>
      <c r="B4" s="10">
        <v>498231</v>
      </c>
      <c r="C4" s="10">
        <v>7255096</v>
      </c>
      <c r="D4" s="25">
        <v>30965</v>
      </c>
      <c r="E4" s="10"/>
      <c r="F4" s="10"/>
      <c r="G4" s="10"/>
      <c r="H4" s="10"/>
      <c r="I4" s="10"/>
      <c r="J4" s="10"/>
      <c r="K4" s="10"/>
      <c r="L4" s="12">
        <f t="shared" si="3"/>
        <v>25539.056543702256</v>
      </c>
      <c r="M4" s="12">
        <f>L3*($B$4/$B$3)</f>
        <v>19711.207865957098</v>
      </c>
      <c r="N4" s="15">
        <f>M3*($B$4/$B$3)</f>
        <v>24070.757756129733</v>
      </c>
      <c r="O4" s="12">
        <f>N3*($B$4/$B$3)</f>
        <v>22289.472809353792</v>
      </c>
      <c r="P4" s="12">
        <f>O3*($B$4/$B$3)</f>
        <v>21320.974907218108</v>
      </c>
      <c r="Q4" s="15">
        <f>P3*($B$4/$B$3)</f>
        <v>20118.35263603694</v>
      </c>
      <c r="S4" s="10" t="s">
        <v>9</v>
      </c>
      <c r="T4" s="28">
        <v>33319</v>
      </c>
      <c r="U4" s="10">
        <v>498133</v>
      </c>
      <c r="V4" s="10">
        <v>6999907</v>
      </c>
      <c r="W4" s="12">
        <v>27479.794368254807</v>
      </c>
      <c r="X4" s="12">
        <v>20950.148935530127</v>
      </c>
      <c r="Y4" s="30">
        <v>25269.324293351638</v>
      </c>
      <c r="Z4" s="12">
        <v>23399.342989273897</v>
      </c>
      <c r="AA4" s="12">
        <v>22382.620216586562</v>
      </c>
      <c r="AB4" s="32">
        <v>21120.115210272616</v>
      </c>
      <c r="AD4" s="10" t="s">
        <v>9</v>
      </c>
      <c r="AE4">
        <v>33319</v>
      </c>
      <c r="AF4">
        <v>30965</v>
      </c>
      <c r="AG4" s="57">
        <v>64284</v>
      </c>
      <c r="AH4" s="1">
        <v>25269.324293351638</v>
      </c>
      <c r="AI4" s="1">
        <v>24070.757756129733</v>
      </c>
      <c r="AJ4" s="58">
        <f t="shared" si="1"/>
        <v>49340.082049481367</v>
      </c>
      <c r="AK4" s="1">
        <v>21120.115210272616</v>
      </c>
      <c r="AL4" s="1">
        <v>20118.35263603694</v>
      </c>
      <c r="AM4" s="43">
        <f t="shared" si="2"/>
        <v>41238.467846309555</v>
      </c>
      <c r="AO4" s="35" t="s">
        <v>56</v>
      </c>
      <c r="AP4" s="45">
        <f>SUM(AG2:AG5,AG15:AG19)/SUM(AG6:AG14)</f>
        <v>0.70123916314510637</v>
      </c>
      <c r="AQ4" s="3">
        <f t="shared" ref="AQ4:AV4" si="4">SUM(L2:L5,L15:L19,W2:W5,W15:W19)/SUM(L6:L14,W6:W14)</f>
        <v>0.7645446143502459</v>
      </c>
      <c r="AR4" s="3">
        <f t="shared" si="4"/>
        <v>0.84681263048797484</v>
      </c>
      <c r="AS4" s="3">
        <f t="shared" si="4"/>
        <v>0.95200245338997924</v>
      </c>
      <c r="AT4" s="3">
        <f t="shared" si="4"/>
        <v>1.0775030103763252</v>
      </c>
      <c r="AU4" s="3">
        <f t="shared" si="4"/>
        <v>1.1055378493418926</v>
      </c>
      <c r="AV4" s="3">
        <f t="shared" si="4"/>
        <v>1.0905562941409523</v>
      </c>
      <c r="AX4" t="s">
        <v>65</v>
      </c>
    </row>
    <row r="5" spans="1:50" x14ac:dyDescent="0.3">
      <c r="A5" s="10" t="s">
        <v>10</v>
      </c>
      <c r="B5" s="10">
        <v>497721</v>
      </c>
      <c r="C5" s="10">
        <v>6756865</v>
      </c>
      <c r="D5" s="25">
        <v>32668</v>
      </c>
      <c r="E5" s="2">
        <v>1.1200000000000001E-3</v>
      </c>
      <c r="F5" s="12">
        <f t="shared" ref="F5:F11" si="5">5*E5*((D5+L5)/2)</f>
        <v>178.08364996236688</v>
      </c>
      <c r="G5" s="12">
        <f>2.5*$E$5*(L5+M5)</f>
        <v>158.04940976287403</v>
      </c>
      <c r="H5" s="12">
        <f>2.5*$E$5*(M5+N5)</f>
        <v>126.57104673589596</v>
      </c>
      <c r="I5" s="12">
        <f>2.5*$E$5*(N5+O5)</f>
        <v>122.46401848117421</v>
      </c>
      <c r="J5" s="12">
        <f>2.5*$E$5*(O5+P5)</f>
        <v>129.67577065335655</v>
      </c>
      <c r="K5" s="12">
        <f>2.5*$E$5*(P5+Q5)</f>
        <v>121.98425994013155</v>
      </c>
      <c r="L5" s="12">
        <f t="shared" si="3"/>
        <v>30933.303557988162</v>
      </c>
      <c r="M5" s="12">
        <f t="shared" ref="M5:M18" si="6">L4*(B5/B4)</f>
        <v>25512.914214466844</v>
      </c>
      <c r="N5" s="15">
        <f>M4*($B$5/$B$4)</f>
        <v>19691.031048353139</v>
      </c>
      <c r="O5" s="12">
        <f>N4*($B$5/$B$4)</f>
        <v>24046.118409209073</v>
      </c>
      <c r="P5" s="12">
        <f>O4*($B$5/$B$4)</f>
        <v>22266.656824132537</v>
      </c>
      <c r="Q5" s="15">
        <f>P4*($B$5/$B$4)</f>
        <v>21299.150297343007</v>
      </c>
      <c r="S5" s="10" t="s">
        <v>10</v>
      </c>
      <c r="T5" s="28">
        <v>35337</v>
      </c>
      <c r="U5" s="10">
        <v>497519</v>
      </c>
      <c r="V5" s="10">
        <v>6501774</v>
      </c>
      <c r="W5" s="12">
        <v>33277.930916040496</v>
      </c>
      <c r="X5" s="12">
        <v>27445.922703976175</v>
      </c>
      <c r="Y5" s="30">
        <v>20924.325728783304</v>
      </c>
      <c r="Z5" s="12">
        <v>25238.177260097233</v>
      </c>
      <c r="AA5" s="12">
        <v>23370.500899720679</v>
      </c>
      <c r="AB5" s="32">
        <v>22355.031342103273</v>
      </c>
      <c r="AD5" s="10" t="s">
        <v>10</v>
      </c>
      <c r="AE5">
        <v>35337</v>
      </c>
      <c r="AF5">
        <v>32668</v>
      </c>
      <c r="AG5" s="57">
        <v>68005</v>
      </c>
      <c r="AH5" s="1">
        <v>20924.325728783304</v>
      </c>
      <c r="AI5" s="1">
        <v>19691.031048353139</v>
      </c>
      <c r="AJ5" s="58">
        <f t="shared" si="1"/>
        <v>40615.356777136447</v>
      </c>
      <c r="AK5" s="1">
        <v>22355.031342103273</v>
      </c>
      <c r="AL5" s="1">
        <v>21299.150297343007</v>
      </c>
      <c r="AM5" s="43">
        <f t="shared" si="2"/>
        <v>43654.18163944628</v>
      </c>
      <c r="AO5" s="46" t="s">
        <v>57</v>
      </c>
      <c r="AP5" s="47">
        <v>0.95200245338997913</v>
      </c>
      <c r="AQ5" s="3"/>
      <c r="AR5" s="3"/>
      <c r="AS5" s="3"/>
      <c r="AT5" s="3"/>
      <c r="AU5" s="3"/>
      <c r="AV5" s="3"/>
      <c r="AX5" t="s">
        <v>66</v>
      </c>
    </row>
    <row r="6" spans="1:50" x14ac:dyDescent="0.3">
      <c r="A6" s="10" t="s">
        <v>11</v>
      </c>
      <c r="B6" s="10">
        <v>496950</v>
      </c>
      <c r="C6" s="10">
        <v>6259144</v>
      </c>
      <c r="D6" s="25">
        <v>33431</v>
      </c>
      <c r="E6" s="2">
        <v>1.3836000000000001E-2</v>
      </c>
      <c r="F6" s="12">
        <f t="shared" si="5"/>
        <v>2284.6139930022846</v>
      </c>
      <c r="G6" s="12">
        <f>2.5*$E$6*(L6+M6)</f>
        <v>2196.5612045919088</v>
      </c>
      <c r="H6" s="12">
        <f>2.5*$E$6*(M6+N6)</f>
        <v>1949.4501711254381</v>
      </c>
      <c r="I6" s="12">
        <f>2.5*$E$6*(N6+O6)</f>
        <v>1561.1823485390746</v>
      </c>
      <c r="J6" s="12">
        <f>2.5*$E$6*(O6+P6)</f>
        <v>1510.5244754980008</v>
      </c>
      <c r="K6" s="12">
        <f>2.5*$E$6*(P6+Q6)</f>
        <v>1599.4773638844117</v>
      </c>
      <c r="L6" s="12">
        <f t="shared" si="3"/>
        <v>32617.395287721436</v>
      </c>
      <c r="M6" s="12">
        <f t="shared" si="6"/>
        <v>30885.385995652618</v>
      </c>
      <c r="N6" s="15">
        <f>M5*($B$6/$B$5)</f>
        <v>25473.393163799192</v>
      </c>
      <c r="O6" s="12">
        <f>N5*($B$6/$B$5)</f>
        <v>19660.528447622448</v>
      </c>
      <c r="P6" s="12">
        <f>O5*($B$6/$B$5)</f>
        <v>24008.869514158432</v>
      </c>
      <c r="Q6" s="15">
        <f>P5*($B$6/$B$5)</f>
        <v>22232.164422945112</v>
      </c>
      <c r="S6" s="10" t="s">
        <v>11</v>
      </c>
      <c r="T6" s="28">
        <v>36430</v>
      </c>
      <c r="U6" s="10">
        <v>496405</v>
      </c>
      <c r="V6" s="10">
        <v>6004255</v>
      </c>
      <c r="W6" s="12">
        <v>35257.876553458264</v>
      </c>
      <c r="X6" s="12">
        <v>33203.417952635144</v>
      </c>
      <c r="Y6" s="30">
        <v>27384.468251197028</v>
      </c>
      <c r="Z6" s="12">
        <v>20877.473852047213</v>
      </c>
      <c r="AA6" s="12">
        <v>25181.666193248031</v>
      </c>
      <c r="AB6" s="32">
        <v>23318.171766557345</v>
      </c>
      <c r="AD6" s="10" t="s">
        <v>11</v>
      </c>
      <c r="AE6">
        <v>36430</v>
      </c>
      <c r="AF6">
        <v>33431</v>
      </c>
      <c r="AG6" s="57">
        <v>69861</v>
      </c>
      <c r="AH6" s="1">
        <v>27384.468251197028</v>
      </c>
      <c r="AI6" s="1">
        <v>25473.393163799192</v>
      </c>
      <c r="AJ6" s="58">
        <f t="shared" si="1"/>
        <v>52857.861414996223</v>
      </c>
      <c r="AK6" s="1">
        <v>23318.171766557345</v>
      </c>
      <c r="AL6" s="1">
        <v>22232.164422945112</v>
      </c>
      <c r="AM6" s="43">
        <f t="shared" si="2"/>
        <v>45550.336189502457</v>
      </c>
      <c r="AO6" s="42" t="s">
        <v>58</v>
      </c>
      <c r="AP6" s="48">
        <v>1.0905562941409521</v>
      </c>
      <c r="AQ6" s="3"/>
      <c r="AR6" s="3"/>
      <c r="AS6" s="3"/>
      <c r="AT6" s="3"/>
      <c r="AU6" s="3"/>
      <c r="AV6" s="3"/>
      <c r="AX6" t="s">
        <v>67</v>
      </c>
    </row>
    <row r="7" spans="1:50" x14ac:dyDescent="0.3">
      <c r="A7" s="10" t="s">
        <v>12</v>
      </c>
      <c r="B7" s="10">
        <v>496000</v>
      </c>
      <c r="C7" s="10">
        <v>5762194</v>
      </c>
      <c r="D7" s="25">
        <v>32745</v>
      </c>
      <c r="E7" s="2">
        <v>6.3402E-2</v>
      </c>
      <c r="F7" s="12">
        <f t="shared" si="5"/>
        <v>10479.097024637791</v>
      </c>
      <c r="G7" s="12">
        <f>2.5*$E$7*(L7+M7)</f>
        <v>10448.987712968754</v>
      </c>
      <c r="H7" s="12">
        <f>2.5*$E$7*(M7+N7)</f>
        <v>10046.266506230642</v>
      </c>
      <c r="I7" s="12">
        <f>2.5*$E$7*(N7+O7)</f>
        <v>8916.0711382871086</v>
      </c>
      <c r="J7" s="12">
        <f>2.5*$E$7*(O7+P7)</f>
        <v>7140.2763125648862</v>
      </c>
      <c r="K7" s="12">
        <f>2.5*$E$7*(P7+Q7)</f>
        <v>6908.5857536378126</v>
      </c>
      <c r="L7" s="12">
        <f t="shared" si="3"/>
        <v>33367.091256665663</v>
      </c>
      <c r="M7" s="12">
        <f t="shared" si="6"/>
        <v>32555.041880893114</v>
      </c>
      <c r="N7" s="15">
        <f>M6*($B$7/$B$6)</f>
        <v>30826.343603669782</v>
      </c>
      <c r="O7" s="12">
        <f>N6*($B$7/$B$6)</f>
        <v>25424.696668164601</v>
      </c>
      <c r="P7" s="12">
        <f>O6*($B$7/$B$6)</f>
        <v>19622.94417953664</v>
      </c>
      <c r="Q7" s="15">
        <f>P6*($B$7/$B$6)</f>
        <v>23962.972691463088</v>
      </c>
      <c r="S7" s="10" t="s">
        <v>12</v>
      </c>
      <c r="T7" s="28">
        <v>37271</v>
      </c>
      <c r="U7" s="10">
        <v>495030</v>
      </c>
      <c r="V7" s="10">
        <v>5507850</v>
      </c>
      <c r="W7" s="12">
        <v>36329.091971273454</v>
      </c>
      <c r="X7" s="12">
        <v>35160.215207861416</v>
      </c>
      <c r="Y7" s="30">
        <v>33111.447284159054</v>
      </c>
      <c r="Z7" s="12">
        <v>27308.61558282061</v>
      </c>
      <c r="AA7" s="12">
        <v>20819.645009576721</v>
      </c>
      <c r="AB7" s="32">
        <v>25111.915100862348</v>
      </c>
      <c r="AD7" s="10" t="s">
        <v>12</v>
      </c>
      <c r="AE7">
        <v>37271</v>
      </c>
      <c r="AF7">
        <v>32745</v>
      </c>
      <c r="AG7" s="57">
        <v>70016</v>
      </c>
      <c r="AH7" s="1">
        <v>33111.447284159054</v>
      </c>
      <c r="AI7" s="1">
        <v>30826.343603669782</v>
      </c>
      <c r="AJ7" s="58">
        <f t="shared" si="1"/>
        <v>63937.790887828836</v>
      </c>
      <c r="AK7" s="1">
        <v>25111.915100862348</v>
      </c>
      <c r="AL7" s="1">
        <v>23962.972691463088</v>
      </c>
      <c r="AM7" s="43">
        <f t="shared" si="2"/>
        <v>49074.887792325433</v>
      </c>
      <c r="AP7" s="3"/>
      <c r="AQ7" s="3"/>
      <c r="AR7" s="3"/>
      <c r="AS7" s="3"/>
      <c r="AT7" s="3"/>
      <c r="AU7" s="3"/>
      <c r="AV7" s="3"/>
    </row>
    <row r="8" spans="1:50" x14ac:dyDescent="0.3">
      <c r="A8" s="10" t="s">
        <v>13</v>
      </c>
      <c r="B8" s="10">
        <v>494670</v>
      </c>
      <c r="C8" s="10">
        <v>5266194</v>
      </c>
      <c r="D8" s="25">
        <v>38127</v>
      </c>
      <c r="E8" s="2">
        <v>0.107102</v>
      </c>
      <c r="F8" s="12">
        <f t="shared" si="5"/>
        <v>18952.822364351312</v>
      </c>
      <c r="G8" s="12">
        <f>2.5*$E$8*(L8+M8)</f>
        <v>17654.376358979745</v>
      </c>
      <c r="H8" s="12">
        <f>2.5*$E$8*(M8+N8)</f>
        <v>17603.650507423525</v>
      </c>
      <c r="I8" s="12">
        <f>2.5*$E$8*(N8+O8)</f>
        <v>16925.176805464187</v>
      </c>
      <c r="J8" s="12">
        <f>2.5*$E$8*(O8+P8)</f>
        <v>15021.110611789411</v>
      </c>
      <c r="K8" s="12">
        <f>2.5*$E$8*(P8+Q8)</f>
        <v>12029.388126930311</v>
      </c>
      <c r="L8" s="12">
        <f t="shared" si="3"/>
        <v>32657.195866935483</v>
      </c>
      <c r="M8" s="12">
        <f t="shared" si="6"/>
        <v>33277.619015997589</v>
      </c>
      <c r="N8" s="15">
        <f>M7*($B$8/$B$7)</f>
        <v>32467.747111333461</v>
      </c>
      <c r="O8" s="12">
        <f>N7*($B$8/$B$7)</f>
        <v>30743.684254893811</v>
      </c>
      <c r="P8" s="12">
        <f>O7*($B$8/$B$7)</f>
        <v>25356.521574276176</v>
      </c>
      <c r="Q8" s="15">
        <f>P7*($B$8/$B$7)</f>
        <v>19570.326204216512</v>
      </c>
      <c r="S8" s="10" t="s">
        <v>13</v>
      </c>
      <c r="T8" s="28">
        <v>40560</v>
      </c>
      <c r="U8" s="10">
        <v>493099</v>
      </c>
      <c r="V8" s="10">
        <v>5012820</v>
      </c>
      <c r="W8" s="12">
        <v>37125.614263781994</v>
      </c>
      <c r="X8" s="12">
        <v>36187.380405112759</v>
      </c>
      <c r="Y8" s="30">
        <v>35023.063165426858</v>
      </c>
      <c r="Z8" s="12">
        <v>32982.287021739183</v>
      </c>
      <c r="AA8" s="12">
        <v>27202.09085363162</v>
      </c>
      <c r="AB8" s="32">
        <v>20738.432286078161</v>
      </c>
      <c r="AD8" s="10" t="s">
        <v>13</v>
      </c>
      <c r="AE8">
        <v>40560</v>
      </c>
      <c r="AF8">
        <v>38127</v>
      </c>
      <c r="AG8" s="57">
        <v>78687</v>
      </c>
      <c r="AH8" s="1">
        <v>35023.063165426858</v>
      </c>
      <c r="AI8" s="1">
        <v>32467.747111333461</v>
      </c>
      <c r="AJ8" s="58">
        <f t="shared" si="1"/>
        <v>67490.810276760312</v>
      </c>
      <c r="AK8" s="1">
        <v>20738.432286078161</v>
      </c>
      <c r="AL8" s="1">
        <v>19570.326204216512</v>
      </c>
      <c r="AM8" s="43">
        <f t="shared" si="2"/>
        <v>40308.758490294669</v>
      </c>
      <c r="AO8" s="35" t="s">
        <v>59</v>
      </c>
      <c r="AP8" s="45">
        <f>0.8*SUM(AG10:AG14)/SUM(AG6:AG9)</f>
        <v>1.6193707329218592</v>
      </c>
      <c r="AQ8" s="3">
        <f>0.8*SUM(L10:L14,W10:W14)/SUM(L6:L9,W6:W9)</f>
        <v>1.5930590935878186</v>
      </c>
      <c r="AR8" s="3">
        <f t="shared" ref="AR8:AV8" si="7">0.8*SUM(M10:M14,X10:X14)/SUM(M6:M9,X6:X9)</f>
        <v>1.4976827160850166</v>
      </c>
      <c r="AS8" s="3">
        <f t="shared" si="7"/>
        <v>1.395782747376479</v>
      </c>
      <c r="AT8" s="3">
        <f t="shared" si="7"/>
        <v>1.3884564188079236</v>
      </c>
      <c r="AU8" s="3">
        <f t="shared" si="7"/>
        <v>1.3888961673202387</v>
      </c>
      <c r="AV8" s="3">
        <f t="shared" si="7"/>
        <v>1.4307971018158747</v>
      </c>
    </row>
    <row r="9" spans="1:50" x14ac:dyDescent="0.3">
      <c r="A9" s="10" t="s">
        <v>14</v>
      </c>
      <c r="B9" s="10">
        <v>492933</v>
      </c>
      <c r="C9" s="10">
        <v>4771524</v>
      </c>
      <c r="D9" s="25">
        <v>42521</v>
      </c>
      <c r="E9" s="2">
        <v>6.6514000000000004E-2</v>
      </c>
      <c r="F9" s="12">
        <f t="shared" si="5"/>
        <v>13388.290383894084</v>
      </c>
      <c r="G9" s="12">
        <f>2.5*$E$9*(L9+M9)</f>
        <v>11729.01922766268</v>
      </c>
      <c r="H9" s="12">
        <f>2.5*$E$9*(M9+N9)</f>
        <v>10925.471456765492</v>
      </c>
      <c r="I9" s="12">
        <f>2.5*$E$9*(N9+O9)</f>
        <v>10894.079589274475</v>
      </c>
      <c r="J9" s="12">
        <f>2.5*$E$9*(O9+P9)</f>
        <v>10474.203808097283</v>
      </c>
      <c r="K9" s="12">
        <f>2.5*$E$9*(P9+Q9)</f>
        <v>9295.8659032182641</v>
      </c>
      <c r="L9" s="12">
        <f t="shared" si="3"/>
        <v>37993.119637333984</v>
      </c>
      <c r="M9" s="12">
        <f t="shared" si="6"/>
        <v>32542.522348790324</v>
      </c>
      <c r="N9" s="15">
        <f>M8*($B$9/$B$8)</f>
        <v>33160.766924237854</v>
      </c>
      <c r="O9" s="12">
        <f>N8*($B$9/$B$8)</f>
        <v>32353.738829585254</v>
      </c>
      <c r="P9" s="12">
        <f>O8*($B$9/$B$8)</f>
        <v>30635.729902394669</v>
      </c>
      <c r="Q9" s="15">
        <f>P8*($B$9/$B$8)</f>
        <v>25267.483876468512</v>
      </c>
      <c r="S9" s="10" t="s">
        <v>14</v>
      </c>
      <c r="T9" s="28">
        <v>44159</v>
      </c>
      <c r="U9" s="10">
        <v>490671</v>
      </c>
      <c r="V9" s="10">
        <v>4519721</v>
      </c>
      <c r="W9" s="12">
        <v>40360.284162003976</v>
      </c>
      <c r="X9" s="12">
        <v>36942.809205502701</v>
      </c>
      <c r="Y9" s="30">
        <v>36009.195173295993</v>
      </c>
      <c r="Z9" s="12">
        <v>34850.610985711108</v>
      </c>
      <c r="AA9" s="12">
        <v>32819.883543150128</v>
      </c>
      <c r="AB9" s="32">
        <v>27068.148832673116</v>
      </c>
      <c r="AD9" s="10" t="s">
        <v>14</v>
      </c>
      <c r="AE9">
        <v>44159</v>
      </c>
      <c r="AF9">
        <v>42521</v>
      </c>
      <c r="AG9" s="57">
        <v>86680</v>
      </c>
      <c r="AH9" s="1">
        <v>36009.195173295993</v>
      </c>
      <c r="AI9" s="1">
        <v>33160.766924237854</v>
      </c>
      <c r="AJ9" s="58">
        <f t="shared" si="1"/>
        <v>69169.962097533848</v>
      </c>
      <c r="AK9" s="1">
        <v>27068.148832673116</v>
      </c>
      <c r="AL9" s="1">
        <v>25267.483876468512</v>
      </c>
      <c r="AM9" s="43">
        <f t="shared" si="2"/>
        <v>52335.632709141631</v>
      </c>
      <c r="AO9" s="46" t="s">
        <v>60</v>
      </c>
      <c r="AP9" s="47">
        <f>AS8</f>
        <v>1.395782747376479</v>
      </c>
      <c r="AQ9" s="3"/>
      <c r="AR9" s="3"/>
      <c r="AS9" s="3"/>
      <c r="AT9" s="3"/>
      <c r="AU9" s="3"/>
      <c r="AV9" s="3"/>
    </row>
    <row r="10" spans="1:50" x14ac:dyDescent="0.3">
      <c r="A10" s="10" t="s">
        <v>15</v>
      </c>
      <c r="B10" s="10">
        <v>490597</v>
      </c>
      <c r="C10" s="10">
        <v>4278591</v>
      </c>
      <c r="D10" s="25">
        <v>49667</v>
      </c>
      <c r="E10" s="2">
        <v>1.6074000000000001E-2</v>
      </c>
      <c r="F10" s="12">
        <f t="shared" si="5"/>
        <v>3696.4772533272881</v>
      </c>
      <c r="G10" s="12">
        <f>2.5*$E$10*(L10+M10)</f>
        <v>3220.127115441152</v>
      </c>
      <c r="H10" s="12">
        <f>2.5*$E$10*(M10+N10)</f>
        <v>2821.0422518145192</v>
      </c>
      <c r="I10" s="12">
        <f>2.5*$E$10*(N10+O10)</f>
        <v>2627.7744116778067</v>
      </c>
      <c r="J10" s="12">
        <f>2.5*$E$10*(O10+P10)</f>
        <v>2620.2240971257888</v>
      </c>
      <c r="K10" s="12">
        <f>2.5*$E$10*(P10+Q10)</f>
        <v>2519.2363422058461</v>
      </c>
      <c r="L10" s="12">
        <f t="shared" si="3"/>
        <v>42319.493799360156</v>
      </c>
      <c r="M10" s="12">
        <f t="shared" si="6"/>
        <v>37813.070974589122</v>
      </c>
      <c r="N10" s="15">
        <f>M9*($B$10/$B$9)</f>
        <v>32388.303961693549</v>
      </c>
      <c r="O10" s="12">
        <f>N9*($B$10/$B$9)</f>
        <v>33003.618687996786</v>
      </c>
      <c r="P10" s="12">
        <f>O9*($B$10/$B$9)</f>
        <v>32200.415083952659</v>
      </c>
      <c r="Q10" s="15">
        <f>P9*($B$10/$B$9)</f>
        <v>30490.547768003191</v>
      </c>
      <c r="S10" s="10" t="s">
        <v>15</v>
      </c>
      <c r="T10" s="28">
        <v>50827</v>
      </c>
      <c r="U10" s="10">
        <v>487384</v>
      </c>
      <c r="V10" s="10">
        <v>4029050</v>
      </c>
      <c r="W10" s="12">
        <v>43863.179311595755</v>
      </c>
      <c r="X10" s="12">
        <v>40089.911032064549</v>
      </c>
      <c r="Y10" s="30">
        <v>36695.329705270393</v>
      </c>
      <c r="Z10" s="12">
        <v>35767.969943896613</v>
      </c>
      <c r="AA10" s="12">
        <v>34617.147099909758</v>
      </c>
      <c r="AB10" s="32">
        <v>32600.023479673106</v>
      </c>
      <c r="AD10" s="10" t="s">
        <v>15</v>
      </c>
      <c r="AE10">
        <v>50827</v>
      </c>
      <c r="AF10">
        <v>49667</v>
      </c>
      <c r="AG10" s="57">
        <v>100494</v>
      </c>
      <c r="AH10" s="1">
        <v>36695.329705270393</v>
      </c>
      <c r="AI10" s="1">
        <v>32388.303961693549</v>
      </c>
      <c r="AJ10" s="58">
        <f t="shared" si="1"/>
        <v>69083.633666963942</v>
      </c>
      <c r="AK10" s="1">
        <v>32600.023479673106</v>
      </c>
      <c r="AL10" s="1">
        <v>30490.547768003191</v>
      </c>
      <c r="AM10" s="43">
        <f t="shared" si="2"/>
        <v>63090.5712476763</v>
      </c>
      <c r="AO10" s="42" t="s">
        <v>61</v>
      </c>
      <c r="AP10" s="48">
        <f>AV8</f>
        <v>1.4307971018158747</v>
      </c>
      <c r="AQ10" s="3"/>
      <c r="AR10" s="3"/>
      <c r="AS10" s="3"/>
      <c r="AT10" s="3"/>
      <c r="AU10" s="3"/>
      <c r="AV10" s="3"/>
    </row>
    <row r="11" spans="1:50" x14ac:dyDescent="0.3">
      <c r="A11" s="10" t="s">
        <v>16</v>
      </c>
      <c r="B11" s="10">
        <v>487210</v>
      </c>
      <c r="C11" s="10">
        <v>3787994</v>
      </c>
      <c r="D11" s="25">
        <v>60833</v>
      </c>
      <c r="E11" s="2">
        <v>1.964E-3</v>
      </c>
      <c r="F11" s="12">
        <f t="shared" si="5"/>
        <v>540.87139685242676</v>
      </c>
      <c r="G11" s="12">
        <f>2.5*$E$11*(L11+M11)</f>
        <v>448.53554272034393</v>
      </c>
      <c r="H11" s="12">
        <f>2.5*$E$11*(M11+N11)</f>
        <v>390.73457358700261</v>
      </c>
      <c r="I11" s="12">
        <f>2.5*$E$11*(N11+O11)</f>
        <v>342.30907719388387</v>
      </c>
      <c r="J11" s="12">
        <f>2.5*$E$11*(O11+P11)</f>
        <v>318.85769642640321</v>
      </c>
      <c r="K11" s="12">
        <f>2.5*$E$11*(P11+Q11)</f>
        <v>317.94153106051328</v>
      </c>
      <c r="L11" s="12">
        <f t="shared" si="3"/>
        <v>49324.10730191991</v>
      </c>
      <c r="M11" s="12">
        <f t="shared" si="6"/>
        <v>42027.32706067559</v>
      </c>
      <c r="N11" s="15">
        <f>M10*($B$11/$B$10)</f>
        <v>37552.015828734307</v>
      </c>
      <c r="O11" s="12">
        <f>N10*($B$11/$B$10)</f>
        <v>32164.700504032258</v>
      </c>
      <c r="P11" s="12">
        <f>O10*($B$11/$B$10)</f>
        <v>32775.767199919515</v>
      </c>
      <c r="Q11" s="15">
        <f>P10*($B$11/$B$10)</f>
        <v>31978.108779818416</v>
      </c>
      <c r="S11" s="10" t="s">
        <v>16</v>
      </c>
      <c r="T11" s="28">
        <v>62668</v>
      </c>
      <c r="U11" s="10">
        <v>482951</v>
      </c>
      <c r="V11" s="10">
        <v>3541666</v>
      </c>
      <c r="W11" s="12">
        <v>50364.703143722407</v>
      </c>
      <c r="X11" s="12">
        <v>43464.221869643814</v>
      </c>
      <c r="Y11" s="30">
        <v>39725.273342675602</v>
      </c>
      <c r="Z11" s="12">
        <v>36361.567422176442</v>
      </c>
      <c r="AA11" s="12">
        <v>35442.642459282237</v>
      </c>
      <c r="AB11" s="32">
        <v>34302.286921705512</v>
      </c>
      <c r="AD11" s="10" t="s">
        <v>16</v>
      </c>
      <c r="AE11">
        <v>62668</v>
      </c>
      <c r="AF11">
        <v>60833</v>
      </c>
      <c r="AG11" s="57">
        <v>123501</v>
      </c>
      <c r="AH11" s="1">
        <v>39725.273342675602</v>
      </c>
      <c r="AI11" s="1">
        <v>37552.015828734307</v>
      </c>
      <c r="AJ11" s="58">
        <f t="shared" si="1"/>
        <v>77277.28917140991</v>
      </c>
      <c r="AK11" s="1">
        <v>34302.286921705512</v>
      </c>
      <c r="AL11" s="1">
        <v>31978.108779818416</v>
      </c>
      <c r="AM11" s="43">
        <f t="shared" si="2"/>
        <v>66280.395701523928</v>
      </c>
      <c r="AP11" s="3"/>
      <c r="AQ11" s="3"/>
      <c r="AR11" s="3"/>
      <c r="AS11" s="3"/>
      <c r="AT11" s="3"/>
      <c r="AU11" s="3"/>
      <c r="AV11" s="3"/>
    </row>
    <row r="12" spans="1:50" x14ac:dyDescent="0.3">
      <c r="A12" s="10" t="s">
        <v>17</v>
      </c>
      <c r="B12" s="10">
        <v>481687</v>
      </c>
      <c r="C12" s="10">
        <v>3300784</v>
      </c>
      <c r="D12" s="25">
        <v>66511</v>
      </c>
      <c r="E12" s="11"/>
      <c r="F12" s="11"/>
      <c r="G12" s="11"/>
      <c r="H12" s="11"/>
      <c r="I12" s="11"/>
      <c r="J12" s="11"/>
      <c r="K12" s="11"/>
      <c r="L12" s="12">
        <f t="shared" si="3"/>
        <v>60143.398680240556</v>
      </c>
      <c r="M12" s="12">
        <f t="shared" si="6"/>
        <v>48764.970493093111</v>
      </c>
      <c r="N12" s="15">
        <f>M11*($B$12/$B$11)</f>
        <v>41550.906364556642</v>
      </c>
      <c r="O12" s="12">
        <f>N11*($B$12/$B$11)</f>
        <v>37126.327145369636</v>
      </c>
      <c r="P12" s="12">
        <f>O11*($B$12/$B$11)</f>
        <v>31800.08228830645</v>
      </c>
      <c r="Q12" s="15">
        <f>P11*($B$12/$B$11)</f>
        <v>32404.221947882088</v>
      </c>
      <c r="S12" s="10" t="s">
        <v>17</v>
      </c>
      <c r="T12" s="28">
        <v>66601</v>
      </c>
      <c r="U12" s="10">
        <v>475764</v>
      </c>
      <c r="V12" s="10">
        <v>3058715</v>
      </c>
      <c r="W12" s="12">
        <v>61735.41073939178</v>
      </c>
      <c r="X12" s="12">
        <v>49615.204495839011</v>
      </c>
      <c r="Y12" s="30">
        <v>42817.412229375695</v>
      </c>
      <c r="Z12" s="12">
        <v>39134.104591572883</v>
      </c>
      <c r="AA12" s="12">
        <v>35820.455414823351</v>
      </c>
      <c r="AB12" s="32">
        <v>34915.205366585753</v>
      </c>
      <c r="AD12" s="10" t="s">
        <v>17</v>
      </c>
      <c r="AE12">
        <v>66601</v>
      </c>
      <c r="AF12">
        <v>66511</v>
      </c>
      <c r="AG12" s="57">
        <v>133112</v>
      </c>
      <c r="AH12" s="1">
        <v>42817.412229375695</v>
      </c>
      <c r="AI12" s="1">
        <v>41550.906364556642</v>
      </c>
      <c r="AJ12" s="58">
        <f t="shared" si="1"/>
        <v>84368.318593932345</v>
      </c>
      <c r="AK12" s="1">
        <v>34915.205366585753</v>
      </c>
      <c r="AL12" s="1">
        <v>32404.221947882088</v>
      </c>
      <c r="AM12" s="43">
        <f t="shared" si="2"/>
        <v>67319.427314467845</v>
      </c>
      <c r="AO12" s="35" t="s">
        <v>62</v>
      </c>
      <c r="AP12" s="45">
        <f>AG14/AG6</f>
        <v>1.7933897310373457</v>
      </c>
      <c r="AQ12" s="3">
        <f t="shared" ref="AQ12:AV12" si="8">(L14+W14)/(L6+W6)</f>
        <v>1.9293712871122266</v>
      </c>
      <c r="AR12" s="3">
        <f t="shared" si="8"/>
        <v>1.9639953473782548</v>
      </c>
      <c r="AS12" s="3">
        <f t="shared" si="8"/>
        <v>2.1801059933874805</v>
      </c>
      <c r="AT12" s="3">
        <f t="shared" si="8"/>
        <v>2.2946730036412593</v>
      </c>
      <c r="AU12" s="3">
        <f t="shared" si="8"/>
        <v>1.6216216330333821</v>
      </c>
      <c r="AV12" s="3">
        <f t="shared" si="8"/>
        <v>1.5827668514675095</v>
      </c>
    </row>
    <row r="13" spans="1:50" x14ac:dyDescent="0.3">
      <c r="A13" s="10" t="s">
        <v>18</v>
      </c>
      <c r="B13" s="10">
        <v>472617</v>
      </c>
      <c r="C13" s="10">
        <v>2819097</v>
      </c>
      <c r="D13" s="25">
        <v>68611</v>
      </c>
      <c r="E13" s="10"/>
      <c r="F13" s="10"/>
      <c r="G13" s="10"/>
      <c r="H13" s="10"/>
      <c r="I13" s="10"/>
      <c r="J13" s="10"/>
      <c r="K13" s="10"/>
      <c r="L13" s="12">
        <f t="shared" si="3"/>
        <v>65258.620820159143</v>
      </c>
      <c r="M13" s="12">
        <f t="shared" si="6"/>
        <v>59010.919236058377</v>
      </c>
      <c r="N13" s="15">
        <f>M12*($B$13/$B$12)</f>
        <v>47846.742925456128</v>
      </c>
      <c r="O13" s="12">
        <f>N12*($B$13/$B$12)</f>
        <v>40768.517135188755</v>
      </c>
      <c r="P13" s="12">
        <f>O12*($B$13/$B$12)</f>
        <v>36427.251215962155</v>
      </c>
      <c r="Q13" s="15">
        <f>P12*($B$13/$B$12)</f>
        <v>31201.297711693547</v>
      </c>
      <c r="S13" s="10" t="s">
        <v>18</v>
      </c>
      <c r="T13" s="28">
        <v>66873</v>
      </c>
      <c r="U13" s="10">
        <v>464120</v>
      </c>
      <c r="V13" s="10">
        <v>2582951</v>
      </c>
      <c r="W13" s="12">
        <v>64970.985866942436</v>
      </c>
      <c r="X13" s="12">
        <v>60224.478590995772</v>
      </c>
      <c r="Y13" s="30">
        <v>48400.906143820888</v>
      </c>
      <c r="Z13" s="12">
        <v>41769.485215144166</v>
      </c>
      <c r="AA13" s="12">
        <v>38176.324024181748</v>
      </c>
      <c r="AB13" s="32">
        <v>34943.774155101717</v>
      </c>
      <c r="AD13" s="10" t="s">
        <v>18</v>
      </c>
      <c r="AE13">
        <v>66873</v>
      </c>
      <c r="AF13">
        <v>68611</v>
      </c>
      <c r="AG13" s="57">
        <v>135484</v>
      </c>
      <c r="AH13" s="1">
        <v>48400.906143820888</v>
      </c>
      <c r="AI13" s="1">
        <v>47846.742925456128</v>
      </c>
      <c r="AJ13" s="58">
        <f t="shared" si="1"/>
        <v>96247.649069277017</v>
      </c>
      <c r="AK13" s="1">
        <v>34943.774155101717</v>
      </c>
      <c r="AL13" s="1">
        <v>31201.297711693547</v>
      </c>
      <c r="AM13" s="43">
        <f t="shared" si="2"/>
        <v>66145.071866795261</v>
      </c>
      <c r="AO13" s="46" t="s">
        <v>63</v>
      </c>
      <c r="AP13" s="47">
        <v>2.1801059933874805</v>
      </c>
      <c r="AQ13" s="3"/>
      <c r="AR13" s="3"/>
      <c r="AS13" s="3"/>
      <c r="AT13" s="3"/>
      <c r="AU13" s="3"/>
      <c r="AV13" s="3"/>
    </row>
    <row r="14" spans="1:50" x14ac:dyDescent="0.3">
      <c r="A14" s="10" t="s">
        <v>19</v>
      </c>
      <c r="B14" s="10">
        <v>459414</v>
      </c>
      <c r="C14" s="10">
        <v>2346480</v>
      </c>
      <c r="D14" s="25">
        <v>64410</v>
      </c>
      <c r="E14" s="10"/>
      <c r="F14" s="10"/>
      <c r="G14" s="10"/>
      <c r="H14" s="10"/>
      <c r="I14" s="10"/>
      <c r="J14" s="10"/>
      <c r="K14" s="10"/>
      <c r="L14" s="12">
        <f t="shared" si="3"/>
        <v>66694.287243158833</v>
      </c>
      <c r="M14" s="12">
        <f t="shared" si="6"/>
        <v>63435.559925843954</v>
      </c>
      <c r="N14" s="15">
        <f>M13*($B$14/$B$13)</f>
        <v>57362.393756285797</v>
      </c>
      <c r="O14" s="12">
        <f>N13*($B$14/$B$13)</f>
        <v>46510.099201585006</v>
      </c>
      <c r="P14" s="12">
        <f>O13*($B$14/$B$13)</f>
        <v>39629.610299979911</v>
      </c>
      <c r="Q14" s="15">
        <f>P13*($B$14/$B$13)</f>
        <v>35409.621723573291</v>
      </c>
      <c r="S14" s="10" t="s">
        <v>19</v>
      </c>
      <c r="T14" s="28">
        <v>60878</v>
      </c>
      <c r="U14" s="10">
        <v>446001</v>
      </c>
      <c r="V14" s="10">
        <v>2118831</v>
      </c>
      <c r="W14" s="12">
        <v>64262.313352150304</v>
      </c>
      <c r="X14" s="12">
        <v>62434.552847630337</v>
      </c>
      <c r="Y14" s="30">
        <v>57873.346712192331</v>
      </c>
      <c r="Z14" s="12">
        <v>46511.36029701426</v>
      </c>
      <c r="AA14" s="12">
        <v>40138.826543651456</v>
      </c>
      <c r="AB14" s="32">
        <v>36685.940470372065</v>
      </c>
      <c r="AD14" s="10" t="s">
        <v>19</v>
      </c>
      <c r="AE14">
        <v>60878</v>
      </c>
      <c r="AF14">
        <v>64410</v>
      </c>
      <c r="AG14" s="57">
        <v>125288</v>
      </c>
      <c r="AH14" s="1">
        <v>57873.346712192331</v>
      </c>
      <c r="AI14" s="1">
        <v>57362.393756285797</v>
      </c>
      <c r="AJ14" s="58">
        <f t="shared" si="1"/>
        <v>115235.74046847812</v>
      </c>
      <c r="AK14" s="1">
        <v>36685.940470372065</v>
      </c>
      <c r="AL14" s="1">
        <v>35409.621723573291</v>
      </c>
      <c r="AM14" s="43">
        <f t="shared" si="2"/>
        <v>72095.562193945356</v>
      </c>
      <c r="AO14" s="42" t="s">
        <v>64</v>
      </c>
      <c r="AP14" s="48">
        <v>1.5827668514675095</v>
      </c>
      <c r="AQ14" s="3"/>
      <c r="AR14" s="3"/>
      <c r="AS14" s="3"/>
      <c r="AT14" s="3"/>
      <c r="AU14" s="3"/>
      <c r="AV14" s="3"/>
    </row>
    <row r="15" spans="1:50" x14ac:dyDescent="0.3">
      <c r="A15" s="10" t="s">
        <v>20</v>
      </c>
      <c r="B15" s="10">
        <v>440106</v>
      </c>
      <c r="C15" s="10">
        <v>1887066</v>
      </c>
      <c r="D15" s="25">
        <v>58527</v>
      </c>
      <c r="E15" s="10"/>
      <c r="F15" s="10"/>
      <c r="G15" s="10"/>
      <c r="H15" s="10"/>
      <c r="I15" s="10"/>
      <c r="J15" s="10"/>
      <c r="K15" s="10"/>
      <c r="L15" s="12">
        <f t="shared" si="3"/>
        <v>61703.011793284488</v>
      </c>
      <c r="M15" s="12">
        <f t="shared" si="6"/>
        <v>63891.296263147538</v>
      </c>
      <c r="N15" s="15">
        <f>M14*($B$15/$B$14)</f>
        <v>60769.524952925858</v>
      </c>
      <c r="O15" s="12">
        <f>N14*($B$15/$B$14)</f>
        <v>54951.598485252776</v>
      </c>
      <c r="P15" s="12">
        <f>O14*($B$15/$B$14)</f>
        <v>44555.398222981385</v>
      </c>
      <c r="Q15" s="15">
        <f>P14*($B$15/$B$14)</f>
        <v>37964.078740924218</v>
      </c>
      <c r="S15" s="10" t="s">
        <v>20</v>
      </c>
      <c r="T15" s="28">
        <v>54155</v>
      </c>
      <c r="U15" s="10">
        <v>420822</v>
      </c>
      <c r="V15" s="10">
        <v>1672830</v>
      </c>
      <c r="W15" s="12">
        <v>57441.130661142015</v>
      </c>
      <c r="X15" s="12">
        <v>60634.382500215455</v>
      </c>
      <c r="Y15" s="30">
        <v>58909.808270487047</v>
      </c>
      <c r="Z15" s="12">
        <v>54606.105165948509</v>
      </c>
      <c r="AA15" s="12">
        <v>43885.56003890156</v>
      </c>
      <c r="AB15" s="32">
        <v>37872.78787211798</v>
      </c>
      <c r="AD15" s="10" t="s">
        <v>20</v>
      </c>
      <c r="AE15">
        <v>54155</v>
      </c>
      <c r="AF15">
        <v>58527</v>
      </c>
      <c r="AG15" s="57">
        <v>112682</v>
      </c>
      <c r="AH15" s="1">
        <v>58909.808270487047</v>
      </c>
      <c r="AI15" s="1">
        <v>60769.524952925858</v>
      </c>
      <c r="AJ15" s="58">
        <f t="shared" si="1"/>
        <v>119679.3332234129</v>
      </c>
      <c r="AK15" s="1">
        <v>37872.78787211798</v>
      </c>
      <c r="AL15" s="1">
        <v>37964.078740924218</v>
      </c>
      <c r="AM15" s="43">
        <f t="shared" si="2"/>
        <v>75836.866613042192</v>
      </c>
    </row>
    <row r="16" spans="1:50" x14ac:dyDescent="0.3">
      <c r="A16" s="10" t="s">
        <v>21</v>
      </c>
      <c r="B16" s="10">
        <v>411388</v>
      </c>
      <c r="C16" s="10">
        <v>1446960</v>
      </c>
      <c r="D16" s="25">
        <v>52190</v>
      </c>
      <c r="E16" s="10"/>
      <c r="F16" s="10"/>
      <c r="G16" s="10"/>
      <c r="H16" s="10"/>
      <c r="I16" s="10"/>
      <c r="J16" s="10"/>
      <c r="K16" s="10"/>
      <c r="L16" s="12">
        <f t="shared" si="3"/>
        <v>54707.969161974615</v>
      </c>
      <c r="M16" s="12">
        <f t="shared" si="6"/>
        <v>57676.738366701924</v>
      </c>
      <c r="N16" s="15">
        <f>M15*($B$16/$B$15)</f>
        <v>59722.231887553768</v>
      </c>
      <c r="O16" s="12">
        <f>N15*($B$16/$B$15)</f>
        <v>56804.163840834393</v>
      </c>
      <c r="P16" s="12">
        <f>O15*($B$16/$B$15)</f>
        <v>51365.87139837032</v>
      </c>
      <c r="Q16" s="15">
        <f>P15*($B$16/$B$15)</f>
        <v>41648.048797689342</v>
      </c>
      <c r="S16" s="10" t="s">
        <v>21</v>
      </c>
      <c r="T16" s="28">
        <v>46970</v>
      </c>
      <c r="U16" s="10">
        <v>385135</v>
      </c>
      <c r="V16" s="10">
        <v>1252008</v>
      </c>
      <c r="W16" s="12">
        <v>49562.489425457796</v>
      </c>
      <c r="X16" s="12">
        <v>52569.946098775559</v>
      </c>
      <c r="Y16" s="30">
        <v>55492.400359820727</v>
      </c>
      <c r="Z16" s="12">
        <v>53914.075329364976</v>
      </c>
      <c r="AA16" s="12">
        <v>49975.339485786339</v>
      </c>
      <c r="AB16" s="32">
        <v>40163.929560674944</v>
      </c>
      <c r="AD16" s="10" t="s">
        <v>21</v>
      </c>
      <c r="AE16">
        <v>46970</v>
      </c>
      <c r="AF16">
        <v>52190</v>
      </c>
      <c r="AG16" s="57">
        <v>99160</v>
      </c>
      <c r="AH16" s="1">
        <v>55492.400359820727</v>
      </c>
      <c r="AI16" s="1">
        <v>59722.231887553768</v>
      </c>
      <c r="AJ16" s="58">
        <f t="shared" si="1"/>
        <v>115214.63224737449</v>
      </c>
      <c r="AK16" s="1">
        <v>40163.929560674944</v>
      </c>
      <c r="AL16" s="1">
        <v>41648.048797689342</v>
      </c>
      <c r="AM16" s="43">
        <f t="shared" si="2"/>
        <v>81811.978358364286</v>
      </c>
    </row>
    <row r="17" spans="1:39" x14ac:dyDescent="0.3">
      <c r="A17" s="10" t="s">
        <v>22</v>
      </c>
      <c r="B17" s="10">
        <v>369038</v>
      </c>
      <c r="C17" s="10">
        <v>1035572</v>
      </c>
      <c r="D17" s="25">
        <v>44902</v>
      </c>
      <c r="E17" s="10"/>
      <c r="F17" s="10"/>
      <c r="G17" s="10"/>
      <c r="H17" s="10"/>
      <c r="I17" s="10"/>
      <c r="J17" s="10"/>
      <c r="K17" s="10"/>
      <c r="L17" s="12">
        <f t="shared" si="3"/>
        <v>46817.343286629657</v>
      </c>
      <c r="M17" s="12">
        <f t="shared" si="6"/>
        <v>49076.102179929381</v>
      </c>
      <c r="N17" s="15">
        <f>M16*($B$17/$B$16)</f>
        <v>51739.253875589333</v>
      </c>
      <c r="O17" s="12">
        <f>N16*($B$17/$B$16)</f>
        <v>53574.175744842018</v>
      </c>
      <c r="P17" s="12">
        <f>O16*($B$17/$B$16)</f>
        <v>50956.505818093487</v>
      </c>
      <c r="Q17" s="15">
        <f>P16*($B$17/$B$16)</f>
        <v>46078.053927464549</v>
      </c>
      <c r="S17" s="10" t="s">
        <v>22</v>
      </c>
      <c r="T17" s="28">
        <v>37979</v>
      </c>
      <c r="U17" s="10">
        <v>333580</v>
      </c>
      <c r="V17" s="10">
        <v>866873</v>
      </c>
      <c r="W17" s="12">
        <v>40682.494709647268</v>
      </c>
      <c r="X17" s="12">
        <v>42927.947920973718</v>
      </c>
      <c r="Y17" s="30">
        <v>45532.819971255667</v>
      </c>
      <c r="Z17" s="12">
        <v>48064.068215116771</v>
      </c>
      <c r="AA17" s="12">
        <v>46697.021170159991</v>
      </c>
      <c r="AB17" s="32">
        <v>43285.532983677433</v>
      </c>
      <c r="AD17" s="10" t="s">
        <v>22</v>
      </c>
      <c r="AE17">
        <v>37979</v>
      </c>
      <c r="AF17">
        <v>44902</v>
      </c>
      <c r="AG17" s="57">
        <v>82881</v>
      </c>
      <c r="AH17" s="1">
        <v>45532.819971255667</v>
      </c>
      <c r="AI17" s="1">
        <v>51739.253875589333</v>
      </c>
      <c r="AJ17" s="58">
        <f t="shared" si="1"/>
        <v>97272.073846845</v>
      </c>
      <c r="AK17" s="1">
        <v>43285.532983677433</v>
      </c>
      <c r="AL17" s="1">
        <v>46078.053927464549</v>
      </c>
      <c r="AM17" s="43">
        <f t="shared" si="2"/>
        <v>89363.586911141989</v>
      </c>
    </row>
    <row r="18" spans="1:39" x14ac:dyDescent="0.3">
      <c r="A18" s="10" t="s">
        <v>23</v>
      </c>
      <c r="B18" s="10">
        <v>304510</v>
      </c>
      <c r="C18" s="10">
        <v>666534</v>
      </c>
      <c r="D18" s="25">
        <v>36982</v>
      </c>
      <c r="E18" s="10"/>
      <c r="F18" s="10"/>
      <c r="G18" s="10"/>
      <c r="H18" s="10"/>
      <c r="I18" s="10"/>
      <c r="J18" s="10"/>
      <c r="K18" s="10"/>
      <c r="L18" s="12">
        <f t="shared" si="3"/>
        <v>37050.677762181673</v>
      </c>
      <c r="M18" s="12">
        <f t="shared" si="6"/>
        <v>38631.114422394428</v>
      </c>
      <c r="N18" s="15">
        <f>M17*($B$18/$B$17)</f>
        <v>40494.918883178143</v>
      </c>
      <c r="O18" s="12">
        <f>N17*($B$18/$B$17)</f>
        <v>42692.40619571889</v>
      </c>
      <c r="P18" s="12">
        <f>O17*($B$18/$B$17)</f>
        <v>44206.483495092216</v>
      </c>
      <c r="Q18" s="15">
        <f>P17*($B$18/$B$17)</f>
        <v>42046.525253951208</v>
      </c>
      <c r="S18" s="10" t="s">
        <v>23</v>
      </c>
      <c r="T18" s="28">
        <v>26772</v>
      </c>
      <c r="U18" s="10">
        <v>260894</v>
      </c>
      <c r="V18" s="10">
        <v>533293</v>
      </c>
      <c r="W18" s="12">
        <v>29703.49908867438</v>
      </c>
      <c r="X18" s="12">
        <v>31817.911070144233</v>
      </c>
      <c r="Y18" s="30">
        <v>33574.087310074094</v>
      </c>
      <c r="Z18" s="12">
        <v>35611.366189761902</v>
      </c>
      <c r="AA18" s="12">
        <v>37591.063651641809</v>
      </c>
      <c r="AB18" s="32">
        <v>36521.891723627676</v>
      </c>
      <c r="AD18" s="10" t="s">
        <v>23</v>
      </c>
      <c r="AE18">
        <v>26772</v>
      </c>
      <c r="AF18">
        <v>36982</v>
      </c>
      <c r="AG18" s="57">
        <v>63754</v>
      </c>
      <c r="AH18" s="1">
        <v>33574.087310074094</v>
      </c>
      <c r="AI18" s="1">
        <v>40494.918883178143</v>
      </c>
      <c r="AJ18" s="58">
        <f t="shared" si="1"/>
        <v>74069.006193252237</v>
      </c>
      <c r="AK18" s="1">
        <v>36521.891723627676</v>
      </c>
      <c r="AL18" s="1">
        <v>42046.525253951208</v>
      </c>
      <c r="AM18" s="43">
        <f t="shared" si="2"/>
        <v>78568.416977578891</v>
      </c>
    </row>
    <row r="19" spans="1:39" x14ac:dyDescent="0.3">
      <c r="A19" s="10" t="s">
        <v>24</v>
      </c>
      <c r="B19" s="10">
        <v>215743</v>
      </c>
      <c r="C19" s="10">
        <v>362024</v>
      </c>
      <c r="D19" s="25">
        <v>40800</v>
      </c>
      <c r="E19" s="10"/>
      <c r="F19" s="10"/>
      <c r="G19" s="10"/>
      <c r="H19" s="10"/>
      <c r="I19" s="10"/>
      <c r="J19" s="10"/>
      <c r="K19" s="10"/>
      <c r="L19" s="12">
        <f>D18*(B19/B18) +D19*(C20/C19)</f>
        <v>42687.289773974408</v>
      </c>
      <c r="M19" s="12">
        <f>L18*(B19/B18) +L19*(C20/C19)</f>
        <v>43498.533998068946</v>
      </c>
      <c r="N19" s="15">
        <f>M18*($B$19/$B$18) +M19*($C$20/$C$19)</f>
        <v>44946.056140430694</v>
      </c>
      <c r="O19" s="12">
        <f>N18*($B$19/$B$18) +N19*($C$20/$C$19)</f>
        <v>46851.43943371145</v>
      </c>
      <c r="P19" s="12">
        <f>O18*($B$19/$B$18) +O19*($C$20/$C$19)</f>
        <v>49178.239846908036</v>
      </c>
      <c r="Q19" s="15">
        <f>P18*($B$19/$B$18) +P19*($C$20/$C$19)</f>
        <v>51191.129149867978</v>
      </c>
      <c r="S19" s="10" t="s">
        <v>24</v>
      </c>
      <c r="T19" s="28">
        <v>22023</v>
      </c>
      <c r="U19" s="10">
        <v>171778</v>
      </c>
      <c r="V19" s="10">
        <v>272399</v>
      </c>
      <c r="W19" s="12">
        <v>25762.27618874731</v>
      </c>
      <c r="X19" s="12">
        <v>29073.680583320733</v>
      </c>
      <c r="Y19" s="30">
        <v>31689.047115337249</v>
      </c>
      <c r="Z19" s="12">
        <v>33811.435599759076</v>
      </c>
      <c r="AA19" s="12">
        <v>35936.807553586805</v>
      </c>
      <c r="AB19" s="32">
        <v>38025.368770878173</v>
      </c>
      <c r="AD19" s="13" t="s">
        <v>24</v>
      </c>
      <c r="AE19" s="4">
        <v>22023</v>
      </c>
      <c r="AF19" s="4">
        <v>40800</v>
      </c>
      <c r="AG19" s="59">
        <v>62823</v>
      </c>
      <c r="AH19" s="20">
        <v>31689.047115337249</v>
      </c>
      <c r="AI19" s="20">
        <v>44946.056140430694</v>
      </c>
      <c r="AJ19" s="60">
        <f t="shared" si="1"/>
        <v>76635.103255767943</v>
      </c>
      <c r="AK19" s="20">
        <v>38025.368770878173</v>
      </c>
      <c r="AL19" s="20">
        <v>51191.129149867978</v>
      </c>
      <c r="AM19" s="44">
        <f t="shared" si="2"/>
        <v>89216.497920746158</v>
      </c>
    </row>
    <row r="20" spans="1:39" x14ac:dyDescent="0.3">
      <c r="A20" s="7" t="s">
        <v>25</v>
      </c>
      <c r="B20" s="5"/>
      <c r="C20" s="5">
        <v>146281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S20" s="13" t="s">
        <v>25</v>
      </c>
      <c r="T20" s="5"/>
      <c r="U20" s="5"/>
      <c r="V20" s="5">
        <v>100621</v>
      </c>
      <c r="W20" s="5"/>
      <c r="X20" s="5"/>
      <c r="Y20" s="5"/>
      <c r="Z20" s="5"/>
      <c r="AA20" s="5"/>
      <c r="AB20" s="5"/>
    </row>
    <row r="22" spans="1:39" x14ac:dyDescent="0.3">
      <c r="E22" s="22" t="s">
        <v>26</v>
      </c>
      <c r="F22" s="23">
        <f t="shared" ref="F22:K22" si="9">SUM(F5:F11)</f>
        <v>49520.256066027549</v>
      </c>
      <c r="G22" s="23">
        <f t="shared" si="9"/>
        <v>45855.65657212746</v>
      </c>
      <c r="H22" s="23">
        <f t="shared" si="9"/>
        <v>43863.186513682522</v>
      </c>
      <c r="I22" s="23">
        <f t="shared" si="9"/>
        <v>41389.05738891771</v>
      </c>
      <c r="J22" s="23">
        <f t="shared" si="9"/>
        <v>37214.87277215514</v>
      </c>
      <c r="K22" s="23">
        <f t="shared" si="9"/>
        <v>32792.479280877291</v>
      </c>
    </row>
    <row r="23" spans="1:39" x14ac:dyDescent="0.3">
      <c r="E23" s="10" t="s">
        <v>27</v>
      </c>
      <c r="F23" s="12">
        <f t="shared" ref="F23:K23" si="10">(1/2.05)*SUM(F5:F11)</f>
        <v>24156.222471232952</v>
      </c>
      <c r="G23" s="12">
        <f t="shared" si="10"/>
        <v>22368.612962013398</v>
      </c>
      <c r="H23" s="12">
        <f t="shared" si="10"/>
        <v>21396.676348137818</v>
      </c>
      <c r="I23" s="12">
        <f t="shared" si="10"/>
        <v>20189.784092154983</v>
      </c>
      <c r="J23" s="12">
        <f t="shared" si="10"/>
        <v>18153.59647422202</v>
      </c>
      <c r="K23" s="12">
        <f t="shared" si="10"/>
        <v>15996.331356525508</v>
      </c>
    </row>
    <row r="24" spans="1:39" x14ac:dyDescent="0.3">
      <c r="E24" s="13" t="s">
        <v>28</v>
      </c>
      <c r="F24" s="24">
        <f t="shared" ref="F24:K24" si="11">F22-F23</f>
        <v>25364.033594794597</v>
      </c>
      <c r="G24" s="24">
        <f t="shared" si="11"/>
        <v>23487.043610114062</v>
      </c>
      <c r="H24" s="24">
        <f t="shared" si="11"/>
        <v>22466.510165544703</v>
      </c>
      <c r="I24" s="24">
        <f t="shared" si="11"/>
        <v>21199.273296762727</v>
      </c>
      <c r="J24" s="24">
        <f t="shared" si="11"/>
        <v>19061.27629793312</v>
      </c>
      <c r="K24" s="24">
        <f t="shared" si="11"/>
        <v>16796.147924351782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0ABC-D727-44B9-B76D-45984CCFEF76}">
  <dimension ref="A1:CH25"/>
  <sheetViews>
    <sheetView topLeftCell="BP1" zoomScale="71" workbookViewId="0">
      <selection activeCell="CG17" sqref="CG17"/>
    </sheetView>
  </sheetViews>
  <sheetFormatPr defaultRowHeight="14.4" x14ac:dyDescent="0.3"/>
  <cols>
    <col min="2" max="2" width="17.6640625" customWidth="1"/>
    <col min="3" max="3" width="17.88671875" customWidth="1"/>
    <col min="4" max="4" width="33.88671875" customWidth="1"/>
    <col min="5" max="5" width="17.88671875" customWidth="1"/>
    <col min="6" max="6" width="32" customWidth="1"/>
    <col min="7" max="7" width="17.77734375" customWidth="1"/>
    <col min="8" max="8" width="17.6640625" customWidth="1"/>
    <col min="13" max="13" width="11.5546875" bestFit="1" customWidth="1"/>
    <col min="20" max="20" width="17.5546875" customWidth="1"/>
    <col min="21" max="21" width="17.77734375" customWidth="1"/>
    <col min="22" max="22" width="26.88671875" customWidth="1"/>
    <col min="23" max="23" width="17.6640625" customWidth="1"/>
    <col min="24" max="24" width="17.77734375" customWidth="1"/>
    <col min="25" max="25" width="13.6640625" bestFit="1" customWidth="1"/>
    <col min="26" max="26" width="11.5546875" bestFit="1" customWidth="1"/>
    <col min="27" max="27" width="9.5546875" bestFit="1" customWidth="1"/>
    <col min="28" max="28" width="9" bestFit="1" customWidth="1"/>
    <col min="29" max="30" width="10.5546875" bestFit="1" customWidth="1"/>
    <col min="31" max="31" width="13.6640625" bestFit="1" customWidth="1"/>
    <col min="32" max="33" width="10.5546875" bestFit="1" customWidth="1"/>
    <col min="34" max="34" width="11.5546875" bestFit="1" customWidth="1"/>
    <col min="35" max="35" width="12.5546875" bestFit="1" customWidth="1"/>
    <col min="41" max="41" width="9" bestFit="1" customWidth="1"/>
    <col min="42" max="42" width="23.109375" customWidth="1"/>
    <col min="43" max="43" width="23" customWidth="1"/>
    <col min="44" max="44" width="21.88671875" customWidth="1"/>
    <col min="45" max="45" width="21.33203125" customWidth="1"/>
    <col min="46" max="46" width="21.21875" customWidth="1"/>
    <col min="47" max="47" width="19.33203125" customWidth="1"/>
    <col min="77" max="77" width="26.77734375" customWidth="1"/>
    <col min="86" max="86" width="22.21875" customWidth="1"/>
  </cols>
  <sheetData>
    <row r="1" spans="1:86" x14ac:dyDescent="0.3">
      <c r="A1" s="93" t="s">
        <v>68</v>
      </c>
      <c r="B1" s="94" t="s">
        <v>90</v>
      </c>
      <c r="C1" s="95" t="s">
        <v>91</v>
      </c>
      <c r="D1" s="14" t="s">
        <v>92</v>
      </c>
      <c r="E1" s="14" t="s">
        <v>94</v>
      </c>
      <c r="F1" s="94" t="s">
        <v>93</v>
      </c>
      <c r="G1" s="95" t="s">
        <v>104</v>
      </c>
      <c r="H1" s="14" t="s">
        <v>105</v>
      </c>
      <c r="I1" s="14" t="s">
        <v>95</v>
      </c>
      <c r="J1" s="14" t="s">
        <v>96</v>
      </c>
      <c r="K1" s="14" t="s">
        <v>97</v>
      </c>
      <c r="L1" s="14" t="s">
        <v>98</v>
      </c>
      <c r="M1" s="14" t="s">
        <v>99</v>
      </c>
      <c r="N1" s="14" t="s">
        <v>100</v>
      </c>
      <c r="O1" s="14" t="s">
        <v>101</v>
      </c>
      <c r="P1" s="14" t="s">
        <v>102</v>
      </c>
      <c r="Q1" s="14" t="s">
        <v>103</v>
      </c>
      <c r="S1" s="96" t="s">
        <v>89</v>
      </c>
      <c r="T1" s="97" t="s">
        <v>74</v>
      </c>
      <c r="U1" s="97" t="s">
        <v>75</v>
      </c>
      <c r="V1" s="97" t="s">
        <v>76</v>
      </c>
      <c r="W1" s="97" t="s">
        <v>77</v>
      </c>
      <c r="X1" s="97" t="s">
        <v>78</v>
      </c>
      <c r="Y1" s="97" t="s">
        <v>79</v>
      </c>
      <c r="Z1" s="97" t="s">
        <v>80</v>
      </c>
      <c r="AA1" s="97" t="s">
        <v>81</v>
      </c>
      <c r="AB1" s="97" t="s">
        <v>73</v>
      </c>
      <c r="AC1" s="97" t="s">
        <v>82</v>
      </c>
      <c r="AD1" s="97" t="s">
        <v>83</v>
      </c>
      <c r="AE1" s="97" t="s">
        <v>84</v>
      </c>
      <c r="AF1" s="97" t="s">
        <v>85</v>
      </c>
      <c r="AG1" s="97" t="s">
        <v>86</v>
      </c>
      <c r="AH1" s="97" t="s">
        <v>87</v>
      </c>
      <c r="AI1" s="98" t="s">
        <v>88</v>
      </c>
      <c r="AK1" s="16" t="s">
        <v>29</v>
      </c>
      <c r="AL1" s="14" t="s">
        <v>42</v>
      </c>
      <c r="AM1" s="14" t="s">
        <v>0</v>
      </c>
      <c r="AN1" s="14" t="s">
        <v>41</v>
      </c>
      <c r="AO1" s="14" t="s">
        <v>43</v>
      </c>
      <c r="AP1" s="14" t="s">
        <v>44</v>
      </c>
      <c r="AQ1" s="14" t="s">
        <v>45</v>
      </c>
      <c r="AR1" s="14" t="s">
        <v>46</v>
      </c>
      <c r="AS1" s="14" t="s">
        <v>47</v>
      </c>
      <c r="AT1" s="14" t="s">
        <v>48</v>
      </c>
      <c r="AU1" s="14" t="s">
        <v>49</v>
      </c>
      <c r="AV1" s="14" t="s">
        <v>1</v>
      </c>
      <c r="AW1" s="14" t="s">
        <v>2</v>
      </c>
      <c r="AX1" s="14" t="s">
        <v>3</v>
      </c>
      <c r="AY1" s="14" t="s">
        <v>4</v>
      </c>
      <c r="AZ1" s="14" t="s">
        <v>5</v>
      </c>
      <c r="BA1" s="14" t="s">
        <v>6</v>
      </c>
      <c r="BC1" s="53" t="s">
        <v>29</v>
      </c>
      <c r="BD1" s="50" t="s">
        <v>30</v>
      </c>
      <c r="BE1" s="53" t="s">
        <v>31</v>
      </c>
      <c r="BF1" s="53" t="s">
        <v>32</v>
      </c>
      <c r="BG1" s="53" t="s">
        <v>35</v>
      </c>
      <c r="BH1" s="53" t="s">
        <v>36</v>
      </c>
      <c r="BI1" s="53" t="s">
        <v>37</v>
      </c>
      <c r="BJ1" s="53" t="s">
        <v>38</v>
      </c>
      <c r="BK1" s="53" t="s">
        <v>39</v>
      </c>
      <c r="BL1" s="53" t="s">
        <v>40</v>
      </c>
      <c r="BN1" s="49" t="s">
        <v>29</v>
      </c>
      <c r="BO1" s="50" t="s">
        <v>50</v>
      </c>
      <c r="BP1" s="51" t="s">
        <v>51</v>
      </c>
      <c r="BQ1" s="52" t="s">
        <v>52</v>
      </c>
      <c r="BR1" s="53" t="s">
        <v>33</v>
      </c>
      <c r="BS1" s="54" t="s">
        <v>53</v>
      </c>
      <c r="BT1" s="55" t="s">
        <v>54</v>
      </c>
      <c r="BU1" s="53" t="s">
        <v>34</v>
      </c>
      <c r="BV1" s="51" t="s">
        <v>6</v>
      </c>
      <c r="BW1" s="56" t="s">
        <v>55</v>
      </c>
      <c r="BZ1">
        <v>2024</v>
      </c>
      <c r="CA1">
        <v>2029</v>
      </c>
      <c r="CB1">
        <v>2034</v>
      </c>
      <c r="CC1">
        <v>2039</v>
      </c>
      <c r="CD1">
        <v>2044</v>
      </c>
      <c r="CE1">
        <v>2049</v>
      </c>
      <c r="CF1">
        <v>2054</v>
      </c>
    </row>
    <row r="2" spans="1:86" x14ac:dyDescent="0.3">
      <c r="A2" s="9" t="s">
        <v>7</v>
      </c>
      <c r="B2" s="12">
        <v>100000</v>
      </c>
      <c r="C2" s="12">
        <v>257</v>
      </c>
      <c r="D2" s="11">
        <f>(C2/B2)*1000</f>
        <v>2.57</v>
      </c>
      <c r="E2" s="12">
        <v>498595</v>
      </c>
      <c r="F2" s="74">
        <f>1-D2/1000</f>
        <v>0.99743000000000004</v>
      </c>
      <c r="G2" s="11">
        <f>(C2/E2)*1000</f>
        <v>0.51544841003219044</v>
      </c>
      <c r="H2" s="11">
        <f t="shared" ref="H2:H21" si="0">(J2/I2)*G2</f>
        <v>8.4499739349539419E-3</v>
      </c>
      <c r="I2" s="21">
        <v>61</v>
      </c>
      <c r="J2" s="80">
        <v>1</v>
      </c>
      <c r="K2" s="11">
        <f>(I2-J2)/I2</f>
        <v>0.98360655737704916</v>
      </c>
      <c r="L2" s="11">
        <f t="shared" ref="L2:L24" si="1">F2^K2</f>
        <v>0.99747207785010683</v>
      </c>
      <c r="M2" s="12">
        <v>100000</v>
      </c>
      <c r="N2" s="86">
        <f t="shared" ref="N2:N24" si="2">(G2-H2)/1000</f>
        <v>5.0699843609723649E-4</v>
      </c>
      <c r="O2" s="12">
        <f>M2*(1-L2)</f>
        <v>252.79221498931693</v>
      </c>
      <c r="P2" s="40">
        <f>O2/N2</f>
        <v>498605.51234685519</v>
      </c>
      <c r="Q2" s="12">
        <f>SUM(P2:$P$24)</f>
        <v>8401017.2166187484</v>
      </c>
      <c r="S2" s="18" t="s">
        <v>7</v>
      </c>
      <c r="T2">
        <v>100000</v>
      </c>
      <c r="U2">
        <v>258</v>
      </c>
      <c r="V2" s="2">
        <v>2.5799999999999996</v>
      </c>
      <c r="W2">
        <v>498895</v>
      </c>
      <c r="X2" s="2">
        <v>0.99741999999999997</v>
      </c>
      <c r="Y2" s="2">
        <v>0.5171428857775684</v>
      </c>
      <c r="Z2" s="2">
        <v>1.7431782666659609E-2</v>
      </c>
      <c r="AA2" s="1">
        <v>89</v>
      </c>
      <c r="AB2" s="1">
        <v>3</v>
      </c>
      <c r="AC2" s="2">
        <v>0.9662921348314607</v>
      </c>
      <c r="AD2" s="2">
        <v>0.99750685779068859</v>
      </c>
      <c r="AE2" s="1">
        <v>100000</v>
      </c>
      <c r="AF2" s="2">
        <v>4.9971110311090882E-4</v>
      </c>
      <c r="AG2" s="1">
        <v>249.31422093114054</v>
      </c>
      <c r="AH2" s="58">
        <v>498916.7128347882</v>
      </c>
      <c r="AI2" s="8">
        <v>8050061.1737669539</v>
      </c>
      <c r="AK2" s="22" t="s">
        <v>7</v>
      </c>
      <c r="AL2" s="23">
        <v>498605.51234685519</v>
      </c>
      <c r="AM2" s="23">
        <v>8401017.2166187484</v>
      </c>
      <c r="AN2" s="89">
        <v>19730</v>
      </c>
      <c r="AO2" s="22"/>
      <c r="AP2" s="22"/>
      <c r="AQ2" s="22"/>
      <c r="AR2" s="22"/>
      <c r="AS2" s="22"/>
      <c r="AT2" s="22"/>
      <c r="AU2" s="22"/>
      <c r="AV2" s="23">
        <v>16295.650150596819</v>
      </c>
      <c r="AW2" s="23">
        <v>14978.867129840171</v>
      </c>
      <c r="AX2" s="90">
        <v>14218.204228075467</v>
      </c>
      <c r="AY2" s="23">
        <v>13437.685607364581</v>
      </c>
      <c r="AZ2" s="23">
        <v>12136.692605437645</v>
      </c>
      <c r="BA2" s="91">
        <v>10349.046216021166</v>
      </c>
      <c r="BC2" s="10" t="s">
        <v>7</v>
      </c>
      <c r="BD2" s="27">
        <v>20970</v>
      </c>
      <c r="BE2" s="23">
        <v>498916.7128347882</v>
      </c>
      <c r="BF2" s="23">
        <v>8050061.1737669539</v>
      </c>
      <c r="BG2" s="23">
        <v>17121.111992510447</v>
      </c>
      <c r="BH2" s="23">
        <v>15737.626868574778</v>
      </c>
      <c r="BI2" s="29">
        <v>14938.432322220055</v>
      </c>
      <c r="BJ2" s="23">
        <v>14118.376258550732</v>
      </c>
      <c r="BK2" s="23">
        <v>12751.481002355771</v>
      </c>
      <c r="BL2" s="32">
        <v>10873.280761594864</v>
      </c>
      <c r="BN2" s="22" t="s">
        <v>7</v>
      </c>
      <c r="BO2" s="22">
        <v>20970</v>
      </c>
      <c r="BP2" s="22">
        <v>19730</v>
      </c>
      <c r="BQ2" s="36">
        <v>40700</v>
      </c>
      <c r="BR2" s="23">
        <v>14938.432322220055</v>
      </c>
      <c r="BS2" s="17">
        <v>14218.204228075467</v>
      </c>
      <c r="BT2" s="39">
        <v>29156.636550295523</v>
      </c>
      <c r="BU2" s="23">
        <v>10873.280761594864</v>
      </c>
      <c r="BV2" s="23">
        <v>10349.046216021166</v>
      </c>
      <c r="BW2" s="43">
        <v>21222.32697761603</v>
      </c>
    </row>
    <row r="3" spans="1:86" x14ac:dyDescent="0.3">
      <c r="A3" s="9" t="s">
        <v>8</v>
      </c>
      <c r="B3" s="12">
        <v>99743</v>
      </c>
      <c r="C3" s="12">
        <v>26</v>
      </c>
      <c r="D3" s="11">
        <f t="shared" ref="D3:D24" si="3">(C3/B3)*1000</f>
        <v>0.26066992169876579</v>
      </c>
      <c r="E3" s="12">
        <v>498388</v>
      </c>
      <c r="F3" s="74">
        <f t="shared" ref="F3:F24" si="4">1-D3/1000</f>
        <v>0.99973933007830118</v>
      </c>
      <c r="G3" s="11">
        <f>(C3/E3)*1000</f>
        <v>5.2168190245351014E-2</v>
      </c>
      <c r="H3" s="11">
        <f t="shared" si="0"/>
        <v>0</v>
      </c>
      <c r="I3" s="83">
        <v>9</v>
      </c>
      <c r="J3" s="61">
        <v>0</v>
      </c>
      <c r="K3" s="11">
        <f t="shared" ref="K3:K21" si="5">(I3-J3)/I3</f>
        <v>1</v>
      </c>
      <c r="L3" s="11">
        <f t="shared" si="1"/>
        <v>0.99973933007830118</v>
      </c>
      <c r="M3" s="12">
        <f>M2*L2</f>
        <v>99747.207785010687</v>
      </c>
      <c r="N3" s="86">
        <f t="shared" si="2"/>
        <v>5.2168190245351014E-5</v>
      </c>
      <c r="O3" s="12">
        <f t="shared" ref="O3:O24" si="6">M3*(1-L3)</f>
        <v>26.001096842994617</v>
      </c>
      <c r="P3" s="40">
        <f t="shared" ref="P3:P19" si="7">O3/N3</f>
        <v>498409.02513024618</v>
      </c>
      <c r="Q3" s="12">
        <f>SUM(P3:$P$24)</f>
        <v>7902411.7042718921</v>
      </c>
      <c r="S3" s="18" t="s">
        <v>8</v>
      </c>
      <c r="T3">
        <v>99742</v>
      </c>
      <c r="U3">
        <v>27</v>
      </c>
      <c r="V3" s="2">
        <v>0.27069840187684224</v>
      </c>
      <c r="W3">
        <v>498625</v>
      </c>
      <c r="X3" s="2">
        <v>0.99972930159812312</v>
      </c>
      <c r="Y3" s="2">
        <v>5.4148909501128099E-2</v>
      </c>
      <c r="Z3" s="2">
        <v>5.4148909501128099E-3</v>
      </c>
      <c r="AA3" s="1">
        <v>10</v>
      </c>
      <c r="AB3" s="1">
        <v>1</v>
      </c>
      <c r="AC3" s="2">
        <v>0.9</v>
      </c>
      <c r="AD3" s="2">
        <v>0.9997563681404904</v>
      </c>
      <c r="AE3" s="1">
        <v>99750.685779068866</v>
      </c>
      <c r="AF3" s="2">
        <v>4.8734018551015295E-5</v>
      </c>
      <c r="AG3" s="1">
        <v>24.302445063712014</v>
      </c>
      <c r="AH3" s="58">
        <v>498675.17160055152</v>
      </c>
      <c r="AI3" s="8">
        <v>7551144.4609321654</v>
      </c>
      <c r="AK3" s="10" t="s">
        <v>8</v>
      </c>
      <c r="AL3" s="12">
        <v>498409.02513024618</v>
      </c>
      <c r="AM3" s="12">
        <v>7902411.7042718921</v>
      </c>
      <c r="AN3" s="25">
        <v>25551</v>
      </c>
      <c r="AO3" s="10"/>
      <c r="AP3" s="10"/>
      <c r="AQ3" s="10"/>
      <c r="AR3" s="10"/>
      <c r="AS3" s="10"/>
      <c r="AT3" s="10"/>
      <c r="AU3" s="10"/>
      <c r="AV3" s="12">
        <v>19722.224929954245</v>
      </c>
      <c r="AW3" s="12">
        <v>16289.228466797427</v>
      </c>
      <c r="AX3" s="15">
        <v>14972.964355327218</v>
      </c>
      <c r="AY3" s="12">
        <v>14212.60121065032</v>
      </c>
      <c r="AZ3" s="12">
        <v>13432.390171639792</v>
      </c>
      <c r="BA3" s="92">
        <v>12131.909856571398</v>
      </c>
      <c r="BC3" s="10" t="s">
        <v>8</v>
      </c>
      <c r="BD3" s="28">
        <v>27490</v>
      </c>
      <c r="BE3" s="12">
        <v>498675.17160055152</v>
      </c>
      <c r="BF3" s="12">
        <v>7551144.4609321654</v>
      </c>
      <c r="BG3" s="12">
        <v>20959.847765064507</v>
      </c>
      <c r="BH3" s="12">
        <v>17112.82312501856</v>
      </c>
      <c r="BI3" s="30">
        <v>15730.007789638348</v>
      </c>
      <c r="BJ3" s="12">
        <v>14931.200158438311</v>
      </c>
      <c r="BK3" s="12">
        <v>14111.541109638738</v>
      </c>
      <c r="BL3" s="32">
        <v>12745.307610323754</v>
      </c>
      <c r="BN3" s="10" t="s">
        <v>8</v>
      </c>
      <c r="BO3" s="10">
        <v>27490</v>
      </c>
      <c r="BP3" s="10">
        <v>25551</v>
      </c>
      <c r="BQ3" s="37">
        <v>53041</v>
      </c>
      <c r="BR3" s="12">
        <v>15730.007789638348</v>
      </c>
      <c r="BS3" s="8">
        <v>14972.964355327218</v>
      </c>
      <c r="BT3" s="40">
        <v>30702.972144965566</v>
      </c>
      <c r="BU3" s="12">
        <v>12745.307610323754</v>
      </c>
      <c r="BV3" s="12">
        <v>12131.909856571398</v>
      </c>
      <c r="BW3" s="43">
        <v>24877.217466895152</v>
      </c>
      <c r="BY3" s="35" t="s">
        <v>56</v>
      </c>
      <c r="BZ3" s="45">
        <f>SUM(BQ2:BQ5,BQ15:BQ19)/SUM(BQ6:BQ14)</f>
        <v>0.70123916314510637</v>
      </c>
      <c r="CA3" s="3">
        <f>SUM(BG2:BG5,AV2:AV5,AV15:AV19,BG15:BG19)/SUM(AV6:AV14,BG6:BG14)</f>
        <v>0.74299565723935346</v>
      </c>
      <c r="CB3" s="3">
        <f t="shared" ref="CB3:CF3" si="8">SUM(BH2:BH5,AW2:AW5,AW15:AW19,BH15:BH19)/SUM(AW6:AW14,BH6:BH14)</f>
        <v>0.8037777414981867</v>
      </c>
      <c r="CC3" s="3">
        <f t="shared" si="8"/>
        <v>0.88431754625867798</v>
      </c>
      <c r="CD3" s="3">
        <f t="shared" si="8"/>
        <v>0.98029675679549633</v>
      </c>
      <c r="CE3" s="3">
        <f t="shared" si="8"/>
        <v>1.0365439188801882</v>
      </c>
      <c r="CF3" s="3">
        <f t="shared" si="8"/>
        <v>1.053826530559046</v>
      </c>
    </row>
    <row r="4" spans="1:86" x14ac:dyDescent="0.3">
      <c r="A4" s="9" t="s">
        <v>9</v>
      </c>
      <c r="B4" s="12">
        <v>99717</v>
      </c>
      <c r="C4" s="12">
        <v>53</v>
      </c>
      <c r="D4" s="11">
        <f t="shared" si="3"/>
        <v>0.53150415676364116</v>
      </c>
      <c r="E4" s="12">
        <v>498160</v>
      </c>
      <c r="F4" s="74">
        <f t="shared" si="4"/>
        <v>0.99946849584323638</v>
      </c>
      <c r="G4" s="11">
        <f>(C4/E4)*1000</f>
        <v>0.10639152079653123</v>
      </c>
      <c r="H4" s="11">
        <f t="shared" si="0"/>
        <v>2.1278304159306247E-2</v>
      </c>
      <c r="I4" s="83">
        <v>15</v>
      </c>
      <c r="J4" s="61">
        <v>3</v>
      </c>
      <c r="K4" s="11">
        <f t="shared" si="5"/>
        <v>0.8</v>
      </c>
      <c r="L4" s="11">
        <f t="shared" si="1"/>
        <v>0.99957477407004947</v>
      </c>
      <c r="M4" s="12">
        <f t="shared" ref="M4:M19" si="9">M3*L3</f>
        <v>99721.206688167687</v>
      </c>
      <c r="N4" s="86">
        <f t="shared" si="2"/>
        <v>8.5113216637224988E-5</v>
      </c>
      <c r="O4" s="12">
        <f t="shared" si="6"/>
        <v>42.404042849765567</v>
      </c>
      <c r="P4" s="40">
        <f t="shared" si="7"/>
        <v>498207.4996707362</v>
      </c>
      <c r="Q4" s="12">
        <f>SUM(P4:$P$24)</f>
        <v>7404002.6791416481</v>
      </c>
      <c r="S4" s="18" t="s">
        <v>9</v>
      </c>
      <c r="T4">
        <v>99715</v>
      </c>
      <c r="U4">
        <v>45</v>
      </c>
      <c r="V4" s="2">
        <v>0.45128616557187984</v>
      </c>
      <c r="W4">
        <v>498490</v>
      </c>
      <c r="X4" s="2">
        <v>0.99954871383442812</v>
      </c>
      <c r="Y4" s="2">
        <v>9.0272623322433757E-2</v>
      </c>
      <c r="Z4" s="2">
        <v>3.5106020180946461E-2</v>
      </c>
      <c r="AA4" s="1">
        <v>18</v>
      </c>
      <c r="AB4" s="1">
        <v>7</v>
      </c>
      <c r="AC4" s="2">
        <v>0.61111111111111116</v>
      </c>
      <c r="AD4" s="2">
        <v>0.99972418980462596</v>
      </c>
      <c r="AE4" s="1">
        <v>99726.38333400515</v>
      </c>
      <c r="AF4" s="2">
        <v>5.5166603141487295E-5</v>
      </c>
      <c r="AG4" s="1">
        <v>27.50555327129814</v>
      </c>
      <c r="AH4" s="58">
        <v>498590.66364397854</v>
      </c>
      <c r="AI4" s="8">
        <v>7052469.289331615</v>
      </c>
      <c r="AK4" s="10" t="s">
        <v>9</v>
      </c>
      <c r="AL4" s="12">
        <v>498207.4996707362</v>
      </c>
      <c r="AM4" s="12">
        <v>7404002.6791416481</v>
      </c>
      <c r="AN4" s="25">
        <v>30965</v>
      </c>
      <c r="AO4" s="10"/>
      <c r="AP4" s="10"/>
      <c r="AQ4" s="10"/>
      <c r="AR4" s="10"/>
      <c r="AS4" s="10"/>
      <c r="AT4" s="10"/>
      <c r="AU4" s="10"/>
      <c r="AV4" s="12">
        <v>25540.668772521538</v>
      </c>
      <c r="AW4" s="12">
        <v>19714.250494819309</v>
      </c>
      <c r="AX4" s="15">
        <v>16282.642120872057</v>
      </c>
      <c r="AY4" s="12">
        <v>14966.910224342842</v>
      </c>
      <c r="AZ4" s="12">
        <v>14206.854522999431</v>
      </c>
      <c r="BA4" s="92">
        <v>13426.958952570376</v>
      </c>
      <c r="BC4" s="10" t="s">
        <v>9</v>
      </c>
      <c r="BD4" s="28">
        <v>33319</v>
      </c>
      <c r="BE4" s="12">
        <v>498590.66364397854</v>
      </c>
      <c r="BF4" s="12">
        <v>7052469.289331615</v>
      </c>
      <c r="BG4" s="12">
        <v>27485.341408879984</v>
      </c>
      <c r="BH4" s="12">
        <v>20956.295805782032</v>
      </c>
      <c r="BI4" s="30">
        <v>17109.923101524611</v>
      </c>
      <c r="BJ4" s="12">
        <v>15727.342104858188</v>
      </c>
      <c r="BK4" s="12">
        <v>14928.669843543103</v>
      </c>
      <c r="BL4" s="32">
        <v>14109.149698212652</v>
      </c>
      <c r="BN4" s="10" t="s">
        <v>9</v>
      </c>
      <c r="BO4" s="10">
        <v>33319</v>
      </c>
      <c r="BP4" s="10">
        <v>30965</v>
      </c>
      <c r="BQ4" s="37">
        <v>64284</v>
      </c>
      <c r="BR4" s="12">
        <v>17109.923101524611</v>
      </c>
      <c r="BS4" s="8">
        <v>16282.642120872057</v>
      </c>
      <c r="BT4" s="40">
        <v>33392.565222396668</v>
      </c>
      <c r="BU4" s="12">
        <v>14109.149698212652</v>
      </c>
      <c r="BV4" s="12">
        <v>13426.958952570376</v>
      </c>
      <c r="BW4" s="43">
        <v>27536.108650783026</v>
      </c>
      <c r="BY4" s="46" t="s">
        <v>57</v>
      </c>
      <c r="BZ4" s="47">
        <v>0.88431754625867798</v>
      </c>
      <c r="CA4" s="3"/>
      <c r="CB4" s="3"/>
      <c r="CC4" s="3"/>
      <c r="CD4" s="3"/>
      <c r="CE4" s="3"/>
      <c r="CF4" s="3"/>
      <c r="CH4" t="s">
        <v>65</v>
      </c>
    </row>
    <row r="5" spans="1:86" x14ac:dyDescent="0.3">
      <c r="A5" s="9" t="s">
        <v>10</v>
      </c>
      <c r="B5" s="12">
        <v>99664</v>
      </c>
      <c r="C5" s="12">
        <v>73</v>
      </c>
      <c r="D5" s="11">
        <f t="shared" si="3"/>
        <v>0.73246106919248666</v>
      </c>
      <c r="E5" s="12">
        <v>497850</v>
      </c>
      <c r="F5" s="74">
        <f t="shared" si="4"/>
        <v>0.99926753893080755</v>
      </c>
      <c r="G5" s="11">
        <f>(C5/E5)*1000</f>
        <v>0.14663051119815207</v>
      </c>
      <c r="H5" s="11">
        <f t="shared" si="0"/>
        <v>4.3989153359445622E-2</v>
      </c>
      <c r="I5" s="83">
        <v>20</v>
      </c>
      <c r="J5" s="61">
        <v>6</v>
      </c>
      <c r="K5" s="11">
        <f t="shared" si="5"/>
        <v>0.7</v>
      </c>
      <c r="L5" s="11">
        <f t="shared" si="1"/>
        <v>0.99948722090125997</v>
      </c>
      <c r="M5" s="12">
        <f t="shared" si="9"/>
        <v>99678.802645317919</v>
      </c>
      <c r="N5" s="86">
        <f t="shared" si="2"/>
        <v>1.0264135783870646E-4</v>
      </c>
      <c r="O5" s="12">
        <f t="shared" si="6"/>
        <v>51.113206583951929</v>
      </c>
      <c r="P5" s="40">
        <f t="shared" si="7"/>
        <v>497978.66727633</v>
      </c>
      <c r="Q5" s="12">
        <f>SUM(P5:$P$24)</f>
        <v>6905795.1794709116</v>
      </c>
      <c r="S5" s="18" t="s">
        <v>10</v>
      </c>
      <c r="T5">
        <v>99670</v>
      </c>
      <c r="U5">
        <v>193</v>
      </c>
      <c r="V5" s="2">
        <v>1.9363900872880506</v>
      </c>
      <c r="W5">
        <v>497960</v>
      </c>
      <c r="X5" s="2">
        <v>0.99806360991271192</v>
      </c>
      <c r="Y5" s="2">
        <v>0.38758133183388221</v>
      </c>
      <c r="Z5" s="2">
        <v>0.28914797771734069</v>
      </c>
      <c r="AA5" s="1">
        <v>63</v>
      </c>
      <c r="AB5" s="1">
        <v>47</v>
      </c>
      <c r="AC5" s="2">
        <v>0.25396825396825395</v>
      </c>
      <c r="AD5" s="2">
        <v>0.99950786277372772</v>
      </c>
      <c r="AE5" s="1">
        <v>99698.877780733848</v>
      </c>
      <c r="AF5" s="2">
        <v>9.8433354116541521E-5</v>
      </c>
      <c r="AG5" s="1">
        <v>49.065529173469628</v>
      </c>
      <c r="AH5" s="58">
        <v>498464.46475224057</v>
      </c>
      <c r="AI5" s="8">
        <v>6553878.6256876346</v>
      </c>
      <c r="AK5" s="10" t="s">
        <v>10</v>
      </c>
      <c r="AL5" s="12">
        <v>497978.66727633</v>
      </c>
      <c r="AM5" s="12">
        <v>6905795.1794709116</v>
      </c>
      <c r="AN5" s="25">
        <v>32668</v>
      </c>
      <c r="AO5" s="11">
        <v>1.604E-3</v>
      </c>
      <c r="AP5" s="12">
        <v>255.11129746166836</v>
      </c>
      <c r="AQ5" s="12">
        <v>226.48365744484755</v>
      </c>
      <c r="AR5" s="12">
        <v>181.38887399600063</v>
      </c>
      <c r="AS5" s="12">
        <v>144.28123891555165</v>
      </c>
      <c r="AT5" s="12">
        <v>125.25314826643107</v>
      </c>
      <c r="AU5" s="12">
        <v>116.93306326509276</v>
      </c>
      <c r="AV5" s="12">
        <v>30950.777421862436</v>
      </c>
      <c r="AW5" s="12">
        <v>25528.937651665641</v>
      </c>
      <c r="AX5" s="15">
        <v>19705.195514419305</v>
      </c>
      <c r="AY5" s="12">
        <v>16275.16331738909</v>
      </c>
      <c r="AZ5" s="12">
        <v>14960.035751546342</v>
      </c>
      <c r="BA5" s="92">
        <v>14200.329152466817</v>
      </c>
      <c r="BC5" s="10" t="s">
        <v>10</v>
      </c>
      <c r="BD5" s="28">
        <v>35337</v>
      </c>
      <c r="BE5" s="12">
        <v>498464.46475224057</v>
      </c>
      <c r="BF5" s="12">
        <v>6553878.6256876346</v>
      </c>
      <c r="BG5" s="12">
        <v>33310.566587221896</v>
      </c>
      <c r="BH5" s="12">
        <v>27478.38456055176</v>
      </c>
      <c r="BI5" s="30">
        <v>20950.991532159471</v>
      </c>
      <c r="BJ5" s="12">
        <v>17105.592387994293</v>
      </c>
      <c r="BK5" s="12">
        <v>15723.361338092298</v>
      </c>
      <c r="BL5" s="32">
        <v>14924.891229688588</v>
      </c>
      <c r="BN5" s="10" t="s">
        <v>10</v>
      </c>
      <c r="BO5" s="10">
        <v>35337</v>
      </c>
      <c r="BP5" s="10">
        <v>32668</v>
      </c>
      <c r="BQ5" s="37">
        <v>68005</v>
      </c>
      <c r="BR5" s="12">
        <v>20950.991532159471</v>
      </c>
      <c r="BS5" s="8">
        <v>19705.195514419305</v>
      </c>
      <c r="BT5" s="40">
        <v>40656.18704657878</v>
      </c>
      <c r="BU5" s="12">
        <v>14924.891229688588</v>
      </c>
      <c r="BV5" s="12">
        <v>14200.329152466817</v>
      </c>
      <c r="BW5" s="43">
        <v>29125.220382155407</v>
      </c>
      <c r="BY5" s="42" t="s">
        <v>58</v>
      </c>
      <c r="BZ5" s="48">
        <v>1.0538265305590457</v>
      </c>
      <c r="CA5" s="3"/>
      <c r="CB5" s="3"/>
      <c r="CC5" s="3"/>
      <c r="CD5" s="3"/>
      <c r="CE5" s="3"/>
      <c r="CF5" s="3"/>
      <c r="CH5" t="s">
        <v>66</v>
      </c>
    </row>
    <row r="6" spans="1:86" x14ac:dyDescent="0.3">
      <c r="A6" s="9" t="s">
        <v>11</v>
      </c>
      <c r="B6" s="12">
        <v>99591</v>
      </c>
      <c r="C6" s="12">
        <v>86</v>
      </c>
      <c r="D6" s="11">
        <f t="shared" si="3"/>
        <v>0.8635318452470605</v>
      </c>
      <c r="E6" s="12">
        <v>497499</v>
      </c>
      <c r="F6" s="74">
        <f t="shared" si="4"/>
        <v>0.99913646815475299</v>
      </c>
      <c r="G6" s="11">
        <f t="shared" ref="G6:G24" si="10">(C6/E6)*1000</f>
        <v>0.17286466907471171</v>
      </c>
      <c r="H6" s="11">
        <f t="shared" si="0"/>
        <v>4.9389905449917629E-2</v>
      </c>
      <c r="I6" s="83">
        <v>28</v>
      </c>
      <c r="J6" s="61">
        <v>8</v>
      </c>
      <c r="K6" s="11">
        <f t="shared" si="5"/>
        <v>0.7142857142857143</v>
      </c>
      <c r="L6" s="11">
        <f t="shared" si="1"/>
        <v>0.99938311542039993</v>
      </c>
      <c r="M6" s="12">
        <f t="shared" si="9"/>
        <v>99627.689438733971</v>
      </c>
      <c r="N6" s="86">
        <f t="shared" si="2"/>
        <v>1.2347476362479408E-4</v>
      </c>
      <c r="O6" s="12">
        <f t="shared" si="6"/>
        <v>61.458785315940176</v>
      </c>
      <c r="P6" s="40">
        <f t="shared" si="7"/>
        <v>497743.6968634057</v>
      </c>
      <c r="Q6" s="12">
        <f>SUM(P6:$P$24)</f>
        <v>6407816.5121945813</v>
      </c>
      <c r="S6" s="18" t="s">
        <v>11</v>
      </c>
      <c r="T6">
        <v>99477</v>
      </c>
      <c r="U6">
        <v>262</v>
      </c>
      <c r="V6" s="2">
        <v>2.6337746413743881</v>
      </c>
      <c r="W6">
        <v>496744</v>
      </c>
      <c r="X6" s="2">
        <v>0.99736622535862562</v>
      </c>
      <c r="Y6" s="2">
        <v>0.52743465446990812</v>
      </c>
      <c r="Z6" s="2">
        <v>0.35413469657265256</v>
      </c>
      <c r="AA6" s="1">
        <v>70</v>
      </c>
      <c r="AB6" s="1">
        <v>47</v>
      </c>
      <c r="AC6" s="2">
        <v>0.32857142857142857</v>
      </c>
      <c r="AD6" s="2">
        <v>0.99913385061069515</v>
      </c>
      <c r="AE6" s="1">
        <v>99649.812251560375</v>
      </c>
      <c r="AF6" s="2">
        <v>1.7329995789725554E-4</v>
      </c>
      <c r="AG6" s="1">
        <v>86.311624026031865</v>
      </c>
      <c r="AH6" s="58">
        <v>498047.57642932318</v>
      </c>
      <c r="AI6" s="8">
        <v>6055414.1609353945</v>
      </c>
      <c r="AK6" s="10" t="s">
        <v>11</v>
      </c>
      <c r="AL6" s="12">
        <v>497743.6968634057</v>
      </c>
      <c r="AM6" s="12">
        <v>6407816.5121945813</v>
      </c>
      <c r="AN6" s="25">
        <v>33431</v>
      </c>
      <c r="AO6" s="11">
        <v>1.1415999999999999E-2</v>
      </c>
      <c r="AP6" s="12">
        <v>1886.0255346814224</v>
      </c>
      <c r="AQ6" s="12">
        <v>1814.8231820498297</v>
      </c>
      <c r="AR6" s="12">
        <v>1611.1704811822403</v>
      </c>
      <c r="AS6" s="12">
        <v>1290.3730127565971</v>
      </c>
      <c r="AT6" s="12">
        <v>1026.3949096890017</v>
      </c>
      <c r="AU6" s="12">
        <v>891.03195099698894</v>
      </c>
      <c r="AV6" s="12">
        <v>32652.585658073676</v>
      </c>
      <c r="AW6" s="12">
        <v>30936.173348577689</v>
      </c>
      <c r="AX6" s="15">
        <v>25516.891864535159</v>
      </c>
      <c r="AY6" s="12">
        <v>19695.897650412193</v>
      </c>
      <c r="AZ6" s="12">
        <v>16267.483908417589</v>
      </c>
      <c r="BA6" s="92">
        <v>14952.976883347972</v>
      </c>
      <c r="BC6" s="10" t="s">
        <v>11</v>
      </c>
      <c r="BD6" s="28">
        <v>36430</v>
      </c>
      <c r="BE6" s="12">
        <v>498047.57642932318</v>
      </c>
      <c r="BF6" s="12">
        <v>6055414.1609353945</v>
      </c>
      <c r="BG6" s="12">
        <v>35307.446072471277</v>
      </c>
      <c r="BH6" s="12">
        <v>33282.707457390286</v>
      </c>
      <c r="BI6" s="30">
        <v>27455.403147700956</v>
      </c>
      <c r="BJ6" s="12">
        <v>20933.469272618582</v>
      </c>
      <c r="BK6" s="12">
        <v>17091.286209264614</v>
      </c>
      <c r="BL6" s="32">
        <v>15710.211181556828</v>
      </c>
      <c r="BN6" s="10" t="s">
        <v>11</v>
      </c>
      <c r="BO6" s="10">
        <v>36430</v>
      </c>
      <c r="BP6" s="10">
        <v>33431</v>
      </c>
      <c r="BQ6" s="37">
        <v>69861</v>
      </c>
      <c r="BR6" s="12">
        <v>27455.403147700956</v>
      </c>
      <c r="BS6" s="8">
        <v>25516.891864535159</v>
      </c>
      <c r="BT6" s="40">
        <v>52972.295012236114</v>
      </c>
      <c r="BU6" s="12">
        <v>15710.211181556828</v>
      </c>
      <c r="BV6" s="12">
        <v>14952.976883347972</v>
      </c>
      <c r="BW6" s="43">
        <v>30663.1880649048</v>
      </c>
      <c r="BZ6" s="3"/>
      <c r="CA6" s="3"/>
      <c r="CB6" s="3"/>
      <c r="CC6" s="3"/>
      <c r="CD6" s="3"/>
      <c r="CE6" s="3"/>
      <c r="CF6" s="3"/>
      <c r="CH6" t="s">
        <v>67</v>
      </c>
    </row>
    <row r="7" spans="1:86" x14ac:dyDescent="0.3">
      <c r="A7" s="9" t="s">
        <v>12</v>
      </c>
      <c r="B7" s="12">
        <v>99505</v>
      </c>
      <c r="C7" s="12">
        <v>118</v>
      </c>
      <c r="D7" s="11">
        <f t="shared" si="3"/>
        <v>1.1858700567810663</v>
      </c>
      <c r="E7" s="12">
        <v>497123</v>
      </c>
      <c r="F7" s="74">
        <f t="shared" si="4"/>
        <v>0.99881412994321894</v>
      </c>
      <c r="G7" s="11">
        <f t="shared" si="10"/>
        <v>0.23736580282948083</v>
      </c>
      <c r="H7" s="11">
        <f t="shared" si="0"/>
        <v>7.9121934276493611E-2</v>
      </c>
      <c r="I7" s="83">
        <v>30</v>
      </c>
      <c r="J7" s="61">
        <v>10</v>
      </c>
      <c r="K7" s="11">
        <f t="shared" si="5"/>
        <v>0.66666666666666663</v>
      </c>
      <c r="L7" s="11">
        <f t="shared" si="1"/>
        <v>0.99920926362553564</v>
      </c>
      <c r="M7" s="12">
        <f t="shared" si="9"/>
        <v>99566.230653418024</v>
      </c>
      <c r="N7" s="86">
        <f t="shared" si="2"/>
        <v>1.5824386855298723E-4</v>
      </c>
      <c r="O7" s="12">
        <f t="shared" si="6"/>
        <v>78.730640245966242</v>
      </c>
      <c r="P7" s="40">
        <f t="shared" si="7"/>
        <v>497527.27208892553</v>
      </c>
      <c r="Q7" s="12">
        <f>SUM(P7:$P$24)</f>
        <v>5910072.8153311759</v>
      </c>
      <c r="S7" s="18" t="s">
        <v>12</v>
      </c>
      <c r="T7">
        <v>99215</v>
      </c>
      <c r="U7">
        <v>265</v>
      </c>
      <c r="V7" s="2">
        <v>2.6709670916696067</v>
      </c>
      <c r="W7">
        <v>495395</v>
      </c>
      <c r="X7" s="2">
        <v>0.99732903290833042</v>
      </c>
      <c r="Y7" s="2">
        <v>0.53492667467374522</v>
      </c>
      <c r="Z7" s="2">
        <v>0.27368341494935805</v>
      </c>
      <c r="AA7" s="1">
        <v>86</v>
      </c>
      <c r="AB7" s="1">
        <v>44</v>
      </c>
      <c r="AC7" s="2">
        <v>0.48837209302325579</v>
      </c>
      <c r="AD7" s="2">
        <v>0.99869468173365983</v>
      </c>
      <c r="AE7" s="1">
        <v>99563.500627534348</v>
      </c>
      <c r="AF7" s="2">
        <v>2.6124325972438716E-4</v>
      </c>
      <c r="AG7" s="1">
        <v>129.96205602989176</v>
      </c>
      <c r="AH7" s="58">
        <v>497475.25033565389</v>
      </c>
      <c r="AI7" s="8">
        <v>5557366.5845060702</v>
      </c>
      <c r="AK7" s="10" t="s">
        <v>12</v>
      </c>
      <c r="AL7" s="12">
        <v>497527.27208892553</v>
      </c>
      <c r="AM7" s="12">
        <v>5910072.8153311759</v>
      </c>
      <c r="AN7" s="25">
        <v>32745</v>
      </c>
      <c r="AO7" s="11">
        <v>3.3628000000000005E-2</v>
      </c>
      <c r="AP7" s="12">
        <v>5562.1942625596103</v>
      </c>
      <c r="AQ7" s="12">
        <v>5553.2313860325303</v>
      </c>
      <c r="AR7" s="12">
        <v>5343.5825068831264</v>
      </c>
      <c r="AS7" s="12">
        <v>4743.9455722224184</v>
      </c>
      <c r="AT7" s="12">
        <v>3799.3864782640344</v>
      </c>
      <c r="AU7" s="12">
        <v>3022.1268599694604</v>
      </c>
      <c r="AV7" s="12">
        <v>33416.463810629364</v>
      </c>
      <c r="AW7" s="12">
        <v>32638.387932353038</v>
      </c>
      <c r="AX7" s="15">
        <v>30922.721938981875</v>
      </c>
      <c r="AY7" s="12">
        <v>25505.796821841464</v>
      </c>
      <c r="AZ7" s="12">
        <v>19687.333644008824</v>
      </c>
      <c r="BA7" s="92">
        <v>16260.410616363013</v>
      </c>
      <c r="BC7" s="10" t="s">
        <v>12</v>
      </c>
      <c r="BD7" s="28">
        <v>37271</v>
      </c>
      <c r="BE7" s="12">
        <v>497475.25033565389</v>
      </c>
      <c r="BF7" s="12">
        <v>5557366.5845060702</v>
      </c>
      <c r="BG7" s="12">
        <v>36388.136851619973</v>
      </c>
      <c r="BH7" s="12">
        <v>35266.872895039174</v>
      </c>
      <c r="BI7" s="30">
        <v>33244.460986877588</v>
      </c>
      <c r="BJ7" s="12">
        <v>27423.853062172391</v>
      </c>
      <c r="BK7" s="12">
        <v>20909.413798276877</v>
      </c>
      <c r="BL7" s="32">
        <v>17071.64593886703</v>
      </c>
      <c r="BN7" s="10" t="s">
        <v>12</v>
      </c>
      <c r="BO7" s="10">
        <v>37271</v>
      </c>
      <c r="BP7" s="10">
        <v>32745</v>
      </c>
      <c r="BQ7" s="37">
        <v>70016</v>
      </c>
      <c r="BR7" s="12">
        <v>33244.460986877588</v>
      </c>
      <c r="BS7" s="8">
        <v>30922.721938981875</v>
      </c>
      <c r="BT7" s="40">
        <v>64167.182925859466</v>
      </c>
      <c r="BU7" s="12">
        <v>17071.64593886703</v>
      </c>
      <c r="BV7" s="12">
        <v>16260.410616363013</v>
      </c>
      <c r="BW7" s="43">
        <v>33332.05655523004</v>
      </c>
      <c r="BY7" s="35" t="s">
        <v>59</v>
      </c>
      <c r="BZ7" s="45">
        <f>0.8*SUM(BQ10:BQ14)/SUM(BQ6:BQ9)</f>
        <v>1.6193707329218592</v>
      </c>
      <c r="CA7" s="3">
        <f>0.8*SUM(BG10:BG14,AV10:AV14)/SUM(BG6:BG9,AV6:AV9)</f>
        <v>1.596186053898724</v>
      </c>
      <c r="CB7" s="3">
        <f t="shared" ref="CB7:CF7" si="11">0.8*SUM(BH10:BH14,AW10:AW14)/SUM(BH6:BH9,AW6:AW9)</f>
        <v>1.5026442668478752</v>
      </c>
      <c r="CC7" s="3">
        <f t="shared" si="11"/>
        <v>1.4021266667671006</v>
      </c>
      <c r="CD7" s="3">
        <f t="shared" si="11"/>
        <v>1.3959790647066046</v>
      </c>
      <c r="CE7" s="3">
        <f t="shared" si="11"/>
        <v>1.5152659575960856</v>
      </c>
      <c r="CF7" s="3">
        <f t="shared" si="11"/>
        <v>1.7265220963661603</v>
      </c>
    </row>
    <row r="8" spans="1:86" x14ac:dyDescent="0.3">
      <c r="A8" s="9" t="s">
        <v>13</v>
      </c>
      <c r="B8" s="12">
        <v>99387</v>
      </c>
      <c r="C8" s="12">
        <v>163</v>
      </c>
      <c r="D8" s="11">
        <f t="shared" si="3"/>
        <v>1.6400535281274211</v>
      </c>
      <c r="E8" s="12">
        <v>496503</v>
      </c>
      <c r="F8" s="74">
        <f t="shared" si="4"/>
        <v>0.99835994647187254</v>
      </c>
      <c r="G8" s="11">
        <f t="shared" si="10"/>
        <v>0.32829610294399025</v>
      </c>
      <c r="H8" s="11">
        <f t="shared" si="0"/>
        <v>3.3795187067763702E-2</v>
      </c>
      <c r="I8" s="83">
        <v>68</v>
      </c>
      <c r="J8" s="61">
        <v>7</v>
      </c>
      <c r="K8" s="11">
        <f t="shared" si="5"/>
        <v>0.8970588235294118</v>
      </c>
      <c r="L8" s="11">
        <f t="shared" si="1"/>
        <v>0.99852865124387602</v>
      </c>
      <c r="M8" s="12">
        <f t="shared" si="9"/>
        <v>99487.500013172059</v>
      </c>
      <c r="N8" s="86">
        <f t="shared" si="2"/>
        <v>2.9450091587622659E-4</v>
      </c>
      <c r="O8" s="12">
        <f t="shared" si="6"/>
        <v>146.38080939426519</v>
      </c>
      <c r="P8" s="40">
        <f t="shared" si="7"/>
        <v>497047.04299047543</v>
      </c>
      <c r="Q8" s="12">
        <f>SUM(P8:$P$24)</f>
        <v>5412545.5432422506</v>
      </c>
      <c r="S8" s="18" t="s">
        <v>13</v>
      </c>
      <c r="T8">
        <v>98949</v>
      </c>
      <c r="U8">
        <v>340</v>
      </c>
      <c r="V8" s="2">
        <v>3.4361135534467251</v>
      </c>
      <c r="W8">
        <v>493967</v>
      </c>
      <c r="X8" s="2">
        <v>0.99656388644655325</v>
      </c>
      <c r="Y8" s="2">
        <v>0.68830508920636402</v>
      </c>
      <c r="Z8" s="2">
        <v>0.30765151714526878</v>
      </c>
      <c r="AA8" s="1">
        <v>132</v>
      </c>
      <c r="AB8" s="1">
        <v>59</v>
      </c>
      <c r="AC8" s="2">
        <v>0.55303030303030298</v>
      </c>
      <c r="AD8" s="2">
        <v>0.99809826339892349</v>
      </c>
      <c r="AE8" s="1">
        <v>99433.538571504454</v>
      </c>
      <c r="AF8" s="2">
        <v>3.8065357206109522E-4</v>
      </c>
      <c r="AG8" s="1">
        <v>189.09639967598284</v>
      </c>
      <c r="AH8" s="58">
        <v>496767.70048970589</v>
      </c>
      <c r="AI8" s="8">
        <v>5059891.334170416</v>
      </c>
      <c r="AK8" s="10" t="s">
        <v>13</v>
      </c>
      <c r="AL8" s="12">
        <v>497047.04299047543</v>
      </c>
      <c r="AM8" s="12">
        <v>5412545.5432422506</v>
      </c>
      <c r="AN8" s="25">
        <v>38127</v>
      </c>
      <c r="AO8" s="11">
        <v>6.1563999999999994E-2</v>
      </c>
      <c r="AP8" s="12">
        <v>10903.044961696893</v>
      </c>
      <c r="AQ8" s="12">
        <v>10173.082026621656</v>
      </c>
      <c r="AR8" s="12">
        <v>10156.68920145224</v>
      </c>
      <c r="AS8" s="12">
        <v>9773.2478573171793</v>
      </c>
      <c r="AT8" s="12">
        <v>8676.5303687611104</v>
      </c>
      <c r="AU8" s="12">
        <v>6948.9608722206976</v>
      </c>
      <c r="AV8" s="12">
        <v>32713.393487732392</v>
      </c>
      <c r="AW8" s="12">
        <v>33384.209180201186</v>
      </c>
      <c r="AX8" s="15">
        <v>32606.884325433544</v>
      </c>
      <c r="AY8" s="12">
        <v>30892.87434727895</v>
      </c>
      <c r="AZ8" s="12">
        <v>25481.177818019671</v>
      </c>
      <c r="BA8" s="92">
        <v>19668.330805336176</v>
      </c>
      <c r="BC8" s="10" t="s">
        <v>13</v>
      </c>
      <c r="BD8" s="28">
        <v>40560</v>
      </c>
      <c r="BE8" s="12">
        <v>496767.70048970589</v>
      </c>
      <c r="BF8" s="12">
        <v>5059891.334170416</v>
      </c>
      <c r="BG8" s="12">
        <v>37217.990146161974</v>
      </c>
      <c r="BH8" s="12">
        <v>36336.38267770614</v>
      </c>
      <c r="BI8" s="30">
        <v>35216.713474108954</v>
      </c>
      <c r="BJ8" s="12">
        <v>33197.178004992522</v>
      </c>
      <c r="BK8" s="12">
        <v>27384.848623265432</v>
      </c>
      <c r="BL8" s="32">
        <v>20879.674725826837</v>
      </c>
      <c r="BN8" s="10" t="s">
        <v>13</v>
      </c>
      <c r="BO8" s="10">
        <v>40560</v>
      </c>
      <c r="BP8" s="10">
        <v>38127</v>
      </c>
      <c r="BQ8" s="37">
        <v>78687</v>
      </c>
      <c r="BR8" s="12">
        <v>35216.713474108954</v>
      </c>
      <c r="BS8" s="8">
        <v>32606.884325433544</v>
      </c>
      <c r="BT8" s="40">
        <v>67823.597799542506</v>
      </c>
      <c r="BU8" s="12">
        <v>20879.674725826837</v>
      </c>
      <c r="BV8" s="12">
        <v>19668.330805336176</v>
      </c>
      <c r="BW8" s="43">
        <v>40548.005531163013</v>
      </c>
      <c r="BY8" s="46" t="s">
        <v>60</v>
      </c>
      <c r="BZ8" s="47">
        <f>CC7</f>
        <v>1.4021266667671006</v>
      </c>
      <c r="CA8" s="3"/>
      <c r="CB8" s="3"/>
      <c r="CC8" s="3"/>
      <c r="CD8" s="3"/>
      <c r="CE8" s="3"/>
      <c r="CF8" s="3"/>
    </row>
    <row r="9" spans="1:86" x14ac:dyDescent="0.3">
      <c r="A9" s="9" t="s">
        <v>14</v>
      </c>
      <c r="B9" s="12">
        <v>99224</v>
      </c>
      <c r="C9" s="12">
        <v>200</v>
      </c>
      <c r="D9" s="11">
        <f t="shared" si="3"/>
        <v>2.015641377086189</v>
      </c>
      <c r="E9" s="12">
        <v>495572</v>
      </c>
      <c r="F9" s="74">
        <f t="shared" si="4"/>
        <v>0.99798435862291379</v>
      </c>
      <c r="G9" s="11">
        <f t="shared" si="10"/>
        <v>0.40357405180276529</v>
      </c>
      <c r="H9" s="11">
        <f t="shared" si="0"/>
        <v>5.2640093713404168E-2</v>
      </c>
      <c r="I9" s="83">
        <v>92</v>
      </c>
      <c r="J9" s="61">
        <v>12</v>
      </c>
      <c r="K9" s="11">
        <f t="shared" si="5"/>
        <v>0.86956521739130432</v>
      </c>
      <c r="L9" s="11">
        <f t="shared" si="1"/>
        <v>0.99824703778745327</v>
      </c>
      <c r="M9" s="12">
        <f t="shared" si="9"/>
        <v>99341.119203777795</v>
      </c>
      <c r="N9" s="86">
        <f t="shared" si="2"/>
        <v>3.509339580893611E-4</v>
      </c>
      <c r="O9" s="12">
        <f t="shared" si="6"/>
        <v>174.14122811632248</v>
      </c>
      <c r="P9" s="40">
        <f t="shared" si="7"/>
        <v>496222.22102535749</v>
      </c>
      <c r="Q9" s="12">
        <f>SUM(P9:$P$24)</f>
        <v>4915498.5002517747</v>
      </c>
      <c r="S9" s="18" t="s">
        <v>14</v>
      </c>
      <c r="T9">
        <v>98610</v>
      </c>
      <c r="U9">
        <v>528</v>
      </c>
      <c r="V9" s="2">
        <v>5.3544265287496193</v>
      </c>
      <c r="W9">
        <v>491791</v>
      </c>
      <c r="X9" s="2">
        <v>0.99464557347125038</v>
      </c>
      <c r="Y9" s="2">
        <v>1.0736268048825619</v>
      </c>
      <c r="Z9" s="2">
        <v>0.36644747232518582</v>
      </c>
      <c r="AA9" s="1">
        <v>167</v>
      </c>
      <c r="AB9" s="1">
        <v>57</v>
      </c>
      <c r="AC9" s="2">
        <v>0.6586826347305389</v>
      </c>
      <c r="AD9" s="2">
        <v>0.99646990170794836</v>
      </c>
      <c r="AE9" s="1">
        <v>99244.442171828472</v>
      </c>
      <c r="AF9" s="2">
        <v>7.0717933255737611E-4</v>
      </c>
      <c r="AG9" s="1">
        <v>350.34263580638964</v>
      </c>
      <c r="AH9" s="58">
        <v>495408.47657332383</v>
      </c>
      <c r="AI9" s="8">
        <v>4563123.6336807106</v>
      </c>
      <c r="AK9" s="10" t="s">
        <v>14</v>
      </c>
      <c r="AL9" s="12">
        <v>496222.22102535749</v>
      </c>
      <c r="AM9" s="12">
        <v>4915498.5002517747</v>
      </c>
      <c r="AN9" s="25">
        <v>42521</v>
      </c>
      <c r="AO9" s="11">
        <v>5.1770000000000004E-2</v>
      </c>
      <c r="AP9" s="12">
        <v>10429.678726949505</v>
      </c>
      <c r="AQ9" s="12">
        <v>9153.3032808088647</v>
      </c>
      <c r="AR9" s="12">
        <v>8540.4862052152275</v>
      </c>
      <c r="AS9" s="12">
        <v>8526.72413224093</v>
      </c>
      <c r="AT9" s="12">
        <v>8204.8181944410571</v>
      </c>
      <c r="AU9" s="12">
        <v>7284.1040433587723</v>
      </c>
      <c r="AV9" s="12">
        <v>38063.730360822898</v>
      </c>
      <c r="AW9" s="12">
        <v>32659.10742792629</v>
      </c>
      <c r="AX9" s="15">
        <v>33328.809939006125</v>
      </c>
      <c r="AY9" s="12">
        <v>32552.775011667458</v>
      </c>
      <c r="AZ9" s="12">
        <v>30841.609337886766</v>
      </c>
      <c r="BA9" s="92">
        <v>25438.893218487749</v>
      </c>
      <c r="BC9" s="10" t="s">
        <v>14</v>
      </c>
      <c r="BD9" s="28">
        <v>44159</v>
      </c>
      <c r="BE9" s="12">
        <v>495408.47657332383</v>
      </c>
      <c r="BF9" s="12">
        <v>4563123.6336807106</v>
      </c>
      <c r="BG9" s="12">
        <v>40449.022329764775</v>
      </c>
      <c r="BH9" s="12">
        <v>37116.156668912008</v>
      </c>
      <c r="BI9" s="30">
        <v>36236.961398259707</v>
      </c>
      <c r="BJ9" s="12">
        <v>35120.355761715022</v>
      </c>
      <c r="BK9" s="12">
        <v>33106.34601600391</v>
      </c>
      <c r="BL9" s="32">
        <v>27309.919957092989</v>
      </c>
      <c r="BN9" s="10" t="s">
        <v>14</v>
      </c>
      <c r="BO9" s="10">
        <v>44159</v>
      </c>
      <c r="BP9" s="10">
        <v>42521</v>
      </c>
      <c r="BQ9" s="37">
        <v>86680</v>
      </c>
      <c r="BR9" s="12">
        <v>36236.961398259707</v>
      </c>
      <c r="BS9" s="8">
        <v>33328.809939006125</v>
      </c>
      <c r="BT9" s="40">
        <v>69565.771337265833</v>
      </c>
      <c r="BU9" s="12">
        <v>27309.919957092989</v>
      </c>
      <c r="BV9" s="12">
        <v>25438.893218487749</v>
      </c>
      <c r="BW9" s="43">
        <v>52748.813175580741</v>
      </c>
      <c r="BY9" s="42" t="s">
        <v>61</v>
      </c>
      <c r="BZ9" s="48">
        <f>CF7</f>
        <v>1.7265220963661603</v>
      </c>
      <c r="CA9" s="3"/>
      <c r="CB9" s="3"/>
      <c r="CC9" s="3"/>
      <c r="CD9" s="3"/>
      <c r="CE9" s="3"/>
      <c r="CF9" s="3"/>
    </row>
    <row r="10" spans="1:86" x14ac:dyDescent="0.3">
      <c r="A10" s="9" t="s">
        <v>15</v>
      </c>
      <c r="B10" s="12">
        <v>99025</v>
      </c>
      <c r="C10" s="12">
        <v>349</v>
      </c>
      <c r="D10" s="11">
        <f t="shared" si="3"/>
        <v>3.5243625347134562</v>
      </c>
      <c r="E10" s="12">
        <v>493902</v>
      </c>
      <c r="F10" s="74">
        <f t="shared" si="4"/>
        <v>0.99647563746528656</v>
      </c>
      <c r="G10" s="11">
        <f t="shared" si="10"/>
        <v>0.70661791205542801</v>
      </c>
      <c r="H10" s="11">
        <f t="shared" si="0"/>
        <v>4.3667399059605101E-2</v>
      </c>
      <c r="I10" s="83">
        <v>178</v>
      </c>
      <c r="J10" s="61">
        <v>11</v>
      </c>
      <c r="K10" s="11">
        <f t="shared" si="5"/>
        <v>0.9382022471910112</v>
      </c>
      <c r="L10" s="11">
        <f t="shared" si="1"/>
        <v>0.99669307461895362</v>
      </c>
      <c r="M10" s="12">
        <f t="shared" si="9"/>
        <v>99166.977975661473</v>
      </c>
      <c r="N10" s="86">
        <f t="shared" si="2"/>
        <v>6.6295051299582284E-4</v>
      </c>
      <c r="O10" s="12">
        <f t="shared" si="6"/>
        <v>327.93779642938199</v>
      </c>
      <c r="P10" s="40">
        <f t="shared" si="7"/>
        <v>494664.06617208285</v>
      </c>
      <c r="Q10" s="12">
        <f>SUM(P10:$P$24)</f>
        <v>4419276.2792264167</v>
      </c>
      <c r="S10" s="18" t="s">
        <v>15</v>
      </c>
      <c r="T10">
        <v>98081</v>
      </c>
      <c r="U10">
        <v>786</v>
      </c>
      <c r="V10" s="2">
        <v>8.0137845250354296</v>
      </c>
      <c r="W10">
        <v>488529</v>
      </c>
      <c r="X10" s="2">
        <v>0.99198621547496457</v>
      </c>
      <c r="Y10" s="2">
        <v>1.6089116510995254</v>
      </c>
      <c r="Z10" s="2">
        <v>0.39486110118559781</v>
      </c>
      <c r="AA10" s="1">
        <v>273</v>
      </c>
      <c r="AB10" s="1">
        <v>67</v>
      </c>
      <c r="AC10" s="2">
        <v>0.75457875457875456</v>
      </c>
      <c r="AD10" s="2">
        <v>0.99394700207240427</v>
      </c>
      <c r="AE10" s="1">
        <v>98894.099536022084</v>
      </c>
      <c r="AF10" s="2">
        <v>1.2140505499139275E-3</v>
      </c>
      <c r="AG10" s="1">
        <v>598.60577954298719</v>
      </c>
      <c r="AH10" s="58">
        <v>493064.95482039568</v>
      </c>
      <c r="AI10" s="8">
        <v>4067715.1571073877</v>
      </c>
      <c r="AK10" s="10" t="s">
        <v>15</v>
      </c>
      <c r="AL10" s="12">
        <v>494664.06617208285</v>
      </c>
      <c r="AM10" s="12">
        <v>4419276.2792264167</v>
      </c>
      <c r="AN10" s="25">
        <v>49667</v>
      </c>
      <c r="AO10" s="11">
        <v>1.6966000000000002E-2</v>
      </c>
      <c r="AP10" s="12">
        <v>3904.4908793300542</v>
      </c>
      <c r="AQ10" s="12">
        <v>3407.2686964094964</v>
      </c>
      <c r="AR10" s="12">
        <v>2990.2899747866204</v>
      </c>
      <c r="AS10" s="12">
        <v>2790.0889433876296</v>
      </c>
      <c r="AT10" s="12">
        <v>2785.5930157880694</v>
      </c>
      <c r="AU10" s="12">
        <v>2680.4296590089434</v>
      </c>
      <c r="AV10" s="12">
        <v>42387.482596488349</v>
      </c>
      <c r="AW10" s="12">
        <v>37944.208937391071</v>
      </c>
      <c r="AX10" s="15">
        <v>32556.556706523104</v>
      </c>
      <c r="AY10" s="12">
        <v>33224.156328667952</v>
      </c>
      <c r="AZ10" s="12">
        <v>32450.558177711133</v>
      </c>
      <c r="BA10" s="92">
        <v>30744.765623041974</v>
      </c>
      <c r="BC10" s="10" t="s">
        <v>15</v>
      </c>
      <c r="BD10" s="28">
        <v>50827</v>
      </c>
      <c r="BE10" s="12">
        <v>493064.95482039568</v>
      </c>
      <c r="BF10" s="12">
        <v>4067715.1571073877</v>
      </c>
      <c r="BG10" s="12">
        <v>43950.106567648247</v>
      </c>
      <c r="BH10" s="12">
        <v>40257.678886531517</v>
      </c>
      <c r="BI10" s="30">
        <v>36940.579292561219</v>
      </c>
      <c r="BJ10" s="12">
        <v>36065.543040858487</v>
      </c>
      <c r="BK10" s="12">
        <v>34954.219489143645</v>
      </c>
      <c r="BL10" s="32">
        <v>32949.736983826828</v>
      </c>
      <c r="BN10" s="10" t="s">
        <v>15</v>
      </c>
      <c r="BO10" s="10">
        <v>50827</v>
      </c>
      <c r="BP10" s="10">
        <v>49667</v>
      </c>
      <c r="BQ10" s="37">
        <v>100494</v>
      </c>
      <c r="BR10" s="12">
        <v>36940.579292561219</v>
      </c>
      <c r="BS10" s="8">
        <v>32556.556706523104</v>
      </c>
      <c r="BT10" s="40">
        <v>69497.135999084319</v>
      </c>
      <c r="BU10" s="12">
        <v>32949.736983826828</v>
      </c>
      <c r="BV10" s="12">
        <v>30744.765623041974</v>
      </c>
      <c r="BW10" s="43">
        <v>63694.502606868802</v>
      </c>
      <c r="BZ10" s="3"/>
      <c r="CA10" s="3"/>
      <c r="CB10" s="3"/>
      <c r="CC10" s="3"/>
      <c r="CD10" s="3"/>
      <c r="CE10" s="3"/>
      <c r="CF10" s="3"/>
    </row>
    <row r="11" spans="1:86" x14ac:dyDescent="0.3">
      <c r="A11" s="9" t="s">
        <v>16</v>
      </c>
      <c r="B11" s="12">
        <v>98676</v>
      </c>
      <c r="C11" s="12">
        <v>630</v>
      </c>
      <c r="D11" s="11">
        <f t="shared" si="3"/>
        <v>6.384531192995258</v>
      </c>
      <c r="E11" s="12">
        <v>491242</v>
      </c>
      <c r="F11" s="74">
        <f t="shared" si="4"/>
        <v>0.99361546880700469</v>
      </c>
      <c r="G11" s="11">
        <f t="shared" si="10"/>
        <v>1.2824636329955501</v>
      </c>
      <c r="H11" s="11">
        <f t="shared" si="0"/>
        <v>9.6486292137596255E-2</v>
      </c>
      <c r="I11" s="83">
        <v>319</v>
      </c>
      <c r="J11" s="61">
        <v>24</v>
      </c>
      <c r="K11" s="11">
        <f t="shared" si="5"/>
        <v>0.92476489028213171</v>
      </c>
      <c r="L11" s="11">
        <f t="shared" si="1"/>
        <v>0.99409438844414011</v>
      </c>
      <c r="M11" s="12">
        <f t="shared" si="9"/>
        <v>98839.040179232092</v>
      </c>
      <c r="N11" s="86">
        <f t="shared" si="2"/>
        <v>1.185977340857954E-3</v>
      </c>
      <c r="O11" s="12">
        <f t="shared" si="6"/>
        <v>583.70497785257305</v>
      </c>
      <c r="P11" s="40">
        <f t="shared" si="7"/>
        <v>492172.11640005873</v>
      </c>
      <c r="Q11" s="12">
        <f>SUM(P11:$P$24)</f>
        <v>3924612.2130543338</v>
      </c>
      <c r="S11" s="18" t="s">
        <v>16</v>
      </c>
      <c r="T11">
        <v>97296</v>
      </c>
      <c r="U11">
        <v>1075</v>
      </c>
      <c r="V11" s="2">
        <v>11.048758427890149</v>
      </c>
      <c r="W11">
        <v>483882</v>
      </c>
      <c r="X11" s="2">
        <v>0.9889512415721099</v>
      </c>
      <c r="Y11" s="2">
        <v>2.2216160138215515</v>
      </c>
      <c r="Z11" s="2">
        <v>0.33685152556139047</v>
      </c>
      <c r="AA11" s="1">
        <v>554</v>
      </c>
      <c r="AB11" s="1">
        <v>84</v>
      </c>
      <c r="AC11" s="2">
        <v>0.84837545126353786</v>
      </c>
      <c r="AD11" s="2">
        <v>0.99061861954742303</v>
      </c>
      <c r="AE11" s="1">
        <v>98295.493756479103</v>
      </c>
      <c r="AF11" s="2">
        <v>1.8847644882601612E-3</v>
      </c>
      <c r="AG11" s="1">
        <v>922.1474237034347</v>
      </c>
      <c r="AH11" s="58">
        <v>489264.00589957804</v>
      </c>
      <c r="AI11" s="8">
        <v>3574650.2022869913</v>
      </c>
      <c r="AK11" s="10" t="s">
        <v>16</v>
      </c>
      <c r="AL11" s="12">
        <v>492172.11640005873</v>
      </c>
      <c r="AM11" s="12">
        <v>3924612.2130543338</v>
      </c>
      <c r="AN11" s="25">
        <v>60833</v>
      </c>
      <c r="AO11" s="11">
        <v>2.0279999999999999E-3</v>
      </c>
      <c r="AP11" s="12">
        <v>558.96645812198483</v>
      </c>
      <c r="AQ11" s="12">
        <v>464.36506872701511</v>
      </c>
      <c r="AR11" s="12">
        <v>405.22992914535513</v>
      </c>
      <c r="AS11" s="12">
        <v>355.63822597371563</v>
      </c>
      <c r="AT11" s="12">
        <v>331.82811382901434</v>
      </c>
      <c r="AU11" s="12">
        <v>331.29340859002571</v>
      </c>
      <c r="AV11" s="12">
        <v>49416.794501377692</v>
      </c>
      <c r="AW11" s="12">
        <v>42173.948837284079</v>
      </c>
      <c r="AX11" s="15">
        <v>37753.058883693266</v>
      </c>
      <c r="AY11" s="12">
        <v>32392.547817236838</v>
      </c>
      <c r="AZ11" s="12">
        <v>33056.784298939565</v>
      </c>
      <c r="BA11" s="92">
        <v>32287.083273057615</v>
      </c>
      <c r="BC11" s="10" t="s">
        <v>16</v>
      </c>
      <c r="BD11" s="28">
        <v>62668</v>
      </c>
      <c r="BE11" s="12">
        <v>489264.00589957804</v>
      </c>
      <c r="BF11" s="12">
        <v>3574650.2022869913</v>
      </c>
      <c r="BG11" s="12">
        <v>50435.183812478077</v>
      </c>
      <c r="BH11" s="12">
        <v>43611.303112860078</v>
      </c>
      <c r="BI11" s="30">
        <v>39947.339691619316</v>
      </c>
      <c r="BJ11" s="12">
        <v>36655.811020909096</v>
      </c>
      <c r="BK11" s="12">
        <v>35787.520266050276</v>
      </c>
      <c r="BL11" s="32">
        <v>34684.763707412661</v>
      </c>
      <c r="BN11" s="10" t="s">
        <v>16</v>
      </c>
      <c r="BO11" s="10">
        <v>62668</v>
      </c>
      <c r="BP11" s="10">
        <v>60833</v>
      </c>
      <c r="BQ11" s="37">
        <v>123501</v>
      </c>
      <c r="BR11" s="12">
        <v>39947.339691619316</v>
      </c>
      <c r="BS11" s="8">
        <v>37753.058883693266</v>
      </c>
      <c r="BT11" s="40">
        <v>77700.398575312574</v>
      </c>
      <c r="BU11" s="12">
        <v>34684.763707412661</v>
      </c>
      <c r="BV11" s="12">
        <v>32287.083273057615</v>
      </c>
      <c r="BW11" s="43">
        <v>66971.846980470276</v>
      </c>
      <c r="BY11" s="35" t="s">
        <v>62</v>
      </c>
      <c r="BZ11" s="45">
        <f>BQ14/BQ6</f>
        <v>1.7933897310373457</v>
      </c>
      <c r="CA11" s="3">
        <f>(BG14+AV14)/(BG6+AV6)</f>
        <v>1.9397012379808614</v>
      </c>
      <c r="CB11" s="3">
        <f t="shared" ref="CB11:CF11" si="12">(BH14+AW14)/(BH6+AW6)</f>
        <v>1.9809762620389639</v>
      </c>
      <c r="CC11" s="3">
        <f t="shared" si="12"/>
        <v>2.2058550153447758</v>
      </c>
      <c r="CD11" s="3">
        <f t="shared" si="12"/>
        <v>2.3254232968378261</v>
      </c>
      <c r="CE11" s="3">
        <f t="shared" si="12"/>
        <v>2.4330196381434148</v>
      </c>
      <c r="CF11" s="3">
        <f t="shared" si="12"/>
        <v>2.3970367483843624</v>
      </c>
    </row>
    <row r="12" spans="1:86" x14ac:dyDescent="0.3">
      <c r="A12" s="9" t="s">
        <v>17</v>
      </c>
      <c r="B12" s="12">
        <v>98046</v>
      </c>
      <c r="C12" s="12">
        <v>1005</v>
      </c>
      <c r="D12" s="11">
        <f t="shared" si="3"/>
        <v>10.250290679884953</v>
      </c>
      <c r="E12" s="12">
        <v>487374</v>
      </c>
      <c r="F12" s="74">
        <f t="shared" si="4"/>
        <v>0.98974970932011508</v>
      </c>
      <c r="G12" s="11">
        <f t="shared" si="10"/>
        <v>2.0620714276920804</v>
      </c>
      <c r="H12" s="11">
        <f t="shared" si="0"/>
        <v>9.6720048203193257E-2</v>
      </c>
      <c r="I12" s="83">
        <v>533</v>
      </c>
      <c r="J12" s="61">
        <v>25</v>
      </c>
      <c r="K12" s="11">
        <f t="shared" si="5"/>
        <v>0.95309568480300189</v>
      </c>
      <c r="L12" s="11">
        <f t="shared" si="1"/>
        <v>0.99022813523404229</v>
      </c>
      <c r="M12" s="12">
        <f t="shared" si="9"/>
        <v>98255.335201379523</v>
      </c>
      <c r="N12" s="86">
        <f t="shared" si="2"/>
        <v>1.9653513794888871E-3</v>
      </c>
      <c r="O12" s="12">
        <f t="shared" si="6"/>
        <v>960.13784812172435</v>
      </c>
      <c r="P12" s="40">
        <f t="shared" si="7"/>
        <v>488532.41112101777</v>
      </c>
      <c r="Q12" s="12">
        <f>SUM(P12:$P$24)</f>
        <v>3432440.0966542754</v>
      </c>
      <c r="S12" s="18" t="s">
        <v>17</v>
      </c>
      <c r="T12">
        <v>96221</v>
      </c>
      <c r="U12">
        <v>1774</v>
      </c>
      <c r="V12" s="2">
        <v>18.436723792103592</v>
      </c>
      <c r="W12">
        <v>477095</v>
      </c>
      <c r="X12" s="2">
        <v>0.98156327620789641</v>
      </c>
      <c r="Y12" s="2">
        <v>3.7183370188327274</v>
      </c>
      <c r="Z12" s="2">
        <v>0.37691571147621039</v>
      </c>
      <c r="AA12" s="1">
        <v>878</v>
      </c>
      <c r="AB12" s="1">
        <v>89</v>
      </c>
      <c r="AC12" s="2">
        <v>0.89863325740318911</v>
      </c>
      <c r="AD12" s="2">
        <v>0.98341655944144091</v>
      </c>
      <c r="AE12" s="1">
        <v>97373.346332775662</v>
      </c>
      <c r="AF12" s="2">
        <v>3.3414213073565172E-3</v>
      </c>
      <c r="AG12" s="1">
        <v>1614.7851008975731</v>
      </c>
      <c r="AH12" s="58">
        <v>483262.94482603582</v>
      </c>
      <c r="AI12" s="8">
        <v>3085386.1963874139</v>
      </c>
      <c r="AK12" s="10" t="s">
        <v>17</v>
      </c>
      <c r="AL12" s="12">
        <v>488532.41112101777</v>
      </c>
      <c r="AM12" s="12">
        <v>3432440.0966542754</v>
      </c>
      <c r="AN12" s="25">
        <v>66511</v>
      </c>
      <c r="AO12" s="10"/>
      <c r="AP12" s="10"/>
      <c r="AQ12" s="10"/>
      <c r="AR12" s="10"/>
      <c r="AS12" s="10"/>
      <c r="AT12" s="10"/>
      <c r="AU12" s="10"/>
      <c r="AV12" s="12">
        <v>60383.128534587835</v>
      </c>
      <c r="AW12" s="12">
        <v>49051.348020712489</v>
      </c>
      <c r="AX12" s="15">
        <v>41862.064561222622</v>
      </c>
      <c r="AY12" s="12">
        <v>37473.867919515949</v>
      </c>
      <c r="AZ12" s="12">
        <v>32152.998839626431</v>
      </c>
      <c r="BA12" s="92">
        <v>32812.323167738119</v>
      </c>
      <c r="BC12" s="10" t="s">
        <v>17</v>
      </c>
      <c r="BD12" s="28">
        <v>66601</v>
      </c>
      <c r="BE12" s="12">
        <v>483262.94482603582</v>
      </c>
      <c r="BF12" s="12">
        <v>3085386.1963874139</v>
      </c>
      <c r="BG12" s="12">
        <v>61899.346490193406</v>
      </c>
      <c r="BH12" s="12">
        <v>49816.571744832676</v>
      </c>
      <c r="BI12" s="30">
        <v>43076.389262012133</v>
      </c>
      <c r="BJ12" s="12">
        <v>39457.366134757773</v>
      </c>
      <c r="BK12" s="12">
        <v>36206.209664618342</v>
      </c>
      <c r="BL12" s="32">
        <v>35348.568918316603</v>
      </c>
      <c r="BN12" s="10" t="s">
        <v>17</v>
      </c>
      <c r="BO12" s="10">
        <v>66601</v>
      </c>
      <c r="BP12" s="10">
        <v>66511</v>
      </c>
      <c r="BQ12" s="37">
        <v>133112</v>
      </c>
      <c r="BR12" s="12">
        <v>43076.389262012133</v>
      </c>
      <c r="BS12" s="8">
        <v>41862.064561222622</v>
      </c>
      <c r="BT12" s="40">
        <v>84938.453823234755</v>
      </c>
      <c r="BU12" s="12">
        <v>35348.568918316603</v>
      </c>
      <c r="BV12" s="12">
        <v>32812.323167738119</v>
      </c>
      <c r="BW12" s="43">
        <v>68160.892086054722</v>
      </c>
      <c r="BY12" s="46" t="s">
        <v>63</v>
      </c>
      <c r="BZ12" s="47">
        <v>2.2058550153447758</v>
      </c>
      <c r="CA12" s="3"/>
      <c r="CB12" s="3"/>
      <c r="CC12" s="3"/>
      <c r="CD12" s="3"/>
      <c r="CE12" s="3"/>
      <c r="CF12" s="3"/>
    </row>
    <row r="13" spans="1:86" x14ac:dyDescent="0.3">
      <c r="A13" s="9" t="s">
        <v>18</v>
      </c>
      <c r="B13" s="12">
        <v>97042</v>
      </c>
      <c r="C13" s="12">
        <v>1572</v>
      </c>
      <c r="D13" s="11">
        <f t="shared" si="3"/>
        <v>16.199171492755713</v>
      </c>
      <c r="E13" s="12">
        <v>480795</v>
      </c>
      <c r="F13" s="74">
        <f t="shared" si="4"/>
        <v>0.98380082850724426</v>
      </c>
      <c r="G13" s="11">
        <f t="shared" si="10"/>
        <v>3.269584750257386</v>
      </c>
      <c r="H13" s="11">
        <f t="shared" si="0"/>
        <v>8.7544178412013826E-2</v>
      </c>
      <c r="I13" s="83">
        <v>859</v>
      </c>
      <c r="J13" s="61">
        <v>23</v>
      </c>
      <c r="K13" s="11">
        <f t="shared" si="5"/>
        <v>0.9732246798603027</v>
      </c>
      <c r="L13" s="11">
        <f t="shared" si="1"/>
        <v>0.98423112836284854</v>
      </c>
      <c r="M13" s="12">
        <f t="shared" si="9"/>
        <v>97295.197353257798</v>
      </c>
      <c r="N13" s="86">
        <f t="shared" si="2"/>
        <v>3.182040571845372E-3</v>
      </c>
      <c r="O13" s="12">
        <f t="shared" si="6"/>
        <v>1534.2354779748407</v>
      </c>
      <c r="P13" s="40">
        <f t="shared" si="7"/>
        <v>482154.59336053848</v>
      </c>
      <c r="Q13" s="12">
        <f>SUM(P13:$P$24)</f>
        <v>2943907.6855332577</v>
      </c>
      <c r="S13" s="18" t="s">
        <v>18</v>
      </c>
      <c r="T13">
        <v>94447</v>
      </c>
      <c r="U13">
        <v>2881</v>
      </c>
      <c r="V13" s="2">
        <v>30.503880483233985</v>
      </c>
      <c r="W13">
        <v>465464</v>
      </c>
      <c r="X13" s="2">
        <v>0.96949611951676606</v>
      </c>
      <c r="Y13" s="2">
        <v>6.1895227128198966</v>
      </c>
      <c r="Z13" s="2">
        <v>0.47713665452144816</v>
      </c>
      <c r="AA13" s="1">
        <v>1401</v>
      </c>
      <c r="AB13" s="1">
        <v>108</v>
      </c>
      <c r="AC13" s="2">
        <v>0.92291220556745179</v>
      </c>
      <c r="AD13" s="2">
        <v>0.97181412816725421</v>
      </c>
      <c r="AE13" s="1">
        <v>95758.561231878091</v>
      </c>
      <c r="AF13" s="2">
        <v>5.7123860582984484E-3</v>
      </c>
      <c r="AG13" s="1">
        <v>2699.0385337698558</v>
      </c>
      <c r="AH13" s="58">
        <v>472488.81749666267</v>
      </c>
      <c r="AI13" s="8">
        <v>2602123.2515613781</v>
      </c>
      <c r="AK13" s="10" t="s">
        <v>18</v>
      </c>
      <c r="AL13" s="12">
        <v>482154.59336053848</v>
      </c>
      <c r="AM13" s="12">
        <v>2943907.6855332577</v>
      </c>
      <c r="AN13" s="25">
        <v>68611</v>
      </c>
      <c r="AO13" s="10"/>
      <c r="AP13" s="10"/>
      <c r="AQ13" s="10"/>
      <c r="AR13" s="10"/>
      <c r="AS13" s="10"/>
      <c r="AT13" s="10"/>
      <c r="AU13" s="10"/>
      <c r="AV13" s="12">
        <v>65642.695200951246</v>
      </c>
      <c r="AW13" s="12">
        <v>59594.823437864579</v>
      </c>
      <c r="AX13" s="15">
        <v>48410.979947969703</v>
      </c>
      <c r="AY13" s="12">
        <v>41315.552983339287</v>
      </c>
      <c r="AZ13" s="12">
        <v>36984.644492512372</v>
      </c>
      <c r="BA13" s="92">
        <v>31733.239653984107</v>
      </c>
      <c r="BC13" s="10" t="s">
        <v>18</v>
      </c>
      <c r="BD13" s="28">
        <v>66873</v>
      </c>
      <c r="BE13" s="12">
        <v>472488.81749666267</v>
      </c>
      <c r="BF13" s="12">
        <v>2602123.2515613781</v>
      </c>
      <c r="BG13" s="12">
        <v>65116.161027870883</v>
      </c>
      <c r="BH13" s="12">
        <v>60519.328742442427</v>
      </c>
      <c r="BI13" s="30">
        <v>48705.933958844573</v>
      </c>
      <c r="BJ13" s="12">
        <v>42116.020775730547</v>
      </c>
      <c r="BK13" s="12">
        <v>38577.682121387763</v>
      </c>
      <c r="BL13" s="32">
        <v>35399.008704526103</v>
      </c>
      <c r="BN13" s="10" t="s">
        <v>18</v>
      </c>
      <c r="BO13" s="10">
        <v>66873</v>
      </c>
      <c r="BP13" s="10">
        <v>68611</v>
      </c>
      <c r="BQ13" s="37">
        <v>135484</v>
      </c>
      <c r="BR13" s="12">
        <v>48705.933958844573</v>
      </c>
      <c r="BS13" s="8">
        <v>48410.979947969703</v>
      </c>
      <c r="BT13" s="40">
        <v>97116.913906814269</v>
      </c>
      <c r="BU13" s="12">
        <v>35399.008704526103</v>
      </c>
      <c r="BV13" s="12">
        <v>31733.239653984107</v>
      </c>
      <c r="BW13" s="43">
        <v>67132.248358510202</v>
      </c>
      <c r="BY13" s="42" t="s">
        <v>64</v>
      </c>
      <c r="BZ13" s="48">
        <v>2.3970367483843624</v>
      </c>
    </row>
    <row r="14" spans="1:86" x14ac:dyDescent="0.3">
      <c r="A14" s="9" t="s">
        <v>19</v>
      </c>
      <c r="B14" s="12">
        <v>95469</v>
      </c>
      <c r="C14" s="12">
        <v>2360</v>
      </c>
      <c r="D14" s="11">
        <f t="shared" si="3"/>
        <v>24.720066199499314</v>
      </c>
      <c r="E14" s="12">
        <v>471099</v>
      </c>
      <c r="F14" s="74">
        <f t="shared" si="4"/>
        <v>0.97527993380050071</v>
      </c>
      <c r="G14" s="11">
        <f t="shared" si="10"/>
        <v>5.0095627458347396</v>
      </c>
      <c r="H14" s="11">
        <f t="shared" si="0"/>
        <v>0.13528911736436411</v>
      </c>
      <c r="I14" s="83">
        <v>1296</v>
      </c>
      <c r="J14" s="61">
        <v>35</v>
      </c>
      <c r="K14" s="11">
        <f t="shared" si="5"/>
        <v>0.97299382716049387</v>
      </c>
      <c r="L14" s="11">
        <f t="shared" si="1"/>
        <v>0.97593943072645051</v>
      </c>
      <c r="M14" s="12">
        <f t="shared" si="9"/>
        <v>95760.961875282956</v>
      </c>
      <c r="N14" s="86">
        <f t="shared" si="2"/>
        <v>4.8742736284703757E-3</v>
      </c>
      <c r="O14" s="12">
        <f t="shared" si="6"/>
        <v>2304.0632569019776</v>
      </c>
      <c r="P14" s="40">
        <f t="shared" si="7"/>
        <v>472698.79217368213</v>
      </c>
      <c r="Q14" s="12">
        <f>SUM(P14:$P$24)</f>
        <v>2461753.0921727191</v>
      </c>
      <c r="S14" s="18" t="s">
        <v>19</v>
      </c>
      <c r="T14">
        <v>91566</v>
      </c>
      <c r="U14">
        <v>4240</v>
      </c>
      <c r="V14" s="2">
        <v>46.305397199834005</v>
      </c>
      <c r="W14">
        <v>448254</v>
      </c>
      <c r="X14" s="2">
        <v>0.95369460280016605</v>
      </c>
      <c r="Y14" s="2">
        <v>9.4589228428524912</v>
      </c>
      <c r="Z14" s="2">
        <v>0.49208269124666143</v>
      </c>
      <c r="AA14" s="1">
        <v>2076</v>
      </c>
      <c r="AB14" s="1">
        <v>108</v>
      </c>
      <c r="AC14" s="2">
        <v>0.94797687861271673</v>
      </c>
      <c r="AD14" s="2">
        <v>0.9560498023646673</v>
      </c>
      <c r="AE14" s="1">
        <v>93059.522698108238</v>
      </c>
      <c r="AF14" s="2">
        <v>8.9668401516058288E-3</v>
      </c>
      <c r="AG14" s="1">
        <v>4089.9844144315862</v>
      </c>
      <c r="AH14" s="58">
        <v>456123.26586407702</v>
      </c>
      <c r="AI14" s="8">
        <v>2129634.4340647147</v>
      </c>
      <c r="AK14" s="10" t="s">
        <v>19</v>
      </c>
      <c r="AL14" s="12">
        <v>472698.79217368213</v>
      </c>
      <c r="AM14" s="12">
        <v>2461753.0921727191</v>
      </c>
      <c r="AN14" s="25">
        <v>64410</v>
      </c>
      <c r="AO14" s="10"/>
      <c r="AP14" s="10"/>
      <c r="AQ14" s="10"/>
      <c r="AR14" s="10"/>
      <c r="AS14" s="10"/>
      <c r="AT14" s="10"/>
      <c r="AU14" s="10"/>
      <c r="AV14" s="12">
        <v>67265.431619722702</v>
      </c>
      <c r="AW14" s="12">
        <v>64355.339892639451</v>
      </c>
      <c r="AX14" s="15">
        <v>58426.07629751975</v>
      </c>
      <c r="AY14" s="12">
        <v>47461.565366106348</v>
      </c>
      <c r="AZ14" s="12">
        <v>40505.29075559078</v>
      </c>
      <c r="BA14" s="92">
        <v>36259.318113580106</v>
      </c>
      <c r="BC14" s="10" t="s">
        <v>19</v>
      </c>
      <c r="BD14" s="28">
        <v>60878</v>
      </c>
      <c r="BE14" s="12">
        <v>456123.26586407702</v>
      </c>
      <c r="BF14" s="12">
        <v>2129634.4340647147</v>
      </c>
      <c r="BG14" s="12">
        <v>64556.726061233967</v>
      </c>
      <c r="BH14" s="12">
        <v>62860.738558692748</v>
      </c>
      <c r="BI14" s="30">
        <v>58423.126329544342</v>
      </c>
      <c r="BJ14" s="12">
        <v>47018.9110124816</v>
      </c>
      <c r="BK14" s="12">
        <v>40657.252045041729</v>
      </c>
      <c r="BL14" s="32">
        <v>37241.470500617485</v>
      </c>
      <c r="BN14" s="10" t="s">
        <v>19</v>
      </c>
      <c r="BO14" s="10">
        <v>60878</v>
      </c>
      <c r="BP14" s="10">
        <v>64410</v>
      </c>
      <c r="BQ14" s="37">
        <v>125288</v>
      </c>
      <c r="BR14" s="12">
        <v>58423.126329544342</v>
      </c>
      <c r="BS14" s="8">
        <v>58426.07629751975</v>
      </c>
      <c r="BT14" s="40">
        <v>116849.20262706409</v>
      </c>
      <c r="BU14" s="12">
        <v>37241.470500617485</v>
      </c>
      <c r="BV14" s="12">
        <v>36259.318113580106</v>
      </c>
      <c r="BW14" s="43">
        <v>73500.788614197591</v>
      </c>
    </row>
    <row r="15" spans="1:86" x14ac:dyDescent="0.3">
      <c r="A15" s="9" t="s">
        <v>20</v>
      </c>
      <c r="B15" s="12">
        <v>93109</v>
      </c>
      <c r="C15" s="12">
        <v>3414</v>
      </c>
      <c r="D15" s="11">
        <f t="shared" si="3"/>
        <v>36.666702467001045</v>
      </c>
      <c r="E15" s="12">
        <v>455236</v>
      </c>
      <c r="F15" s="74">
        <f t="shared" si="4"/>
        <v>0.9633332975329989</v>
      </c>
      <c r="G15" s="11">
        <f t="shared" si="10"/>
        <v>7.4994069010359468</v>
      </c>
      <c r="H15" s="11">
        <f t="shared" si="0"/>
        <v>0.16829539296249252</v>
      </c>
      <c r="I15" s="83">
        <v>1827</v>
      </c>
      <c r="J15" s="61">
        <v>41</v>
      </c>
      <c r="K15" s="11">
        <f t="shared" si="5"/>
        <v>0.9775588396278051</v>
      </c>
      <c r="L15" s="11">
        <f t="shared" si="1"/>
        <v>0.96414120616333487</v>
      </c>
      <c r="M15" s="12">
        <f t="shared" si="9"/>
        <v>93456.898618380976</v>
      </c>
      <c r="N15" s="86">
        <f t="shared" si="2"/>
        <v>7.3311115080734544E-3</v>
      </c>
      <c r="O15" s="12">
        <f t="shared" si="6"/>
        <v>3351.2516601706375</v>
      </c>
      <c r="P15" s="40">
        <f t="shared" si="7"/>
        <v>457127.36144853896</v>
      </c>
      <c r="Q15" s="12">
        <f>SUM(P15:$P$24)</f>
        <v>1989054.2999990366</v>
      </c>
      <c r="S15" s="18" t="s">
        <v>20</v>
      </c>
      <c r="T15">
        <v>87326</v>
      </c>
      <c r="U15">
        <v>6559</v>
      </c>
      <c r="V15" s="2">
        <v>75.109360327966471</v>
      </c>
      <c r="W15">
        <v>421207</v>
      </c>
      <c r="X15" s="2">
        <v>0.92489063967203355</v>
      </c>
      <c r="Y15" s="2">
        <v>15.571915946316182</v>
      </c>
      <c r="Z15" s="2">
        <v>0.60601364934902235</v>
      </c>
      <c r="AA15" s="1">
        <v>2955</v>
      </c>
      <c r="AB15" s="1">
        <v>115</v>
      </c>
      <c r="AC15" s="2">
        <v>0.96108291032148896</v>
      </c>
      <c r="AD15" s="2">
        <v>0.9277053214144142</v>
      </c>
      <c r="AE15" s="1">
        <v>88969.538283676651</v>
      </c>
      <c r="AF15" s="2">
        <v>1.4965902296967161E-2</v>
      </c>
      <c r="AG15" s="1">
        <v>6432.0241741263744</v>
      </c>
      <c r="AH15" s="58">
        <v>429778.57575816353</v>
      </c>
      <c r="AI15" s="8">
        <v>1673511.1682006379</v>
      </c>
      <c r="AK15" s="10" t="s">
        <v>20</v>
      </c>
      <c r="AL15" s="12">
        <v>457127.36144853896</v>
      </c>
      <c r="AM15" s="12">
        <v>1989054.2999990366</v>
      </c>
      <c r="AN15" s="25">
        <v>58527</v>
      </c>
      <c r="AO15" s="10"/>
      <c r="AP15" s="10"/>
      <c r="AQ15" s="10"/>
      <c r="AR15" s="10"/>
      <c r="AS15" s="10"/>
      <c r="AT15" s="10"/>
      <c r="AU15" s="10"/>
      <c r="AV15" s="12">
        <v>62288.234787962057</v>
      </c>
      <c r="AW15" s="12">
        <v>65049.604065252206</v>
      </c>
      <c r="AX15" s="15">
        <v>62235.375269241216</v>
      </c>
      <c r="AY15" s="12">
        <v>56501.430805143536</v>
      </c>
      <c r="AZ15" s="12">
        <v>45898.107854808892</v>
      </c>
      <c r="BA15" s="92">
        <v>39170.983709655447</v>
      </c>
      <c r="BC15" s="10" t="s">
        <v>20</v>
      </c>
      <c r="BD15" s="28">
        <v>54155</v>
      </c>
      <c r="BE15" s="12">
        <v>429778.57575816353</v>
      </c>
      <c r="BF15" s="12">
        <v>1673511.1682006379</v>
      </c>
      <c r="BG15" s="12">
        <v>57361.818817640116</v>
      </c>
      <c r="BH15" s="12">
        <v>60828.069643952309</v>
      </c>
      <c r="BI15" s="30">
        <v>59230.038699477271</v>
      </c>
      <c r="BJ15" s="12">
        <v>55048.733323621382</v>
      </c>
      <c r="BK15" s="12">
        <v>44303.200737552368</v>
      </c>
      <c r="BL15" s="32">
        <v>38308.977388068131</v>
      </c>
      <c r="BN15" s="10" t="s">
        <v>20</v>
      </c>
      <c r="BO15" s="10">
        <v>54155</v>
      </c>
      <c r="BP15" s="10">
        <v>58527</v>
      </c>
      <c r="BQ15" s="37">
        <v>112682</v>
      </c>
      <c r="BR15" s="12">
        <v>59230.038699477271</v>
      </c>
      <c r="BS15" s="8">
        <v>62235.375269241216</v>
      </c>
      <c r="BT15" s="40">
        <v>121465.41396871849</v>
      </c>
      <c r="BU15" s="12">
        <v>38308.977388068131</v>
      </c>
      <c r="BV15" s="12">
        <v>39170.983709655447</v>
      </c>
      <c r="BW15" s="43">
        <v>77479.961097723572</v>
      </c>
    </row>
    <row r="16" spans="1:86" x14ac:dyDescent="0.3">
      <c r="A16" s="9" t="s">
        <v>21</v>
      </c>
      <c r="B16" s="12">
        <v>89696</v>
      </c>
      <c r="C16" s="12">
        <v>5401</v>
      </c>
      <c r="D16" s="11">
        <f t="shared" si="3"/>
        <v>60.214502318943985</v>
      </c>
      <c r="E16" s="12">
        <v>431778</v>
      </c>
      <c r="F16" s="74">
        <f t="shared" si="4"/>
        <v>0.93978549768105601</v>
      </c>
      <c r="G16" s="11">
        <f t="shared" si="10"/>
        <v>12.508742918814763</v>
      </c>
      <c r="H16" s="11">
        <f t="shared" si="0"/>
        <v>0.29480358583138488</v>
      </c>
      <c r="I16" s="83">
        <v>2758</v>
      </c>
      <c r="J16" s="61">
        <v>65</v>
      </c>
      <c r="K16" s="11">
        <f t="shared" si="5"/>
        <v>0.97643219724438002</v>
      </c>
      <c r="L16" s="11">
        <f t="shared" si="1"/>
        <v>0.94116201804596589</v>
      </c>
      <c r="M16" s="12">
        <f t="shared" si="9"/>
        <v>90105.646958210345</v>
      </c>
      <c r="N16" s="86">
        <f t="shared" si="2"/>
        <v>1.2213939332983377E-2</v>
      </c>
      <c r="O16" s="12">
        <f t="shared" si="6"/>
        <v>5301.6344296837487</v>
      </c>
      <c r="P16" s="40">
        <f t="shared" si="7"/>
        <v>434064.25111076521</v>
      </c>
      <c r="Q16" s="12">
        <f>SUM(P16:$P$24)</f>
        <v>1531926.9385504976</v>
      </c>
      <c r="S16" s="18" t="s">
        <v>21</v>
      </c>
      <c r="T16">
        <v>80767</v>
      </c>
      <c r="U16">
        <v>9395</v>
      </c>
      <c r="V16" s="2">
        <v>116.3222603290948</v>
      </c>
      <c r="W16">
        <v>381127</v>
      </c>
      <c r="X16" s="2">
        <v>0.88367773967090524</v>
      </c>
      <c r="Y16" s="2">
        <v>24.650575792321195</v>
      </c>
      <c r="Z16" s="2">
        <v>0.5869184712457427</v>
      </c>
      <c r="AA16" s="1">
        <v>4326</v>
      </c>
      <c r="AB16" s="1">
        <v>103</v>
      </c>
      <c r="AC16" s="2">
        <v>0.97619047619047616</v>
      </c>
      <c r="AD16" s="2">
        <v>0.88628343313183622</v>
      </c>
      <c r="AE16" s="1">
        <v>82537.514109550277</v>
      </c>
      <c r="AF16" s="2">
        <v>2.4063657321075453E-2</v>
      </c>
      <c r="AG16" s="1">
        <v>9385.8827423706862</v>
      </c>
      <c r="AH16" s="58">
        <v>390043.89969226893</v>
      </c>
      <c r="AI16" s="8">
        <v>1243732.5924424743</v>
      </c>
      <c r="AK16" s="10" t="s">
        <v>21</v>
      </c>
      <c r="AL16" s="12">
        <v>434064.25111076521</v>
      </c>
      <c r="AM16" s="12">
        <v>1531926.9385504976</v>
      </c>
      <c r="AN16" s="25">
        <v>52190</v>
      </c>
      <c r="AO16" s="10"/>
      <c r="AP16" s="10"/>
      <c r="AQ16" s="10"/>
      <c r="AR16" s="10"/>
      <c r="AS16" s="10"/>
      <c r="AT16" s="10"/>
      <c r="AU16" s="10"/>
      <c r="AV16" s="12">
        <v>55574.180342778847</v>
      </c>
      <c r="AW16" s="12">
        <v>59145.652320118141</v>
      </c>
      <c r="AX16" s="15">
        <v>61767.704265530207</v>
      </c>
      <c r="AY16" s="12">
        <v>59095.459683792607</v>
      </c>
      <c r="AZ16" s="12">
        <v>53650.805699763994</v>
      </c>
      <c r="BA16" s="92">
        <v>43582.444398576103</v>
      </c>
      <c r="BC16" s="10" t="s">
        <v>21</v>
      </c>
      <c r="BD16" s="28">
        <v>46970</v>
      </c>
      <c r="BE16" s="12">
        <v>390043.89969226893</v>
      </c>
      <c r="BF16" s="12">
        <v>1243732.5924424743</v>
      </c>
      <c r="BG16" s="12">
        <v>49148.162750021867</v>
      </c>
      <c r="BH16" s="12">
        <v>52058.498880743115</v>
      </c>
      <c r="BI16" s="30">
        <v>55204.281536896553</v>
      </c>
      <c r="BJ16" s="12">
        <v>53753.994676244161</v>
      </c>
      <c r="BK16" s="12">
        <v>49959.267003451132</v>
      </c>
      <c r="BL16" s="32">
        <v>40207.200077483387</v>
      </c>
      <c r="BN16" s="10" t="s">
        <v>21</v>
      </c>
      <c r="BO16" s="10">
        <v>46970</v>
      </c>
      <c r="BP16" s="10">
        <v>52190</v>
      </c>
      <c r="BQ16" s="37">
        <v>99160</v>
      </c>
      <c r="BR16" s="12">
        <v>55204.281536896553</v>
      </c>
      <c r="BS16" s="8">
        <v>61767.704265530207</v>
      </c>
      <c r="BT16" s="40">
        <v>116971.98580242676</v>
      </c>
      <c r="BU16" s="12">
        <v>40207.200077483387</v>
      </c>
      <c r="BV16" s="12">
        <v>43582.444398576103</v>
      </c>
      <c r="BW16" s="43">
        <v>83789.64447605949</v>
      </c>
    </row>
    <row r="17" spans="1:75" x14ac:dyDescent="0.3">
      <c r="A17" s="9" t="s">
        <v>22</v>
      </c>
      <c r="B17" s="12">
        <v>84294</v>
      </c>
      <c r="C17" s="12">
        <v>9081</v>
      </c>
      <c r="D17" s="11">
        <f t="shared" si="3"/>
        <v>107.73008755071535</v>
      </c>
      <c r="E17" s="12">
        <v>393082</v>
      </c>
      <c r="F17" s="74">
        <f t="shared" si="4"/>
        <v>0.89226991244928466</v>
      </c>
      <c r="G17" s="11">
        <f t="shared" si="10"/>
        <v>23.102049953953628</v>
      </c>
      <c r="H17" s="11">
        <f t="shared" si="0"/>
        <v>0.54501706680006157</v>
      </c>
      <c r="I17" s="83">
        <v>4154</v>
      </c>
      <c r="J17" s="61">
        <v>98</v>
      </c>
      <c r="K17" s="11">
        <f t="shared" si="5"/>
        <v>0.9764082811747713</v>
      </c>
      <c r="L17" s="11">
        <f t="shared" si="1"/>
        <v>0.89467258009968598</v>
      </c>
      <c r="M17" s="12">
        <f t="shared" si="9"/>
        <v>84804.012528526597</v>
      </c>
      <c r="N17" s="86">
        <f t="shared" si="2"/>
        <v>2.2557032887153567E-2</v>
      </c>
      <c r="O17" s="12">
        <f t="shared" si="6"/>
        <v>8932.1878368236121</v>
      </c>
      <c r="P17" s="40">
        <f t="shared" si="7"/>
        <v>395982.39190007001</v>
      </c>
      <c r="Q17" s="12">
        <f>SUM(P17:$P$24)</f>
        <v>1097862.6874397323</v>
      </c>
      <c r="S17" s="18" t="s">
        <v>22</v>
      </c>
      <c r="T17">
        <v>71372</v>
      </c>
      <c r="U17">
        <v>12757</v>
      </c>
      <c r="V17" s="2">
        <v>178.73956173289247</v>
      </c>
      <c r="W17">
        <v>326916</v>
      </c>
      <c r="X17" s="2">
        <v>0.8212604382671076</v>
      </c>
      <c r="Y17" s="2">
        <v>39.022256481787373</v>
      </c>
      <c r="Z17" s="2">
        <v>0.94337913908369031</v>
      </c>
      <c r="AA17" s="1">
        <v>5336</v>
      </c>
      <c r="AB17" s="1">
        <v>129</v>
      </c>
      <c r="AC17" s="2">
        <v>0.97582458770614688</v>
      </c>
      <c r="AD17" s="2">
        <v>0.82517937028132082</v>
      </c>
      <c r="AE17" s="1">
        <v>73151.631367179594</v>
      </c>
      <c r="AF17" s="2">
        <v>3.8078877342703682E-2</v>
      </c>
      <c r="AG17" s="1">
        <v>12788.41426055902</v>
      </c>
      <c r="AH17" s="58">
        <v>335840.10750803864</v>
      </c>
      <c r="AI17" s="8">
        <v>853688.69275020552</v>
      </c>
      <c r="AK17" s="10" t="s">
        <v>22</v>
      </c>
      <c r="AL17" s="12">
        <v>395982.39190007001</v>
      </c>
      <c r="AM17" s="12">
        <v>1097862.6874397323</v>
      </c>
      <c r="AN17" s="25">
        <v>44902</v>
      </c>
      <c r="AO17" s="10"/>
      <c r="AP17" s="10"/>
      <c r="AQ17" s="10"/>
      <c r="AR17" s="10"/>
      <c r="AS17" s="10"/>
      <c r="AT17" s="10"/>
      <c r="AU17" s="10"/>
      <c r="AV17" s="12">
        <v>47611.202674211912</v>
      </c>
      <c r="AW17" s="12">
        <v>50698.477941238692</v>
      </c>
      <c r="AX17" s="15">
        <v>53956.613142587026</v>
      </c>
      <c r="AY17" s="12">
        <v>56348.62399898337</v>
      </c>
      <c r="AZ17" s="12">
        <v>53910.824068418638</v>
      </c>
      <c r="BA17" s="92">
        <v>48943.847170075249</v>
      </c>
      <c r="BC17" s="10" t="s">
        <v>22</v>
      </c>
      <c r="BD17" s="28">
        <v>37979</v>
      </c>
      <c r="BE17" s="12">
        <v>335840.10750803864</v>
      </c>
      <c r="BF17" s="12">
        <v>853688.69275020552</v>
      </c>
      <c r="BG17" s="12">
        <v>40442.652383739463</v>
      </c>
      <c r="BH17" s="12">
        <v>42318.119254813435</v>
      </c>
      <c r="BI17" s="30">
        <v>44824.010514225753</v>
      </c>
      <c r="BJ17" s="12">
        <v>47532.628662780364</v>
      </c>
      <c r="BK17" s="12">
        <v>46283.885904379909</v>
      </c>
      <c r="BL17" s="32">
        <v>43016.505615648268</v>
      </c>
      <c r="BN17" s="10" t="s">
        <v>22</v>
      </c>
      <c r="BO17" s="10">
        <v>37979</v>
      </c>
      <c r="BP17" s="10">
        <v>44902</v>
      </c>
      <c r="BQ17" s="37">
        <v>82881</v>
      </c>
      <c r="BR17" s="12">
        <v>44824.010514225753</v>
      </c>
      <c r="BS17" s="8">
        <v>53956.613142587026</v>
      </c>
      <c r="BT17" s="40">
        <v>98780.623656812779</v>
      </c>
      <c r="BU17" s="12">
        <v>43016.505615648268</v>
      </c>
      <c r="BV17" s="12">
        <v>48943.847170075249</v>
      </c>
      <c r="BW17" s="43">
        <v>91960.352785723517</v>
      </c>
    </row>
    <row r="18" spans="1:75" x14ac:dyDescent="0.3">
      <c r="A18" s="9" t="s">
        <v>23</v>
      </c>
      <c r="B18" s="12">
        <v>75214</v>
      </c>
      <c r="C18" s="12">
        <v>14894</v>
      </c>
      <c r="D18" s="11">
        <f t="shared" si="3"/>
        <v>198.02164490653334</v>
      </c>
      <c r="E18" s="12">
        <v>325169</v>
      </c>
      <c r="F18" s="74">
        <f t="shared" si="4"/>
        <v>0.80197835509346671</v>
      </c>
      <c r="G18" s="11">
        <f t="shared" si="10"/>
        <v>45.80387429305992</v>
      </c>
      <c r="H18" s="11">
        <f t="shared" si="0"/>
        <v>1.2109374451935806</v>
      </c>
      <c r="I18" s="83">
        <v>6922</v>
      </c>
      <c r="J18" s="61">
        <v>183</v>
      </c>
      <c r="K18" s="11">
        <f t="shared" si="5"/>
        <v>0.97356255417509385</v>
      </c>
      <c r="L18" s="11">
        <f t="shared" si="1"/>
        <v>0.80667080995378082</v>
      </c>
      <c r="M18" s="12">
        <f t="shared" si="9"/>
        <v>75871.82469170299</v>
      </c>
      <c r="N18" s="86">
        <f t="shared" si="2"/>
        <v>4.4592936847866339E-2</v>
      </c>
      <c r="O18" s="12">
        <f t="shared" si="6"/>
        <v>14668.238414975673</v>
      </c>
      <c r="P18" s="40">
        <f t="shared" si="7"/>
        <v>328936.36194041144</v>
      </c>
      <c r="Q18" s="12">
        <f>SUM(P18:$P$24)</f>
        <v>701880.29553966259</v>
      </c>
      <c r="S18" s="18" t="s">
        <v>23</v>
      </c>
      <c r="T18">
        <v>58616</v>
      </c>
      <c r="U18">
        <v>17159</v>
      </c>
      <c r="V18" s="2">
        <v>292.73577180292068</v>
      </c>
      <c r="W18">
        <v>251759</v>
      </c>
      <c r="X18" s="2">
        <v>0.70726422819707935</v>
      </c>
      <c r="Y18" s="2">
        <v>68.156451209291419</v>
      </c>
      <c r="Z18" s="2">
        <v>1.7925817687957095</v>
      </c>
      <c r="AA18" s="1">
        <v>7110</v>
      </c>
      <c r="AB18" s="1">
        <v>187</v>
      </c>
      <c r="AC18" s="2">
        <v>0.97369901547116733</v>
      </c>
      <c r="AD18" s="2">
        <v>0.71373639438249958</v>
      </c>
      <c r="AE18" s="1">
        <v>60363.21710662057</v>
      </c>
      <c r="AF18" s="2">
        <v>6.6363869440495701E-2</v>
      </c>
      <c r="AG18" s="1">
        <v>17279.792175613184</v>
      </c>
      <c r="AH18" s="58">
        <v>260379.51556014805</v>
      </c>
      <c r="AI18" s="8">
        <v>517848.585242167</v>
      </c>
      <c r="AK18" s="10" t="s">
        <v>23</v>
      </c>
      <c r="AL18" s="12">
        <v>328936.36194041144</v>
      </c>
      <c r="AM18" s="12">
        <v>701880.29553966259</v>
      </c>
      <c r="AN18" s="25">
        <v>36982</v>
      </c>
      <c r="AO18" s="10"/>
      <c r="AP18" s="10"/>
      <c r="AQ18" s="10"/>
      <c r="AR18" s="10"/>
      <c r="AS18" s="10"/>
      <c r="AT18" s="10"/>
      <c r="AU18" s="10"/>
      <c r="AV18" s="12">
        <v>37299.387109050251</v>
      </c>
      <c r="AW18" s="12">
        <v>39549.879276488318</v>
      </c>
      <c r="AX18" s="15">
        <v>42114.43041668315</v>
      </c>
      <c r="AY18" s="12">
        <v>44820.912224369109</v>
      </c>
      <c r="AZ18" s="12">
        <v>46807.918123923206</v>
      </c>
      <c r="BA18" s="92">
        <v>44782.875958662196</v>
      </c>
      <c r="BC18" s="10" t="s">
        <v>23</v>
      </c>
      <c r="BD18" s="28">
        <v>26772</v>
      </c>
      <c r="BE18" s="12">
        <v>260379.51556014805</v>
      </c>
      <c r="BF18" s="12">
        <v>517848.585242167</v>
      </c>
      <c r="BG18" s="12">
        <v>29445.421795614933</v>
      </c>
      <c r="BH18" s="12">
        <v>31355.511150178787</v>
      </c>
      <c r="BI18" s="30">
        <v>32809.575582693476</v>
      </c>
      <c r="BJ18" s="12">
        <v>34752.413074658522</v>
      </c>
      <c r="BK18" s="12">
        <v>36852.426341659972</v>
      </c>
      <c r="BL18" s="32">
        <v>35884.266115342238</v>
      </c>
      <c r="BN18" s="10" t="s">
        <v>23</v>
      </c>
      <c r="BO18" s="10">
        <v>26772</v>
      </c>
      <c r="BP18" s="10">
        <v>36982</v>
      </c>
      <c r="BQ18" s="37">
        <v>63754</v>
      </c>
      <c r="BR18" s="12">
        <v>32809.575582693476</v>
      </c>
      <c r="BS18" s="8">
        <v>42114.43041668315</v>
      </c>
      <c r="BT18" s="40">
        <v>74924.005999376619</v>
      </c>
      <c r="BU18" s="12">
        <v>35884.266115342238</v>
      </c>
      <c r="BV18" s="12">
        <v>44782.875958662196</v>
      </c>
      <c r="BW18" s="43">
        <v>80667.142074004427</v>
      </c>
    </row>
    <row r="19" spans="1:75" x14ac:dyDescent="0.3">
      <c r="A19" s="9" t="s">
        <v>24</v>
      </c>
      <c r="B19" s="12">
        <v>60320</v>
      </c>
      <c r="C19" s="12">
        <v>23104</v>
      </c>
      <c r="D19" s="11">
        <f t="shared" si="3"/>
        <v>383.0238726790451</v>
      </c>
      <c r="E19" s="12">
        <v>222695</v>
      </c>
      <c r="F19" s="74">
        <f t="shared" si="4"/>
        <v>0.61697612732095486</v>
      </c>
      <c r="G19" s="11">
        <f t="shared" si="10"/>
        <v>103.74727766676396</v>
      </c>
      <c r="H19" s="11">
        <f t="shared" si="0"/>
        <v>3.3209755975276556</v>
      </c>
      <c r="I19" s="77">
        <v>9372</v>
      </c>
      <c r="J19" s="61">
        <v>300</v>
      </c>
      <c r="K19" s="11">
        <f t="shared" si="5"/>
        <v>0.96798975672215104</v>
      </c>
      <c r="L19" s="11">
        <f t="shared" si="1"/>
        <v>0.62658778026034845</v>
      </c>
      <c r="M19" s="12">
        <f t="shared" si="9"/>
        <v>61203.586276727321</v>
      </c>
      <c r="N19" s="86">
        <f t="shared" si="2"/>
        <v>0.10042630206923632</v>
      </c>
      <c r="O19" s="12">
        <f t="shared" si="6"/>
        <v>22854.167007620024</v>
      </c>
      <c r="P19" s="40">
        <f t="shared" si="7"/>
        <v>227571.52794358402</v>
      </c>
      <c r="Q19" s="12">
        <f>SUM(P19:$P$24)</f>
        <v>372943.93359925103</v>
      </c>
      <c r="S19" s="18" t="s">
        <v>24</v>
      </c>
      <c r="T19">
        <v>41457</v>
      </c>
      <c r="U19">
        <v>19567</v>
      </c>
      <c r="V19" s="2">
        <v>471.98301854934027</v>
      </c>
      <c r="W19">
        <v>158369</v>
      </c>
      <c r="X19" s="2">
        <v>0.52801698145065967</v>
      </c>
      <c r="Y19" s="2">
        <v>123.55322064292885</v>
      </c>
      <c r="Z19" s="2">
        <v>4.197424482115939</v>
      </c>
      <c r="AA19" s="1">
        <v>7300</v>
      </c>
      <c r="AB19" s="1">
        <v>248</v>
      </c>
      <c r="AC19" s="2">
        <v>0.96602739726027398</v>
      </c>
      <c r="AD19" s="2">
        <v>0.53959791521772815</v>
      </c>
      <c r="AE19" s="1">
        <v>43083.424931007386</v>
      </c>
      <c r="AF19" s="2">
        <v>0.11935579616081292</v>
      </c>
      <c r="AG19" s="1">
        <v>19835.698657796307</v>
      </c>
      <c r="AH19" s="58">
        <v>166189.65559972357</v>
      </c>
      <c r="AI19" s="8">
        <v>257469.06968201886</v>
      </c>
      <c r="AK19" s="10" t="s">
        <v>24</v>
      </c>
      <c r="AL19" s="12">
        <v>227571.52794358402</v>
      </c>
      <c r="AM19" s="12">
        <v>372943.93359925103</v>
      </c>
      <c r="AN19" s="25">
        <v>40800</v>
      </c>
      <c r="AO19" s="10"/>
      <c r="AP19" s="10"/>
      <c r="AQ19" s="10"/>
      <c r="AR19" s="10"/>
      <c r="AS19" s="10"/>
      <c r="AT19" s="10"/>
      <c r="AU19" s="10"/>
      <c r="AV19" s="12">
        <v>41489.364158503246</v>
      </c>
      <c r="AW19" s="12">
        <v>41977.657486860175</v>
      </c>
      <c r="AX19" s="15">
        <v>43724.97457140233</v>
      </c>
      <c r="AY19" s="12">
        <v>46180.334014893357</v>
      </c>
      <c r="AZ19" s="12">
        <v>49009.879603495545</v>
      </c>
      <c r="BA19" s="92">
        <v>51487.51916854977</v>
      </c>
      <c r="BC19" s="10" t="s">
        <v>24</v>
      </c>
      <c r="BD19" s="28">
        <v>22023</v>
      </c>
      <c r="BE19" s="12">
        <v>166189.65559972357</v>
      </c>
      <c r="BF19" s="12">
        <v>257469.06968201886</v>
      </c>
      <c r="BG19" s="12">
        <v>24895.199340410305</v>
      </c>
      <c r="BH19" s="12">
        <v>27619.804363860891</v>
      </c>
      <c r="BI19" s="30">
        <v>29804.87934822002</v>
      </c>
      <c r="BJ19" s="12">
        <v>31507.614880807327</v>
      </c>
      <c r="BK19" s="12">
        <v>33351.312625573992</v>
      </c>
      <c r="BL19" s="32">
        <v>35345.304008956053</v>
      </c>
      <c r="BN19" s="13" t="s">
        <v>24</v>
      </c>
      <c r="BO19" s="13">
        <v>22023</v>
      </c>
      <c r="BP19" s="13">
        <v>40800</v>
      </c>
      <c r="BQ19" s="38">
        <v>62823</v>
      </c>
      <c r="BR19" s="24">
        <v>29804.87934822002</v>
      </c>
      <c r="BS19" s="24">
        <v>43724.97457140233</v>
      </c>
      <c r="BT19" s="41">
        <v>73529.853919622343</v>
      </c>
      <c r="BU19" s="24">
        <v>35345.304008956053</v>
      </c>
      <c r="BV19" s="24">
        <v>51487.51916854977</v>
      </c>
      <c r="BW19" s="44">
        <v>86832.823177505823</v>
      </c>
    </row>
    <row r="20" spans="1:75" x14ac:dyDescent="0.3">
      <c r="A20" s="9" t="s">
        <v>25</v>
      </c>
      <c r="B20" s="12">
        <f>37216</f>
        <v>37216</v>
      </c>
      <c r="C20" s="12">
        <f>22725</f>
        <v>22725</v>
      </c>
      <c r="D20" s="11">
        <f t="shared" si="3"/>
        <v>610.62446259673266</v>
      </c>
      <c r="E20" s="12">
        <f>105888</f>
        <v>105888</v>
      </c>
      <c r="F20" s="74">
        <f t="shared" si="4"/>
        <v>0.38937553740326736</v>
      </c>
      <c r="G20" s="11">
        <f t="shared" si="10"/>
        <v>214.61355394378967</v>
      </c>
      <c r="H20" s="11">
        <f t="shared" si="0"/>
        <v>8.4271673458708651</v>
      </c>
      <c r="I20" s="83">
        <v>8455</v>
      </c>
      <c r="J20" s="6">
        <v>332</v>
      </c>
      <c r="K20" s="11">
        <f t="shared" si="5"/>
        <v>0.96073329390892959</v>
      </c>
      <c r="L20" s="11">
        <f t="shared" si="1"/>
        <v>0.40406714279630129</v>
      </c>
      <c r="M20" s="12">
        <f>(M19*L19)</f>
        <v>38349.419269107297</v>
      </c>
      <c r="N20" s="86">
        <f t="shared" si="2"/>
        <v>0.20618638659791882</v>
      </c>
      <c r="O20" s="12">
        <f t="shared" si="6"/>
        <v>22853.678997141691</v>
      </c>
      <c r="P20" s="12">
        <f>(O20/N20)</f>
        <v>110839.90254753496</v>
      </c>
      <c r="Q20" s="40">
        <f>SUM(P20:$P$24)</f>
        <v>145372.40565566701</v>
      </c>
      <c r="S20" s="18" t="s">
        <v>25</v>
      </c>
      <c r="T20">
        <v>21890</v>
      </c>
      <c r="U20">
        <v>15468</v>
      </c>
      <c r="V20" s="2">
        <v>706.62402923709453</v>
      </c>
      <c r="W20">
        <v>67062</v>
      </c>
      <c r="X20" s="2">
        <v>0.29337597076290545</v>
      </c>
      <c r="Y20" s="2">
        <v>230.6522322626823</v>
      </c>
      <c r="Z20" s="2">
        <v>8.3562958445847677</v>
      </c>
      <c r="AA20" s="1">
        <v>4996</v>
      </c>
      <c r="AB20" s="1">
        <v>181</v>
      </c>
      <c r="AC20" s="2">
        <v>0.96377101681345079</v>
      </c>
      <c r="AD20" s="2">
        <v>0.3067038354668753</v>
      </c>
      <c r="AE20" s="1">
        <v>23247.726273211079</v>
      </c>
      <c r="AF20" s="2">
        <v>0.22229593641809753</v>
      </c>
      <c r="AG20" s="1">
        <v>16117.559459333195</v>
      </c>
      <c r="AH20" s="1">
        <v>72504.966663083964</v>
      </c>
      <c r="AI20" s="82">
        <v>91279.414082295276</v>
      </c>
      <c r="AK20" s="13" t="s">
        <v>25</v>
      </c>
      <c r="AL20" s="24"/>
      <c r="AM20" s="24">
        <v>145372.40565566701</v>
      </c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26"/>
      <c r="BC20" s="13" t="s">
        <v>25</v>
      </c>
      <c r="BD20" s="13"/>
      <c r="BE20" s="24">
        <v>72504.966663083964</v>
      </c>
      <c r="BF20" s="24">
        <v>91279.414082295276</v>
      </c>
      <c r="BG20" s="13"/>
      <c r="BH20" s="13"/>
      <c r="BI20" s="13"/>
      <c r="BJ20" s="13"/>
      <c r="BK20" s="13"/>
      <c r="BL20" s="26"/>
    </row>
    <row r="21" spans="1:75" x14ac:dyDescent="0.3">
      <c r="A21" s="78" t="s">
        <v>69</v>
      </c>
      <c r="B21" s="70">
        <v>14490</v>
      </c>
      <c r="C21" s="70">
        <v>12112</v>
      </c>
      <c r="D21" s="72">
        <f t="shared" si="3"/>
        <v>835.88681849551415</v>
      </c>
      <c r="E21" s="70">
        <v>27992</v>
      </c>
      <c r="F21" s="75">
        <f t="shared" si="4"/>
        <v>0.16411318150448584</v>
      </c>
      <c r="G21" s="72">
        <f t="shared" si="10"/>
        <v>432.69505573020859</v>
      </c>
      <c r="H21" s="72">
        <f t="shared" si="0"/>
        <v>15.698039620818912</v>
      </c>
      <c r="I21" s="84">
        <v>4548</v>
      </c>
      <c r="J21" s="79">
        <v>165</v>
      </c>
      <c r="K21" s="72">
        <f t="shared" si="5"/>
        <v>0.96372031662269131</v>
      </c>
      <c r="L21" s="72">
        <f t="shared" si="1"/>
        <v>0.17523377277688945</v>
      </c>
      <c r="M21" s="70">
        <f>(M20*L20)</f>
        <v>15495.740271965606</v>
      </c>
      <c r="N21" s="87">
        <f t="shared" si="2"/>
        <v>0.41699701610938966</v>
      </c>
      <c r="O21" s="70">
        <f t="shared" si="6"/>
        <v>12780.36324213829</v>
      </c>
      <c r="P21" s="70">
        <f>(O21/N21)</f>
        <v>30648.572407975345</v>
      </c>
      <c r="Q21" s="70">
        <f>SUM(P21:$P$24)</f>
        <v>34532.503108132063</v>
      </c>
      <c r="S21" s="62" t="s">
        <v>69</v>
      </c>
      <c r="T21" s="65">
        <v>6422</v>
      </c>
      <c r="U21" s="65">
        <v>5681</v>
      </c>
      <c r="V21" s="64">
        <v>884.61538461538453</v>
      </c>
      <c r="W21" s="65">
        <v>15097</v>
      </c>
      <c r="X21" s="64">
        <v>0.11538461538461542</v>
      </c>
      <c r="Y21" s="64">
        <v>376.29992713784196</v>
      </c>
      <c r="Z21" s="64">
        <v>15.706816476653016</v>
      </c>
      <c r="AA21" s="63">
        <v>1701</v>
      </c>
      <c r="AB21" s="63">
        <v>71</v>
      </c>
      <c r="AC21" s="64">
        <v>0.95825984714873602</v>
      </c>
      <c r="AD21" s="64">
        <v>0.12626820203231029</v>
      </c>
      <c r="AE21" s="63">
        <v>7130.166813877885</v>
      </c>
      <c r="AF21" s="64">
        <v>0.36059311066118899</v>
      </c>
      <c r="AG21" s="63">
        <v>6229.8534700990785</v>
      </c>
      <c r="AH21" s="63">
        <v>17276.684678406433</v>
      </c>
      <c r="AI21" s="66">
        <v>18774.44741921133</v>
      </c>
    </row>
    <row r="22" spans="1:75" x14ac:dyDescent="0.3">
      <c r="A22" s="78" t="s">
        <v>70</v>
      </c>
      <c r="B22" s="70">
        <v>2378</v>
      </c>
      <c r="C22" s="70">
        <v>2268</v>
      </c>
      <c r="D22" s="72">
        <f t="shared" si="3"/>
        <v>953.74264087468464</v>
      </c>
      <c r="E22" s="70">
        <v>3181</v>
      </c>
      <c r="F22" s="75">
        <f t="shared" si="4"/>
        <v>4.6257359125315367E-2</v>
      </c>
      <c r="G22" s="72">
        <f t="shared" si="10"/>
        <v>712.98333857277589</v>
      </c>
      <c r="H22" s="72">
        <f>G22*(1-K22)</f>
        <v>25.866809776716792</v>
      </c>
      <c r="I22" s="85"/>
      <c r="J22" s="85"/>
      <c r="K22" s="72">
        <f>K21</f>
        <v>0.96372031662269131</v>
      </c>
      <c r="L22" s="72">
        <f t="shared" si="1"/>
        <v>5.1713942898021427E-2</v>
      </c>
      <c r="M22" s="70">
        <f>(M21*L21)</f>
        <v>2715.3770298273162</v>
      </c>
      <c r="N22" s="87">
        <f t="shared" si="2"/>
        <v>0.68711652879605911</v>
      </c>
      <c r="O22" s="70">
        <f t="shared" si="6"/>
        <v>2574.9541771602271</v>
      </c>
      <c r="P22" s="70">
        <f>(O22/N22)</f>
        <v>3747.4781485346734</v>
      </c>
      <c r="Q22" s="70">
        <f>SUM(P22:$P$24)</f>
        <v>3883.9307001567208</v>
      </c>
      <c r="S22" s="62" t="s">
        <v>70</v>
      </c>
      <c r="T22" s="65">
        <v>741</v>
      </c>
      <c r="U22" s="65">
        <v>718</v>
      </c>
      <c r="V22" s="64">
        <v>968.9608636977058</v>
      </c>
      <c r="W22" s="65">
        <v>1157</v>
      </c>
      <c r="X22" s="64">
        <v>3.1039136302294157E-2</v>
      </c>
      <c r="Y22" s="64">
        <v>620.57044079515993</v>
      </c>
      <c r="Z22" s="64">
        <v>25.902705053766237</v>
      </c>
      <c r="AA22" s="64"/>
      <c r="AB22" s="64"/>
      <c r="AC22" s="64">
        <v>0.95825984714873602</v>
      </c>
      <c r="AD22" s="64">
        <v>3.5880422695031021E-2</v>
      </c>
      <c r="AE22" s="64">
        <v>900.31334377880694</v>
      </c>
      <c r="AF22" s="64">
        <v>0.59466773574139364</v>
      </c>
      <c r="AG22" s="63">
        <v>868.00972044604657</v>
      </c>
      <c r="AH22" s="63">
        <v>1459.6549775209642</v>
      </c>
      <c r="AI22" s="66">
        <v>1497.7627408048975</v>
      </c>
      <c r="AO22" t="s">
        <v>26</v>
      </c>
      <c r="AP22" s="1">
        <v>33499.512120801141</v>
      </c>
      <c r="AQ22" s="1">
        <v>30792.557298094242</v>
      </c>
      <c r="AR22" s="1">
        <v>29228.837172660813</v>
      </c>
      <c r="AS22" s="1">
        <v>27624.29898281402</v>
      </c>
      <c r="AT22" s="1">
        <v>24949.804229038717</v>
      </c>
      <c r="AU22" s="1">
        <v>21274.879857409982</v>
      </c>
    </row>
    <row r="23" spans="1:75" x14ac:dyDescent="0.3">
      <c r="A23" s="78" t="s">
        <v>71</v>
      </c>
      <c r="B23" s="70">
        <v>110</v>
      </c>
      <c r="C23" s="70">
        <v>109</v>
      </c>
      <c r="D23" s="72">
        <f t="shared" si="3"/>
        <v>990.90909090909099</v>
      </c>
      <c r="E23" s="70">
        <v>102</v>
      </c>
      <c r="F23" s="75">
        <f t="shared" si="4"/>
        <v>9.0909090909090384E-3</v>
      </c>
      <c r="G23" s="72">
        <f t="shared" si="10"/>
        <v>1068.627450980392</v>
      </c>
      <c r="H23" s="72">
        <f t="shared" ref="H23:H24" si="13">G23*(1-K23)</f>
        <v>38.769465569869091</v>
      </c>
      <c r="I23" s="68"/>
      <c r="J23" s="68"/>
      <c r="K23" s="72">
        <f t="shared" ref="K23:K24" si="14">K22</f>
        <v>0.96372031662269131</v>
      </c>
      <c r="L23" s="72">
        <f t="shared" si="1"/>
        <v>1.0781232085353918E-2</v>
      </c>
      <c r="M23" s="70">
        <f t="shared" ref="M23:M24" si="15">(M22*L22)</f>
        <v>140.42285266708885</v>
      </c>
      <c r="N23" s="87">
        <f t="shared" si="2"/>
        <v>1.029857985410523</v>
      </c>
      <c r="O23" s="70">
        <f t="shared" si="6"/>
        <v>138.90892130239752</v>
      </c>
      <c r="P23" s="70">
        <f t="shared" ref="P23:P24" si="16">(O23/N23)</f>
        <v>134.88162763240166</v>
      </c>
      <c r="Q23" s="70">
        <f>SUM(P23:$P$24)</f>
        <v>136.45255162204717</v>
      </c>
      <c r="S23" s="62" t="s">
        <v>71</v>
      </c>
      <c r="T23" s="65">
        <v>23</v>
      </c>
      <c r="U23" s="65">
        <v>23</v>
      </c>
      <c r="V23" s="64">
        <v>1000</v>
      </c>
      <c r="W23" s="65">
        <v>26</v>
      </c>
      <c r="X23" s="64">
        <v>0</v>
      </c>
      <c r="Y23" s="64">
        <v>884.61538461538453</v>
      </c>
      <c r="Z23" s="64">
        <v>36.923981368425821</v>
      </c>
      <c r="AA23" s="64"/>
      <c r="AB23" s="64"/>
      <c r="AC23" s="64">
        <v>0.95825984714873602</v>
      </c>
      <c r="AD23" s="64">
        <v>0</v>
      </c>
      <c r="AE23" s="64">
        <v>32.303623332760367</v>
      </c>
      <c r="AF23" s="64">
        <v>0.84769140324695869</v>
      </c>
      <c r="AG23" s="63">
        <v>32.303623332760367</v>
      </c>
      <c r="AH23" s="63">
        <v>38.107763283933323</v>
      </c>
      <c r="AI23" s="66">
        <v>38.107763283933323</v>
      </c>
      <c r="AO23" t="s">
        <v>27</v>
      </c>
      <c r="AP23" s="1">
        <v>16341.225424781045</v>
      </c>
      <c r="AQ23" s="1">
        <v>15020.759657606948</v>
      </c>
      <c r="AR23" s="1">
        <v>14257.969352517472</v>
      </c>
      <c r="AS23" s="1">
        <v>13475.267796494645</v>
      </c>
      <c r="AT23" s="1">
        <v>12170.63620928718</v>
      </c>
      <c r="AU23" s="1">
        <v>10377.990174346334</v>
      </c>
    </row>
    <row r="24" spans="1:75" x14ac:dyDescent="0.3">
      <c r="A24" s="67" t="s">
        <v>72</v>
      </c>
      <c r="B24" s="71">
        <v>1</v>
      </c>
      <c r="C24" s="71">
        <v>1</v>
      </c>
      <c r="D24" s="73">
        <f t="shared" si="3"/>
        <v>1000</v>
      </c>
      <c r="E24" s="71">
        <v>1</v>
      </c>
      <c r="F24" s="76">
        <f t="shared" si="4"/>
        <v>0</v>
      </c>
      <c r="G24" s="73">
        <f t="shared" si="10"/>
        <v>1000</v>
      </c>
      <c r="H24" s="73">
        <f t="shared" si="13"/>
        <v>36.279683377308693</v>
      </c>
      <c r="I24" s="69"/>
      <c r="J24" s="69"/>
      <c r="K24" s="73">
        <f t="shared" si="14"/>
        <v>0.96372031662269131</v>
      </c>
      <c r="L24" s="73">
        <f t="shared" si="1"/>
        <v>0</v>
      </c>
      <c r="M24" s="71">
        <f t="shared" si="15"/>
        <v>1.5139313646913444</v>
      </c>
      <c r="N24" s="88">
        <f t="shared" si="2"/>
        <v>0.96372031662269131</v>
      </c>
      <c r="O24" s="71">
        <f t="shared" si="6"/>
        <v>1.5139313646913444</v>
      </c>
      <c r="P24" s="71">
        <f t="shared" si="16"/>
        <v>1.5709239896455018</v>
      </c>
      <c r="Q24" s="71">
        <f>SUM(P24:$P$24)</f>
        <v>1.5709239896455018</v>
      </c>
      <c r="S24" s="19"/>
      <c r="T24" s="4"/>
      <c r="U24" s="4"/>
      <c r="V24" s="81"/>
      <c r="W24" s="4"/>
      <c r="X24" s="81"/>
      <c r="Y24" s="81"/>
      <c r="Z24" s="81"/>
      <c r="AA24" s="81"/>
      <c r="AB24" s="81"/>
      <c r="AC24" s="81"/>
      <c r="AD24" s="81"/>
      <c r="AE24" s="81"/>
      <c r="AF24" s="81"/>
      <c r="AG24" s="20"/>
      <c r="AH24" s="20"/>
      <c r="AI24" s="21"/>
      <c r="AO24" t="s">
        <v>28</v>
      </c>
      <c r="AP24" s="1">
        <v>17158.286696020095</v>
      </c>
      <c r="AQ24" s="1">
        <v>15771.797640487293</v>
      </c>
      <c r="AR24" s="1">
        <v>14970.867820143341</v>
      </c>
      <c r="AS24" s="1">
        <v>14149.031186319375</v>
      </c>
      <c r="AT24" s="1">
        <v>12779.168019751536</v>
      </c>
      <c r="AU24" s="1">
        <v>10896.889683063648</v>
      </c>
    </row>
    <row r="25" spans="1:75" x14ac:dyDescent="0.3">
      <c r="B25" s="1"/>
      <c r="C25" s="1"/>
      <c r="D25" s="2"/>
      <c r="E2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20FD-3BE0-4EBD-B393-553753149BC6}">
  <dimension ref="A1:AX24"/>
  <sheetViews>
    <sheetView topLeftCell="AE2" zoomScale="82" workbookViewId="0">
      <selection activeCell="AV17" sqref="AV17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6" t="s">
        <v>29</v>
      </c>
      <c r="B1" s="14" t="s">
        <v>42</v>
      </c>
      <c r="C1" s="14" t="s">
        <v>0</v>
      </c>
      <c r="D1" s="14" t="s">
        <v>41</v>
      </c>
      <c r="E1" s="14" t="s">
        <v>43</v>
      </c>
      <c r="F1" s="14" t="s">
        <v>44</v>
      </c>
      <c r="G1" s="14" t="s">
        <v>45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1</v>
      </c>
      <c r="M1" s="14" t="s">
        <v>2</v>
      </c>
      <c r="N1" s="14" t="s">
        <v>3</v>
      </c>
      <c r="O1" s="14" t="s">
        <v>4</v>
      </c>
      <c r="P1" s="14" t="s">
        <v>5</v>
      </c>
      <c r="Q1" s="14" t="s">
        <v>6</v>
      </c>
      <c r="S1" s="33" t="s">
        <v>29</v>
      </c>
      <c r="T1" s="33" t="s">
        <v>30</v>
      </c>
      <c r="U1" s="34" t="s">
        <v>31</v>
      </c>
      <c r="V1" s="34" t="s">
        <v>32</v>
      </c>
      <c r="W1" s="34" t="s">
        <v>35</v>
      </c>
      <c r="X1" s="34" t="s">
        <v>36</v>
      </c>
      <c r="Y1" s="34" t="s">
        <v>37</v>
      </c>
      <c r="Z1" s="34" t="s">
        <v>38</v>
      </c>
      <c r="AA1" s="34" t="s">
        <v>39</v>
      </c>
      <c r="AB1" s="34" t="s">
        <v>40</v>
      </c>
      <c r="AD1" s="49" t="s">
        <v>29</v>
      </c>
      <c r="AE1" s="50" t="s">
        <v>50</v>
      </c>
      <c r="AF1" s="51" t="s">
        <v>51</v>
      </c>
      <c r="AG1" s="52" t="s">
        <v>52</v>
      </c>
      <c r="AH1" s="53" t="s">
        <v>33</v>
      </c>
      <c r="AI1" s="54" t="s">
        <v>53</v>
      </c>
      <c r="AJ1" s="55" t="s">
        <v>54</v>
      </c>
      <c r="AK1" s="53" t="s">
        <v>34</v>
      </c>
      <c r="AL1" s="51" t="s">
        <v>6</v>
      </c>
      <c r="AM1" s="56" t="s">
        <v>55</v>
      </c>
    </row>
    <row r="2" spans="1:50" x14ac:dyDescent="0.3">
      <c r="A2" s="10" t="s">
        <v>7</v>
      </c>
      <c r="B2" s="10">
        <v>498706</v>
      </c>
      <c r="C2" s="10">
        <v>8252266</v>
      </c>
      <c r="D2" s="25">
        <v>19730</v>
      </c>
      <c r="E2" s="10"/>
      <c r="F2" s="10"/>
      <c r="G2" s="10"/>
      <c r="H2" s="10"/>
      <c r="I2" s="10"/>
      <c r="J2" s="10"/>
      <c r="K2" s="10"/>
      <c r="L2" s="12">
        <f t="shared" ref="L2:Q2" si="0">F23*$B$2/500000</f>
        <v>16286.105672973285</v>
      </c>
      <c r="M2" s="12">
        <f t="shared" si="0"/>
        <v>14946.520366237515</v>
      </c>
      <c r="N2" s="15">
        <f t="shared" si="0"/>
        <v>14168.989925416749</v>
      </c>
      <c r="O2" s="12">
        <f t="shared" si="0"/>
        <v>13378.182484802175</v>
      </c>
      <c r="P2" s="12">
        <f t="shared" si="0"/>
        <v>12075.06030079742</v>
      </c>
      <c r="Q2" s="15">
        <f t="shared" si="0"/>
        <v>10292.081153365245</v>
      </c>
      <c r="S2" s="22" t="s">
        <v>7</v>
      </c>
      <c r="T2" s="27">
        <v>20970</v>
      </c>
      <c r="U2" s="22">
        <v>498605</v>
      </c>
      <c r="V2" s="22">
        <f>SUM(U2:$U$19,$V$20)</f>
        <v>7996830</v>
      </c>
      <c r="W2" s="23">
        <v>17096.947710728331</v>
      </c>
      <c r="X2" s="23">
        <v>15690.668001925476</v>
      </c>
      <c r="Y2" s="29">
        <v>14874.426381175557</v>
      </c>
      <c r="Z2" s="23">
        <v>14044.246734000646</v>
      </c>
      <c r="AA2" s="23">
        <v>12676.245550169942</v>
      </c>
      <c r="AB2" s="31">
        <v>10804.49659648643</v>
      </c>
      <c r="AD2" s="22" t="s">
        <v>7</v>
      </c>
      <c r="AE2" s="22">
        <v>20970</v>
      </c>
      <c r="AF2" s="22">
        <v>19730</v>
      </c>
      <c r="AG2" s="36">
        <v>40700</v>
      </c>
      <c r="AH2" s="23">
        <v>14874.426381175557</v>
      </c>
      <c r="AI2" s="17">
        <v>14168.989925416749</v>
      </c>
      <c r="AJ2" s="39">
        <v>29043.416306592306</v>
      </c>
      <c r="AK2" s="23">
        <v>10804.49659648643</v>
      </c>
      <c r="AL2" s="23">
        <v>10292.081153365245</v>
      </c>
      <c r="AM2" s="43">
        <v>21096.577749851676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10" t="s">
        <v>8</v>
      </c>
      <c r="B3" s="10">
        <v>498464</v>
      </c>
      <c r="C3" s="10">
        <v>7753560</v>
      </c>
      <c r="D3" s="25">
        <v>25551</v>
      </c>
      <c r="E3" s="10"/>
      <c r="F3" s="10"/>
      <c r="G3" s="10"/>
      <c r="H3" s="10"/>
      <c r="I3" s="10"/>
      <c r="J3" s="10"/>
      <c r="K3" s="10"/>
      <c r="L3" s="12">
        <f t="shared" ref="L3:L18" si="1">D2*(B3/B2)</f>
        <v>19720.425902234983</v>
      </c>
      <c r="M3" s="12">
        <f>L2*($B$3/$B$2)</f>
        <v>16278.202745050099</v>
      </c>
      <c r="N3" s="15">
        <f t="shared" ref="N3:Q3" si="2">M2*($B$3/$B$2)</f>
        <v>14939.267479910441</v>
      </c>
      <c r="O3" s="12">
        <f t="shared" si="2"/>
        <v>14162.114340278509</v>
      </c>
      <c r="P3" s="12">
        <f t="shared" si="2"/>
        <v>13371.690643594486</v>
      </c>
      <c r="Q3" s="15">
        <f t="shared" si="2"/>
        <v>12069.200807242514</v>
      </c>
      <c r="S3" s="10" t="s">
        <v>8</v>
      </c>
      <c r="T3" s="28">
        <v>27490</v>
      </c>
      <c r="U3" s="10">
        <v>498318</v>
      </c>
      <c r="V3" s="10">
        <f>SUM(U3:$U$19,$V$20)</f>
        <v>7498225</v>
      </c>
      <c r="W3" s="12">
        <v>20957.929543426158</v>
      </c>
      <c r="X3" s="12">
        <v>17087.106606060348</v>
      </c>
      <c r="Y3" s="30">
        <v>15681.636360211989</v>
      </c>
      <c r="Z3" s="12">
        <v>14865.864572987919</v>
      </c>
      <c r="AA3" s="12">
        <v>14036.162782149666</v>
      </c>
      <c r="AB3" s="32">
        <v>12668.949027927089</v>
      </c>
      <c r="AD3" s="10" t="s">
        <v>8</v>
      </c>
      <c r="AE3" s="10">
        <v>27490</v>
      </c>
      <c r="AF3" s="10">
        <v>25551</v>
      </c>
      <c r="AG3" s="37">
        <v>53041</v>
      </c>
      <c r="AH3" s="12">
        <v>15681.636360211989</v>
      </c>
      <c r="AI3" s="8">
        <v>14939.267479910441</v>
      </c>
      <c r="AJ3" s="40">
        <v>30620.903840122432</v>
      </c>
      <c r="AK3" s="12">
        <v>12668.949027927089</v>
      </c>
      <c r="AL3" s="12">
        <v>12069.200807242514</v>
      </c>
      <c r="AM3" s="43">
        <v>24738.149835169603</v>
      </c>
    </row>
    <row r="4" spans="1:50" x14ac:dyDescent="0.3">
      <c r="A4" s="10" t="s">
        <v>9</v>
      </c>
      <c r="B4" s="10">
        <v>498231</v>
      </c>
      <c r="C4" s="10">
        <v>7255096</v>
      </c>
      <c r="D4" s="25">
        <v>30965</v>
      </c>
      <c r="E4" s="10"/>
      <c r="F4" s="10"/>
      <c r="G4" s="10"/>
      <c r="H4" s="10"/>
      <c r="I4" s="10"/>
      <c r="J4" s="10"/>
      <c r="K4" s="10"/>
      <c r="L4" s="12">
        <f t="shared" si="1"/>
        <v>25539.056543702256</v>
      </c>
      <c r="M4" s="12">
        <f>L3*($B$4/$B$3)</f>
        <v>19711.207865957098</v>
      </c>
      <c r="N4" s="15">
        <f>M3*($B$4/$B$3)</f>
        <v>16270.593727669513</v>
      </c>
      <c r="O4" s="12">
        <f t="shared" ref="O4:Q4" si="3">N3*($B$4/$B$3)</f>
        <v>14932.284329025284</v>
      </c>
      <c r="P4" s="12">
        <f t="shared" si="3"/>
        <v>14155.494458719792</v>
      </c>
      <c r="Q4" s="15">
        <f t="shared" si="3"/>
        <v>13365.440234497826</v>
      </c>
      <c r="S4" s="10" t="s">
        <v>9</v>
      </c>
      <c r="T4" s="28">
        <v>33319</v>
      </c>
      <c r="U4" s="10">
        <v>498133</v>
      </c>
      <c r="V4" s="10">
        <f>SUM(U4:$U$19,$V$20)</f>
        <v>6999907</v>
      </c>
      <c r="W4" s="12">
        <v>27479.794368254807</v>
      </c>
      <c r="X4" s="12">
        <v>20950.148935530127</v>
      </c>
      <c r="Y4" s="30">
        <v>17080.763036849279</v>
      </c>
      <c r="Z4" s="12">
        <v>15675.814570257302</v>
      </c>
      <c r="AA4" s="12">
        <v>14860.345637396584</v>
      </c>
      <c r="AB4" s="32">
        <v>14030.951872419939</v>
      </c>
      <c r="AD4" s="10" t="s">
        <v>9</v>
      </c>
      <c r="AE4" s="10">
        <v>33319</v>
      </c>
      <c r="AF4" s="10">
        <v>30965</v>
      </c>
      <c r="AG4" s="37">
        <v>64284</v>
      </c>
      <c r="AH4" s="12">
        <v>17080.763036849279</v>
      </c>
      <c r="AI4" s="8">
        <v>16270.593727669513</v>
      </c>
      <c r="AJ4" s="40">
        <v>33351.356764518794</v>
      </c>
      <c r="AK4" s="12">
        <v>14030.951872419939</v>
      </c>
      <c r="AL4" s="12">
        <v>13365.440234497826</v>
      </c>
      <c r="AM4" s="43">
        <v>27396.392106917767</v>
      </c>
      <c r="AO4" s="35" t="s">
        <v>56</v>
      </c>
      <c r="AP4" s="45">
        <f>SUM(AG2:AG5,AG15:AG19)/SUM(AG6:AG14)</f>
        <v>0.70123916314510637</v>
      </c>
      <c r="AQ4" s="3">
        <f t="shared" ref="AQ4:AV4" si="4">SUM(L2:L5,L15:L19,W2:W5,W15:W19)/SUM(L6:L14,W6:W14)</f>
        <v>0.74581878516833167</v>
      </c>
      <c r="AR4" s="3">
        <f t="shared" si="4"/>
        <v>0.80683181786591829</v>
      </c>
      <c r="AS4" s="3">
        <f t="shared" si="4"/>
        <v>0.88619894395258403</v>
      </c>
      <c r="AT4" s="3">
        <f t="shared" si="4"/>
        <v>0.98032608002840127</v>
      </c>
      <c r="AU4" s="3">
        <f t="shared" si="4"/>
        <v>1.0354123159254978</v>
      </c>
      <c r="AV4" s="3">
        <f t="shared" si="4"/>
        <v>1.0524131907748069</v>
      </c>
      <c r="AX4" t="s">
        <v>65</v>
      </c>
    </row>
    <row r="5" spans="1:50" x14ac:dyDescent="0.3">
      <c r="A5" s="10" t="s">
        <v>10</v>
      </c>
      <c r="B5" s="10">
        <v>497721</v>
      </c>
      <c r="C5" s="10">
        <v>6756865</v>
      </c>
      <c r="D5" s="25">
        <v>32668</v>
      </c>
      <c r="E5" s="11">
        <v>1.604E-3</v>
      </c>
      <c r="F5" s="12">
        <f t="shared" ref="F5:F11" si="5">5*E5*((D5+L5)/2)</f>
        <v>255.04122726753252</v>
      </c>
      <c r="G5" s="12">
        <f>2.5*$E$5*(L5+M5)</f>
        <v>226.34933326754455</v>
      </c>
      <c r="H5" s="12">
        <f>2.5*$E$5*(M5+N5)</f>
        <v>181.2678205039081</v>
      </c>
      <c r="I5" s="12">
        <f>2.5*$E$5*(N5+O5)</f>
        <v>144.13932907955453</v>
      </c>
      <c r="J5" s="12">
        <f>2.5*$E$5*(O5+P5)</f>
        <v>124.99546185146512</v>
      </c>
      <c r="K5" s="12">
        <f>2.5*$E$5*(P5+Q5)</f>
        <v>116.52259567855315</v>
      </c>
      <c r="L5" s="12">
        <f t="shared" si="1"/>
        <v>30933.303557988162</v>
      </c>
      <c r="M5" s="12">
        <f t="shared" ref="M5:M18" si="6">L4*(B5/B4)</f>
        <v>25512.914214466844</v>
      </c>
      <c r="N5" s="15">
        <f>M4*($B$5/$B$4)</f>
        <v>19691.031048353139</v>
      </c>
      <c r="O5" s="12">
        <f>N4*($B$5/$B$4)</f>
        <v>16253.938796922306</v>
      </c>
      <c r="P5" s="12">
        <f t="shared" ref="P5:Q5" si="7">O4*($B$5/$B$4)</f>
        <v>14916.999320650046</v>
      </c>
      <c r="Q5" s="15">
        <f t="shared" si="7"/>
        <v>14141.004589213584</v>
      </c>
      <c r="S5" s="10" t="s">
        <v>10</v>
      </c>
      <c r="T5" s="28">
        <v>35337</v>
      </c>
      <c r="U5" s="10">
        <v>497519</v>
      </c>
      <c r="V5" s="10">
        <f>SUM(U5:$U$19,$V$20)</f>
        <v>6501774</v>
      </c>
      <c r="W5" s="12">
        <v>33277.930916040496</v>
      </c>
      <c r="X5" s="12">
        <v>27445.922703976175</v>
      </c>
      <c r="Y5" s="30">
        <v>20924.325728783304</v>
      </c>
      <c r="Z5" s="12">
        <v>17059.709244981193</v>
      </c>
      <c r="AA5" s="12">
        <v>15656.492521434724</v>
      </c>
      <c r="AB5" s="32">
        <v>14842.028737650209</v>
      </c>
      <c r="AD5" s="10" t="s">
        <v>10</v>
      </c>
      <c r="AE5" s="10">
        <v>35337</v>
      </c>
      <c r="AF5" s="10">
        <v>32668</v>
      </c>
      <c r="AG5" s="37">
        <v>68005</v>
      </c>
      <c r="AH5" s="12">
        <v>20924.325728783304</v>
      </c>
      <c r="AI5" s="8">
        <v>19691.031048353139</v>
      </c>
      <c r="AJ5" s="40">
        <v>40615.356777136447</v>
      </c>
      <c r="AK5" s="12">
        <v>14842.028737650209</v>
      </c>
      <c r="AL5" s="12">
        <v>14141.004589213584</v>
      </c>
      <c r="AM5" s="43">
        <v>28983.033326863791</v>
      </c>
      <c r="AO5" s="46" t="s">
        <v>57</v>
      </c>
      <c r="AP5" s="47">
        <v>0.88619894395258358</v>
      </c>
      <c r="AQ5" s="3"/>
      <c r="AR5" s="3"/>
      <c r="AS5" s="3"/>
      <c r="AT5" s="3"/>
      <c r="AU5" s="3"/>
      <c r="AV5" s="3"/>
      <c r="AX5" t="s">
        <v>66</v>
      </c>
    </row>
    <row r="6" spans="1:50" x14ac:dyDescent="0.3">
      <c r="A6" s="10" t="s">
        <v>11</v>
      </c>
      <c r="B6" s="10">
        <v>496950</v>
      </c>
      <c r="C6" s="10">
        <v>6259144</v>
      </c>
      <c r="D6" s="25">
        <v>33431</v>
      </c>
      <c r="E6" s="11">
        <v>1.1415999999999999E-2</v>
      </c>
      <c r="F6" s="12">
        <f t="shared" si="5"/>
        <v>1885.0212015115694</v>
      </c>
      <c r="G6" s="12">
        <f>2.5*$E$6*(L6+M6)</f>
        <v>1812.3693778274953</v>
      </c>
      <c r="H6" s="12">
        <f>2.5*$E$6*(M6+N6)</f>
        <v>1608.4795572107544</v>
      </c>
      <c r="I6" s="12">
        <f>2.5*$E$6*(N6+O6)</f>
        <v>1288.1221227899734</v>
      </c>
      <c r="J6" s="12">
        <f>2.5*$E$6*(O6+P6)</f>
        <v>1024.2803054360954</v>
      </c>
      <c r="K6" s="12">
        <f>2.5*$E$6*(P6+Q6)</f>
        <v>888.24050077741765</v>
      </c>
      <c r="L6" s="12">
        <f t="shared" si="1"/>
        <v>32617.395287721436</v>
      </c>
      <c r="M6" s="12">
        <f t="shared" si="6"/>
        <v>30885.385995652618</v>
      </c>
      <c r="N6" s="15">
        <f>M5*($B$6/$B$5)</f>
        <v>25473.393163799192</v>
      </c>
      <c r="O6" s="12">
        <f>N5*($B$6/$B$5)</f>
        <v>19660.528447622448</v>
      </c>
      <c r="P6" s="12">
        <f>O5*($B$6/$B$5)</f>
        <v>16228.760460439766</v>
      </c>
      <c r="Q6" s="15">
        <f>P5*($B$6/$B$5)</f>
        <v>14893.891984459246</v>
      </c>
      <c r="S6" s="10" t="s">
        <v>11</v>
      </c>
      <c r="T6" s="28">
        <v>36430</v>
      </c>
      <c r="U6" s="10">
        <v>496405</v>
      </c>
      <c r="V6" s="10">
        <f>SUM(U6:$U$19,$V$20)</f>
        <v>6004255</v>
      </c>
      <c r="W6" s="12">
        <v>35257.876553458264</v>
      </c>
      <c r="X6" s="12">
        <v>33203.417952635144</v>
      </c>
      <c r="Y6" s="30">
        <v>27384.468251197028</v>
      </c>
      <c r="Z6" s="12">
        <v>20877.473852047213</v>
      </c>
      <c r="AA6" s="12">
        <v>17021.510671461572</v>
      </c>
      <c r="AB6" s="32">
        <v>15621.435905167049</v>
      </c>
      <c r="AD6" s="10" t="s">
        <v>11</v>
      </c>
      <c r="AE6" s="10">
        <v>36430</v>
      </c>
      <c r="AF6" s="10">
        <v>33431</v>
      </c>
      <c r="AG6" s="37">
        <v>69861</v>
      </c>
      <c r="AH6" s="12">
        <v>27384.468251197028</v>
      </c>
      <c r="AI6" s="8">
        <v>25473.393163799192</v>
      </c>
      <c r="AJ6" s="40">
        <v>52857.861414996223</v>
      </c>
      <c r="AK6" s="12">
        <v>15621.435905167049</v>
      </c>
      <c r="AL6" s="12">
        <v>14893.891984459246</v>
      </c>
      <c r="AM6" s="43">
        <v>30515.327889626293</v>
      </c>
      <c r="AO6" s="42" t="s">
        <v>58</v>
      </c>
      <c r="AP6" s="48">
        <v>1.0524131907748071</v>
      </c>
      <c r="AQ6" s="3"/>
      <c r="AR6" s="3"/>
      <c r="AS6" s="3"/>
      <c r="AT6" s="3"/>
      <c r="AU6" s="3"/>
      <c r="AV6" s="3"/>
      <c r="AX6" t="s">
        <v>67</v>
      </c>
    </row>
    <row r="7" spans="1:50" x14ac:dyDescent="0.3">
      <c r="A7" s="10" t="s">
        <v>12</v>
      </c>
      <c r="B7" s="10">
        <v>496000</v>
      </c>
      <c r="C7" s="10">
        <v>5762194</v>
      </c>
      <c r="D7" s="25">
        <v>32745</v>
      </c>
      <c r="E7" s="11">
        <v>3.3628000000000005E-2</v>
      </c>
      <c r="F7" s="12">
        <f t="shared" si="5"/>
        <v>5558.0435119478825</v>
      </c>
      <c r="G7" s="12">
        <f>2.5*$E$7*(L7+M7)</f>
        <v>5542.0737328745663</v>
      </c>
      <c r="H7" s="12">
        <f>2.5*$E$7*(M7+N7)</f>
        <v>5328.4730776872029</v>
      </c>
      <c r="I7" s="12">
        <f>2.5*$E$7*(N7+O7)</f>
        <v>4729.0249556531171</v>
      </c>
      <c r="J7" s="12">
        <f>2.5*$E$7*(O7+P7)</f>
        <v>3787.155166066244</v>
      </c>
      <c r="K7" s="12">
        <f>2.5*$E$7*(P7+Q7)</f>
        <v>3011.4446305994411</v>
      </c>
      <c r="L7" s="12">
        <f t="shared" si="1"/>
        <v>33367.091256665663</v>
      </c>
      <c r="M7" s="12">
        <f t="shared" si="6"/>
        <v>32555.041880893114</v>
      </c>
      <c r="N7" s="15">
        <f>M6*($B$7/$B$6)</f>
        <v>30826.343603669782</v>
      </c>
      <c r="O7" s="12">
        <f>N6*($B$7/$B$6)</f>
        <v>25424.696668164601</v>
      </c>
      <c r="P7" s="12">
        <f>O6*($B$7/$B$6)</f>
        <v>19622.94417953664</v>
      </c>
      <c r="Q7" s="15">
        <f>P6*($B$7/$B$6)</f>
        <v>16197.736569832225</v>
      </c>
      <c r="S7" s="10" t="s">
        <v>12</v>
      </c>
      <c r="T7" s="28">
        <v>37271</v>
      </c>
      <c r="U7" s="10">
        <v>495030</v>
      </c>
      <c r="V7" s="10">
        <f>SUM(U7:$U$19,$V$20)</f>
        <v>5507850</v>
      </c>
      <c r="W7" s="12">
        <v>36329.091971273454</v>
      </c>
      <c r="X7" s="12">
        <v>35160.215207861416</v>
      </c>
      <c r="Y7" s="30">
        <v>33111.447284159054</v>
      </c>
      <c r="Z7" s="12">
        <v>27308.61558282061</v>
      </c>
      <c r="AA7" s="12">
        <v>20819.645009576721</v>
      </c>
      <c r="AB7" s="32">
        <v>16974.362521919847</v>
      </c>
      <c r="AD7" s="10" t="s">
        <v>12</v>
      </c>
      <c r="AE7" s="10">
        <v>37271</v>
      </c>
      <c r="AF7" s="10">
        <v>32745</v>
      </c>
      <c r="AG7" s="37">
        <v>70016</v>
      </c>
      <c r="AH7" s="12">
        <v>33111.447284159054</v>
      </c>
      <c r="AI7" s="8">
        <v>30826.343603669782</v>
      </c>
      <c r="AJ7" s="40">
        <v>63937.790887828836</v>
      </c>
      <c r="AK7" s="12">
        <v>16974.362521919847</v>
      </c>
      <c r="AL7" s="12">
        <v>16197.736569832225</v>
      </c>
      <c r="AM7" s="43">
        <v>33172.099091752068</v>
      </c>
      <c r="AP7" s="3"/>
      <c r="AQ7" s="3"/>
      <c r="AR7" s="3"/>
      <c r="AS7" s="3"/>
      <c r="AT7" s="3"/>
      <c r="AU7" s="3"/>
      <c r="AV7" s="3"/>
    </row>
    <row r="8" spans="1:50" x14ac:dyDescent="0.3">
      <c r="A8" s="10" t="s">
        <v>13</v>
      </c>
      <c r="B8" s="10">
        <v>494670</v>
      </c>
      <c r="C8" s="10">
        <v>5266194</v>
      </c>
      <c r="D8" s="25">
        <v>38127</v>
      </c>
      <c r="E8" s="11">
        <v>6.1563999999999994E-2</v>
      </c>
      <c r="F8" s="12">
        <f t="shared" si="5"/>
        <v>10894.395585880038</v>
      </c>
      <c r="G8" s="12">
        <f>2.5*$E$8*(L8+M8)</f>
        <v>10148.027358632229</v>
      </c>
      <c r="H8" s="12">
        <f>2.5*$E$8*(M8+N8)</f>
        <v>10118.869300657519</v>
      </c>
      <c r="I8" s="12">
        <f>2.5*$E$8*(N8+O8)</f>
        <v>9728.8714015760397</v>
      </c>
      <c r="J8" s="12">
        <f>2.5*$E$8*(O8+P8)</f>
        <v>8634.3826791675529</v>
      </c>
      <c r="K8" s="12">
        <f>2.5*$E$8*(P8+Q8)</f>
        <v>6914.6911415878094</v>
      </c>
      <c r="L8" s="12">
        <f t="shared" si="1"/>
        <v>32657.195866935483</v>
      </c>
      <c r="M8" s="12">
        <f t="shared" si="6"/>
        <v>33277.619015997589</v>
      </c>
      <c r="N8" s="15">
        <f>M7*($B$8/$B$7)</f>
        <v>32467.747111333461</v>
      </c>
      <c r="O8" s="12">
        <f>N7*($B$8/$B$7)</f>
        <v>30743.684254893811</v>
      </c>
      <c r="P8" s="12">
        <f>O7*($B$8/$B$7)</f>
        <v>25356.521574276176</v>
      </c>
      <c r="Q8" s="15">
        <f>P7*($B$8/$B$7)</f>
        <v>19570.326204216512</v>
      </c>
      <c r="S8" s="10" t="s">
        <v>13</v>
      </c>
      <c r="T8" s="28">
        <v>40560</v>
      </c>
      <c r="U8" s="10">
        <v>493099</v>
      </c>
      <c r="V8" s="10">
        <f>SUM(U8:$U$19,$V$20)</f>
        <v>5012820</v>
      </c>
      <c r="W8" s="12">
        <v>37125.614263781994</v>
      </c>
      <c r="X8" s="12">
        <v>36187.380405112759</v>
      </c>
      <c r="Y8" s="30">
        <v>35023.063165426858</v>
      </c>
      <c r="Z8" s="12">
        <v>32982.287021739183</v>
      </c>
      <c r="AA8" s="12">
        <v>27202.09085363162</v>
      </c>
      <c r="AB8" s="32">
        <v>20738.432286078161</v>
      </c>
      <c r="AD8" s="10" t="s">
        <v>13</v>
      </c>
      <c r="AE8" s="10">
        <v>40560</v>
      </c>
      <c r="AF8" s="10">
        <v>38127</v>
      </c>
      <c r="AG8" s="37">
        <v>78687</v>
      </c>
      <c r="AH8" s="12">
        <v>35023.063165426858</v>
      </c>
      <c r="AI8" s="8">
        <v>32467.747111333461</v>
      </c>
      <c r="AJ8" s="40">
        <v>67490.810276760312</v>
      </c>
      <c r="AK8" s="12">
        <v>20738.432286078161</v>
      </c>
      <c r="AL8" s="12">
        <v>19570.326204216512</v>
      </c>
      <c r="AM8" s="43">
        <v>40308.758490294669</v>
      </c>
      <c r="AO8" s="35" t="s">
        <v>59</v>
      </c>
      <c r="AP8" s="45">
        <f>SUM(AG11:AG14)/SUM(AG6:AG9)</f>
        <v>1.6949882716777398</v>
      </c>
      <c r="AQ8" s="3">
        <f>SUM(L11:L14,W11:W14)/SUM(L6:L9,W6:W9)</f>
        <v>1.6896775254187546</v>
      </c>
      <c r="AR8" s="3">
        <f t="shared" ref="AR8:AV8" si="8">SUM(M11:M14,X11:X14)/SUM(M6:M9,X6:X9)</f>
        <v>1.5843777503711236</v>
      </c>
      <c r="AS8" s="3">
        <f t="shared" si="8"/>
        <v>1.4721623165734714</v>
      </c>
      <c r="AT8" s="3">
        <f t="shared" si="8"/>
        <v>1.428830617555217</v>
      </c>
      <c r="AU8" s="3">
        <f t="shared" si="8"/>
        <v>1.5297844970778465</v>
      </c>
      <c r="AV8" s="3">
        <f t="shared" si="8"/>
        <v>1.7388683905813691</v>
      </c>
    </row>
    <row r="9" spans="1:50" x14ac:dyDescent="0.3">
      <c r="A9" s="10" t="s">
        <v>14</v>
      </c>
      <c r="B9" s="10">
        <v>492933</v>
      </c>
      <c r="C9" s="10">
        <v>4771524</v>
      </c>
      <c r="D9" s="25">
        <v>42521</v>
      </c>
      <c r="E9" s="11">
        <v>5.1770000000000004E-2</v>
      </c>
      <c r="F9" s="12">
        <f t="shared" si="5"/>
        <v>10420.539934061953</v>
      </c>
      <c r="G9" s="12">
        <f>2.5*$E$9*(L9+M9)</f>
        <v>9129.0754640541381</v>
      </c>
      <c r="H9" s="12">
        <f>2.5*$E$9*(M9+N9)</f>
        <v>8503.6482141616725</v>
      </c>
      <c r="I9" s="12">
        <f>2.5*$E$9*(N9+O9)</f>
        <v>8479.214907188556</v>
      </c>
      <c r="J9" s="12">
        <f>2.5*$E$9*(O9+P9)</f>
        <v>8152.4119906365031</v>
      </c>
      <c r="K9" s="12">
        <f>2.5*$E$9*(P9+Q9)</f>
        <v>7235.2734433293681</v>
      </c>
      <c r="L9" s="12">
        <f t="shared" si="1"/>
        <v>37993.119637333984</v>
      </c>
      <c r="M9" s="12">
        <f t="shared" si="6"/>
        <v>32542.522348790324</v>
      </c>
      <c r="N9" s="15">
        <f>M8*($B$9/$B$8)</f>
        <v>33160.766924237854</v>
      </c>
      <c r="O9" s="12">
        <f>N8*($B$9/$B$8)</f>
        <v>32353.738829585254</v>
      </c>
      <c r="P9" s="12">
        <f>O8*($B$9/$B$8)</f>
        <v>30635.729902394669</v>
      </c>
      <c r="Q9" s="15">
        <f>P8*($B$9/$B$8)</f>
        <v>25267.483876468512</v>
      </c>
      <c r="S9" s="10" t="s">
        <v>14</v>
      </c>
      <c r="T9" s="28">
        <v>44159</v>
      </c>
      <c r="U9" s="10">
        <v>490671</v>
      </c>
      <c r="V9" s="10">
        <f>SUM(U9:$U$19,$V$20)</f>
        <v>4519721</v>
      </c>
      <c r="W9" s="12">
        <v>40360.284162003976</v>
      </c>
      <c r="X9" s="12">
        <v>36942.809205502701</v>
      </c>
      <c r="Y9" s="30">
        <v>36009.195173295993</v>
      </c>
      <c r="Z9" s="12">
        <v>34850.610985711108</v>
      </c>
      <c r="AA9" s="12">
        <v>32819.883543150128</v>
      </c>
      <c r="AB9" s="32">
        <v>27068.148832673116</v>
      </c>
      <c r="AD9" s="10" t="s">
        <v>14</v>
      </c>
      <c r="AE9" s="10">
        <v>44159</v>
      </c>
      <c r="AF9" s="10">
        <v>42521</v>
      </c>
      <c r="AG9" s="37">
        <v>86680</v>
      </c>
      <c r="AH9" s="12">
        <v>36009.195173295993</v>
      </c>
      <c r="AI9" s="8">
        <v>33160.766924237854</v>
      </c>
      <c r="AJ9" s="40">
        <v>69169.962097533848</v>
      </c>
      <c r="AK9" s="12">
        <v>27068.148832673116</v>
      </c>
      <c r="AL9" s="12">
        <v>25267.483876468512</v>
      </c>
      <c r="AM9" s="43">
        <v>52335.632709141631</v>
      </c>
      <c r="AO9" s="46" t="s">
        <v>60</v>
      </c>
      <c r="AP9" s="47">
        <f>AS8</f>
        <v>1.4721623165734714</v>
      </c>
      <c r="AQ9" s="3"/>
      <c r="AR9" s="3"/>
      <c r="AS9" s="3"/>
      <c r="AT9" s="3"/>
      <c r="AU9" s="3"/>
      <c r="AV9" s="3"/>
    </row>
    <row r="10" spans="1:50" x14ac:dyDescent="0.3">
      <c r="A10" s="10" t="s">
        <v>15</v>
      </c>
      <c r="B10" s="10">
        <v>490597</v>
      </c>
      <c r="C10" s="10">
        <v>4278591</v>
      </c>
      <c r="D10" s="25">
        <v>49667</v>
      </c>
      <c r="E10" s="11">
        <v>1.6966000000000002E-2</v>
      </c>
      <c r="F10" s="12">
        <f t="shared" si="5"/>
        <v>3901.6071344998613</v>
      </c>
      <c r="G10" s="12">
        <f>2.5*$E$10*(L10+M10)</f>
        <v>3398.8227348870591</v>
      </c>
      <c r="H10" s="12">
        <f>2.5*$E$10*(M10+N10)</f>
        <v>2977.5913179224299</v>
      </c>
      <c r="I10" s="12">
        <f>2.5*$E$10*(N10+O10)</f>
        <v>2773.598399186616</v>
      </c>
      <c r="J10" s="12">
        <f>2.5*$E$10*(O10+P10)</f>
        <v>2765.6290924372361</v>
      </c>
      <c r="K10" s="12">
        <f>2.5*$E$10*(P10+Q10)</f>
        <v>2659.0371893657079</v>
      </c>
      <c r="L10" s="12">
        <f t="shared" si="1"/>
        <v>42319.493799360156</v>
      </c>
      <c r="M10" s="12">
        <f t="shared" si="6"/>
        <v>37813.070974589122</v>
      </c>
      <c r="N10" s="15">
        <f>M9*($B$10/$B$9)</f>
        <v>32388.303961693549</v>
      </c>
      <c r="O10" s="12">
        <f>N9*($B$10/$B$9)</f>
        <v>33003.618687996786</v>
      </c>
      <c r="P10" s="12">
        <f>O9*($B$10/$B$9)</f>
        <v>32200.415083952659</v>
      </c>
      <c r="Q10" s="15">
        <f>P9*($B$10/$B$9)</f>
        <v>30490.547768003191</v>
      </c>
      <c r="S10" s="10" t="s">
        <v>15</v>
      </c>
      <c r="T10" s="28">
        <v>50827</v>
      </c>
      <c r="U10" s="10">
        <v>487384</v>
      </c>
      <c r="V10" s="10">
        <f>SUM(U10:$U$19,$V$20)</f>
        <v>4029050</v>
      </c>
      <c r="W10" s="12">
        <v>43863.179311595755</v>
      </c>
      <c r="X10" s="12">
        <v>40089.911032064549</v>
      </c>
      <c r="Y10" s="30">
        <v>36695.329705270393</v>
      </c>
      <c r="Z10" s="12">
        <v>35767.969943896613</v>
      </c>
      <c r="AA10" s="12">
        <v>34617.147099909758</v>
      </c>
      <c r="AB10" s="32">
        <v>32600.023479673106</v>
      </c>
      <c r="AD10" s="10" t="s">
        <v>15</v>
      </c>
      <c r="AE10" s="10">
        <v>50827</v>
      </c>
      <c r="AF10" s="10">
        <v>49667</v>
      </c>
      <c r="AG10" s="37">
        <v>100494</v>
      </c>
      <c r="AH10" s="12">
        <v>36695.329705270393</v>
      </c>
      <c r="AI10" s="8">
        <v>32388.303961693549</v>
      </c>
      <c r="AJ10" s="40">
        <v>69083.633666963942</v>
      </c>
      <c r="AK10" s="12">
        <v>32600.023479673106</v>
      </c>
      <c r="AL10" s="12">
        <v>30490.547768003191</v>
      </c>
      <c r="AM10" s="43">
        <v>63090.5712476763</v>
      </c>
      <c r="AO10" s="42" t="s">
        <v>61</v>
      </c>
      <c r="AP10" s="48">
        <f>AV8</f>
        <v>1.7388683905813691</v>
      </c>
      <c r="AQ10" s="3"/>
      <c r="AR10" s="3"/>
      <c r="AS10" s="3"/>
      <c r="AT10" s="3"/>
      <c r="AU10" s="3"/>
      <c r="AV10" s="3"/>
    </row>
    <row r="11" spans="1:50" x14ac:dyDescent="0.3">
      <c r="A11" s="10" t="s">
        <v>16</v>
      </c>
      <c r="B11" s="10">
        <v>487210</v>
      </c>
      <c r="C11" s="10">
        <v>3787994</v>
      </c>
      <c r="D11" s="25">
        <v>60833</v>
      </c>
      <c r="E11" s="11">
        <v>2.0279999999999999E-3</v>
      </c>
      <c r="F11" s="12">
        <f t="shared" si="5"/>
        <v>558.49653402073398</v>
      </c>
      <c r="G11" s="12">
        <f>2.5*$E$11*(L11+M11)</f>
        <v>463.15177221835916</v>
      </c>
      <c r="H11" s="12">
        <f>2.5*$E$11*(M11+N11)</f>
        <v>403.46726844930811</v>
      </c>
      <c r="I11" s="12">
        <f>2.5*$E$11*(N11+O11)</f>
        <v>353.46375180712647</v>
      </c>
      <c r="J11" s="12">
        <f>2.5*$E$11*(O11+P11)</f>
        <v>329.24817125903547</v>
      </c>
      <c r="K11" s="12">
        <f>2.5*$E$11*(P11+Q11)</f>
        <v>328.30215121727133</v>
      </c>
      <c r="L11" s="12">
        <f t="shared" si="1"/>
        <v>49324.10730191991</v>
      </c>
      <c r="M11" s="12">
        <f t="shared" si="6"/>
        <v>42027.32706067559</v>
      </c>
      <c r="N11" s="15">
        <f>M10*($B$11/$B$10)</f>
        <v>37552.015828734307</v>
      </c>
      <c r="O11" s="12">
        <f>N10*($B$11/$B$10)</f>
        <v>32164.700504032258</v>
      </c>
      <c r="P11" s="12">
        <f>O10*($B$11/$B$10)</f>
        <v>32775.767199919515</v>
      </c>
      <c r="Q11" s="15">
        <f>P10*($B$11/$B$10)</f>
        <v>31978.108779818416</v>
      </c>
      <c r="S11" s="10" t="s">
        <v>16</v>
      </c>
      <c r="T11" s="28">
        <v>62668</v>
      </c>
      <c r="U11" s="10">
        <v>482951</v>
      </c>
      <c r="V11" s="10">
        <f>SUM(U11:$U$19,$V$20)</f>
        <v>3541666</v>
      </c>
      <c r="W11" s="12">
        <v>50364.703143722407</v>
      </c>
      <c r="X11" s="12">
        <v>43464.221869643814</v>
      </c>
      <c r="Y11" s="30">
        <v>39725.273342675602</v>
      </c>
      <c r="Z11" s="12">
        <v>36361.567422176442</v>
      </c>
      <c r="AA11" s="12">
        <v>35442.642459282237</v>
      </c>
      <c r="AB11" s="32">
        <v>34302.286921705512</v>
      </c>
      <c r="AD11" s="10" t="s">
        <v>16</v>
      </c>
      <c r="AE11" s="10">
        <v>62668</v>
      </c>
      <c r="AF11" s="10">
        <v>60833</v>
      </c>
      <c r="AG11" s="37">
        <v>123501</v>
      </c>
      <c r="AH11" s="12">
        <v>39725.273342675602</v>
      </c>
      <c r="AI11" s="8">
        <v>37552.015828734307</v>
      </c>
      <c r="AJ11" s="40">
        <v>77277.28917140991</v>
      </c>
      <c r="AK11" s="12">
        <v>34302.286921705512</v>
      </c>
      <c r="AL11" s="12">
        <v>31978.108779818416</v>
      </c>
      <c r="AM11" s="43">
        <v>66280.395701523928</v>
      </c>
      <c r="AP11" s="3"/>
      <c r="AQ11" s="3"/>
      <c r="AR11" s="3"/>
      <c r="AS11" s="3"/>
      <c r="AT11" s="3"/>
      <c r="AU11" s="3"/>
      <c r="AV11" s="3"/>
    </row>
    <row r="12" spans="1:50" x14ac:dyDescent="0.3">
      <c r="A12" s="10" t="s">
        <v>17</v>
      </c>
      <c r="B12" s="10">
        <v>481687</v>
      </c>
      <c r="C12" s="10">
        <v>3300784</v>
      </c>
      <c r="D12" s="25">
        <v>66511</v>
      </c>
      <c r="E12" s="11"/>
      <c r="F12" s="11"/>
      <c r="G12" s="11"/>
      <c r="H12" s="11"/>
      <c r="I12" s="11"/>
      <c r="J12" s="11"/>
      <c r="K12" s="11"/>
      <c r="L12" s="12">
        <f t="shared" si="1"/>
        <v>60143.398680240556</v>
      </c>
      <c r="M12" s="12">
        <f t="shared" si="6"/>
        <v>48764.970493093111</v>
      </c>
      <c r="N12" s="15">
        <f>M11*($B$12/$B$11)</f>
        <v>41550.906364556642</v>
      </c>
      <c r="O12" s="12">
        <f>N11*($B$12/$B$11)</f>
        <v>37126.327145369636</v>
      </c>
      <c r="P12" s="12">
        <f>O11*($B$12/$B$11)</f>
        <v>31800.08228830645</v>
      </c>
      <c r="Q12" s="15">
        <f>P11*($B$12/$B$11)</f>
        <v>32404.221947882088</v>
      </c>
      <c r="S12" s="10" t="s">
        <v>17</v>
      </c>
      <c r="T12" s="28">
        <v>66601</v>
      </c>
      <c r="U12" s="10">
        <v>475764</v>
      </c>
      <c r="V12" s="10">
        <f>SUM(U12:$U$19,$V$20)</f>
        <v>3058715</v>
      </c>
      <c r="W12" s="12">
        <v>61735.41073939178</v>
      </c>
      <c r="X12" s="12">
        <v>49615.204495839011</v>
      </c>
      <c r="Y12" s="30">
        <v>42817.412229375695</v>
      </c>
      <c r="Z12" s="12">
        <v>39134.104591572883</v>
      </c>
      <c r="AA12" s="12">
        <v>35820.455414823351</v>
      </c>
      <c r="AB12" s="32">
        <v>34915.205366585753</v>
      </c>
      <c r="AD12" s="10" t="s">
        <v>17</v>
      </c>
      <c r="AE12" s="10">
        <v>66601</v>
      </c>
      <c r="AF12" s="10">
        <v>66511</v>
      </c>
      <c r="AG12" s="37">
        <v>133112</v>
      </c>
      <c r="AH12" s="12">
        <v>42817.412229375695</v>
      </c>
      <c r="AI12" s="8">
        <v>41550.906364556642</v>
      </c>
      <c r="AJ12" s="40">
        <v>84368.318593932345</v>
      </c>
      <c r="AK12" s="12">
        <v>34915.205366585753</v>
      </c>
      <c r="AL12" s="12">
        <v>32404.221947882088</v>
      </c>
      <c r="AM12" s="43">
        <v>67319.427314467845</v>
      </c>
      <c r="AO12" s="35" t="s">
        <v>62</v>
      </c>
      <c r="AP12" s="45">
        <f>AG14/AG6</f>
        <v>1.7933897310373457</v>
      </c>
      <c r="AQ12" s="3">
        <f>(L14+W14)/(L6+W6)</f>
        <v>1.9293712871122266</v>
      </c>
      <c r="AR12" s="3">
        <f t="shared" ref="AR12:AV12" si="9">(M14+X14)/(M6+X6)</f>
        <v>1.9639953473782548</v>
      </c>
      <c r="AS12" s="3">
        <f t="shared" si="9"/>
        <v>2.1801059933874805</v>
      </c>
      <c r="AT12" s="3">
        <f t="shared" si="9"/>
        <v>2.2946730036412593</v>
      </c>
      <c r="AU12" s="3">
        <f t="shared" si="9"/>
        <v>2.3990311696165105</v>
      </c>
      <c r="AV12" s="3">
        <f t="shared" si="9"/>
        <v>2.362601590083333</v>
      </c>
    </row>
    <row r="13" spans="1:50" x14ac:dyDescent="0.3">
      <c r="A13" s="10" t="s">
        <v>18</v>
      </c>
      <c r="B13" s="10">
        <v>472617</v>
      </c>
      <c r="C13" s="10">
        <v>2819097</v>
      </c>
      <c r="D13" s="25">
        <v>68611</v>
      </c>
      <c r="E13" s="10"/>
      <c r="F13" s="10"/>
      <c r="G13" s="10"/>
      <c r="H13" s="10"/>
      <c r="I13" s="10"/>
      <c r="J13" s="10"/>
      <c r="K13" s="10"/>
      <c r="L13" s="12">
        <f t="shared" si="1"/>
        <v>65258.620820159143</v>
      </c>
      <c r="M13" s="12">
        <f t="shared" si="6"/>
        <v>59010.919236058377</v>
      </c>
      <c r="N13" s="15">
        <f>M12*($B$13/$B$12)</f>
        <v>47846.742925456128</v>
      </c>
      <c r="O13" s="12">
        <f>N12*($B$13/$B$12)</f>
        <v>40768.517135188755</v>
      </c>
      <c r="P13" s="12">
        <f>O12*($B$13/$B$12)</f>
        <v>36427.251215962155</v>
      </c>
      <c r="Q13" s="15">
        <f>P12*($B$13/$B$12)</f>
        <v>31201.297711693547</v>
      </c>
      <c r="S13" s="10" t="s">
        <v>18</v>
      </c>
      <c r="T13" s="28">
        <v>66873</v>
      </c>
      <c r="U13" s="10">
        <v>464120</v>
      </c>
      <c r="V13" s="10">
        <f>SUM(U13:$U$19,$V$20)</f>
        <v>2582951</v>
      </c>
      <c r="W13" s="12">
        <v>64970.985866942436</v>
      </c>
      <c r="X13" s="12">
        <v>60224.478590995772</v>
      </c>
      <c r="Y13" s="30">
        <v>48400.906143820888</v>
      </c>
      <c r="Z13" s="12">
        <v>41769.485215144166</v>
      </c>
      <c r="AA13" s="12">
        <v>38176.324024181748</v>
      </c>
      <c r="AB13" s="32">
        <v>34943.774155101717</v>
      </c>
      <c r="AD13" s="10" t="s">
        <v>18</v>
      </c>
      <c r="AE13" s="10">
        <v>66873</v>
      </c>
      <c r="AF13" s="10">
        <v>68611</v>
      </c>
      <c r="AG13" s="37">
        <v>135484</v>
      </c>
      <c r="AH13" s="12">
        <v>48400.906143820888</v>
      </c>
      <c r="AI13" s="8">
        <v>47846.742925456128</v>
      </c>
      <c r="AJ13" s="40">
        <v>96247.649069277017</v>
      </c>
      <c r="AK13" s="12">
        <v>34943.774155101717</v>
      </c>
      <c r="AL13" s="12">
        <v>31201.297711693547</v>
      </c>
      <c r="AM13" s="43">
        <v>66145.071866795261</v>
      </c>
      <c r="AO13" s="46" t="s">
        <v>63</v>
      </c>
      <c r="AP13" s="47">
        <v>2.1801059933874805</v>
      </c>
      <c r="AQ13" s="3"/>
      <c r="AR13" s="3"/>
      <c r="AS13" s="3"/>
      <c r="AT13" s="3"/>
      <c r="AU13" s="3"/>
      <c r="AV13" s="3"/>
    </row>
    <row r="14" spans="1:50" x14ac:dyDescent="0.3">
      <c r="A14" s="10" t="s">
        <v>19</v>
      </c>
      <c r="B14" s="10">
        <v>459414</v>
      </c>
      <c r="C14" s="10">
        <v>2346480</v>
      </c>
      <c r="D14" s="25">
        <v>64410</v>
      </c>
      <c r="E14" s="10"/>
      <c r="F14" s="10"/>
      <c r="G14" s="10"/>
      <c r="H14" s="10"/>
      <c r="I14" s="10"/>
      <c r="J14" s="10"/>
      <c r="K14" s="10"/>
      <c r="L14" s="12">
        <f t="shared" si="1"/>
        <v>66694.287243158833</v>
      </c>
      <c r="M14" s="12">
        <f t="shared" si="6"/>
        <v>63435.559925843954</v>
      </c>
      <c r="N14" s="15">
        <f>M13*($B$14/$B$13)</f>
        <v>57362.393756285797</v>
      </c>
      <c r="O14" s="12">
        <f>N13*($B$14/$B$13)</f>
        <v>46510.099201585006</v>
      </c>
      <c r="P14" s="12">
        <f>O13*($B$14/$B$13)</f>
        <v>39629.610299979911</v>
      </c>
      <c r="Q14" s="15">
        <f>P13*($B$14/$B$13)</f>
        <v>35409.621723573291</v>
      </c>
      <c r="S14" s="10" t="s">
        <v>19</v>
      </c>
      <c r="T14" s="28">
        <v>60878</v>
      </c>
      <c r="U14" s="10">
        <v>446001</v>
      </c>
      <c r="V14" s="10">
        <f>SUM(U14:$U$19,$V$20)</f>
        <v>2118831</v>
      </c>
      <c r="W14" s="12">
        <v>64262.313352150304</v>
      </c>
      <c r="X14" s="12">
        <v>62434.552847630337</v>
      </c>
      <c r="Y14" s="30">
        <v>57873.346712192331</v>
      </c>
      <c r="Z14" s="12">
        <v>46511.36029701426</v>
      </c>
      <c r="AA14" s="12">
        <v>40138.826543651456</v>
      </c>
      <c r="AB14" s="32">
        <v>36685.940470372065</v>
      </c>
      <c r="AD14" s="10" t="s">
        <v>19</v>
      </c>
      <c r="AE14" s="10">
        <v>60878</v>
      </c>
      <c r="AF14" s="10">
        <v>64410</v>
      </c>
      <c r="AG14" s="37">
        <v>125288</v>
      </c>
      <c r="AH14" s="12">
        <v>57873.346712192331</v>
      </c>
      <c r="AI14" s="8">
        <v>57362.393756285797</v>
      </c>
      <c r="AJ14" s="40">
        <v>115235.74046847812</v>
      </c>
      <c r="AK14" s="12">
        <v>36685.940470372065</v>
      </c>
      <c r="AL14" s="12">
        <v>35409.621723573291</v>
      </c>
      <c r="AM14" s="43">
        <v>72095.562193945356</v>
      </c>
      <c r="AO14" s="42" t="s">
        <v>64</v>
      </c>
      <c r="AP14" s="48">
        <v>2.362601590083333</v>
      </c>
      <c r="AQ14" s="3"/>
      <c r="AR14" s="3"/>
      <c r="AS14" s="3"/>
      <c r="AT14" s="3"/>
      <c r="AU14" s="3"/>
      <c r="AV14" s="3"/>
    </row>
    <row r="15" spans="1:50" x14ac:dyDescent="0.3">
      <c r="A15" s="10" t="s">
        <v>20</v>
      </c>
      <c r="B15" s="10">
        <v>440106</v>
      </c>
      <c r="C15" s="10">
        <v>1887066</v>
      </c>
      <c r="D15" s="25">
        <v>58527</v>
      </c>
      <c r="E15" s="10"/>
      <c r="F15" s="10"/>
      <c r="G15" s="10"/>
      <c r="H15" s="10"/>
      <c r="I15" s="10"/>
      <c r="J15" s="10"/>
      <c r="K15" s="10"/>
      <c r="L15" s="12">
        <f t="shared" si="1"/>
        <v>61703.011793284488</v>
      </c>
      <c r="M15" s="12">
        <f t="shared" si="6"/>
        <v>63891.296263147538</v>
      </c>
      <c r="N15" s="15">
        <f>M14*($B$15/$B$14)</f>
        <v>60769.524952925858</v>
      </c>
      <c r="O15" s="12">
        <f>N14*($B$15/$B$14)</f>
        <v>54951.598485252776</v>
      </c>
      <c r="P15" s="12">
        <f>O14*($B$15/$B$14)</f>
        <v>44555.398222981385</v>
      </c>
      <c r="Q15" s="15">
        <f>P14*($B$15/$B$14)</f>
        <v>37964.078740924218</v>
      </c>
      <c r="S15" s="10" t="s">
        <v>20</v>
      </c>
      <c r="T15" s="28">
        <v>54155</v>
      </c>
      <c r="U15" s="10">
        <v>420822</v>
      </c>
      <c r="V15" s="10">
        <f>SUM(U15:$U$19,$V$20)</f>
        <v>1672830</v>
      </c>
      <c r="W15" s="12">
        <v>57441.130661142015</v>
      </c>
      <c r="X15" s="12">
        <v>60634.382500215455</v>
      </c>
      <c r="Y15" s="30">
        <v>58909.808270487047</v>
      </c>
      <c r="Z15" s="12">
        <v>54606.105165948509</v>
      </c>
      <c r="AA15" s="12">
        <v>43885.56003890156</v>
      </c>
      <c r="AB15" s="32">
        <v>37872.78787211798</v>
      </c>
      <c r="AD15" s="10" t="s">
        <v>20</v>
      </c>
      <c r="AE15" s="10">
        <v>54155</v>
      </c>
      <c r="AF15" s="10">
        <v>58527</v>
      </c>
      <c r="AG15" s="37">
        <v>112682</v>
      </c>
      <c r="AH15" s="12">
        <v>58909.808270487047</v>
      </c>
      <c r="AI15" s="8">
        <v>60769.524952925858</v>
      </c>
      <c r="AJ15" s="40">
        <v>119679.3332234129</v>
      </c>
      <c r="AK15" s="12">
        <v>37872.78787211798</v>
      </c>
      <c r="AL15" s="12">
        <v>37964.078740924218</v>
      </c>
      <c r="AM15" s="43">
        <v>75836.866613042192</v>
      </c>
    </row>
    <row r="16" spans="1:50" x14ac:dyDescent="0.3">
      <c r="A16" s="10" t="s">
        <v>21</v>
      </c>
      <c r="B16" s="10">
        <v>411388</v>
      </c>
      <c r="C16" s="10">
        <v>1446960</v>
      </c>
      <c r="D16" s="25">
        <v>52190</v>
      </c>
      <c r="E16" s="10"/>
      <c r="F16" s="10"/>
      <c r="G16" s="10"/>
      <c r="H16" s="10"/>
      <c r="I16" s="10"/>
      <c r="J16" s="10"/>
      <c r="K16" s="10"/>
      <c r="L16" s="12">
        <f t="shared" si="1"/>
        <v>54707.969161974615</v>
      </c>
      <c r="M16" s="12">
        <f t="shared" si="6"/>
        <v>57676.738366701924</v>
      </c>
      <c r="N16" s="15">
        <f>M15*($B$16/$B$15)</f>
        <v>59722.231887553768</v>
      </c>
      <c r="O16" s="12">
        <f>N15*($B$16/$B$15)</f>
        <v>56804.163840834393</v>
      </c>
      <c r="P16" s="12">
        <f>O15*($B$16/$B$15)</f>
        <v>51365.87139837032</v>
      </c>
      <c r="Q16" s="15">
        <f>P15*($B$16/$B$15)</f>
        <v>41648.048797689342</v>
      </c>
      <c r="S16" s="10" t="s">
        <v>21</v>
      </c>
      <c r="T16" s="28">
        <v>46970</v>
      </c>
      <c r="U16" s="10">
        <v>385135</v>
      </c>
      <c r="V16" s="10">
        <f>SUM(U16:$U$19,$V$20)</f>
        <v>1252008</v>
      </c>
      <c r="W16" s="12">
        <v>49562.489425457796</v>
      </c>
      <c r="X16" s="12">
        <v>52569.946098775559</v>
      </c>
      <c r="Y16" s="30">
        <v>55492.400359820727</v>
      </c>
      <c r="Z16" s="12">
        <v>53914.075329364976</v>
      </c>
      <c r="AA16" s="12">
        <v>49975.339485786339</v>
      </c>
      <c r="AB16" s="32">
        <v>40163.929560674944</v>
      </c>
      <c r="AD16" s="10" t="s">
        <v>21</v>
      </c>
      <c r="AE16" s="10">
        <v>46970</v>
      </c>
      <c r="AF16" s="10">
        <v>52190</v>
      </c>
      <c r="AG16" s="37">
        <v>99160</v>
      </c>
      <c r="AH16" s="12">
        <v>55492.400359820727</v>
      </c>
      <c r="AI16" s="8">
        <v>59722.231887553768</v>
      </c>
      <c r="AJ16" s="40">
        <v>115214.63224737449</v>
      </c>
      <c r="AK16" s="12">
        <v>40163.929560674944</v>
      </c>
      <c r="AL16" s="12">
        <v>41648.048797689342</v>
      </c>
      <c r="AM16" s="43">
        <v>81811.978358364286</v>
      </c>
    </row>
    <row r="17" spans="1:39" x14ac:dyDescent="0.3">
      <c r="A17" s="10" t="s">
        <v>22</v>
      </c>
      <c r="B17" s="10">
        <v>369038</v>
      </c>
      <c r="C17" s="10">
        <v>1035572</v>
      </c>
      <c r="D17" s="25">
        <v>44902</v>
      </c>
      <c r="E17" s="10"/>
      <c r="F17" s="10"/>
      <c r="G17" s="10"/>
      <c r="H17" s="10"/>
      <c r="I17" s="10"/>
      <c r="J17" s="10"/>
      <c r="K17" s="10"/>
      <c r="L17" s="12">
        <f t="shared" si="1"/>
        <v>46817.343286629657</v>
      </c>
      <c r="M17" s="12">
        <f t="shared" si="6"/>
        <v>49076.102179929381</v>
      </c>
      <c r="N17" s="15">
        <f>M16*($B$17/$B$16)</f>
        <v>51739.253875589333</v>
      </c>
      <c r="O17" s="12">
        <f>N16*($B$17/$B$16)</f>
        <v>53574.175744842018</v>
      </c>
      <c r="P17" s="12">
        <f>O16*($B$17/$B$16)</f>
        <v>50956.505818093487</v>
      </c>
      <c r="Q17" s="15">
        <f>P16*($B$17/$B$16)</f>
        <v>46078.053927464549</v>
      </c>
      <c r="S17" s="10" t="s">
        <v>22</v>
      </c>
      <c r="T17" s="28">
        <v>37979</v>
      </c>
      <c r="U17" s="10">
        <v>333580</v>
      </c>
      <c r="V17" s="10">
        <f>SUM(U17:$U$19,$V$20)</f>
        <v>866873</v>
      </c>
      <c r="W17" s="12">
        <v>40682.494709647268</v>
      </c>
      <c r="X17" s="12">
        <v>42927.947920973718</v>
      </c>
      <c r="Y17" s="30">
        <v>45532.819971255667</v>
      </c>
      <c r="Z17" s="12">
        <v>48064.068215116771</v>
      </c>
      <c r="AA17" s="12">
        <v>46697.021170159991</v>
      </c>
      <c r="AB17" s="32">
        <v>43285.532983677433</v>
      </c>
      <c r="AD17" s="10" t="s">
        <v>22</v>
      </c>
      <c r="AE17" s="10">
        <v>37979</v>
      </c>
      <c r="AF17" s="10">
        <v>44902</v>
      </c>
      <c r="AG17" s="37">
        <v>82881</v>
      </c>
      <c r="AH17" s="12">
        <v>45532.819971255667</v>
      </c>
      <c r="AI17" s="8">
        <v>51739.253875589333</v>
      </c>
      <c r="AJ17" s="40">
        <v>97272.073846845</v>
      </c>
      <c r="AK17" s="12">
        <v>43285.532983677433</v>
      </c>
      <c r="AL17" s="12">
        <v>46078.053927464549</v>
      </c>
      <c r="AM17" s="43">
        <v>89363.586911141989</v>
      </c>
    </row>
    <row r="18" spans="1:39" x14ac:dyDescent="0.3">
      <c r="A18" s="10" t="s">
        <v>23</v>
      </c>
      <c r="B18" s="10">
        <v>304510</v>
      </c>
      <c r="C18" s="10">
        <v>666534</v>
      </c>
      <c r="D18" s="25">
        <v>36982</v>
      </c>
      <c r="E18" s="10"/>
      <c r="F18" s="10"/>
      <c r="G18" s="10"/>
      <c r="H18" s="10"/>
      <c r="I18" s="10"/>
      <c r="J18" s="10"/>
      <c r="K18" s="10"/>
      <c r="L18" s="12">
        <f t="shared" si="1"/>
        <v>37050.677762181673</v>
      </c>
      <c r="M18" s="12">
        <f t="shared" si="6"/>
        <v>38631.114422394428</v>
      </c>
      <c r="N18" s="15">
        <f>M17*($B$18/$B$17)</f>
        <v>40494.918883178143</v>
      </c>
      <c r="O18" s="12">
        <f>N17*($B$18/$B$17)</f>
        <v>42692.40619571889</v>
      </c>
      <c r="P18" s="12">
        <f>O17*($B$18/$B$17)</f>
        <v>44206.483495092216</v>
      </c>
      <c r="Q18" s="15">
        <f>P17*($B$18/$B$17)</f>
        <v>42046.525253951208</v>
      </c>
      <c r="S18" s="10" t="s">
        <v>23</v>
      </c>
      <c r="T18" s="28">
        <v>26772</v>
      </c>
      <c r="U18" s="10">
        <v>260894</v>
      </c>
      <c r="V18" s="10">
        <f>SUM(U18:$U$19,$V$20)</f>
        <v>533293</v>
      </c>
      <c r="W18" s="12">
        <v>29703.49908867438</v>
      </c>
      <c r="X18" s="12">
        <v>31817.911070144233</v>
      </c>
      <c r="Y18" s="30">
        <v>33574.087310074094</v>
      </c>
      <c r="Z18" s="12">
        <v>35611.366189761902</v>
      </c>
      <c r="AA18" s="12">
        <v>37591.063651641809</v>
      </c>
      <c r="AB18" s="32">
        <v>36521.891723627676</v>
      </c>
      <c r="AD18" s="10" t="s">
        <v>23</v>
      </c>
      <c r="AE18" s="10">
        <v>26772</v>
      </c>
      <c r="AF18" s="10">
        <v>36982</v>
      </c>
      <c r="AG18" s="37">
        <v>63754</v>
      </c>
      <c r="AH18" s="12">
        <v>33574.087310074094</v>
      </c>
      <c r="AI18" s="8">
        <v>40494.918883178143</v>
      </c>
      <c r="AJ18" s="40">
        <v>74069.006193252237</v>
      </c>
      <c r="AK18" s="12">
        <v>36521.891723627676</v>
      </c>
      <c r="AL18" s="12">
        <v>42046.525253951208</v>
      </c>
      <c r="AM18" s="43">
        <v>78568.416977578891</v>
      </c>
    </row>
    <row r="19" spans="1:39" x14ac:dyDescent="0.3">
      <c r="A19" s="10" t="s">
        <v>24</v>
      </c>
      <c r="B19" s="10">
        <v>215743</v>
      </c>
      <c r="C19" s="10">
        <v>362024</v>
      </c>
      <c r="D19" s="25">
        <v>40800</v>
      </c>
      <c r="E19" s="10"/>
      <c r="F19" s="10"/>
      <c r="G19" s="10"/>
      <c r="H19" s="10"/>
      <c r="I19" s="10"/>
      <c r="J19" s="10"/>
      <c r="K19" s="10"/>
      <c r="L19" s="12">
        <f>D18*(B19/B18) +D19*(C20/C19)</f>
        <v>42687.289773974408</v>
      </c>
      <c r="M19" s="12">
        <f>L18*(B19/B18) +L19*(C20/C19)</f>
        <v>43498.533998068946</v>
      </c>
      <c r="N19" s="15">
        <f>M18*($B$19/$B$18) +M19*($C$20/$C$19)</f>
        <v>44946.056140430694</v>
      </c>
      <c r="O19" s="12">
        <f>N18*($B$19/$B$18) +N19*($C$20/$C$19)</f>
        <v>46851.43943371145</v>
      </c>
      <c r="P19" s="12">
        <f>O18*($B$19/$B$18) +O19*($C$20/$C$19)</f>
        <v>49178.239846908036</v>
      </c>
      <c r="Q19" s="15">
        <f>P18*($B$19/$B$18) +P19*($C$20/$C$19)</f>
        <v>51191.129149867978</v>
      </c>
      <c r="S19" s="10" t="s">
        <v>24</v>
      </c>
      <c r="T19" s="28">
        <v>22023</v>
      </c>
      <c r="U19" s="10">
        <v>171778</v>
      </c>
      <c r="V19" s="10">
        <f>SUM(U19:$U$19,$V$20)</f>
        <v>272399</v>
      </c>
      <c r="W19" s="12">
        <v>25762.27618874731</v>
      </c>
      <c r="X19" s="12">
        <v>29073.680583320733</v>
      </c>
      <c r="Y19" s="30">
        <v>31689.047115337249</v>
      </c>
      <c r="Z19" s="12">
        <v>33811.435599759076</v>
      </c>
      <c r="AA19" s="12">
        <v>35936.807553586805</v>
      </c>
      <c r="AB19" s="32">
        <v>38025.368770878173</v>
      </c>
      <c r="AD19" s="13" t="s">
        <v>24</v>
      </c>
      <c r="AE19" s="13">
        <v>22023</v>
      </c>
      <c r="AF19" s="13">
        <v>40800</v>
      </c>
      <c r="AG19" s="38">
        <v>62823</v>
      </c>
      <c r="AH19" s="24">
        <v>31689.047115337249</v>
      </c>
      <c r="AI19" s="24">
        <v>44946.056140430694</v>
      </c>
      <c r="AJ19" s="41">
        <v>76635.103255767943</v>
      </c>
      <c r="AK19" s="24">
        <v>38025.368770878173</v>
      </c>
      <c r="AL19" s="24">
        <v>51191.129149867978</v>
      </c>
      <c r="AM19" s="44">
        <v>89216.497920746158</v>
      </c>
    </row>
    <row r="20" spans="1:39" x14ac:dyDescent="0.3">
      <c r="A20" s="7" t="s">
        <v>25</v>
      </c>
      <c r="B20" s="5"/>
      <c r="C20" s="5">
        <v>146281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S20" s="13" t="s">
        <v>25</v>
      </c>
      <c r="T20" s="13"/>
      <c r="U20" s="13"/>
      <c r="V20" s="13">
        <v>100621</v>
      </c>
      <c r="W20" s="13"/>
      <c r="X20" s="13"/>
      <c r="Y20" s="13"/>
      <c r="Z20" s="13"/>
      <c r="AA20" s="13"/>
      <c r="AB20" s="26"/>
    </row>
    <row r="22" spans="1:39" x14ac:dyDescent="0.3">
      <c r="E22" s="22" t="s">
        <v>26</v>
      </c>
      <c r="F22" s="23">
        <f>SUM(F5:F11)</f>
        <v>33473.145129189572</v>
      </c>
      <c r="G22" s="23">
        <f t="shared" ref="G22:K22" si="10">SUM(G5:G11)</f>
        <v>30719.869773761395</v>
      </c>
      <c r="H22" s="23">
        <f t="shared" si="10"/>
        <v>29121.796556592795</v>
      </c>
      <c r="I22" s="23">
        <f t="shared" si="10"/>
        <v>27496.434867280979</v>
      </c>
      <c r="J22" s="23">
        <f t="shared" si="10"/>
        <v>24818.102866854129</v>
      </c>
      <c r="K22" s="23">
        <f t="shared" si="10"/>
        <v>21153.511652555564</v>
      </c>
    </row>
    <row r="23" spans="1:39" x14ac:dyDescent="0.3">
      <c r="E23" s="10" t="s">
        <v>27</v>
      </c>
      <c r="F23" s="12">
        <f>(1/2.05)*SUM(F5:F11)</f>
        <v>16328.363477653451</v>
      </c>
      <c r="G23" s="12">
        <f t="shared" ref="G23:I23" si="11">(1/2.05)*SUM(G5:G11)</f>
        <v>14985.302328664096</v>
      </c>
      <c r="H23" s="12">
        <f t="shared" si="11"/>
        <v>14205.754417850145</v>
      </c>
      <c r="I23" s="12">
        <f t="shared" si="11"/>
        <v>13412.895057210235</v>
      </c>
      <c r="J23" s="12">
        <f t="shared" ref="J23:K23" si="12">(1/2.05)*SUM(J5:J11)</f>
        <v>12106.391642367869</v>
      </c>
      <c r="K23" s="12">
        <f t="shared" si="12"/>
        <v>10318.786171978325</v>
      </c>
    </row>
    <row r="24" spans="1:39" x14ac:dyDescent="0.3">
      <c r="E24" s="13" t="s">
        <v>28</v>
      </c>
      <c r="F24" s="24">
        <f>F22-F23</f>
        <v>17144.781651536119</v>
      </c>
      <c r="G24" s="24">
        <f t="shared" ref="G24:K24" si="13">G22-G23</f>
        <v>15734.567445097298</v>
      </c>
      <c r="H24" s="24">
        <f t="shared" si="13"/>
        <v>14916.04213874265</v>
      </c>
      <c r="I24" s="24">
        <f t="shared" si="13"/>
        <v>14083.539810070744</v>
      </c>
      <c r="J24" s="24">
        <f t="shared" si="13"/>
        <v>12711.71122448626</v>
      </c>
      <c r="K24" s="24">
        <f t="shared" si="13"/>
        <v>10834.725480577239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E703-ECD0-41CD-A06D-EA99BB670A5C}">
  <dimension ref="A1:AX24"/>
  <sheetViews>
    <sheetView topLeftCell="AJ2" workbookViewId="0">
      <selection activeCell="AY21" sqref="AY21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6" t="s">
        <v>29</v>
      </c>
      <c r="B1" s="14" t="s">
        <v>42</v>
      </c>
      <c r="C1" s="14" t="s">
        <v>0</v>
      </c>
      <c r="D1" s="14" t="s">
        <v>41</v>
      </c>
      <c r="E1" s="14" t="s">
        <v>43</v>
      </c>
      <c r="F1" s="14" t="s">
        <v>44</v>
      </c>
      <c r="G1" s="14" t="s">
        <v>45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1</v>
      </c>
      <c r="M1" s="14" t="s">
        <v>2</v>
      </c>
      <c r="N1" s="14" t="s">
        <v>3</v>
      </c>
      <c r="O1" s="14" t="s">
        <v>4</v>
      </c>
      <c r="P1" s="14" t="s">
        <v>5</v>
      </c>
      <c r="Q1" s="14" t="s">
        <v>6</v>
      </c>
      <c r="S1" s="33" t="s">
        <v>29</v>
      </c>
      <c r="T1" s="33" t="s">
        <v>30</v>
      </c>
      <c r="U1" s="34" t="s">
        <v>31</v>
      </c>
      <c r="V1" s="34" t="s">
        <v>32</v>
      </c>
      <c r="W1" s="34" t="s">
        <v>35</v>
      </c>
      <c r="X1" s="34" t="s">
        <v>36</v>
      </c>
      <c r="Y1" s="34" t="s">
        <v>37</v>
      </c>
      <c r="Z1" s="34" t="s">
        <v>38</v>
      </c>
      <c r="AA1" s="34" t="s">
        <v>39</v>
      </c>
      <c r="AB1" s="34" t="s">
        <v>40</v>
      </c>
      <c r="AD1" s="49" t="s">
        <v>29</v>
      </c>
      <c r="AE1" s="50" t="s">
        <v>50</v>
      </c>
      <c r="AF1" s="51" t="s">
        <v>51</v>
      </c>
      <c r="AG1" s="52" t="s">
        <v>52</v>
      </c>
      <c r="AH1" s="53" t="s">
        <v>33</v>
      </c>
      <c r="AI1" s="54" t="s">
        <v>53</v>
      </c>
      <c r="AJ1" s="55" t="s">
        <v>54</v>
      </c>
      <c r="AK1" s="53" t="s">
        <v>34</v>
      </c>
      <c r="AL1" s="51" t="s">
        <v>6</v>
      </c>
      <c r="AM1" s="56" t="s">
        <v>55</v>
      </c>
    </row>
    <row r="2" spans="1:50" x14ac:dyDescent="0.3">
      <c r="A2" s="10" t="s">
        <v>7</v>
      </c>
      <c r="B2" s="10">
        <v>498706</v>
      </c>
      <c r="C2" s="10">
        <v>8252266</v>
      </c>
      <c r="D2" s="25">
        <v>19730</v>
      </c>
      <c r="E2" s="10"/>
      <c r="F2" s="10"/>
      <c r="G2" s="10"/>
      <c r="H2" s="10"/>
      <c r="I2" s="10"/>
      <c r="J2" s="10"/>
      <c r="K2" s="10"/>
      <c r="L2" s="12">
        <f t="shared" ref="L2:Q2" si="0">F23*$B$2/500000</f>
        <v>24093.706167477401</v>
      </c>
      <c r="M2" s="12">
        <f t="shared" si="0"/>
        <v>22310.722991667706</v>
      </c>
      <c r="N2" s="15">
        <f t="shared" si="0"/>
        <v>21341.301749748836</v>
      </c>
      <c r="O2" s="12">
        <f t="shared" si="0"/>
        <v>20137.532930924484</v>
      </c>
      <c r="P2" s="12">
        <f t="shared" si="0"/>
        <v>18106.614966546735</v>
      </c>
      <c r="Q2" s="15">
        <f t="shared" si="0"/>
        <v>15954.932850974821</v>
      </c>
      <c r="S2" s="22" t="s">
        <v>7</v>
      </c>
      <c r="T2" s="27">
        <v>20970</v>
      </c>
      <c r="U2" s="22">
        <v>498605</v>
      </c>
      <c r="V2" s="22">
        <v>7996830</v>
      </c>
      <c r="W2" s="23">
        <v>25293.267941065122</v>
      </c>
      <c r="X2" s="23">
        <v>23421.514758441845</v>
      </c>
      <c r="Y2" s="29">
        <v>22403.828602182835</v>
      </c>
      <c r="Z2" s="23">
        <v>21140.127324264758</v>
      </c>
      <c r="AA2" s="23">
        <v>19008.095337061888</v>
      </c>
      <c r="AB2" s="31">
        <v>16749.286671642843</v>
      </c>
      <c r="AD2" s="22" t="s">
        <v>7</v>
      </c>
      <c r="AE2">
        <v>20970</v>
      </c>
      <c r="AF2">
        <v>19730</v>
      </c>
      <c r="AG2" s="57">
        <v>40700</v>
      </c>
      <c r="AH2" s="1">
        <v>22403.828602182835</v>
      </c>
      <c r="AI2" s="1">
        <v>21341.301749748836</v>
      </c>
      <c r="AJ2" s="58">
        <f t="shared" ref="AJ2:AJ19" si="1">AH2+AI2</f>
        <v>43745.130351931672</v>
      </c>
      <c r="AK2" s="1">
        <v>16749.286671642843</v>
      </c>
      <c r="AL2" s="1">
        <v>15954.932850974821</v>
      </c>
      <c r="AM2" s="43">
        <f t="shared" ref="AM2:AM19" si="2">AK2+AL2</f>
        <v>32704.219522617663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10" t="s">
        <v>8</v>
      </c>
      <c r="B3" s="10">
        <v>498464</v>
      </c>
      <c r="C3" s="10">
        <v>7753560</v>
      </c>
      <c r="D3" s="25">
        <v>25551</v>
      </c>
      <c r="E3" s="10"/>
      <c r="F3" s="10"/>
      <c r="G3" s="10"/>
      <c r="H3" s="10"/>
      <c r="I3" s="10"/>
      <c r="J3" s="10"/>
      <c r="K3" s="10"/>
      <c r="L3" s="12">
        <f t="shared" ref="L3:L18" si="3">D2*(B3/B2)</f>
        <v>19720.425902234983</v>
      </c>
      <c r="M3" s="12">
        <f>L2*($B$3/$B$2)</f>
        <v>24082.014555801325</v>
      </c>
      <c r="N3" s="15">
        <f>M2*($B$3/$B$2)</f>
        <v>22299.89658299409</v>
      </c>
      <c r="O3" s="12">
        <f>N2*($B$3/$B$2)</f>
        <v>21330.945758396338</v>
      </c>
      <c r="P3" s="12">
        <f>O2*($B$3/$B$2)</f>
        <v>20127.761075423881</v>
      </c>
      <c r="Q3" s="15">
        <f>P2*($B$3/$B$2)</f>
        <v>18097.82862585321</v>
      </c>
      <c r="S3" s="10" t="s">
        <v>8</v>
      </c>
      <c r="T3" s="28">
        <v>27490</v>
      </c>
      <c r="U3" s="10">
        <v>498318</v>
      </c>
      <c r="V3" s="10">
        <v>7498225</v>
      </c>
      <c r="W3" s="12">
        <v>20957.929543426158</v>
      </c>
      <c r="X3" s="12">
        <v>25278.708985781712</v>
      </c>
      <c r="Y3" s="30">
        <v>23408.03319540964</v>
      </c>
      <c r="Z3" s="12">
        <v>22390.932825347812</v>
      </c>
      <c r="AA3" s="12">
        <v>21127.958941392419</v>
      </c>
      <c r="AB3" s="32">
        <v>18997.154164466876</v>
      </c>
      <c r="AD3" s="10" t="s">
        <v>8</v>
      </c>
      <c r="AE3">
        <v>27490</v>
      </c>
      <c r="AF3">
        <v>25551</v>
      </c>
      <c r="AG3" s="57">
        <v>53041</v>
      </c>
      <c r="AH3" s="1">
        <v>23408.03319540964</v>
      </c>
      <c r="AI3" s="1">
        <v>22299.89658299409</v>
      </c>
      <c r="AJ3" s="58">
        <f t="shared" si="1"/>
        <v>45707.929778403734</v>
      </c>
      <c r="AK3" s="1">
        <v>18997.154164466876</v>
      </c>
      <c r="AL3" s="1">
        <v>18097.82862585321</v>
      </c>
      <c r="AM3" s="43">
        <f t="shared" si="2"/>
        <v>37094.982790320086</v>
      </c>
    </row>
    <row r="4" spans="1:50" x14ac:dyDescent="0.3">
      <c r="A4" s="10" t="s">
        <v>9</v>
      </c>
      <c r="B4" s="10">
        <v>498231</v>
      </c>
      <c r="C4" s="10">
        <v>7255096</v>
      </c>
      <c r="D4" s="25">
        <v>30965</v>
      </c>
      <c r="E4" s="10"/>
      <c r="F4" s="10"/>
      <c r="G4" s="10"/>
      <c r="H4" s="10"/>
      <c r="I4" s="10"/>
      <c r="J4" s="10"/>
      <c r="K4" s="10"/>
      <c r="L4" s="12">
        <f t="shared" si="3"/>
        <v>25539.056543702256</v>
      </c>
      <c r="M4" s="12">
        <f>L3*($B$4/$B$3)</f>
        <v>19711.207865957098</v>
      </c>
      <c r="N4" s="15">
        <f>M3*($B$4/$B$3)</f>
        <v>24070.757756129733</v>
      </c>
      <c r="O4" s="12">
        <f>N3*($B$4/$B$3)</f>
        <v>22289.472809353792</v>
      </c>
      <c r="P4" s="12">
        <f>O3*($B$4/$B$3)</f>
        <v>21320.974907218108</v>
      </c>
      <c r="Q4" s="15">
        <f>P3*($B$4/$B$3)</f>
        <v>20118.35263603694</v>
      </c>
      <c r="S4" s="10" t="s">
        <v>9</v>
      </c>
      <c r="T4" s="28">
        <v>33319</v>
      </c>
      <c r="U4" s="10">
        <v>498133</v>
      </c>
      <c r="V4" s="10">
        <v>6999907</v>
      </c>
      <c r="W4" s="12">
        <v>27479.794368254807</v>
      </c>
      <c r="X4" s="12">
        <v>20950.148935530127</v>
      </c>
      <c r="Y4" s="30">
        <v>25269.324293351638</v>
      </c>
      <c r="Z4" s="12">
        <v>23399.342989273897</v>
      </c>
      <c r="AA4" s="12">
        <v>22382.620216586562</v>
      </c>
      <c r="AB4" s="32">
        <v>21120.115210272616</v>
      </c>
      <c r="AD4" s="10" t="s">
        <v>9</v>
      </c>
      <c r="AE4">
        <v>33319</v>
      </c>
      <c r="AF4">
        <v>30965</v>
      </c>
      <c r="AG4" s="57">
        <v>64284</v>
      </c>
      <c r="AH4" s="1">
        <v>25269.324293351638</v>
      </c>
      <c r="AI4" s="1">
        <v>24070.757756129733</v>
      </c>
      <c r="AJ4" s="58">
        <f t="shared" si="1"/>
        <v>49340.082049481367</v>
      </c>
      <c r="AK4" s="1">
        <v>21120.115210272616</v>
      </c>
      <c r="AL4" s="1">
        <v>20118.35263603694</v>
      </c>
      <c r="AM4" s="43">
        <f t="shared" si="2"/>
        <v>41238.467846309555</v>
      </c>
      <c r="AO4" s="35" t="s">
        <v>56</v>
      </c>
      <c r="AP4" s="45">
        <f>SUM(AG2:AG5,AG15:AG19)/SUM(AG6:AG14)</f>
        <v>0.70123916314510637</v>
      </c>
      <c r="AQ4" s="3">
        <f t="shared" ref="AQ4:AV4" si="4">SUM(L2:L5,L15:L19,W2:W5,W15:W19)/SUM(L6:L14,W6:W14)</f>
        <v>0.7645446143502459</v>
      </c>
      <c r="AR4" s="3">
        <f t="shared" si="4"/>
        <v>0.84681263048797484</v>
      </c>
      <c r="AS4" s="3">
        <f t="shared" si="4"/>
        <v>0.95200245338997924</v>
      </c>
      <c r="AT4" s="3">
        <f t="shared" si="4"/>
        <v>1.0775030103763252</v>
      </c>
      <c r="AU4" s="3">
        <f t="shared" si="4"/>
        <v>1.1055378493418926</v>
      </c>
      <c r="AV4" s="3">
        <f t="shared" si="4"/>
        <v>1.0905562941409523</v>
      </c>
      <c r="AX4" t="s">
        <v>65</v>
      </c>
    </row>
    <row r="5" spans="1:50" x14ac:dyDescent="0.3">
      <c r="A5" s="10" t="s">
        <v>10</v>
      </c>
      <c r="B5" s="10">
        <v>497721</v>
      </c>
      <c r="C5" s="10">
        <v>6756865</v>
      </c>
      <c r="D5" s="25">
        <v>32668</v>
      </c>
      <c r="E5" s="2">
        <v>1.1200000000000001E-3</v>
      </c>
      <c r="F5" s="12">
        <f t="shared" ref="F5:F11" si="5">5*E5*((D5+L5)/2)</f>
        <v>178.08364996236688</v>
      </c>
      <c r="G5" s="12">
        <f>2.5*$E$5*(L5+M5)</f>
        <v>158.04940976287403</v>
      </c>
      <c r="H5" s="12">
        <f>2.5*$E$5*(M5+N5)</f>
        <v>126.57104673589596</v>
      </c>
      <c r="I5" s="12">
        <f>2.5*$E$5*(N5+O5)</f>
        <v>122.46401848117421</v>
      </c>
      <c r="J5" s="12">
        <f>2.5*$E$5*(O5+P5)</f>
        <v>129.67577065335655</v>
      </c>
      <c r="K5" s="12">
        <f>2.5*$E$5*(P5+Q5)</f>
        <v>121.98425994013155</v>
      </c>
      <c r="L5" s="12">
        <f t="shared" si="3"/>
        <v>30933.303557988162</v>
      </c>
      <c r="M5" s="12">
        <f t="shared" ref="M5:M18" si="6">L4*(B5/B4)</f>
        <v>25512.914214466844</v>
      </c>
      <c r="N5" s="15">
        <f>M4*($B$5/$B$4)</f>
        <v>19691.031048353139</v>
      </c>
      <c r="O5" s="12">
        <f>N4*($B$5/$B$4)</f>
        <v>24046.118409209073</v>
      </c>
      <c r="P5" s="12">
        <f>O4*($B$5/$B$4)</f>
        <v>22266.656824132537</v>
      </c>
      <c r="Q5" s="15">
        <f>P4*($B$5/$B$4)</f>
        <v>21299.150297343007</v>
      </c>
      <c r="S5" s="10" t="s">
        <v>10</v>
      </c>
      <c r="T5" s="28">
        <v>35337</v>
      </c>
      <c r="U5" s="10">
        <v>497519</v>
      </c>
      <c r="V5" s="10">
        <v>6501774</v>
      </c>
      <c r="W5" s="12">
        <v>33277.930916040496</v>
      </c>
      <c r="X5" s="12">
        <v>27445.922703976175</v>
      </c>
      <c r="Y5" s="30">
        <v>20924.325728783304</v>
      </c>
      <c r="Z5" s="12">
        <v>25238.177260097233</v>
      </c>
      <c r="AA5" s="12">
        <v>23370.500899720679</v>
      </c>
      <c r="AB5" s="32">
        <v>22355.031342103273</v>
      </c>
      <c r="AD5" s="10" t="s">
        <v>10</v>
      </c>
      <c r="AE5">
        <v>35337</v>
      </c>
      <c r="AF5">
        <v>32668</v>
      </c>
      <c r="AG5" s="57">
        <v>68005</v>
      </c>
      <c r="AH5" s="1">
        <v>20924.325728783304</v>
      </c>
      <c r="AI5" s="1">
        <v>19691.031048353139</v>
      </c>
      <c r="AJ5" s="58">
        <f t="shared" si="1"/>
        <v>40615.356777136447</v>
      </c>
      <c r="AK5" s="1">
        <v>22355.031342103273</v>
      </c>
      <c r="AL5" s="1">
        <v>21299.150297343007</v>
      </c>
      <c r="AM5" s="43">
        <f t="shared" si="2"/>
        <v>43654.18163944628</v>
      </c>
      <c r="AO5" s="46" t="s">
        <v>57</v>
      </c>
      <c r="AP5" s="47">
        <v>0.95200245338997913</v>
      </c>
      <c r="AQ5" s="3"/>
      <c r="AR5" s="3"/>
      <c r="AS5" s="3"/>
      <c r="AT5" s="3"/>
      <c r="AU5" s="3"/>
      <c r="AV5" s="3"/>
      <c r="AX5" t="s">
        <v>66</v>
      </c>
    </row>
    <row r="6" spans="1:50" x14ac:dyDescent="0.3">
      <c r="A6" s="10" t="s">
        <v>11</v>
      </c>
      <c r="B6" s="10">
        <v>496950</v>
      </c>
      <c r="C6" s="10">
        <v>6259144</v>
      </c>
      <c r="D6" s="25">
        <v>33431</v>
      </c>
      <c r="E6" s="2">
        <v>1.3836000000000001E-2</v>
      </c>
      <c r="F6" s="12">
        <f t="shared" si="5"/>
        <v>2284.6139930022846</v>
      </c>
      <c r="G6" s="12">
        <f>2.5*$E$6*(L6+M6)</f>
        <v>2196.5612045919088</v>
      </c>
      <c r="H6" s="12">
        <f>2.5*$E$6*(M6+N6)</f>
        <v>1949.4501711254381</v>
      </c>
      <c r="I6" s="12">
        <f>2.5*$E$6*(N6+O6)</f>
        <v>1561.1823485390746</v>
      </c>
      <c r="J6" s="12">
        <f>2.5*$E$6*(O6+P6)</f>
        <v>1510.5244754980008</v>
      </c>
      <c r="K6" s="12">
        <f>2.5*$E$6*(P6+Q6)</f>
        <v>1599.4773638844117</v>
      </c>
      <c r="L6" s="12">
        <f t="shared" si="3"/>
        <v>32617.395287721436</v>
      </c>
      <c r="M6" s="12">
        <f t="shared" si="6"/>
        <v>30885.385995652618</v>
      </c>
      <c r="N6" s="15">
        <f>M5*($B$6/$B$5)</f>
        <v>25473.393163799192</v>
      </c>
      <c r="O6" s="12">
        <f>N5*($B$6/$B$5)</f>
        <v>19660.528447622448</v>
      </c>
      <c r="P6" s="12">
        <f>O5*($B$6/$B$5)</f>
        <v>24008.869514158432</v>
      </c>
      <c r="Q6" s="15">
        <f>P5*($B$6/$B$5)</f>
        <v>22232.164422945112</v>
      </c>
      <c r="S6" s="10" t="s">
        <v>11</v>
      </c>
      <c r="T6" s="28">
        <v>36430</v>
      </c>
      <c r="U6" s="10">
        <v>496405</v>
      </c>
      <c r="V6" s="10">
        <v>6004255</v>
      </c>
      <c r="W6" s="12">
        <v>35257.876553458264</v>
      </c>
      <c r="X6" s="12">
        <v>33203.417952635144</v>
      </c>
      <c r="Y6" s="30">
        <v>27384.468251197028</v>
      </c>
      <c r="Z6" s="12">
        <v>20877.473852047213</v>
      </c>
      <c r="AA6" s="12">
        <v>25181.666193248031</v>
      </c>
      <c r="AB6" s="32">
        <v>23318.171766557345</v>
      </c>
      <c r="AD6" s="10" t="s">
        <v>11</v>
      </c>
      <c r="AE6">
        <v>36430</v>
      </c>
      <c r="AF6">
        <v>33431</v>
      </c>
      <c r="AG6" s="57">
        <v>69861</v>
      </c>
      <c r="AH6" s="1">
        <v>27384.468251197028</v>
      </c>
      <c r="AI6" s="1">
        <v>25473.393163799192</v>
      </c>
      <c r="AJ6" s="58">
        <f t="shared" si="1"/>
        <v>52857.861414996223</v>
      </c>
      <c r="AK6" s="1">
        <v>23318.171766557345</v>
      </c>
      <c r="AL6" s="1">
        <v>22232.164422945112</v>
      </c>
      <c r="AM6" s="43">
        <f t="shared" si="2"/>
        <v>45550.336189502457</v>
      </c>
      <c r="AO6" s="42" t="s">
        <v>58</v>
      </c>
      <c r="AP6" s="48">
        <v>1.0905562941409521</v>
      </c>
      <c r="AQ6" s="3"/>
      <c r="AR6" s="3"/>
      <c r="AS6" s="3"/>
      <c r="AT6" s="3"/>
      <c r="AU6" s="3"/>
      <c r="AV6" s="3"/>
      <c r="AX6" t="s">
        <v>67</v>
      </c>
    </row>
    <row r="7" spans="1:50" x14ac:dyDescent="0.3">
      <c r="A7" s="10" t="s">
        <v>12</v>
      </c>
      <c r="B7" s="10">
        <v>496000</v>
      </c>
      <c r="C7" s="10">
        <v>5762194</v>
      </c>
      <c r="D7" s="25">
        <v>32745</v>
      </c>
      <c r="E7" s="2">
        <v>6.3402E-2</v>
      </c>
      <c r="F7" s="12">
        <f t="shared" si="5"/>
        <v>10479.097024637791</v>
      </c>
      <c r="G7" s="12">
        <f>2.5*$E$7*(L7+M7)</f>
        <v>10448.987712968754</v>
      </c>
      <c r="H7" s="12">
        <f>2.5*$E$7*(M7+N7)</f>
        <v>10046.266506230642</v>
      </c>
      <c r="I7" s="12">
        <f>2.5*$E$7*(N7+O7)</f>
        <v>8916.0711382871086</v>
      </c>
      <c r="J7" s="12">
        <f>2.5*$E$7*(O7+P7)</f>
        <v>7140.2763125648862</v>
      </c>
      <c r="K7" s="12">
        <f>2.5*$E$7*(P7+Q7)</f>
        <v>6908.5857536378126</v>
      </c>
      <c r="L7" s="12">
        <f t="shared" si="3"/>
        <v>33367.091256665663</v>
      </c>
      <c r="M7" s="12">
        <f t="shared" si="6"/>
        <v>32555.041880893114</v>
      </c>
      <c r="N7" s="15">
        <f>M6*($B$7/$B$6)</f>
        <v>30826.343603669782</v>
      </c>
      <c r="O7" s="12">
        <f>N6*($B$7/$B$6)</f>
        <v>25424.696668164601</v>
      </c>
      <c r="P7" s="12">
        <f>O6*($B$7/$B$6)</f>
        <v>19622.94417953664</v>
      </c>
      <c r="Q7" s="15">
        <f>P6*($B$7/$B$6)</f>
        <v>23962.972691463088</v>
      </c>
      <c r="S7" s="10" t="s">
        <v>12</v>
      </c>
      <c r="T7" s="28">
        <v>37271</v>
      </c>
      <c r="U7" s="10">
        <v>495030</v>
      </c>
      <c r="V7" s="10">
        <v>5507850</v>
      </c>
      <c r="W7" s="12">
        <v>36329.091971273454</v>
      </c>
      <c r="X7" s="12">
        <v>35160.215207861416</v>
      </c>
      <c r="Y7" s="30">
        <v>33111.447284159054</v>
      </c>
      <c r="Z7" s="12">
        <v>27308.61558282061</v>
      </c>
      <c r="AA7" s="12">
        <v>20819.645009576721</v>
      </c>
      <c r="AB7" s="32">
        <v>25111.915100862348</v>
      </c>
      <c r="AD7" s="10" t="s">
        <v>12</v>
      </c>
      <c r="AE7">
        <v>37271</v>
      </c>
      <c r="AF7">
        <v>32745</v>
      </c>
      <c r="AG7" s="57">
        <v>70016</v>
      </c>
      <c r="AH7" s="1">
        <v>33111.447284159054</v>
      </c>
      <c r="AI7" s="1">
        <v>30826.343603669782</v>
      </c>
      <c r="AJ7" s="58">
        <f t="shared" si="1"/>
        <v>63937.790887828836</v>
      </c>
      <c r="AK7" s="1">
        <v>25111.915100862348</v>
      </c>
      <c r="AL7" s="1">
        <v>23962.972691463088</v>
      </c>
      <c r="AM7" s="43">
        <f t="shared" si="2"/>
        <v>49074.887792325433</v>
      </c>
      <c r="AP7" s="3"/>
      <c r="AQ7" s="3"/>
      <c r="AR7" s="3"/>
      <c r="AS7" s="3"/>
      <c r="AT7" s="3"/>
      <c r="AU7" s="3"/>
      <c r="AV7" s="3"/>
    </row>
    <row r="8" spans="1:50" x14ac:dyDescent="0.3">
      <c r="A8" s="10" t="s">
        <v>13</v>
      </c>
      <c r="B8" s="10">
        <v>494670</v>
      </c>
      <c r="C8" s="10">
        <v>5266194</v>
      </c>
      <c r="D8" s="25">
        <v>38127</v>
      </c>
      <c r="E8" s="2">
        <v>0.107102</v>
      </c>
      <c r="F8" s="12">
        <f t="shared" si="5"/>
        <v>18952.822364351312</v>
      </c>
      <c r="G8" s="12">
        <f>2.5*$E$8*(L8+M8)</f>
        <v>17654.376358979745</v>
      </c>
      <c r="H8" s="12">
        <f>2.5*$E$8*(M8+N8)</f>
        <v>17603.650507423525</v>
      </c>
      <c r="I8" s="12">
        <f>2.5*$E$8*(N8+O8)</f>
        <v>16925.176805464187</v>
      </c>
      <c r="J8" s="12">
        <f>2.5*$E$8*(O8+P8)</f>
        <v>15021.110611789411</v>
      </c>
      <c r="K8" s="12">
        <f>2.5*$E$8*(P8+Q8)</f>
        <v>12029.388126930311</v>
      </c>
      <c r="L8" s="12">
        <f t="shared" si="3"/>
        <v>32657.195866935483</v>
      </c>
      <c r="M8" s="12">
        <f t="shared" si="6"/>
        <v>33277.619015997589</v>
      </c>
      <c r="N8" s="15">
        <f>M7*($B$8/$B$7)</f>
        <v>32467.747111333461</v>
      </c>
      <c r="O8" s="12">
        <f>N7*($B$8/$B$7)</f>
        <v>30743.684254893811</v>
      </c>
      <c r="P8" s="12">
        <f>O7*($B$8/$B$7)</f>
        <v>25356.521574276176</v>
      </c>
      <c r="Q8" s="15">
        <f>P7*($B$8/$B$7)</f>
        <v>19570.326204216512</v>
      </c>
      <c r="S8" s="10" t="s">
        <v>13</v>
      </c>
      <c r="T8" s="28">
        <v>40560</v>
      </c>
      <c r="U8" s="10">
        <v>493099</v>
      </c>
      <c r="V8" s="10">
        <v>5012820</v>
      </c>
      <c r="W8" s="12">
        <v>37125.614263781994</v>
      </c>
      <c r="X8" s="12">
        <v>36187.380405112759</v>
      </c>
      <c r="Y8" s="30">
        <v>35023.063165426858</v>
      </c>
      <c r="Z8" s="12">
        <v>32982.287021739183</v>
      </c>
      <c r="AA8" s="12">
        <v>27202.09085363162</v>
      </c>
      <c r="AB8" s="32">
        <v>20738.432286078161</v>
      </c>
      <c r="AD8" s="10" t="s">
        <v>13</v>
      </c>
      <c r="AE8">
        <v>40560</v>
      </c>
      <c r="AF8">
        <v>38127</v>
      </c>
      <c r="AG8" s="57">
        <v>78687</v>
      </c>
      <c r="AH8" s="1">
        <v>35023.063165426858</v>
      </c>
      <c r="AI8" s="1">
        <v>32467.747111333461</v>
      </c>
      <c r="AJ8" s="58">
        <f t="shared" si="1"/>
        <v>67490.810276760312</v>
      </c>
      <c r="AK8" s="1">
        <v>20738.432286078161</v>
      </c>
      <c r="AL8" s="1">
        <v>19570.326204216512</v>
      </c>
      <c r="AM8" s="43">
        <f t="shared" si="2"/>
        <v>40308.758490294669</v>
      </c>
      <c r="AO8" s="35" t="s">
        <v>59</v>
      </c>
      <c r="AP8" s="45">
        <f>SUM(AG11:AG14)/SUM(AG6:AG9)</f>
        <v>1.6949882716777398</v>
      </c>
      <c r="AQ8" s="3">
        <f>SUM(L11:L14,W11:W14)/SUM(L6:L9,W6:W9)</f>
        <v>1.6896775254187546</v>
      </c>
      <c r="AR8" s="3">
        <f t="shared" ref="AR8:AV8" si="7">SUM(M11:M14,X11:X14)/SUM(M6:M9,X6:X9)</f>
        <v>1.5843777503711236</v>
      </c>
      <c r="AS8" s="3">
        <f t="shared" si="7"/>
        <v>1.4721623165734714</v>
      </c>
      <c r="AT8" s="3">
        <f t="shared" si="7"/>
        <v>1.428830617555217</v>
      </c>
      <c r="AU8" s="3">
        <f t="shared" si="7"/>
        <v>1.4112068954913177</v>
      </c>
      <c r="AV8" s="3">
        <f t="shared" si="7"/>
        <v>1.4515993788613781</v>
      </c>
    </row>
    <row r="9" spans="1:50" x14ac:dyDescent="0.3">
      <c r="A9" s="10" t="s">
        <v>14</v>
      </c>
      <c r="B9" s="10">
        <v>492933</v>
      </c>
      <c r="C9" s="10">
        <v>4771524</v>
      </c>
      <c r="D9" s="25">
        <v>42521</v>
      </c>
      <c r="E9" s="2">
        <v>6.6514000000000004E-2</v>
      </c>
      <c r="F9" s="12">
        <f t="shared" si="5"/>
        <v>13388.290383894084</v>
      </c>
      <c r="G9" s="12">
        <f>2.5*$E$9*(L9+M9)</f>
        <v>11729.01922766268</v>
      </c>
      <c r="H9" s="12">
        <f>2.5*$E$9*(M9+N9)</f>
        <v>10925.471456765492</v>
      </c>
      <c r="I9" s="12">
        <f>2.5*$E$9*(N9+O9)</f>
        <v>10894.079589274475</v>
      </c>
      <c r="J9" s="12">
        <f>2.5*$E$9*(O9+P9)</f>
        <v>10474.203808097283</v>
      </c>
      <c r="K9" s="12">
        <f>2.5*$E$9*(P9+Q9)</f>
        <v>9295.8659032182641</v>
      </c>
      <c r="L9" s="12">
        <f t="shared" si="3"/>
        <v>37993.119637333984</v>
      </c>
      <c r="M9" s="12">
        <f t="shared" si="6"/>
        <v>32542.522348790324</v>
      </c>
      <c r="N9" s="15">
        <f>M8*($B$9/$B$8)</f>
        <v>33160.766924237854</v>
      </c>
      <c r="O9" s="12">
        <f>N8*($B$9/$B$8)</f>
        <v>32353.738829585254</v>
      </c>
      <c r="P9" s="12">
        <f>O8*($B$9/$B$8)</f>
        <v>30635.729902394669</v>
      </c>
      <c r="Q9" s="15">
        <f>P8*($B$9/$B$8)</f>
        <v>25267.483876468512</v>
      </c>
      <c r="S9" s="10" t="s">
        <v>14</v>
      </c>
      <c r="T9" s="28">
        <v>44159</v>
      </c>
      <c r="U9" s="10">
        <v>490671</v>
      </c>
      <c r="V9" s="10">
        <v>4519721</v>
      </c>
      <c r="W9" s="12">
        <v>40360.284162003976</v>
      </c>
      <c r="X9" s="12">
        <v>36942.809205502701</v>
      </c>
      <c r="Y9" s="30">
        <v>36009.195173295993</v>
      </c>
      <c r="Z9" s="12">
        <v>34850.610985711108</v>
      </c>
      <c r="AA9" s="12">
        <v>32819.883543150128</v>
      </c>
      <c r="AB9" s="32">
        <v>27068.148832673116</v>
      </c>
      <c r="AD9" s="10" t="s">
        <v>14</v>
      </c>
      <c r="AE9">
        <v>44159</v>
      </c>
      <c r="AF9">
        <v>42521</v>
      </c>
      <c r="AG9" s="57">
        <v>86680</v>
      </c>
      <c r="AH9" s="1">
        <v>36009.195173295993</v>
      </c>
      <c r="AI9" s="1">
        <v>33160.766924237854</v>
      </c>
      <c r="AJ9" s="58">
        <f t="shared" si="1"/>
        <v>69169.962097533848</v>
      </c>
      <c r="AK9" s="1">
        <v>27068.148832673116</v>
      </c>
      <c r="AL9" s="1">
        <v>25267.483876468512</v>
      </c>
      <c r="AM9" s="43">
        <f t="shared" si="2"/>
        <v>52335.632709141631</v>
      </c>
      <c r="AO9" s="46" t="s">
        <v>60</v>
      </c>
      <c r="AP9" s="47">
        <f>AS8</f>
        <v>1.4721623165734714</v>
      </c>
      <c r="AQ9" s="3"/>
      <c r="AR9" s="3"/>
      <c r="AS9" s="3"/>
      <c r="AT9" s="3"/>
      <c r="AU9" s="3"/>
      <c r="AV9" s="3"/>
    </row>
    <row r="10" spans="1:50" x14ac:dyDescent="0.3">
      <c r="A10" s="10" t="s">
        <v>15</v>
      </c>
      <c r="B10" s="10">
        <v>490597</v>
      </c>
      <c r="C10" s="10">
        <v>4278591</v>
      </c>
      <c r="D10" s="25">
        <v>49667</v>
      </c>
      <c r="E10" s="2">
        <v>1.6074000000000001E-2</v>
      </c>
      <c r="F10" s="12">
        <f t="shared" si="5"/>
        <v>3696.4772533272881</v>
      </c>
      <c r="G10" s="12">
        <f>2.5*$E$10*(L10+M10)</f>
        <v>3220.127115441152</v>
      </c>
      <c r="H10" s="12">
        <f>2.5*$E$10*(M10+N10)</f>
        <v>2821.0422518145192</v>
      </c>
      <c r="I10" s="12">
        <f>2.5*$E$10*(N10+O10)</f>
        <v>2627.7744116778067</v>
      </c>
      <c r="J10" s="12">
        <f>2.5*$E$10*(O10+P10)</f>
        <v>2620.2240971257888</v>
      </c>
      <c r="K10" s="12">
        <f>2.5*$E$10*(P10+Q10)</f>
        <v>2519.2363422058461</v>
      </c>
      <c r="L10" s="12">
        <f t="shared" si="3"/>
        <v>42319.493799360156</v>
      </c>
      <c r="M10" s="12">
        <f t="shared" si="6"/>
        <v>37813.070974589122</v>
      </c>
      <c r="N10" s="15">
        <f>M9*($B$10/$B$9)</f>
        <v>32388.303961693549</v>
      </c>
      <c r="O10" s="12">
        <f>N9*($B$10/$B$9)</f>
        <v>33003.618687996786</v>
      </c>
      <c r="P10" s="12">
        <f>O9*($B$10/$B$9)</f>
        <v>32200.415083952659</v>
      </c>
      <c r="Q10" s="15">
        <f>P9*($B$10/$B$9)</f>
        <v>30490.547768003191</v>
      </c>
      <c r="S10" s="10" t="s">
        <v>15</v>
      </c>
      <c r="T10" s="28">
        <v>50827</v>
      </c>
      <c r="U10" s="10">
        <v>487384</v>
      </c>
      <c r="V10" s="10">
        <v>4029050</v>
      </c>
      <c r="W10" s="12">
        <v>43863.179311595755</v>
      </c>
      <c r="X10" s="12">
        <v>40089.911032064549</v>
      </c>
      <c r="Y10" s="30">
        <v>36695.329705270393</v>
      </c>
      <c r="Z10" s="12">
        <v>35767.969943896613</v>
      </c>
      <c r="AA10" s="12">
        <v>34617.147099909758</v>
      </c>
      <c r="AB10" s="32">
        <v>32600.023479673106</v>
      </c>
      <c r="AD10" s="10" t="s">
        <v>15</v>
      </c>
      <c r="AE10">
        <v>50827</v>
      </c>
      <c r="AF10">
        <v>49667</v>
      </c>
      <c r="AG10" s="57">
        <v>100494</v>
      </c>
      <c r="AH10" s="1">
        <v>36695.329705270393</v>
      </c>
      <c r="AI10" s="1">
        <v>32388.303961693549</v>
      </c>
      <c r="AJ10" s="58">
        <f t="shared" si="1"/>
        <v>69083.633666963942</v>
      </c>
      <c r="AK10" s="1">
        <v>32600.023479673106</v>
      </c>
      <c r="AL10" s="1">
        <v>30490.547768003191</v>
      </c>
      <c r="AM10" s="43">
        <f t="shared" si="2"/>
        <v>63090.5712476763</v>
      </c>
      <c r="AO10" s="42" t="s">
        <v>61</v>
      </c>
      <c r="AP10" s="48">
        <f>AV8</f>
        <v>1.4515993788613781</v>
      </c>
      <c r="AQ10" s="3"/>
      <c r="AR10" s="3"/>
      <c r="AS10" s="3"/>
      <c r="AT10" s="3"/>
      <c r="AU10" s="3"/>
      <c r="AV10" s="3"/>
    </row>
    <row r="11" spans="1:50" x14ac:dyDescent="0.3">
      <c r="A11" s="10" t="s">
        <v>16</v>
      </c>
      <c r="B11" s="10">
        <v>487210</v>
      </c>
      <c r="C11" s="10">
        <v>3787994</v>
      </c>
      <c r="D11" s="25">
        <v>60833</v>
      </c>
      <c r="E11" s="2">
        <v>1.964E-3</v>
      </c>
      <c r="F11" s="12">
        <f t="shared" si="5"/>
        <v>540.87139685242676</v>
      </c>
      <c r="G11" s="12">
        <f>2.5*$E$11*(L11+M11)</f>
        <v>448.53554272034393</v>
      </c>
      <c r="H11" s="12">
        <f>2.5*$E$11*(M11+N11)</f>
        <v>390.73457358700261</v>
      </c>
      <c r="I11" s="12">
        <f>2.5*$E$11*(N11+O11)</f>
        <v>342.30907719388387</v>
      </c>
      <c r="J11" s="12">
        <f>2.5*$E$11*(O11+P11)</f>
        <v>318.85769642640321</v>
      </c>
      <c r="K11" s="12">
        <f>2.5*$E$11*(P11+Q11)</f>
        <v>317.94153106051328</v>
      </c>
      <c r="L11" s="12">
        <f t="shared" si="3"/>
        <v>49324.10730191991</v>
      </c>
      <c r="M11" s="12">
        <f t="shared" si="6"/>
        <v>42027.32706067559</v>
      </c>
      <c r="N11" s="15">
        <f>M10*($B$11/$B$10)</f>
        <v>37552.015828734307</v>
      </c>
      <c r="O11" s="12">
        <f>N10*($B$11/$B$10)</f>
        <v>32164.700504032258</v>
      </c>
      <c r="P11" s="12">
        <f>O10*($B$11/$B$10)</f>
        <v>32775.767199919515</v>
      </c>
      <c r="Q11" s="15">
        <f>P10*($B$11/$B$10)</f>
        <v>31978.108779818416</v>
      </c>
      <c r="S11" s="10" t="s">
        <v>16</v>
      </c>
      <c r="T11" s="28">
        <v>62668</v>
      </c>
      <c r="U11" s="10">
        <v>482951</v>
      </c>
      <c r="V11" s="10">
        <v>3541666</v>
      </c>
      <c r="W11" s="12">
        <v>50364.703143722407</v>
      </c>
      <c r="X11" s="12">
        <v>43464.221869643814</v>
      </c>
      <c r="Y11" s="30">
        <v>39725.273342675602</v>
      </c>
      <c r="Z11" s="12">
        <v>36361.567422176442</v>
      </c>
      <c r="AA11" s="12">
        <v>35442.642459282237</v>
      </c>
      <c r="AB11" s="32">
        <v>34302.286921705512</v>
      </c>
      <c r="AD11" s="10" t="s">
        <v>16</v>
      </c>
      <c r="AE11">
        <v>62668</v>
      </c>
      <c r="AF11">
        <v>60833</v>
      </c>
      <c r="AG11" s="57">
        <v>123501</v>
      </c>
      <c r="AH11" s="1">
        <v>39725.273342675602</v>
      </c>
      <c r="AI11" s="1">
        <v>37552.015828734307</v>
      </c>
      <c r="AJ11" s="58">
        <f t="shared" si="1"/>
        <v>77277.28917140991</v>
      </c>
      <c r="AK11" s="1">
        <v>34302.286921705512</v>
      </c>
      <c r="AL11" s="1">
        <v>31978.108779818416</v>
      </c>
      <c r="AM11" s="43">
        <f t="shared" si="2"/>
        <v>66280.395701523928</v>
      </c>
      <c r="AP11" s="3"/>
      <c r="AQ11" s="3"/>
      <c r="AR11" s="3"/>
      <c r="AS11" s="3"/>
      <c r="AT11" s="3"/>
      <c r="AU11" s="3"/>
      <c r="AV11" s="3"/>
    </row>
    <row r="12" spans="1:50" x14ac:dyDescent="0.3">
      <c r="A12" s="10" t="s">
        <v>17</v>
      </c>
      <c r="B12" s="10">
        <v>481687</v>
      </c>
      <c r="C12" s="10">
        <v>3300784</v>
      </c>
      <c r="D12" s="25">
        <v>66511</v>
      </c>
      <c r="E12" s="11"/>
      <c r="F12" s="11"/>
      <c r="G12" s="11"/>
      <c r="H12" s="11"/>
      <c r="I12" s="11"/>
      <c r="J12" s="11"/>
      <c r="K12" s="11"/>
      <c r="L12" s="12">
        <f t="shared" si="3"/>
        <v>60143.398680240556</v>
      </c>
      <c r="M12" s="12">
        <f t="shared" si="6"/>
        <v>48764.970493093111</v>
      </c>
      <c r="N12" s="15">
        <f>M11*($B$12/$B$11)</f>
        <v>41550.906364556642</v>
      </c>
      <c r="O12" s="12">
        <f>N11*($B$12/$B$11)</f>
        <v>37126.327145369636</v>
      </c>
      <c r="P12" s="12">
        <f>O11*($B$12/$B$11)</f>
        <v>31800.08228830645</v>
      </c>
      <c r="Q12" s="15">
        <f>P11*($B$12/$B$11)</f>
        <v>32404.221947882088</v>
      </c>
      <c r="S12" s="10" t="s">
        <v>17</v>
      </c>
      <c r="T12" s="28">
        <v>66601</v>
      </c>
      <c r="U12" s="10">
        <v>475764</v>
      </c>
      <c r="V12" s="10">
        <v>3058715</v>
      </c>
      <c r="W12" s="12">
        <v>61735.41073939178</v>
      </c>
      <c r="X12" s="12">
        <v>49615.204495839011</v>
      </c>
      <c r="Y12" s="30">
        <v>42817.412229375695</v>
      </c>
      <c r="Z12" s="12">
        <v>39134.104591572883</v>
      </c>
      <c r="AA12" s="12">
        <v>35820.455414823351</v>
      </c>
      <c r="AB12" s="32">
        <v>34915.205366585753</v>
      </c>
      <c r="AD12" s="10" t="s">
        <v>17</v>
      </c>
      <c r="AE12">
        <v>66601</v>
      </c>
      <c r="AF12">
        <v>66511</v>
      </c>
      <c r="AG12" s="57">
        <v>133112</v>
      </c>
      <c r="AH12" s="1">
        <v>42817.412229375695</v>
      </c>
      <c r="AI12" s="1">
        <v>41550.906364556642</v>
      </c>
      <c r="AJ12" s="58">
        <f t="shared" si="1"/>
        <v>84368.318593932345</v>
      </c>
      <c r="AK12" s="1">
        <v>34915.205366585753</v>
      </c>
      <c r="AL12" s="1">
        <v>32404.221947882088</v>
      </c>
      <c r="AM12" s="43">
        <f t="shared" si="2"/>
        <v>67319.427314467845</v>
      </c>
      <c r="AO12" s="35" t="s">
        <v>62</v>
      </c>
      <c r="AP12" s="45">
        <f>AG14/AG6</f>
        <v>1.7933897310373457</v>
      </c>
      <c r="AQ12" s="3">
        <f t="shared" ref="AQ12:AV12" si="8">(L14+W14)/(L6+W6)</f>
        <v>1.9293712871122266</v>
      </c>
      <c r="AR12" s="3">
        <f t="shared" si="8"/>
        <v>1.9639953473782548</v>
      </c>
      <c r="AS12" s="3">
        <f t="shared" si="8"/>
        <v>2.1801059933874805</v>
      </c>
      <c r="AT12" s="3">
        <f t="shared" si="8"/>
        <v>2.2946730036412593</v>
      </c>
      <c r="AU12" s="3">
        <f t="shared" si="8"/>
        <v>1.6216216330333821</v>
      </c>
      <c r="AV12" s="3">
        <f t="shared" si="8"/>
        <v>1.5827668514675095</v>
      </c>
    </row>
    <row r="13" spans="1:50" x14ac:dyDescent="0.3">
      <c r="A13" s="10" t="s">
        <v>18</v>
      </c>
      <c r="B13" s="10">
        <v>472617</v>
      </c>
      <c r="C13" s="10">
        <v>2819097</v>
      </c>
      <c r="D13" s="25">
        <v>68611</v>
      </c>
      <c r="E13" s="10"/>
      <c r="F13" s="10"/>
      <c r="G13" s="10"/>
      <c r="H13" s="10"/>
      <c r="I13" s="10"/>
      <c r="J13" s="10"/>
      <c r="K13" s="10"/>
      <c r="L13" s="12">
        <f t="shared" si="3"/>
        <v>65258.620820159143</v>
      </c>
      <c r="M13" s="12">
        <f t="shared" si="6"/>
        <v>59010.919236058377</v>
      </c>
      <c r="N13" s="15">
        <f>M12*($B$13/$B$12)</f>
        <v>47846.742925456128</v>
      </c>
      <c r="O13" s="12">
        <f>N12*($B$13/$B$12)</f>
        <v>40768.517135188755</v>
      </c>
      <c r="P13" s="12">
        <f>O12*($B$13/$B$12)</f>
        <v>36427.251215962155</v>
      </c>
      <c r="Q13" s="15">
        <f>P12*($B$13/$B$12)</f>
        <v>31201.297711693547</v>
      </c>
      <c r="S13" s="10" t="s">
        <v>18</v>
      </c>
      <c r="T13" s="28">
        <v>66873</v>
      </c>
      <c r="U13" s="10">
        <v>464120</v>
      </c>
      <c r="V13" s="10">
        <v>2582951</v>
      </c>
      <c r="W13" s="12">
        <v>64970.985866942436</v>
      </c>
      <c r="X13" s="12">
        <v>60224.478590995772</v>
      </c>
      <c r="Y13" s="30">
        <v>48400.906143820888</v>
      </c>
      <c r="Z13" s="12">
        <v>41769.485215144166</v>
      </c>
      <c r="AA13" s="12">
        <v>38176.324024181748</v>
      </c>
      <c r="AB13" s="32">
        <v>34943.774155101717</v>
      </c>
      <c r="AD13" s="10" t="s">
        <v>18</v>
      </c>
      <c r="AE13">
        <v>66873</v>
      </c>
      <c r="AF13">
        <v>68611</v>
      </c>
      <c r="AG13" s="57">
        <v>135484</v>
      </c>
      <c r="AH13" s="1">
        <v>48400.906143820888</v>
      </c>
      <c r="AI13" s="1">
        <v>47846.742925456128</v>
      </c>
      <c r="AJ13" s="58">
        <f t="shared" si="1"/>
        <v>96247.649069277017</v>
      </c>
      <c r="AK13" s="1">
        <v>34943.774155101717</v>
      </c>
      <c r="AL13" s="1">
        <v>31201.297711693547</v>
      </c>
      <c r="AM13" s="43">
        <f t="shared" si="2"/>
        <v>66145.071866795261</v>
      </c>
      <c r="AO13" s="46" t="s">
        <v>63</v>
      </c>
      <c r="AP13" s="47">
        <v>2.1801059933874805</v>
      </c>
      <c r="AQ13" s="3"/>
      <c r="AR13" s="3"/>
      <c r="AS13" s="3"/>
      <c r="AT13" s="3"/>
      <c r="AU13" s="3"/>
      <c r="AV13" s="3"/>
    </row>
    <row r="14" spans="1:50" x14ac:dyDescent="0.3">
      <c r="A14" s="10" t="s">
        <v>19</v>
      </c>
      <c r="B14" s="10">
        <v>459414</v>
      </c>
      <c r="C14" s="10">
        <v>2346480</v>
      </c>
      <c r="D14" s="25">
        <v>64410</v>
      </c>
      <c r="E14" s="10"/>
      <c r="F14" s="10"/>
      <c r="G14" s="10"/>
      <c r="H14" s="10"/>
      <c r="I14" s="10"/>
      <c r="J14" s="10"/>
      <c r="K14" s="10"/>
      <c r="L14" s="12">
        <f t="shared" si="3"/>
        <v>66694.287243158833</v>
      </c>
      <c r="M14" s="12">
        <f t="shared" si="6"/>
        <v>63435.559925843954</v>
      </c>
      <c r="N14" s="15">
        <f>M13*($B$14/$B$13)</f>
        <v>57362.393756285797</v>
      </c>
      <c r="O14" s="12">
        <f>N13*($B$14/$B$13)</f>
        <v>46510.099201585006</v>
      </c>
      <c r="P14" s="12">
        <f>O13*($B$14/$B$13)</f>
        <v>39629.610299979911</v>
      </c>
      <c r="Q14" s="15">
        <f>P13*($B$14/$B$13)</f>
        <v>35409.621723573291</v>
      </c>
      <c r="S14" s="10" t="s">
        <v>19</v>
      </c>
      <c r="T14" s="28">
        <v>60878</v>
      </c>
      <c r="U14" s="10">
        <v>446001</v>
      </c>
      <c r="V14" s="10">
        <v>2118831</v>
      </c>
      <c r="W14" s="12">
        <v>64262.313352150304</v>
      </c>
      <c r="X14" s="12">
        <v>62434.552847630337</v>
      </c>
      <c r="Y14" s="30">
        <v>57873.346712192331</v>
      </c>
      <c r="Z14" s="12">
        <v>46511.36029701426</v>
      </c>
      <c r="AA14" s="12">
        <v>40138.826543651456</v>
      </c>
      <c r="AB14" s="32">
        <v>36685.940470372065</v>
      </c>
      <c r="AD14" s="10" t="s">
        <v>19</v>
      </c>
      <c r="AE14">
        <v>60878</v>
      </c>
      <c r="AF14">
        <v>64410</v>
      </c>
      <c r="AG14" s="57">
        <v>125288</v>
      </c>
      <c r="AH14" s="1">
        <v>57873.346712192331</v>
      </c>
      <c r="AI14" s="1">
        <v>57362.393756285797</v>
      </c>
      <c r="AJ14" s="58">
        <f t="shared" si="1"/>
        <v>115235.74046847812</v>
      </c>
      <c r="AK14" s="1">
        <v>36685.940470372065</v>
      </c>
      <c r="AL14" s="1">
        <v>35409.621723573291</v>
      </c>
      <c r="AM14" s="43">
        <f t="shared" si="2"/>
        <v>72095.562193945356</v>
      </c>
      <c r="AO14" s="42" t="s">
        <v>64</v>
      </c>
      <c r="AP14" s="48">
        <v>1.5827668514675095</v>
      </c>
      <c r="AQ14" s="3"/>
      <c r="AR14" s="3"/>
      <c r="AS14" s="3"/>
      <c r="AT14" s="3"/>
      <c r="AU14" s="3"/>
      <c r="AV14" s="3"/>
    </row>
    <row r="15" spans="1:50" x14ac:dyDescent="0.3">
      <c r="A15" s="10" t="s">
        <v>20</v>
      </c>
      <c r="B15" s="10">
        <v>440106</v>
      </c>
      <c r="C15" s="10">
        <v>1887066</v>
      </c>
      <c r="D15" s="25">
        <v>58527</v>
      </c>
      <c r="E15" s="10"/>
      <c r="F15" s="10"/>
      <c r="G15" s="10"/>
      <c r="H15" s="10"/>
      <c r="I15" s="10"/>
      <c r="J15" s="10"/>
      <c r="K15" s="10"/>
      <c r="L15" s="12">
        <f t="shared" si="3"/>
        <v>61703.011793284488</v>
      </c>
      <c r="M15" s="12">
        <f t="shared" si="6"/>
        <v>63891.296263147538</v>
      </c>
      <c r="N15" s="15">
        <f>M14*($B$15/$B$14)</f>
        <v>60769.524952925858</v>
      </c>
      <c r="O15" s="12">
        <f>N14*($B$15/$B$14)</f>
        <v>54951.598485252776</v>
      </c>
      <c r="P15" s="12">
        <f>O14*($B$15/$B$14)</f>
        <v>44555.398222981385</v>
      </c>
      <c r="Q15" s="15">
        <f>P14*($B$15/$B$14)</f>
        <v>37964.078740924218</v>
      </c>
      <c r="S15" s="10" t="s">
        <v>20</v>
      </c>
      <c r="T15" s="28">
        <v>54155</v>
      </c>
      <c r="U15" s="10">
        <v>420822</v>
      </c>
      <c r="V15" s="10">
        <v>1672830</v>
      </c>
      <c r="W15" s="12">
        <v>57441.130661142015</v>
      </c>
      <c r="X15" s="12">
        <v>60634.382500215455</v>
      </c>
      <c r="Y15" s="30">
        <v>58909.808270487047</v>
      </c>
      <c r="Z15" s="12">
        <v>54606.105165948509</v>
      </c>
      <c r="AA15" s="12">
        <v>43885.56003890156</v>
      </c>
      <c r="AB15" s="32">
        <v>37872.78787211798</v>
      </c>
      <c r="AD15" s="10" t="s">
        <v>20</v>
      </c>
      <c r="AE15">
        <v>54155</v>
      </c>
      <c r="AF15">
        <v>58527</v>
      </c>
      <c r="AG15" s="57">
        <v>112682</v>
      </c>
      <c r="AH15" s="1">
        <v>58909.808270487047</v>
      </c>
      <c r="AI15" s="1">
        <v>60769.524952925858</v>
      </c>
      <c r="AJ15" s="58">
        <f t="shared" si="1"/>
        <v>119679.3332234129</v>
      </c>
      <c r="AK15" s="1">
        <v>37872.78787211798</v>
      </c>
      <c r="AL15" s="1">
        <v>37964.078740924218</v>
      </c>
      <c r="AM15" s="43">
        <f t="shared" si="2"/>
        <v>75836.866613042192</v>
      </c>
    </row>
    <row r="16" spans="1:50" x14ac:dyDescent="0.3">
      <c r="A16" s="10" t="s">
        <v>21</v>
      </c>
      <c r="B16" s="10">
        <v>411388</v>
      </c>
      <c r="C16" s="10">
        <v>1446960</v>
      </c>
      <c r="D16" s="25">
        <v>52190</v>
      </c>
      <c r="E16" s="10"/>
      <c r="F16" s="10"/>
      <c r="G16" s="10"/>
      <c r="H16" s="10"/>
      <c r="I16" s="10"/>
      <c r="J16" s="10"/>
      <c r="K16" s="10"/>
      <c r="L16" s="12">
        <f t="shared" si="3"/>
        <v>54707.969161974615</v>
      </c>
      <c r="M16" s="12">
        <f t="shared" si="6"/>
        <v>57676.738366701924</v>
      </c>
      <c r="N16" s="15">
        <f>M15*($B$16/$B$15)</f>
        <v>59722.231887553768</v>
      </c>
      <c r="O16" s="12">
        <f>N15*($B$16/$B$15)</f>
        <v>56804.163840834393</v>
      </c>
      <c r="P16" s="12">
        <f>O15*($B$16/$B$15)</f>
        <v>51365.87139837032</v>
      </c>
      <c r="Q16" s="15">
        <f>P15*($B$16/$B$15)</f>
        <v>41648.048797689342</v>
      </c>
      <c r="S16" s="10" t="s">
        <v>21</v>
      </c>
      <c r="T16" s="28">
        <v>46970</v>
      </c>
      <c r="U16" s="10">
        <v>385135</v>
      </c>
      <c r="V16" s="10">
        <v>1252008</v>
      </c>
      <c r="W16" s="12">
        <v>49562.489425457796</v>
      </c>
      <c r="X16" s="12">
        <v>52569.946098775559</v>
      </c>
      <c r="Y16" s="30">
        <v>55492.400359820727</v>
      </c>
      <c r="Z16" s="12">
        <v>53914.075329364976</v>
      </c>
      <c r="AA16" s="12">
        <v>49975.339485786339</v>
      </c>
      <c r="AB16" s="32">
        <v>40163.929560674944</v>
      </c>
      <c r="AD16" s="10" t="s">
        <v>21</v>
      </c>
      <c r="AE16">
        <v>46970</v>
      </c>
      <c r="AF16">
        <v>52190</v>
      </c>
      <c r="AG16" s="57">
        <v>99160</v>
      </c>
      <c r="AH16" s="1">
        <v>55492.400359820727</v>
      </c>
      <c r="AI16" s="1">
        <v>59722.231887553768</v>
      </c>
      <c r="AJ16" s="58">
        <f t="shared" si="1"/>
        <v>115214.63224737449</v>
      </c>
      <c r="AK16" s="1">
        <v>40163.929560674944</v>
      </c>
      <c r="AL16" s="1">
        <v>41648.048797689342</v>
      </c>
      <c r="AM16" s="43">
        <f t="shared" si="2"/>
        <v>81811.978358364286</v>
      </c>
    </row>
    <row r="17" spans="1:39" x14ac:dyDescent="0.3">
      <c r="A17" s="10" t="s">
        <v>22</v>
      </c>
      <c r="B17" s="10">
        <v>369038</v>
      </c>
      <c r="C17" s="10">
        <v>1035572</v>
      </c>
      <c r="D17" s="25">
        <v>44902</v>
      </c>
      <c r="E17" s="10"/>
      <c r="F17" s="10"/>
      <c r="G17" s="10"/>
      <c r="H17" s="10"/>
      <c r="I17" s="10"/>
      <c r="J17" s="10"/>
      <c r="K17" s="10"/>
      <c r="L17" s="12">
        <f t="shared" si="3"/>
        <v>46817.343286629657</v>
      </c>
      <c r="M17" s="12">
        <f t="shared" si="6"/>
        <v>49076.102179929381</v>
      </c>
      <c r="N17" s="15">
        <f>M16*($B$17/$B$16)</f>
        <v>51739.253875589333</v>
      </c>
      <c r="O17" s="12">
        <f>N16*($B$17/$B$16)</f>
        <v>53574.175744842018</v>
      </c>
      <c r="P17" s="12">
        <f>O16*($B$17/$B$16)</f>
        <v>50956.505818093487</v>
      </c>
      <c r="Q17" s="15">
        <f>P16*($B$17/$B$16)</f>
        <v>46078.053927464549</v>
      </c>
      <c r="S17" s="10" t="s">
        <v>22</v>
      </c>
      <c r="T17" s="28">
        <v>37979</v>
      </c>
      <c r="U17" s="10">
        <v>333580</v>
      </c>
      <c r="V17" s="10">
        <v>866873</v>
      </c>
      <c r="W17" s="12">
        <v>40682.494709647268</v>
      </c>
      <c r="X17" s="12">
        <v>42927.947920973718</v>
      </c>
      <c r="Y17" s="30">
        <v>45532.819971255667</v>
      </c>
      <c r="Z17" s="12">
        <v>48064.068215116771</v>
      </c>
      <c r="AA17" s="12">
        <v>46697.021170159991</v>
      </c>
      <c r="AB17" s="32">
        <v>43285.532983677433</v>
      </c>
      <c r="AD17" s="10" t="s">
        <v>22</v>
      </c>
      <c r="AE17">
        <v>37979</v>
      </c>
      <c r="AF17">
        <v>44902</v>
      </c>
      <c r="AG17" s="57">
        <v>82881</v>
      </c>
      <c r="AH17" s="1">
        <v>45532.819971255667</v>
      </c>
      <c r="AI17" s="1">
        <v>51739.253875589333</v>
      </c>
      <c r="AJ17" s="58">
        <f t="shared" si="1"/>
        <v>97272.073846845</v>
      </c>
      <c r="AK17" s="1">
        <v>43285.532983677433</v>
      </c>
      <c r="AL17" s="1">
        <v>46078.053927464549</v>
      </c>
      <c r="AM17" s="43">
        <f t="shared" si="2"/>
        <v>89363.586911141989</v>
      </c>
    </row>
    <row r="18" spans="1:39" x14ac:dyDescent="0.3">
      <c r="A18" s="10" t="s">
        <v>23</v>
      </c>
      <c r="B18" s="10">
        <v>304510</v>
      </c>
      <c r="C18" s="10">
        <v>666534</v>
      </c>
      <c r="D18" s="25">
        <v>36982</v>
      </c>
      <c r="E18" s="10"/>
      <c r="F18" s="10"/>
      <c r="G18" s="10"/>
      <c r="H18" s="10"/>
      <c r="I18" s="10"/>
      <c r="J18" s="10"/>
      <c r="K18" s="10"/>
      <c r="L18" s="12">
        <f t="shared" si="3"/>
        <v>37050.677762181673</v>
      </c>
      <c r="M18" s="12">
        <f t="shared" si="6"/>
        <v>38631.114422394428</v>
      </c>
      <c r="N18" s="15">
        <f>M17*($B$18/$B$17)</f>
        <v>40494.918883178143</v>
      </c>
      <c r="O18" s="12">
        <f>N17*($B$18/$B$17)</f>
        <v>42692.40619571889</v>
      </c>
      <c r="P18" s="12">
        <f>O17*($B$18/$B$17)</f>
        <v>44206.483495092216</v>
      </c>
      <c r="Q18" s="15">
        <f>P17*($B$18/$B$17)</f>
        <v>42046.525253951208</v>
      </c>
      <c r="S18" s="10" t="s">
        <v>23</v>
      </c>
      <c r="T18" s="28">
        <v>26772</v>
      </c>
      <c r="U18" s="10">
        <v>260894</v>
      </c>
      <c r="V18" s="10">
        <v>533293</v>
      </c>
      <c r="W18" s="12">
        <v>29703.49908867438</v>
      </c>
      <c r="X18" s="12">
        <v>31817.911070144233</v>
      </c>
      <c r="Y18" s="30">
        <v>33574.087310074094</v>
      </c>
      <c r="Z18" s="12">
        <v>35611.366189761902</v>
      </c>
      <c r="AA18" s="12">
        <v>37591.063651641809</v>
      </c>
      <c r="AB18" s="32">
        <v>36521.891723627676</v>
      </c>
      <c r="AD18" s="10" t="s">
        <v>23</v>
      </c>
      <c r="AE18">
        <v>26772</v>
      </c>
      <c r="AF18">
        <v>36982</v>
      </c>
      <c r="AG18" s="57">
        <v>63754</v>
      </c>
      <c r="AH18" s="1">
        <v>33574.087310074094</v>
      </c>
      <c r="AI18" s="1">
        <v>40494.918883178143</v>
      </c>
      <c r="AJ18" s="58">
        <f t="shared" si="1"/>
        <v>74069.006193252237</v>
      </c>
      <c r="AK18" s="1">
        <v>36521.891723627676</v>
      </c>
      <c r="AL18" s="1">
        <v>42046.525253951208</v>
      </c>
      <c r="AM18" s="43">
        <f t="shared" si="2"/>
        <v>78568.416977578891</v>
      </c>
    </row>
    <row r="19" spans="1:39" x14ac:dyDescent="0.3">
      <c r="A19" s="10" t="s">
        <v>24</v>
      </c>
      <c r="B19" s="10">
        <v>215743</v>
      </c>
      <c r="C19" s="10">
        <v>362024</v>
      </c>
      <c r="D19" s="25">
        <v>40800</v>
      </c>
      <c r="E19" s="10"/>
      <c r="F19" s="10"/>
      <c r="G19" s="10"/>
      <c r="H19" s="10"/>
      <c r="I19" s="10"/>
      <c r="J19" s="10"/>
      <c r="K19" s="10"/>
      <c r="L19" s="12">
        <f>D18*(B19/B18) +D19*(C20/C19)</f>
        <v>42687.289773974408</v>
      </c>
      <c r="M19" s="12">
        <f>L18*(B19/B18) +L19*(C20/C19)</f>
        <v>43498.533998068946</v>
      </c>
      <c r="N19" s="15">
        <f>M18*($B$19/$B$18) +M19*($C$20/$C$19)</f>
        <v>44946.056140430694</v>
      </c>
      <c r="O19" s="12">
        <f>N18*($B$19/$B$18) +N19*($C$20/$C$19)</f>
        <v>46851.43943371145</v>
      </c>
      <c r="P19" s="12">
        <f>O18*($B$19/$B$18) +O19*($C$20/$C$19)</f>
        <v>49178.239846908036</v>
      </c>
      <c r="Q19" s="15">
        <f>P18*($B$19/$B$18) +P19*($C$20/$C$19)</f>
        <v>51191.129149867978</v>
      </c>
      <c r="S19" s="10" t="s">
        <v>24</v>
      </c>
      <c r="T19" s="28">
        <v>22023</v>
      </c>
      <c r="U19" s="10">
        <v>171778</v>
      </c>
      <c r="V19" s="10">
        <v>272399</v>
      </c>
      <c r="W19" s="12">
        <v>25762.27618874731</v>
      </c>
      <c r="X19" s="12">
        <v>29073.680583320733</v>
      </c>
      <c r="Y19" s="30">
        <v>31689.047115337249</v>
      </c>
      <c r="Z19" s="12">
        <v>33811.435599759076</v>
      </c>
      <c r="AA19" s="12">
        <v>35936.807553586805</v>
      </c>
      <c r="AB19" s="32">
        <v>38025.368770878173</v>
      </c>
      <c r="AD19" s="13" t="s">
        <v>24</v>
      </c>
      <c r="AE19" s="4">
        <v>22023</v>
      </c>
      <c r="AF19" s="4">
        <v>40800</v>
      </c>
      <c r="AG19" s="59">
        <v>62823</v>
      </c>
      <c r="AH19" s="20">
        <v>31689.047115337249</v>
      </c>
      <c r="AI19" s="20">
        <v>44946.056140430694</v>
      </c>
      <c r="AJ19" s="60">
        <f t="shared" si="1"/>
        <v>76635.103255767943</v>
      </c>
      <c r="AK19" s="20">
        <v>38025.368770878173</v>
      </c>
      <c r="AL19" s="20">
        <v>51191.129149867978</v>
      </c>
      <c r="AM19" s="44">
        <f t="shared" si="2"/>
        <v>89216.497920746158</v>
      </c>
    </row>
    <row r="20" spans="1:39" x14ac:dyDescent="0.3">
      <c r="A20" s="7" t="s">
        <v>25</v>
      </c>
      <c r="B20" s="5"/>
      <c r="C20" s="5">
        <v>146281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S20" s="13" t="s">
        <v>25</v>
      </c>
      <c r="T20" s="5"/>
      <c r="U20" s="5"/>
      <c r="V20" s="5">
        <v>100621</v>
      </c>
      <c r="W20" s="5"/>
      <c r="X20" s="5"/>
      <c r="Y20" s="5"/>
      <c r="Z20" s="5"/>
      <c r="AA20" s="5"/>
      <c r="AB20" s="5"/>
    </row>
    <row r="22" spans="1:39" x14ac:dyDescent="0.3">
      <c r="E22" s="22" t="s">
        <v>26</v>
      </c>
      <c r="F22" s="23">
        <f t="shared" ref="F22:K22" si="9">SUM(F5:F11)</f>
        <v>49520.256066027549</v>
      </c>
      <c r="G22" s="23">
        <f t="shared" si="9"/>
        <v>45855.65657212746</v>
      </c>
      <c r="H22" s="23">
        <f t="shared" si="9"/>
        <v>43863.186513682522</v>
      </c>
      <c r="I22" s="23">
        <f t="shared" si="9"/>
        <v>41389.05738891771</v>
      </c>
      <c r="J22" s="23">
        <f t="shared" si="9"/>
        <v>37214.87277215514</v>
      </c>
      <c r="K22" s="23">
        <f t="shared" si="9"/>
        <v>32792.479280877291</v>
      </c>
    </row>
    <row r="23" spans="1:39" x14ac:dyDescent="0.3">
      <c r="E23" s="10" t="s">
        <v>27</v>
      </c>
      <c r="F23" s="12">
        <f t="shared" ref="F23:K23" si="10">(1/2.05)*SUM(F5:F11)</f>
        <v>24156.222471232952</v>
      </c>
      <c r="G23" s="12">
        <f t="shared" si="10"/>
        <v>22368.612962013398</v>
      </c>
      <c r="H23" s="12">
        <f t="shared" si="10"/>
        <v>21396.676348137818</v>
      </c>
      <c r="I23" s="12">
        <f t="shared" si="10"/>
        <v>20189.784092154983</v>
      </c>
      <c r="J23" s="12">
        <f t="shared" si="10"/>
        <v>18153.59647422202</v>
      </c>
      <c r="K23" s="12">
        <f t="shared" si="10"/>
        <v>15996.331356525508</v>
      </c>
    </row>
    <row r="24" spans="1:39" x14ac:dyDescent="0.3">
      <c r="E24" s="13" t="s">
        <v>28</v>
      </c>
      <c r="F24" s="24">
        <f t="shared" ref="F24:K24" si="11">F22-F23</f>
        <v>25364.033594794597</v>
      </c>
      <c r="G24" s="24">
        <f t="shared" si="11"/>
        <v>23487.043610114062</v>
      </c>
      <c r="H24" s="24">
        <f t="shared" si="11"/>
        <v>22466.510165544703</v>
      </c>
      <c r="I24" s="24">
        <f t="shared" si="11"/>
        <v>21199.273296762727</v>
      </c>
      <c r="J24" s="24">
        <f t="shared" si="11"/>
        <v>19061.27629793312</v>
      </c>
      <c r="K24" s="24">
        <f t="shared" si="11"/>
        <v>16796.147924351782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12B9-C1C8-4692-A58E-3541DFE992A6}">
  <dimension ref="A1:CH25"/>
  <sheetViews>
    <sheetView topLeftCell="BT2" workbookViewId="0">
      <selection activeCell="CH10" sqref="CH10"/>
    </sheetView>
  </sheetViews>
  <sheetFormatPr defaultRowHeight="14.4" x14ac:dyDescent="0.3"/>
  <cols>
    <col min="2" max="2" width="17.6640625" customWidth="1"/>
    <col min="3" max="3" width="17.88671875" customWidth="1"/>
    <col min="4" max="4" width="33.88671875" customWidth="1"/>
    <col min="5" max="5" width="17.88671875" customWidth="1"/>
    <col min="6" max="6" width="32" customWidth="1"/>
    <col min="7" max="7" width="17.77734375" customWidth="1"/>
    <col min="8" max="8" width="17.6640625" customWidth="1"/>
    <col min="13" max="13" width="11.5546875" bestFit="1" customWidth="1"/>
    <col min="20" max="20" width="17.5546875" customWidth="1"/>
    <col min="21" max="21" width="17.77734375" customWidth="1"/>
    <col min="22" max="22" width="26.88671875" customWidth="1"/>
    <col min="23" max="23" width="17.6640625" customWidth="1"/>
    <col min="24" max="24" width="17.77734375" customWidth="1"/>
    <col min="25" max="25" width="13.6640625" bestFit="1" customWidth="1"/>
    <col min="26" max="26" width="11.5546875" bestFit="1" customWidth="1"/>
    <col min="27" max="27" width="9.5546875" bestFit="1" customWidth="1"/>
    <col min="28" max="28" width="9" bestFit="1" customWidth="1"/>
    <col min="29" max="30" width="10.5546875" bestFit="1" customWidth="1"/>
    <col min="31" max="31" width="13.6640625" bestFit="1" customWidth="1"/>
    <col min="32" max="33" width="10.5546875" bestFit="1" customWidth="1"/>
    <col min="34" max="34" width="11.5546875" bestFit="1" customWidth="1"/>
    <col min="35" max="35" width="12.5546875" bestFit="1" customWidth="1"/>
    <col min="41" max="41" width="9" bestFit="1" customWidth="1"/>
    <col min="42" max="42" width="23.109375" customWidth="1"/>
    <col min="43" max="43" width="23" customWidth="1"/>
    <col min="44" max="44" width="21.88671875" customWidth="1"/>
    <col min="45" max="45" width="21.33203125" customWidth="1"/>
    <col min="46" max="46" width="21.21875" customWidth="1"/>
    <col min="47" max="47" width="19.33203125" customWidth="1"/>
    <col min="77" max="77" width="26.77734375" customWidth="1"/>
    <col min="86" max="86" width="22.21875" customWidth="1"/>
  </cols>
  <sheetData>
    <row r="1" spans="1:86" x14ac:dyDescent="0.3">
      <c r="A1" s="93" t="s">
        <v>68</v>
      </c>
      <c r="B1" s="94" t="s">
        <v>90</v>
      </c>
      <c r="C1" s="95" t="s">
        <v>91</v>
      </c>
      <c r="D1" s="14" t="s">
        <v>92</v>
      </c>
      <c r="E1" s="14" t="s">
        <v>94</v>
      </c>
      <c r="F1" s="94" t="s">
        <v>93</v>
      </c>
      <c r="G1" s="95" t="s">
        <v>104</v>
      </c>
      <c r="H1" s="14" t="s">
        <v>105</v>
      </c>
      <c r="I1" s="14" t="s">
        <v>95</v>
      </c>
      <c r="J1" s="14" t="s">
        <v>96</v>
      </c>
      <c r="K1" s="14" t="s">
        <v>97</v>
      </c>
      <c r="L1" s="14" t="s">
        <v>98</v>
      </c>
      <c r="M1" s="14" t="s">
        <v>99</v>
      </c>
      <c r="N1" s="14" t="s">
        <v>100</v>
      </c>
      <c r="O1" s="14" t="s">
        <v>101</v>
      </c>
      <c r="P1" s="14" t="s">
        <v>102</v>
      </c>
      <c r="Q1" s="14" t="s">
        <v>103</v>
      </c>
      <c r="S1" s="96" t="s">
        <v>89</v>
      </c>
      <c r="T1" s="97" t="s">
        <v>74</v>
      </c>
      <c r="U1" s="97" t="s">
        <v>75</v>
      </c>
      <c r="V1" s="97" t="s">
        <v>76</v>
      </c>
      <c r="W1" s="97" t="s">
        <v>77</v>
      </c>
      <c r="X1" s="97" t="s">
        <v>78</v>
      </c>
      <c r="Y1" s="97" t="s">
        <v>79</v>
      </c>
      <c r="Z1" s="97" t="s">
        <v>80</v>
      </c>
      <c r="AA1" s="97" t="s">
        <v>81</v>
      </c>
      <c r="AB1" s="97" t="s">
        <v>73</v>
      </c>
      <c r="AC1" s="97" t="s">
        <v>82</v>
      </c>
      <c r="AD1" s="97" t="s">
        <v>83</v>
      </c>
      <c r="AE1" s="97" t="s">
        <v>84</v>
      </c>
      <c r="AF1" s="97" t="s">
        <v>85</v>
      </c>
      <c r="AG1" s="97" t="s">
        <v>86</v>
      </c>
      <c r="AH1" s="97" t="s">
        <v>87</v>
      </c>
      <c r="AI1" s="98" t="s">
        <v>88</v>
      </c>
      <c r="AK1" s="16" t="s">
        <v>29</v>
      </c>
      <c r="AL1" s="14" t="s">
        <v>42</v>
      </c>
      <c r="AM1" s="14" t="s">
        <v>0</v>
      </c>
      <c r="AN1" s="14" t="s">
        <v>41</v>
      </c>
      <c r="AO1" s="14" t="s">
        <v>43</v>
      </c>
      <c r="AP1" s="14" t="s">
        <v>44</v>
      </c>
      <c r="AQ1" s="14" t="s">
        <v>45</v>
      </c>
      <c r="AR1" s="14" t="s">
        <v>46</v>
      </c>
      <c r="AS1" s="14" t="s">
        <v>47</v>
      </c>
      <c r="AT1" s="14" t="s">
        <v>48</v>
      </c>
      <c r="AU1" s="14" t="s">
        <v>49</v>
      </c>
      <c r="AV1" s="14" t="s">
        <v>1</v>
      </c>
      <c r="AW1" s="14" t="s">
        <v>2</v>
      </c>
      <c r="AX1" s="14" t="s">
        <v>3</v>
      </c>
      <c r="AY1" s="14" t="s">
        <v>4</v>
      </c>
      <c r="AZ1" s="14" t="s">
        <v>5</v>
      </c>
      <c r="BA1" s="14" t="s">
        <v>6</v>
      </c>
      <c r="BC1" s="53" t="s">
        <v>29</v>
      </c>
      <c r="BD1" s="50" t="s">
        <v>30</v>
      </c>
      <c r="BE1" s="53" t="s">
        <v>31</v>
      </c>
      <c r="BF1" s="53" t="s">
        <v>32</v>
      </c>
      <c r="BG1" s="53" t="s">
        <v>35</v>
      </c>
      <c r="BH1" s="53" t="s">
        <v>36</v>
      </c>
      <c r="BI1" s="53" t="s">
        <v>37</v>
      </c>
      <c r="BJ1" s="53" t="s">
        <v>38</v>
      </c>
      <c r="BK1" s="53" t="s">
        <v>39</v>
      </c>
      <c r="BL1" s="53" t="s">
        <v>40</v>
      </c>
      <c r="BN1" s="49" t="s">
        <v>29</v>
      </c>
      <c r="BO1" s="50" t="s">
        <v>50</v>
      </c>
      <c r="BP1" s="51" t="s">
        <v>51</v>
      </c>
      <c r="BQ1" s="52" t="s">
        <v>52</v>
      </c>
      <c r="BR1" s="53" t="s">
        <v>33</v>
      </c>
      <c r="BS1" s="54" t="s">
        <v>53</v>
      </c>
      <c r="BT1" s="55" t="s">
        <v>54</v>
      </c>
      <c r="BU1" s="53" t="s">
        <v>34</v>
      </c>
      <c r="BV1" s="51" t="s">
        <v>6</v>
      </c>
      <c r="BW1" s="56" t="s">
        <v>55</v>
      </c>
      <c r="BZ1">
        <v>2024</v>
      </c>
      <c r="CA1">
        <v>2029</v>
      </c>
      <c r="CB1">
        <v>2034</v>
      </c>
      <c r="CC1">
        <v>2039</v>
      </c>
      <c r="CD1">
        <v>2044</v>
      </c>
      <c r="CE1">
        <v>2049</v>
      </c>
      <c r="CF1">
        <v>2054</v>
      </c>
    </row>
    <row r="2" spans="1:86" x14ac:dyDescent="0.3">
      <c r="A2" s="9" t="s">
        <v>7</v>
      </c>
      <c r="B2" s="12">
        <v>100000</v>
      </c>
      <c r="C2" s="12">
        <v>257</v>
      </c>
      <c r="D2" s="11">
        <f>(C2/B2)*1000</f>
        <v>2.57</v>
      </c>
      <c r="E2" s="12">
        <v>498595</v>
      </c>
      <c r="F2" s="74">
        <f>1-D2/1000</f>
        <v>0.99743000000000004</v>
      </c>
      <c r="G2" s="11">
        <f>(C2/E2)*1000</f>
        <v>0.51544841003219044</v>
      </c>
      <c r="H2" s="11">
        <f t="shared" ref="H2:H21" si="0">(J2/I2)*G2</f>
        <v>8.4499739349539419E-3</v>
      </c>
      <c r="I2" s="21">
        <v>61</v>
      </c>
      <c r="J2" s="80">
        <v>1</v>
      </c>
      <c r="K2" s="11">
        <f>(I2-J2)/I2</f>
        <v>0.98360655737704916</v>
      </c>
      <c r="L2" s="11">
        <f t="shared" ref="L2:L24" si="1">F2^K2</f>
        <v>0.99747207785010683</v>
      </c>
      <c r="M2" s="12">
        <v>100000</v>
      </c>
      <c r="N2" s="86">
        <f t="shared" ref="N2:N24" si="2">(G2-H2)/1000</f>
        <v>5.0699843609723649E-4</v>
      </c>
      <c r="O2" s="12">
        <f>M2*(1-L2)</f>
        <v>252.79221498931693</v>
      </c>
      <c r="P2" s="40">
        <f>O2/N2</f>
        <v>498605.51234685519</v>
      </c>
      <c r="Q2" s="12">
        <f>SUM(P2:$P$24)</f>
        <v>8401017.2166187484</v>
      </c>
      <c r="S2" s="18" t="s">
        <v>7</v>
      </c>
      <c r="T2">
        <v>100000</v>
      </c>
      <c r="U2">
        <v>258</v>
      </c>
      <c r="V2" s="2">
        <v>2.5799999999999996</v>
      </c>
      <c r="W2">
        <v>498895</v>
      </c>
      <c r="X2" s="2">
        <v>0.99741999999999997</v>
      </c>
      <c r="Y2" s="2">
        <v>0.5171428857775684</v>
      </c>
      <c r="Z2" s="2">
        <v>1.7431782666659609E-2</v>
      </c>
      <c r="AA2" s="1">
        <v>89</v>
      </c>
      <c r="AB2" s="1">
        <v>3</v>
      </c>
      <c r="AC2" s="2">
        <v>0.9662921348314607</v>
      </c>
      <c r="AD2" s="2">
        <v>0.99750685779068859</v>
      </c>
      <c r="AE2" s="1">
        <v>100000</v>
      </c>
      <c r="AF2" s="2">
        <v>4.9971110311090882E-4</v>
      </c>
      <c r="AG2" s="1">
        <v>249.31422093114054</v>
      </c>
      <c r="AH2" s="58">
        <v>498916.7128347882</v>
      </c>
      <c r="AI2" s="8">
        <v>8050061.1737669539</v>
      </c>
      <c r="AK2" s="22" t="s">
        <v>7</v>
      </c>
      <c r="AL2" s="23">
        <v>498605.51234685519</v>
      </c>
      <c r="AM2" s="23">
        <v>8401017.2166187484</v>
      </c>
      <c r="AN2" s="89">
        <v>19730</v>
      </c>
      <c r="AO2" s="22"/>
      <c r="AP2" s="22"/>
      <c r="AQ2" s="22"/>
      <c r="AR2" s="22"/>
      <c r="AS2" s="22"/>
      <c r="AT2" s="22"/>
      <c r="AU2" s="22"/>
      <c r="AV2" s="23">
        <v>16295.650150596819</v>
      </c>
      <c r="AW2" s="23">
        <v>14978.867129840171</v>
      </c>
      <c r="AX2" s="90">
        <v>14218.204228075467</v>
      </c>
      <c r="AY2" s="23">
        <v>13437.685607364581</v>
      </c>
      <c r="AZ2" s="23">
        <v>12136.692605437645</v>
      </c>
      <c r="BA2" s="91">
        <v>10349.046216021166</v>
      </c>
      <c r="BC2" s="10" t="s">
        <v>7</v>
      </c>
      <c r="BD2" s="27">
        <v>20970</v>
      </c>
      <c r="BE2" s="23">
        <v>498916.7128347882</v>
      </c>
      <c r="BF2" s="23">
        <v>8050061.1737669539</v>
      </c>
      <c r="BG2" s="23">
        <v>17121.111992510447</v>
      </c>
      <c r="BH2" s="23">
        <v>15737.626868574778</v>
      </c>
      <c r="BI2" s="29">
        <v>14938.432322220055</v>
      </c>
      <c r="BJ2" s="23">
        <v>14118.376258550732</v>
      </c>
      <c r="BK2" s="23">
        <v>12751.481002355771</v>
      </c>
      <c r="BL2" s="32">
        <v>10873.280761594864</v>
      </c>
      <c r="BN2" s="22" t="s">
        <v>7</v>
      </c>
      <c r="BO2" s="22">
        <v>20970</v>
      </c>
      <c r="BP2" s="22">
        <v>19730</v>
      </c>
      <c r="BQ2" s="36">
        <v>40700</v>
      </c>
      <c r="BR2" s="23">
        <v>14938.432322220055</v>
      </c>
      <c r="BS2" s="17">
        <v>14218.204228075467</v>
      </c>
      <c r="BT2" s="39">
        <v>29156.636550295523</v>
      </c>
      <c r="BU2" s="23">
        <v>10873.280761594864</v>
      </c>
      <c r="BV2" s="23">
        <v>10349.046216021166</v>
      </c>
      <c r="BW2" s="43">
        <v>21222.32697761603</v>
      </c>
    </row>
    <row r="3" spans="1:86" x14ac:dyDescent="0.3">
      <c r="A3" s="9" t="s">
        <v>8</v>
      </c>
      <c r="B3" s="12">
        <v>99743</v>
      </c>
      <c r="C3" s="12">
        <v>26</v>
      </c>
      <c r="D3" s="11">
        <f t="shared" ref="D3:D24" si="3">(C3/B3)*1000</f>
        <v>0.26066992169876579</v>
      </c>
      <c r="E3" s="12">
        <v>498388</v>
      </c>
      <c r="F3" s="74">
        <f t="shared" ref="F3:F24" si="4">1-D3/1000</f>
        <v>0.99973933007830118</v>
      </c>
      <c r="G3" s="11">
        <f>(C3/E3)*1000</f>
        <v>5.2168190245351014E-2</v>
      </c>
      <c r="H3" s="11">
        <f t="shared" si="0"/>
        <v>0</v>
      </c>
      <c r="I3" s="83">
        <v>9</v>
      </c>
      <c r="J3" s="61">
        <v>0</v>
      </c>
      <c r="K3" s="11">
        <f t="shared" ref="K3:K21" si="5">(I3-J3)/I3</f>
        <v>1</v>
      </c>
      <c r="L3" s="11">
        <f t="shared" si="1"/>
        <v>0.99973933007830118</v>
      </c>
      <c r="M3" s="12">
        <f>M2*L2</f>
        <v>99747.207785010687</v>
      </c>
      <c r="N3" s="86">
        <f t="shared" si="2"/>
        <v>5.2168190245351014E-5</v>
      </c>
      <c r="O3" s="12">
        <f t="shared" ref="O3:O24" si="6">M3*(1-L3)</f>
        <v>26.001096842994617</v>
      </c>
      <c r="P3" s="40">
        <f t="shared" ref="P3:P19" si="7">O3/N3</f>
        <v>498409.02513024618</v>
      </c>
      <c r="Q3" s="12">
        <f>SUM(P3:$P$24)</f>
        <v>7902411.7042718921</v>
      </c>
      <c r="S3" s="18" t="s">
        <v>8</v>
      </c>
      <c r="T3">
        <v>99742</v>
      </c>
      <c r="U3">
        <v>27</v>
      </c>
      <c r="V3" s="2">
        <v>0.27069840187684224</v>
      </c>
      <c r="W3">
        <v>498625</v>
      </c>
      <c r="X3" s="2">
        <v>0.99972930159812312</v>
      </c>
      <c r="Y3" s="2">
        <v>5.4148909501128099E-2</v>
      </c>
      <c r="Z3" s="2">
        <v>5.4148909501128099E-3</v>
      </c>
      <c r="AA3" s="1">
        <v>10</v>
      </c>
      <c r="AB3" s="1">
        <v>1</v>
      </c>
      <c r="AC3" s="2">
        <v>0.9</v>
      </c>
      <c r="AD3" s="2">
        <v>0.9997563681404904</v>
      </c>
      <c r="AE3" s="1">
        <v>99750.685779068866</v>
      </c>
      <c r="AF3" s="2">
        <v>4.8734018551015295E-5</v>
      </c>
      <c r="AG3" s="1">
        <v>24.302445063712014</v>
      </c>
      <c r="AH3" s="58">
        <v>498675.17160055152</v>
      </c>
      <c r="AI3" s="8">
        <v>7551144.4609321654</v>
      </c>
      <c r="AK3" s="10" t="s">
        <v>8</v>
      </c>
      <c r="AL3" s="12">
        <v>498409.02513024618</v>
      </c>
      <c r="AM3" s="12">
        <v>7902411.7042718921</v>
      </c>
      <c r="AN3" s="25">
        <v>25551</v>
      </c>
      <c r="AO3" s="10"/>
      <c r="AP3" s="10"/>
      <c r="AQ3" s="10"/>
      <c r="AR3" s="10"/>
      <c r="AS3" s="10"/>
      <c r="AT3" s="10"/>
      <c r="AU3" s="10"/>
      <c r="AV3" s="12">
        <v>19722.224929954245</v>
      </c>
      <c r="AW3" s="12">
        <v>16289.228466797427</v>
      </c>
      <c r="AX3" s="15">
        <v>14972.964355327218</v>
      </c>
      <c r="AY3" s="12">
        <v>14212.60121065032</v>
      </c>
      <c r="AZ3" s="12">
        <v>13432.390171639792</v>
      </c>
      <c r="BA3" s="92">
        <v>12131.909856571398</v>
      </c>
      <c r="BC3" s="10" t="s">
        <v>8</v>
      </c>
      <c r="BD3" s="28">
        <v>27490</v>
      </c>
      <c r="BE3" s="12">
        <v>498675.17160055152</v>
      </c>
      <c r="BF3" s="12">
        <v>7551144.4609321654</v>
      </c>
      <c r="BG3" s="12">
        <v>20959.847765064507</v>
      </c>
      <c r="BH3" s="12">
        <v>17112.82312501856</v>
      </c>
      <c r="BI3" s="30">
        <v>15730.007789638348</v>
      </c>
      <c r="BJ3" s="12">
        <v>14931.200158438311</v>
      </c>
      <c r="BK3" s="12">
        <v>14111.541109638738</v>
      </c>
      <c r="BL3" s="32">
        <v>12745.307610323754</v>
      </c>
      <c r="BN3" s="10" t="s">
        <v>8</v>
      </c>
      <c r="BO3" s="10">
        <v>27490</v>
      </c>
      <c r="BP3" s="10">
        <v>25551</v>
      </c>
      <c r="BQ3" s="37">
        <v>53041</v>
      </c>
      <c r="BR3" s="12">
        <v>15730.007789638348</v>
      </c>
      <c r="BS3" s="8">
        <v>14972.964355327218</v>
      </c>
      <c r="BT3" s="40">
        <v>30702.972144965566</v>
      </c>
      <c r="BU3" s="12">
        <v>12745.307610323754</v>
      </c>
      <c r="BV3" s="12">
        <v>12131.909856571398</v>
      </c>
      <c r="BW3" s="43">
        <v>24877.217466895152</v>
      </c>
      <c r="BY3" s="35" t="s">
        <v>56</v>
      </c>
      <c r="BZ3" s="45">
        <f>SUM(BQ2:BQ5,BQ15:BQ19)/SUM(BQ6:BQ14)</f>
        <v>0.70123916314510637</v>
      </c>
      <c r="CA3" s="3">
        <f>SUM(BG2:BG5,AV2:AV5,AV15:AV19,BG15:BG19)/SUM(AV6:AV14,BG6:BG14)</f>
        <v>0.74299565723935346</v>
      </c>
      <c r="CB3" s="3">
        <f t="shared" ref="CB3:CF3" si="8">SUM(BH2:BH5,AW2:AW5,AW15:AW19,BH15:BH19)/SUM(AW6:AW14,BH6:BH14)</f>
        <v>0.8037777414981867</v>
      </c>
      <c r="CC3" s="3">
        <f t="shared" si="8"/>
        <v>0.88431754625867798</v>
      </c>
      <c r="CD3" s="3">
        <f t="shared" si="8"/>
        <v>0.98029675679549633</v>
      </c>
      <c r="CE3" s="3">
        <f t="shared" si="8"/>
        <v>1.0365439188801882</v>
      </c>
      <c r="CF3" s="3">
        <f t="shared" si="8"/>
        <v>1.053826530559046</v>
      </c>
    </row>
    <row r="4" spans="1:86" x14ac:dyDescent="0.3">
      <c r="A4" s="9" t="s">
        <v>9</v>
      </c>
      <c r="B4" s="12">
        <v>99717</v>
      </c>
      <c r="C4" s="12">
        <v>53</v>
      </c>
      <c r="D4" s="11">
        <f t="shared" si="3"/>
        <v>0.53150415676364116</v>
      </c>
      <c r="E4" s="12">
        <v>498160</v>
      </c>
      <c r="F4" s="74">
        <f t="shared" si="4"/>
        <v>0.99946849584323638</v>
      </c>
      <c r="G4" s="11">
        <f>(C4/E4)*1000</f>
        <v>0.10639152079653123</v>
      </c>
      <c r="H4" s="11">
        <f t="shared" si="0"/>
        <v>2.1278304159306247E-2</v>
      </c>
      <c r="I4" s="83">
        <v>15</v>
      </c>
      <c r="J4" s="61">
        <v>3</v>
      </c>
      <c r="K4" s="11">
        <f t="shared" si="5"/>
        <v>0.8</v>
      </c>
      <c r="L4" s="11">
        <f t="shared" si="1"/>
        <v>0.99957477407004947</v>
      </c>
      <c r="M4" s="12">
        <f t="shared" ref="M4:M19" si="9">M3*L3</f>
        <v>99721.206688167687</v>
      </c>
      <c r="N4" s="86">
        <f t="shared" si="2"/>
        <v>8.5113216637224988E-5</v>
      </c>
      <c r="O4" s="12">
        <f t="shared" si="6"/>
        <v>42.404042849765567</v>
      </c>
      <c r="P4" s="40">
        <f t="shared" si="7"/>
        <v>498207.4996707362</v>
      </c>
      <c r="Q4" s="12">
        <f>SUM(P4:$P$24)</f>
        <v>7404002.6791416481</v>
      </c>
      <c r="S4" s="18" t="s">
        <v>9</v>
      </c>
      <c r="T4">
        <v>99715</v>
      </c>
      <c r="U4">
        <v>45</v>
      </c>
      <c r="V4" s="2">
        <v>0.45128616557187984</v>
      </c>
      <c r="W4">
        <v>498490</v>
      </c>
      <c r="X4" s="2">
        <v>0.99954871383442812</v>
      </c>
      <c r="Y4" s="2">
        <v>9.0272623322433757E-2</v>
      </c>
      <c r="Z4" s="2">
        <v>3.5106020180946461E-2</v>
      </c>
      <c r="AA4" s="1">
        <v>18</v>
      </c>
      <c r="AB4" s="1">
        <v>7</v>
      </c>
      <c r="AC4" s="2">
        <v>0.61111111111111116</v>
      </c>
      <c r="AD4" s="2">
        <v>0.99972418980462596</v>
      </c>
      <c r="AE4" s="1">
        <v>99726.38333400515</v>
      </c>
      <c r="AF4" s="2">
        <v>5.5166603141487295E-5</v>
      </c>
      <c r="AG4" s="1">
        <v>27.50555327129814</v>
      </c>
      <c r="AH4" s="58">
        <v>498590.66364397854</v>
      </c>
      <c r="AI4" s="8">
        <v>7052469.289331615</v>
      </c>
      <c r="AK4" s="10" t="s">
        <v>9</v>
      </c>
      <c r="AL4" s="12">
        <v>498207.4996707362</v>
      </c>
      <c r="AM4" s="12">
        <v>7404002.6791416481</v>
      </c>
      <c r="AN4" s="25">
        <v>30965</v>
      </c>
      <c r="AO4" s="10"/>
      <c r="AP4" s="10"/>
      <c r="AQ4" s="10"/>
      <c r="AR4" s="10"/>
      <c r="AS4" s="10"/>
      <c r="AT4" s="10"/>
      <c r="AU4" s="10"/>
      <c r="AV4" s="12">
        <v>25540.668772521538</v>
      </c>
      <c r="AW4" s="12">
        <v>19714.250494819309</v>
      </c>
      <c r="AX4" s="15">
        <v>16282.642120872057</v>
      </c>
      <c r="AY4" s="12">
        <v>14966.910224342842</v>
      </c>
      <c r="AZ4" s="12">
        <v>14206.854522999431</v>
      </c>
      <c r="BA4" s="92">
        <v>13426.958952570376</v>
      </c>
      <c r="BC4" s="10" t="s">
        <v>9</v>
      </c>
      <c r="BD4" s="28">
        <v>33319</v>
      </c>
      <c r="BE4" s="12">
        <v>498590.66364397854</v>
      </c>
      <c r="BF4" s="12">
        <v>7052469.289331615</v>
      </c>
      <c r="BG4" s="12">
        <v>27485.341408879984</v>
      </c>
      <c r="BH4" s="12">
        <v>20956.295805782032</v>
      </c>
      <c r="BI4" s="30">
        <v>17109.923101524611</v>
      </c>
      <c r="BJ4" s="12">
        <v>15727.342104858188</v>
      </c>
      <c r="BK4" s="12">
        <v>14928.669843543103</v>
      </c>
      <c r="BL4" s="32">
        <v>14109.149698212652</v>
      </c>
      <c r="BN4" s="10" t="s">
        <v>9</v>
      </c>
      <c r="BO4" s="10">
        <v>33319</v>
      </c>
      <c r="BP4" s="10">
        <v>30965</v>
      </c>
      <c r="BQ4" s="37">
        <v>64284</v>
      </c>
      <c r="BR4" s="12">
        <v>17109.923101524611</v>
      </c>
      <c r="BS4" s="8">
        <v>16282.642120872057</v>
      </c>
      <c r="BT4" s="40">
        <v>33392.565222396668</v>
      </c>
      <c r="BU4" s="12">
        <v>14109.149698212652</v>
      </c>
      <c r="BV4" s="12">
        <v>13426.958952570376</v>
      </c>
      <c r="BW4" s="43">
        <v>27536.108650783026</v>
      </c>
      <c r="BY4" s="46" t="s">
        <v>57</v>
      </c>
      <c r="BZ4" s="47">
        <v>0.88431754625867798</v>
      </c>
      <c r="CA4" s="3"/>
      <c r="CB4" s="3"/>
      <c r="CC4" s="3"/>
      <c r="CD4" s="3"/>
      <c r="CE4" s="3"/>
      <c r="CF4" s="3"/>
      <c r="CH4" t="s">
        <v>65</v>
      </c>
    </row>
    <row r="5" spans="1:86" x14ac:dyDescent="0.3">
      <c r="A5" s="9" t="s">
        <v>10</v>
      </c>
      <c r="B5" s="12">
        <v>99664</v>
      </c>
      <c r="C5" s="12">
        <v>73</v>
      </c>
      <c r="D5" s="11">
        <f t="shared" si="3"/>
        <v>0.73246106919248666</v>
      </c>
      <c r="E5" s="12">
        <v>497850</v>
      </c>
      <c r="F5" s="74">
        <f t="shared" si="4"/>
        <v>0.99926753893080755</v>
      </c>
      <c r="G5" s="11">
        <f>(C5/E5)*1000</f>
        <v>0.14663051119815207</v>
      </c>
      <c r="H5" s="11">
        <f t="shared" si="0"/>
        <v>4.3989153359445622E-2</v>
      </c>
      <c r="I5" s="83">
        <v>20</v>
      </c>
      <c r="J5" s="61">
        <v>6</v>
      </c>
      <c r="K5" s="11">
        <f t="shared" si="5"/>
        <v>0.7</v>
      </c>
      <c r="L5" s="11">
        <f t="shared" si="1"/>
        <v>0.99948722090125997</v>
      </c>
      <c r="M5" s="12">
        <f t="shared" si="9"/>
        <v>99678.802645317919</v>
      </c>
      <c r="N5" s="86">
        <f t="shared" si="2"/>
        <v>1.0264135783870646E-4</v>
      </c>
      <c r="O5" s="12">
        <f t="shared" si="6"/>
        <v>51.113206583951929</v>
      </c>
      <c r="P5" s="40">
        <f t="shared" si="7"/>
        <v>497978.66727633</v>
      </c>
      <c r="Q5" s="12">
        <f>SUM(P5:$P$24)</f>
        <v>6905795.1794709116</v>
      </c>
      <c r="S5" s="18" t="s">
        <v>10</v>
      </c>
      <c r="T5">
        <v>99670</v>
      </c>
      <c r="U5">
        <v>193</v>
      </c>
      <c r="V5" s="2">
        <v>1.9363900872880506</v>
      </c>
      <c r="W5">
        <v>497960</v>
      </c>
      <c r="X5" s="2">
        <v>0.99806360991271192</v>
      </c>
      <c r="Y5" s="2">
        <v>0.38758133183388221</v>
      </c>
      <c r="Z5" s="2">
        <v>0.28914797771734069</v>
      </c>
      <c r="AA5" s="1">
        <v>63</v>
      </c>
      <c r="AB5" s="1">
        <v>47</v>
      </c>
      <c r="AC5" s="2">
        <v>0.25396825396825395</v>
      </c>
      <c r="AD5" s="2">
        <v>0.99950786277372772</v>
      </c>
      <c r="AE5" s="1">
        <v>99698.877780733848</v>
      </c>
      <c r="AF5" s="2">
        <v>9.8433354116541521E-5</v>
      </c>
      <c r="AG5" s="1">
        <v>49.065529173469628</v>
      </c>
      <c r="AH5" s="58">
        <v>498464.46475224057</v>
      </c>
      <c r="AI5" s="8">
        <v>6553878.6256876346</v>
      </c>
      <c r="AK5" s="10" t="s">
        <v>10</v>
      </c>
      <c r="AL5" s="12">
        <v>497978.66727633</v>
      </c>
      <c r="AM5" s="12">
        <v>6905795.1794709116</v>
      </c>
      <c r="AN5" s="25">
        <v>32668</v>
      </c>
      <c r="AO5" s="11">
        <v>1.604E-3</v>
      </c>
      <c r="AP5" s="12">
        <v>255.11129746166836</v>
      </c>
      <c r="AQ5" s="12">
        <v>226.48365744484755</v>
      </c>
      <c r="AR5" s="12">
        <v>181.38887399600063</v>
      </c>
      <c r="AS5" s="12">
        <v>144.28123891555165</v>
      </c>
      <c r="AT5" s="12">
        <v>125.25314826643107</v>
      </c>
      <c r="AU5" s="12">
        <v>116.93306326509276</v>
      </c>
      <c r="AV5" s="12">
        <v>30950.777421862436</v>
      </c>
      <c r="AW5" s="12">
        <v>25528.937651665641</v>
      </c>
      <c r="AX5" s="15">
        <v>19705.195514419305</v>
      </c>
      <c r="AY5" s="12">
        <v>16275.16331738909</v>
      </c>
      <c r="AZ5" s="12">
        <v>14960.035751546342</v>
      </c>
      <c r="BA5" s="92">
        <v>14200.329152466817</v>
      </c>
      <c r="BC5" s="10" t="s">
        <v>10</v>
      </c>
      <c r="BD5" s="28">
        <v>35337</v>
      </c>
      <c r="BE5" s="12">
        <v>498464.46475224057</v>
      </c>
      <c r="BF5" s="12">
        <v>6553878.6256876346</v>
      </c>
      <c r="BG5" s="12">
        <v>33310.566587221896</v>
      </c>
      <c r="BH5" s="12">
        <v>27478.38456055176</v>
      </c>
      <c r="BI5" s="30">
        <v>20950.991532159471</v>
      </c>
      <c r="BJ5" s="12">
        <v>17105.592387994293</v>
      </c>
      <c r="BK5" s="12">
        <v>15723.361338092298</v>
      </c>
      <c r="BL5" s="32">
        <v>14924.891229688588</v>
      </c>
      <c r="BN5" s="10" t="s">
        <v>10</v>
      </c>
      <c r="BO5" s="10">
        <v>35337</v>
      </c>
      <c r="BP5" s="10">
        <v>32668</v>
      </c>
      <c r="BQ5" s="37">
        <v>68005</v>
      </c>
      <c r="BR5" s="12">
        <v>20950.991532159471</v>
      </c>
      <c r="BS5" s="8">
        <v>19705.195514419305</v>
      </c>
      <c r="BT5" s="40">
        <v>40656.18704657878</v>
      </c>
      <c r="BU5" s="12">
        <v>14924.891229688588</v>
      </c>
      <c r="BV5" s="12">
        <v>14200.329152466817</v>
      </c>
      <c r="BW5" s="43">
        <v>29125.220382155407</v>
      </c>
      <c r="BY5" s="42" t="s">
        <v>58</v>
      </c>
      <c r="BZ5" s="48">
        <v>1.0538265305590457</v>
      </c>
      <c r="CA5" s="3"/>
      <c r="CB5" s="3"/>
      <c r="CC5" s="3"/>
      <c r="CD5" s="3"/>
      <c r="CE5" s="3"/>
      <c r="CF5" s="3"/>
      <c r="CH5" t="s">
        <v>66</v>
      </c>
    </row>
    <row r="6" spans="1:86" x14ac:dyDescent="0.3">
      <c r="A6" s="9" t="s">
        <v>11</v>
      </c>
      <c r="B6" s="12">
        <v>99591</v>
      </c>
      <c r="C6" s="12">
        <v>86</v>
      </c>
      <c r="D6" s="11">
        <f t="shared" si="3"/>
        <v>0.8635318452470605</v>
      </c>
      <c r="E6" s="12">
        <v>497499</v>
      </c>
      <c r="F6" s="74">
        <f t="shared" si="4"/>
        <v>0.99913646815475299</v>
      </c>
      <c r="G6" s="11">
        <f t="shared" ref="G6:G24" si="10">(C6/E6)*1000</f>
        <v>0.17286466907471171</v>
      </c>
      <c r="H6" s="11">
        <f t="shared" si="0"/>
        <v>4.9389905449917629E-2</v>
      </c>
      <c r="I6" s="83">
        <v>28</v>
      </c>
      <c r="J6" s="61">
        <v>8</v>
      </c>
      <c r="K6" s="11">
        <f t="shared" si="5"/>
        <v>0.7142857142857143</v>
      </c>
      <c r="L6" s="11">
        <f t="shared" si="1"/>
        <v>0.99938311542039993</v>
      </c>
      <c r="M6" s="12">
        <f t="shared" si="9"/>
        <v>99627.689438733971</v>
      </c>
      <c r="N6" s="86">
        <f t="shared" si="2"/>
        <v>1.2347476362479408E-4</v>
      </c>
      <c r="O6" s="12">
        <f t="shared" si="6"/>
        <v>61.458785315940176</v>
      </c>
      <c r="P6" s="40">
        <f t="shared" si="7"/>
        <v>497743.6968634057</v>
      </c>
      <c r="Q6" s="12">
        <f>SUM(P6:$P$24)</f>
        <v>6407816.5121945813</v>
      </c>
      <c r="S6" s="18" t="s">
        <v>11</v>
      </c>
      <c r="T6">
        <v>99477</v>
      </c>
      <c r="U6">
        <v>262</v>
      </c>
      <c r="V6" s="2">
        <v>2.6337746413743881</v>
      </c>
      <c r="W6">
        <v>496744</v>
      </c>
      <c r="X6" s="2">
        <v>0.99736622535862562</v>
      </c>
      <c r="Y6" s="2">
        <v>0.52743465446990812</v>
      </c>
      <c r="Z6" s="2">
        <v>0.35413469657265256</v>
      </c>
      <c r="AA6" s="1">
        <v>70</v>
      </c>
      <c r="AB6" s="1">
        <v>47</v>
      </c>
      <c r="AC6" s="2">
        <v>0.32857142857142857</v>
      </c>
      <c r="AD6" s="2">
        <v>0.99913385061069515</v>
      </c>
      <c r="AE6" s="1">
        <v>99649.812251560375</v>
      </c>
      <c r="AF6" s="2">
        <v>1.7329995789725554E-4</v>
      </c>
      <c r="AG6" s="1">
        <v>86.311624026031865</v>
      </c>
      <c r="AH6" s="58">
        <v>498047.57642932318</v>
      </c>
      <c r="AI6" s="8">
        <v>6055414.1609353945</v>
      </c>
      <c r="AK6" s="10" t="s">
        <v>11</v>
      </c>
      <c r="AL6" s="12">
        <v>497743.6968634057</v>
      </c>
      <c r="AM6" s="12">
        <v>6407816.5121945813</v>
      </c>
      <c r="AN6" s="25">
        <v>33431</v>
      </c>
      <c r="AO6" s="11">
        <v>1.1415999999999999E-2</v>
      </c>
      <c r="AP6" s="12">
        <v>1886.0255346814224</v>
      </c>
      <c r="AQ6" s="12">
        <v>1814.8231820498297</v>
      </c>
      <c r="AR6" s="12">
        <v>1611.1704811822403</v>
      </c>
      <c r="AS6" s="12">
        <v>1290.3730127565971</v>
      </c>
      <c r="AT6" s="12">
        <v>1026.3949096890017</v>
      </c>
      <c r="AU6" s="12">
        <v>891.03195099698894</v>
      </c>
      <c r="AV6" s="12">
        <v>32652.585658073676</v>
      </c>
      <c r="AW6" s="12">
        <v>30936.173348577689</v>
      </c>
      <c r="AX6" s="15">
        <v>25516.891864535159</v>
      </c>
      <c r="AY6" s="12">
        <v>19695.897650412193</v>
      </c>
      <c r="AZ6" s="12">
        <v>16267.483908417589</v>
      </c>
      <c r="BA6" s="92">
        <v>14952.976883347972</v>
      </c>
      <c r="BC6" s="10" t="s">
        <v>11</v>
      </c>
      <c r="BD6" s="28">
        <v>36430</v>
      </c>
      <c r="BE6" s="12">
        <v>498047.57642932318</v>
      </c>
      <c r="BF6" s="12">
        <v>6055414.1609353945</v>
      </c>
      <c r="BG6" s="12">
        <v>35307.446072471277</v>
      </c>
      <c r="BH6" s="12">
        <v>33282.707457390286</v>
      </c>
      <c r="BI6" s="30">
        <v>27455.403147700956</v>
      </c>
      <c r="BJ6" s="12">
        <v>20933.469272618582</v>
      </c>
      <c r="BK6" s="12">
        <v>17091.286209264614</v>
      </c>
      <c r="BL6" s="32">
        <v>15710.211181556828</v>
      </c>
      <c r="BN6" s="10" t="s">
        <v>11</v>
      </c>
      <c r="BO6" s="10">
        <v>36430</v>
      </c>
      <c r="BP6" s="10">
        <v>33431</v>
      </c>
      <c r="BQ6" s="37">
        <v>69861</v>
      </c>
      <c r="BR6" s="12">
        <v>27455.403147700956</v>
      </c>
      <c r="BS6" s="8">
        <v>25516.891864535159</v>
      </c>
      <c r="BT6" s="40">
        <v>52972.295012236114</v>
      </c>
      <c r="BU6" s="12">
        <v>15710.211181556828</v>
      </c>
      <c r="BV6" s="12">
        <v>14952.976883347972</v>
      </c>
      <c r="BW6" s="43">
        <v>30663.1880649048</v>
      </c>
      <c r="BZ6" s="3"/>
      <c r="CA6" s="3"/>
      <c r="CB6" s="3"/>
      <c r="CC6" s="3"/>
      <c r="CD6" s="3"/>
      <c r="CE6" s="3"/>
      <c r="CF6" s="3"/>
      <c r="CH6" t="s">
        <v>67</v>
      </c>
    </row>
    <row r="7" spans="1:86" x14ac:dyDescent="0.3">
      <c r="A7" s="9" t="s">
        <v>12</v>
      </c>
      <c r="B7" s="12">
        <v>99505</v>
      </c>
      <c r="C7" s="12">
        <v>118</v>
      </c>
      <c r="D7" s="11">
        <f t="shared" si="3"/>
        <v>1.1858700567810663</v>
      </c>
      <c r="E7" s="12">
        <v>497123</v>
      </c>
      <c r="F7" s="74">
        <f t="shared" si="4"/>
        <v>0.99881412994321894</v>
      </c>
      <c r="G7" s="11">
        <f t="shared" si="10"/>
        <v>0.23736580282948083</v>
      </c>
      <c r="H7" s="11">
        <f t="shared" si="0"/>
        <v>7.9121934276493611E-2</v>
      </c>
      <c r="I7" s="83">
        <v>30</v>
      </c>
      <c r="J7" s="61">
        <v>10</v>
      </c>
      <c r="K7" s="11">
        <f t="shared" si="5"/>
        <v>0.66666666666666663</v>
      </c>
      <c r="L7" s="11">
        <f t="shared" si="1"/>
        <v>0.99920926362553564</v>
      </c>
      <c r="M7" s="12">
        <f t="shared" si="9"/>
        <v>99566.230653418024</v>
      </c>
      <c r="N7" s="86">
        <f t="shared" si="2"/>
        <v>1.5824386855298723E-4</v>
      </c>
      <c r="O7" s="12">
        <f t="shared" si="6"/>
        <v>78.730640245966242</v>
      </c>
      <c r="P7" s="40">
        <f t="shared" si="7"/>
        <v>497527.27208892553</v>
      </c>
      <c r="Q7" s="12">
        <f>SUM(P7:$P$24)</f>
        <v>5910072.8153311759</v>
      </c>
      <c r="S7" s="18" t="s">
        <v>12</v>
      </c>
      <c r="T7">
        <v>99215</v>
      </c>
      <c r="U7">
        <v>265</v>
      </c>
      <c r="V7" s="2">
        <v>2.6709670916696067</v>
      </c>
      <c r="W7">
        <v>495395</v>
      </c>
      <c r="X7" s="2">
        <v>0.99732903290833042</v>
      </c>
      <c r="Y7" s="2">
        <v>0.53492667467374522</v>
      </c>
      <c r="Z7" s="2">
        <v>0.27368341494935805</v>
      </c>
      <c r="AA7" s="1">
        <v>86</v>
      </c>
      <c r="AB7" s="1">
        <v>44</v>
      </c>
      <c r="AC7" s="2">
        <v>0.48837209302325579</v>
      </c>
      <c r="AD7" s="2">
        <v>0.99869468173365983</v>
      </c>
      <c r="AE7" s="1">
        <v>99563.500627534348</v>
      </c>
      <c r="AF7" s="2">
        <v>2.6124325972438716E-4</v>
      </c>
      <c r="AG7" s="1">
        <v>129.96205602989176</v>
      </c>
      <c r="AH7" s="58">
        <v>497475.25033565389</v>
      </c>
      <c r="AI7" s="8">
        <v>5557366.5845060702</v>
      </c>
      <c r="AK7" s="10" t="s">
        <v>12</v>
      </c>
      <c r="AL7" s="12">
        <v>497527.27208892553</v>
      </c>
      <c r="AM7" s="12">
        <v>5910072.8153311759</v>
      </c>
      <c r="AN7" s="25">
        <v>32745</v>
      </c>
      <c r="AO7" s="11">
        <v>3.3628000000000005E-2</v>
      </c>
      <c r="AP7" s="12">
        <v>5562.1942625596103</v>
      </c>
      <c r="AQ7" s="12">
        <v>5553.2313860325303</v>
      </c>
      <c r="AR7" s="12">
        <v>5343.5825068831264</v>
      </c>
      <c r="AS7" s="12">
        <v>4743.9455722224184</v>
      </c>
      <c r="AT7" s="12">
        <v>3799.3864782640344</v>
      </c>
      <c r="AU7" s="12">
        <v>3022.1268599694604</v>
      </c>
      <c r="AV7" s="12">
        <v>33416.463810629364</v>
      </c>
      <c r="AW7" s="12">
        <v>32638.387932353038</v>
      </c>
      <c r="AX7" s="15">
        <v>30922.721938981875</v>
      </c>
      <c r="AY7" s="12">
        <v>25505.796821841464</v>
      </c>
      <c r="AZ7" s="12">
        <v>19687.333644008824</v>
      </c>
      <c r="BA7" s="92">
        <v>16260.410616363013</v>
      </c>
      <c r="BC7" s="10" t="s">
        <v>12</v>
      </c>
      <c r="BD7" s="28">
        <v>37271</v>
      </c>
      <c r="BE7" s="12">
        <v>497475.25033565389</v>
      </c>
      <c r="BF7" s="12">
        <v>5557366.5845060702</v>
      </c>
      <c r="BG7" s="12">
        <v>36388.136851619973</v>
      </c>
      <c r="BH7" s="12">
        <v>35266.872895039174</v>
      </c>
      <c r="BI7" s="30">
        <v>33244.460986877588</v>
      </c>
      <c r="BJ7" s="12">
        <v>27423.853062172391</v>
      </c>
      <c r="BK7" s="12">
        <v>20909.413798276877</v>
      </c>
      <c r="BL7" s="32">
        <v>17071.64593886703</v>
      </c>
      <c r="BN7" s="10" t="s">
        <v>12</v>
      </c>
      <c r="BO7" s="10">
        <v>37271</v>
      </c>
      <c r="BP7" s="10">
        <v>32745</v>
      </c>
      <c r="BQ7" s="37">
        <v>70016</v>
      </c>
      <c r="BR7" s="12">
        <v>33244.460986877588</v>
      </c>
      <c r="BS7" s="8">
        <v>30922.721938981875</v>
      </c>
      <c r="BT7" s="40">
        <v>64167.182925859466</v>
      </c>
      <c r="BU7" s="12">
        <v>17071.64593886703</v>
      </c>
      <c r="BV7" s="12">
        <v>16260.410616363013</v>
      </c>
      <c r="BW7" s="43">
        <v>33332.05655523004</v>
      </c>
      <c r="BY7" s="35" t="s">
        <v>59</v>
      </c>
      <c r="BZ7" s="45">
        <f>SUM(BQ11:BQ14)/SUM(BQ6:BQ9)</f>
        <v>1.6949882716777398</v>
      </c>
      <c r="CA7" s="3">
        <f>SUM(BG11:BG14,AV11:AV14)/SUM(BG6:BG9,AV6:AV9)</f>
        <v>1.6935730845033228</v>
      </c>
      <c r="CB7" s="3">
        <f t="shared" ref="CB7:CF7" si="11">SUM(BH11:BH14,AW11:AW14)/SUM(BH6:BH9,AW6:AW9)</f>
        <v>1.5903961644326479</v>
      </c>
      <c r="CC7" s="3">
        <f t="shared" si="11"/>
        <v>1.479616056334851</v>
      </c>
      <c r="CD7" s="3">
        <f t="shared" si="11"/>
        <v>1.4374599712181959</v>
      </c>
      <c r="CE7" s="3">
        <f t="shared" si="11"/>
        <v>1.5407514486190432</v>
      </c>
      <c r="CF7" s="3">
        <f t="shared" si="11"/>
        <v>1.7532084595148738</v>
      </c>
    </row>
    <row r="8" spans="1:86" x14ac:dyDescent="0.3">
      <c r="A8" s="9" t="s">
        <v>13</v>
      </c>
      <c r="B8" s="12">
        <v>99387</v>
      </c>
      <c r="C8" s="12">
        <v>163</v>
      </c>
      <c r="D8" s="11">
        <f t="shared" si="3"/>
        <v>1.6400535281274211</v>
      </c>
      <c r="E8" s="12">
        <v>496503</v>
      </c>
      <c r="F8" s="74">
        <f t="shared" si="4"/>
        <v>0.99835994647187254</v>
      </c>
      <c r="G8" s="11">
        <f t="shared" si="10"/>
        <v>0.32829610294399025</v>
      </c>
      <c r="H8" s="11">
        <f t="shared" si="0"/>
        <v>3.3795187067763702E-2</v>
      </c>
      <c r="I8" s="83">
        <v>68</v>
      </c>
      <c r="J8" s="61">
        <v>7</v>
      </c>
      <c r="K8" s="11">
        <f t="shared" si="5"/>
        <v>0.8970588235294118</v>
      </c>
      <c r="L8" s="11">
        <f t="shared" si="1"/>
        <v>0.99852865124387602</v>
      </c>
      <c r="M8" s="12">
        <f t="shared" si="9"/>
        <v>99487.500013172059</v>
      </c>
      <c r="N8" s="86">
        <f t="shared" si="2"/>
        <v>2.9450091587622659E-4</v>
      </c>
      <c r="O8" s="12">
        <f t="shared" si="6"/>
        <v>146.38080939426519</v>
      </c>
      <c r="P8" s="40">
        <f t="shared" si="7"/>
        <v>497047.04299047543</v>
      </c>
      <c r="Q8" s="12">
        <f>SUM(P8:$P$24)</f>
        <v>5412545.5432422506</v>
      </c>
      <c r="S8" s="18" t="s">
        <v>13</v>
      </c>
      <c r="T8">
        <v>98949</v>
      </c>
      <c r="U8">
        <v>340</v>
      </c>
      <c r="V8" s="2">
        <v>3.4361135534467251</v>
      </c>
      <c r="W8">
        <v>493967</v>
      </c>
      <c r="X8" s="2">
        <v>0.99656388644655325</v>
      </c>
      <c r="Y8" s="2">
        <v>0.68830508920636402</v>
      </c>
      <c r="Z8" s="2">
        <v>0.30765151714526878</v>
      </c>
      <c r="AA8" s="1">
        <v>132</v>
      </c>
      <c r="AB8" s="1">
        <v>59</v>
      </c>
      <c r="AC8" s="2">
        <v>0.55303030303030298</v>
      </c>
      <c r="AD8" s="2">
        <v>0.99809826339892349</v>
      </c>
      <c r="AE8" s="1">
        <v>99433.538571504454</v>
      </c>
      <c r="AF8" s="2">
        <v>3.8065357206109522E-4</v>
      </c>
      <c r="AG8" s="1">
        <v>189.09639967598284</v>
      </c>
      <c r="AH8" s="58">
        <v>496767.70048970589</v>
      </c>
      <c r="AI8" s="8">
        <v>5059891.334170416</v>
      </c>
      <c r="AK8" s="10" t="s">
        <v>13</v>
      </c>
      <c r="AL8" s="12">
        <v>497047.04299047543</v>
      </c>
      <c r="AM8" s="12">
        <v>5412545.5432422506</v>
      </c>
      <c r="AN8" s="25">
        <v>38127</v>
      </c>
      <c r="AO8" s="11">
        <v>6.1563999999999994E-2</v>
      </c>
      <c r="AP8" s="12">
        <v>10903.044961696893</v>
      </c>
      <c r="AQ8" s="12">
        <v>10173.082026621656</v>
      </c>
      <c r="AR8" s="12">
        <v>10156.68920145224</v>
      </c>
      <c r="AS8" s="12">
        <v>9773.2478573171793</v>
      </c>
      <c r="AT8" s="12">
        <v>8676.5303687611104</v>
      </c>
      <c r="AU8" s="12">
        <v>6948.9608722206976</v>
      </c>
      <c r="AV8" s="12">
        <v>32713.393487732392</v>
      </c>
      <c r="AW8" s="12">
        <v>33384.209180201186</v>
      </c>
      <c r="AX8" s="15">
        <v>32606.884325433544</v>
      </c>
      <c r="AY8" s="12">
        <v>30892.87434727895</v>
      </c>
      <c r="AZ8" s="12">
        <v>25481.177818019671</v>
      </c>
      <c r="BA8" s="92">
        <v>19668.330805336176</v>
      </c>
      <c r="BC8" s="10" t="s">
        <v>13</v>
      </c>
      <c r="BD8" s="28">
        <v>40560</v>
      </c>
      <c r="BE8" s="12">
        <v>496767.70048970589</v>
      </c>
      <c r="BF8" s="12">
        <v>5059891.334170416</v>
      </c>
      <c r="BG8" s="12">
        <v>37217.990146161974</v>
      </c>
      <c r="BH8" s="12">
        <v>36336.38267770614</v>
      </c>
      <c r="BI8" s="30">
        <v>35216.713474108954</v>
      </c>
      <c r="BJ8" s="12">
        <v>33197.178004992522</v>
      </c>
      <c r="BK8" s="12">
        <v>27384.848623265432</v>
      </c>
      <c r="BL8" s="32">
        <v>20879.674725826837</v>
      </c>
      <c r="BN8" s="10" t="s">
        <v>13</v>
      </c>
      <c r="BO8" s="10">
        <v>40560</v>
      </c>
      <c r="BP8" s="10">
        <v>38127</v>
      </c>
      <c r="BQ8" s="37">
        <v>78687</v>
      </c>
      <c r="BR8" s="12">
        <v>35216.713474108954</v>
      </c>
      <c r="BS8" s="8">
        <v>32606.884325433544</v>
      </c>
      <c r="BT8" s="40">
        <v>67823.597799542506</v>
      </c>
      <c r="BU8" s="12">
        <v>20879.674725826837</v>
      </c>
      <c r="BV8" s="12">
        <v>19668.330805336176</v>
      </c>
      <c r="BW8" s="43">
        <v>40548.005531163013</v>
      </c>
      <c r="BY8" s="46" t="s">
        <v>60</v>
      </c>
      <c r="BZ8" s="47">
        <f>CC7</f>
        <v>1.479616056334851</v>
      </c>
      <c r="CA8" s="3"/>
      <c r="CB8" s="3"/>
      <c r="CC8" s="3"/>
      <c r="CD8" s="3"/>
      <c r="CE8" s="3"/>
      <c r="CF8" s="3"/>
    </row>
    <row r="9" spans="1:86" x14ac:dyDescent="0.3">
      <c r="A9" s="9" t="s">
        <v>14</v>
      </c>
      <c r="B9" s="12">
        <v>99224</v>
      </c>
      <c r="C9" s="12">
        <v>200</v>
      </c>
      <c r="D9" s="11">
        <f t="shared" si="3"/>
        <v>2.015641377086189</v>
      </c>
      <c r="E9" s="12">
        <v>495572</v>
      </c>
      <c r="F9" s="74">
        <f t="shared" si="4"/>
        <v>0.99798435862291379</v>
      </c>
      <c r="G9" s="11">
        <f t="shared" si="10"/>
        <v>0.40357405180276529</v>
      </c>
      <c r="H9" s="11">
        <f t="shared" si="0"/>
        <v>5.2640093713404168E-2</v>
      </c>
      <c r="I9" s="83">
        <v>92</v>
      </c>
      <c r="J9" s="61">
        <v>12</v>
      </c>
      <c r="K9" s="11">
        <f t="shared" si="5"/>
        <v>0.86956521739130432</v>
      </c>
      <c r="L9" s="11">
        <f t="shared" si="1"/>
        <v>0.99824703778745327</v>
      </c>
      <c r="M9" s="12">
        <f t="shared" si="9"/>
        <v>99341.119203777795</v>
      </c>
      <c r="N9" s="86">
        <f t="shared" si="2"/>
        <v>3.509339580893611E-4</v>
      </c>
      <c r="O9" s="12">
        <f t="shared" si="6"/>
        <v>174.14122811632248</v>
      </c>
      <c r="P9" s="40">
        <f t="shared" si="7"/>
        <v>496222.22102535749</v>
      </c>
      <c r="Q9" s="12">
        <f>SUM(P9:$P$24)</f>
        <v>4915498.5002517747</v>
      </c>
      <c r="S9" s="18" t="s">
        <v>14</v>
      </c>
      <c r="T9">
        <v>98610</v>
      </c>
      <c r="U9">
        <v>528</v>
      </c>
      <c r="V9" s="2">
        <v>5.3544265287496193</v>
      </c>
      <c r="W9">
        <v>491791</v>
      </c>
      <c r="X9" s="2">
        <v>0.99464557347125038</v>
      </c>
      <c r="Y9" s="2">
        <v>1.0736268048825619</v>
      </c>
      <c r="Z9" s="2">
        <v>0.36644747232518582</v>
      </c>
      <c r="AA9" s="1">
        <v>167</v>
      </c>
      <c r="AB9" s="1">
        <v>57</v>
      </c>
      <c r="AC9" s="2">
        <v>0.6586826347305389</v>
      </c>
      <c r="AD9" s="2">
        <v>0.99646990170794836</v>
      </c>
      <c r="AE9" s="1">
        <v>99244.442171828472</v>
      </c>
      <c r="AF9" s="2">
        <v>7.0717933255737611E-4</v>
      </c>
      <c r="AG9" s="1">
        <v>350.34263580638964</v>
      </c>
      <c r="AH9" s="58">
        <v>495408.47657332383</v>
      </c>
      <c r="AI9" s="8">
        <v>4563123.6336807106</v>
      </c>
      <c r="AK9" s="10" t="s">
        <v>14</v>
      </c>
      <c r="AL9" s="12">
        <v>496222.22102535749</v>
      </c>
      <c r="AM9" s="12">
        <v>4915498.5002517747</v>
      </c>
      <c r="AN9" s="25">
        <v>42521</v>
      </c>
      <c r="AO9" s="11">
        <v>5.1770000000000004E-2</v>
      </c>
      <c r="AP9" s="12">
        <v>10429.678726949505</v>
      </c>
      <c r="AQ9" s="12">
        <v>9153.3032808088647</v>
      </c>
      <c r="AR9" s="12">
        <v>8540.4862052152275</v>
      </c>
      <c r="AS9" s="12">
        <v>8526.72413224093</v>
      </c>
      <c r="AT9" s="12">
        <v>8204.8181944410571</v>
      </c>
      <c r="AU9" s="12">
        <v>7284.1040433587723</v>
      </c>
      <c r="AV9" s="12">
        <v>38063.730360822898</v>
      </c>
      <c r="AW9" s="12">
        <v>32659.10742792629</v>
      </c>
      <c r="AX9" s="15">
        <v>33328.809939006125</v>
      </c>
      <c r="AY9" s="12">
        <v>32552.775011667458</v>
      </c>
      <c r="AZ9" s="12">
        <v>30841.609337886766</v>
      </c>
      <c r="BA9" s="92">
        <v>25438.893218487749</v>
      </c>
      <c r="BC9" s="10" t="s">
        <v>14</v>
      </c>
      <c r="BD9" s="28">
        <v>44159</v>
      </c>
      <c r="BE9" s="12">
        <v>495408.47657332383</v>
      </c>
      <c r="BF9" s="12">
        <v>4563123.6336807106</v>
      </c>
      <c r="BG9" s="12">
        <v>40449.022329764775</v>
      </c>
      <c r="BH9" s="12">
        <v>37116.156668912008</v>
      </c>
      <c r="BI9" s="30">
        <v>36236.961398259707</v>
      </c>
      <c r="BJ9" s="12">
        <v>35120.355761715022</v>
      </c>
      <c r="BK9" s="12">
        <v>33106.34601600391</v>
      </c>
      <c r="BL9" s="32">
        <v>27309.919957092989</v>
      </c>
      <c r="BN9" s="10" t="s">
        <v>14</v>
      </c>
      <c r="BO9" s="10">
        <v>44159</v>
      </c>
      <c r="BP9" s="10">
        <v>42521</v>
      </c>
      <c r="BQ9" s="37">
        <v>86680</v>
      </c>
      <c r="BR9" s="12">
        <v>36236.961398259707</v>
      </c>
      <c r="BS9" s="8">
        <v>33328.809939006125</v>
      </c>
      <c r="BT9" s="40">
        <v>69565.771337265833</v>
      </c>
      <c r="BU9" s="12">
        <v>27309.919957092989</v>
      </c>
      <c r="BV9" s="12">
        <v>25438.893218487749</v>
      </c>
      <c r="BW9" s="43">
        <v>52748.813175580741</v>
      </c>
      <c r="BY9" s="42" t="s">
        <v>61</v>
      </c>
      <c r="BZ9" s="48">
        <f>CF7</f>
        <v>1.7532084595148738</v>
      </c>
      <c r="CA9" s="3"/>
      <c r="CB9" s="3"/>
      <c r="CC9" s="3"/>
      <c r="CD9" s="3"/>
      <c r="CE9" s="3"/>
      <c r="CF9" s="3"/>
    </row>
    <row r="10" spans="1:86" x14ac:dyDescent="0.3">
      <c r="A10" s="9" t="s">
        <v>15</v>
      </c>
      <c r="B10" s="12">
        <v>99025</v>
      </c>
      <c r="C10" s="12">
        <v>349</v>
      </c>
      <c r="D10" s="11">
        <f t="shared" si="3"/>
        <v>3.5243625347134562</v>
      </c>
      <c r="E10" s="12">
        <v>493902</v>
      </c>
      <c r="F10" s="74">
        <f t="shared" si="4"/>
        <v>0.99647563746528656</v>
      </c>
      <c r="G10" s="11">
        <f t="shared" si="10"/>
        <v>0.70661791205542801</v>
      </c>
      <c r="H10" s="11">
        <f t="shared" si="0"/>
        <v>4.3667399059605101E-2</v>
      </c>
      <c r="I10" s="83">
        <v>178</v>
      </c>
      <c r="J10" s="61">
        <v>11</v>
      </c>
      <c r="K10" s="11">
        <f t="shared" si="5"/>
        <v>0.9382022471910112</v>
      </c>
      <c r="L10" s="11">
        <f t="shared" si="1"/>
        <v>0.99669307461895362</v>
      </c>
      <c r="M10" s="12">
        <f t="shared" si="9"/>
        <v>99166.977975661473</v>
      </c>
      <c r="N10" s="86">
        <f t="shared" si="2"/>
        <v>6.6295051299582284E-4</v>
      </c>
      <c r="O10" s="12">
        <f t="shared" si="6"/>
        <v>327.93779642938199</v>
      </c>
      <c r="P10" s="40">
        <f t="shared" si="7"/>
        <v>494664.06617208285</v>
      </c>
      <c r="Q10" s="12">
        <f>SUM(P10:$P$24)</f>
        <v>4419276.2792264167</v>
      </c>
      <c r="S10" s="18" t="s">
        <v>15</v>
      </c>
      <c r="T10">
        <v>98081</v>
      </c>
      <c r="U10">
        <v>786</v>
      </c>
      <c r="V10" s="2">
        <v>8.0137845250354296</v>
      </c>
      <c r="W10">
        <v>488529</v>
      </c>
      <c r="X10" s="2">
        <v>0.99198621547496457</v>
      </c>
      <c r="Y10" s="2">
        <v>1.6089116510995254</v>
      </c>
      <c r="Z10" s="2">
        <v>0.39486110118559781</v>
      </c>
      <c r="AA10" s="1">
        <v>273</v>
      </c>
      <c r="AB10" s="1">
        <v>67</v>
      </c>
      <c r="AC10" s="2">
        <v>0.75457875457875456</v>
      </c>
      <c r="AD10" s="2">
        <v>0.99394700207240427</v>
      </c>
      <c r="AE10" s="1">
        <v>98894.099536022084</v>
      </c>
      <c r="AF10" s="2">
        <v>1.2140505499139275E-3</v>
      </c>
      <c r="AG10" s="1">
        <v>598.60577954298719</v>
      </c>
      <c r="AH10" s="58">
        <v>493064.95482039568</v>
      </c>
      <c r="AI10" s="8">
        <v>4067715.1571073877</v>
      </c>
      <c r="AK10" s="10" t="s">
        <v>15</v>
      </c>
      <c r="AL10" s="12">
        <v>494664.06617208285</v>
      </c>
      <c r="AM10" s="12">
        <v>4419276.2792264167</v>
      </c>
      <c r="AN10" s="25">
        <v>49667</v>
      </c>
      <c r="AO10" s="11">
        <v>1.6966000000000002E-2</v>
      </c>
      <c r="AP10" s="12">
        <v>3904.4908793300542</v>
      </c>
      <c r="AQ10" s="12">
        <v>3407.2686964094964</v>
      </c>
      <c r="AR10" s="12">
        <v>2990.2899747866204</v>
      </c>
      <c r="AS10" s="12">
        <v>2790.0889433876296</v>
      </c>
      <c r="AT10" s="12">
        <v>2785.5930157880694</v>
      </c>
      <c r="AU10" s="12">
        <v>2680.4296590089434</v>
      </c>
      <c r="AV10" s="12">
        <v>42387.482596488349</v>
      </c>
      <c r="AW10" s="12">
        <v>37944.208937391071</v>
      </c>
      <c r="AX10" s="15">
        <v>32556.556706523104</v>
      </c>
      <c r="AY10" s="12">
        <v>33224.156328667952</v>
      </c>
      <c r="AZ10" s="12">
        <v>32450.558177711133</v>
      </c>
      <c r="BA10" s="92">
        <v>30744.765623041974</v>
      </c>
      <c r="BC10" s="10" t="s">
        <v>15</v>
      </c>
      <c r="BD10" s="28">
        <v>50827</v>
      </c>
      <c r="BE10" s="12">
        <v>493064.95482039568</v>
      </c>
      <c r="BF10" s="12">
        <v>4067715.1571073877</v>
      </c>
      <c r="BG10" s="12">
        <v>43950.106567648247</v>
      </c>
      <c r="BH10" s="12">
        <v>40257.678886531517</v>
      </c>
      <c r="BI10" s="30">
        <v>36940.579292561219</v>
      </c>
      <c r="BJ10" s="12">
        <v>36065.543040858487</v>
      </c>
      <c r="BK10" s="12">
        <v>34954.219489143645</v>
      </c>
      <c r="BL10" s="32">
        <v>32949.736983826828</v>
      </c>
      <c r="BN10" s="10" t="s">
        <v>15</v>
      </c>
      <c r="BO10" s="10">
        <v>50827</v>
      </c>
      <c r="BP10" s="10">
        <v>49667</v>
      </c>
      <c r="BQ10" s="37">
        <v>100494</v>
      </c>
      <c r="BR10" s="12">
        <v>36940.579292561219</v>
      </c>
      <c r="BS10" s="8">
        <v>32556.556706523104</v>
      </c>
      <c r="BT10" s="40">
        <v>69497.135999084319</v>
      </c>
      <c r="BU10" s="12">
        <v>32949.736983826828</v>
      </c>
      <c r="BV10" s="12">
        <v>30744.765623041974</v>
      </c>
      <c r="BW10" s="43">
        <v>63694.502606868802</v>
      </c>
      <c r="BZ10" s="3"/>
      <c r="CA10" s="3"/>
      <c r="CB10" s="3"/>
      <c r="CC10" s="3"/>
      <c r="CD10" s="3"/>
      <c r="CE10" s="3"/>
      <c r="CF10" s="3"/>
    </row>
    <row r="11" spans="1:86" x14ac:dyDescent="0.3">
      <c r="A11" s="9" t="s">
        <v>16</v>
      </c>
      <c r="B11" s="12">
        <v>98676</v>
      </c>
      <c r="C11" s="12">
        <v>630</v>
      </c>
      <c r="D11" s="11">
        <f t="shared" si="3"/>
        <v>6.384531192995258</v>
      </c>
      <c r="E11" s="12">
        <v>491242</v>
      </c>
      <c r="F11" s="74">
        <f t="shared" si="4"/>
        <v>0.99361546880700469</v>
      </c>
      <c r="G11" s="11">
        <f t="shared" si="10"/>
        <v>1.2824636329955501</v>
      </c>
      <c r="H11" s="11">
        <f t="shared" si="0"/>
        <v>9.6486292137596255E-2</v>
      </c>
      <c r="I11" s="83">
        <v>319</v>
      </c>
      <c r="J11" s="61">
        <v>24</v>
      </c>
      <c r="K11" s="11">
        <f t="shared" si="5"/>
        <v>0.92476489028213171</v>
      </c>
      <c r="L11" s="11">
        <f t="shared" si="1"/>
        <v>0.99409438844414011</v>
      </c>
      <c r="M11" s="12">
        <f t="shared" si="9"/>
        <v>98839.040179232092</v>
      </c>
      <c r="N11" s="86">
        <f t="shared" si="2"/>
        <v>1.185977340857954E-3</v>
      </c>
      <c r="O11" s="12">
        <f t="shared" si="6"/>
        <v>583.70497785257305</v>
      </c>
      <c r="P11" s="40">
        <f t="shared" si="7"/>
        <v>492172.11640005873</v>
      </c>
      <c r="Q11" s="12">
        <f>SUM(P11:$P$24)</f>
        <v>3924612.2130543338</v>
      </c>
      <c r="S11" s="18" t="s">
        <v>16</v>
      </c>
      <c r="T11">
        <v>97296</v>
      </c>
      <c r="U11">
        <v>1075</v>
      </c>
      <c r="V11" s="2">
        <v>11.048758427890149</v>
      </c>
      <c r="W11">
        <v>483882</v>
      </c>
      <c r="X11" s="2">
        <v>0.9889512415721099</v>
      </c>
      <c r="Y11" s="2">
        <v>2.2216160138215515</v>
      </c>
      <c r="Z11" s="2">
        <v>0.33685152556139047</v>
      </c>
      <c r="AA11" s="1">
        <v>554</v>
      </c>
      <c r="AB11" s="1">
        <v>84</v>
      </c>
      <c r="AC11" s="2">
        <v>0.84837545126353786</v>
      </c>
      <c r="AD11" s="2">
        <v>0.99061861954742303</v>
      </c>
      <c r="AE11" s="1">
        <v>98295.493756479103</v>
      </c>
      <c r="AF11" s="2">
        <v>1.8847644882601612E-3</v>
      </c>
      <c r="AG11" s="1">
        <v>922.1474237034347</v>
      </c>
      <c r="AH11" s="58">
        <v>489264.00589957804</v>
      </c>
      <c r="AI11" s="8">
        <v>3574650.2022869913</v>
      </c>
      <c r="AK11" s="10" t="s">
        <v>16</v>
      </c>
      <c r="AL11" s="12">
        <v>492172.11640005873</v>
      </c>
      <c r="AM11" s="12">
        <v>3924612.2130543338</v>
      </c>
      <c r="AN11" s="25">
        <v>60833</v>
      </c>
      <c r="AO11" s="11">
        <v>2.0279999999999999E-3</v>
      </c>
      <c r="AP11" s="12">
        <v>558.96645812198483</v>
      </c>
      <c r="AQ11" s="12">
        <v>464.36506872701511</v>
      </c>
      <c r="AR11" s="12">
        <v>405.22992914535513</v>
      </c>
      <c r="AS11" s="12">
        <v>355.63822597371563</v>
      </c>
      <c r="AT11" s="12">
        <v>331.82811382901434</v>
      </c>
      <c r="AU11" s="12">
        <v>331.29340859002571</v>
      </c>
      <c r="AV11" s="12">
        <v>49416.794501377692</v>
      </c>
      <c r="AW11" s="12">
        <v>42173.948837284079</v>
      </c>
      <c r="AX11" s="15">
        <v>37753.058883693266</v>
      </c>
      <c r="AY11" s="12">
        <v>32392.547817236838</v>
      </c>
      <c r="AZ11" s="12">
        <v>33056.784298939565</v>
      </c>
      <c r="BA11" s="92">
        <v>32287.083273057615</v>
      </c>
      <c r="BC11" s="10" t="s">
        <v>16</v>
      </c>
      <c r="BD11" s="28">
        <v>62668</v>
      </c>
      <c r="BE11" s="12">
        <v>489264.00589957804</v>
      </c>
      <c r="BF11" s="12">
        <v>3574650.2022869913</v>
      </c>
      <c r="BG11" s="12">
        <v>50435.183812478077</v>
      </c>
      <c r="BH11" s="12">
        <v>43611.303112860078</v>
      </c>
      <c r="BI11" s="30">
        <v>39947.339691619316</v>
      </c>
      <c r="BJ11" s="12">
        <v>36655.811020909096</v>
      </c>
      <c r="BK11" s="12">
        <v>35787.520266050276</v>
      </c>
      <c r="BL11" s="32">
        <v>34684.763707412661</v>
      </c>
      <c r="BN11" s="10" t="s">
        <v>16</v>
      </c>
      <c r="BO11" s="10">
        <v>62668</v>
      </c>
      <c r="BP11" s="10">
        <v>60833</v>
      </c>
      <c r="BQ11" s="37">
        <v>123501</v>
      </c>
      <c r="BR11" s="12">
        <v>39947.339691619316</v>
      </c>
      <c r="BS11" s="8">
        <v>37753.058883693266</v>
      </c>
      <c r="BT11" s="40">
        <v>77700.398575312574</v>
      </c>
      <c r="BU11" s="12">
        <v>34684.763707412661</v>
      </c>
      <c r="BV11" s="12">
        <v>32287.083273057615</v>
      </c>
      <c r="BW11" s="43">
        <v>66971.846980470276</v>
      </c>
      <c r="BY11" s="35" t="s">
        <v>62</v>
      </c>
      <c r="BZ11" s="45">
        <f>BQ14/BQ6</f>
        <v>1.7933897310373457</v>
      </c>
      <c r="CA11" s="3">
        <f>(BG14+AV14)/(BG6+AV6)</f>
        <v>1.9397012379808614</v>
      </c>
      <c r="CB11" s="3">
        <f t="shared" ref="CB11:CF11" si="12">(BH14+AW14)/(BH6+AW6)</f>
        <v>1.9809762620389639</v>
      </c>
      <c r="CC11" s="3">
        <f t="shared" si="12"/>
        <v>2.2058550153447758</v>
      </c>
      <c r="CD11" s="3">
        <f t="shared" si="12"/>
        <v>2.3254232968378261</v>
      </c>
      <c r="CE11" s="3">
        <f t="shared" si="12"/>
        <v>2.4330196381434148</v>
      </c>
      <c r="CF11" s="3">
        <f t="shared" si="12"/>
        <v>2.3970367483843624</v>
      </c>
    </row>
    <row r="12" spans="1:86" x14ac:dyDescent="0.3">
      <c r="A12" s="9" t="s">
        <v>17</v>
      </c>
      <c r="B12" s="12">
        <v>98046</v>
      </c>
      <c r="C12" s="12">
        <v>1005</v>
      </c>
      <c r="D12" s="11">
        <f t="shared" si="3"/>
        <v>10.250290679884953</v>
      </c>
      <c r="E12" s="12">
        <v>487374</v>
      </c>
      <c r="F12" s="74">
        <f t="shared" si="4"/>
        <v>0.98974970932011508</v>
      </c>
      <c r="G12" s="11">
        <f t="shared" si="10"/>
        <v>2.0620714276920804</v>
      </c>
      <c r="H12" s="11">
        <f t="shared" si="0"/>
        <v>9.6720048203193257E-2</v>
      </c>
      <c r="I12" s="83">
        <v>533</v>
      </c>
      <c r="J12" s="61">
        <v>25</v>
      </c>
      <c r="K12" s="11">
        <f t="shared" si="5"/>
        <v>0.95309568480300189</v>
      </c>
      <c r="L12" s="11">
        <f t="shared" si="1"/>
        <v>0.99022813523404229</v>
      </c>
      <c r="M12" s="12">
        <f t="shared" si="9"/>
        <v>98255.335201379523</v>
      </c>
      <c r="N12" s="86">
        <f t="shared" si="2"/>
        <v>1.9653513794888871E-3</v>
      </c>
      <c r="O12" s="12">
        <f t="shared" si="6"/>
        <v>960.13784812172435</v>
      </c>
      <c r="P12" s="40">
        <f t="shared" si="7"/>
        <v>488532.41112101777</v>
      </c>
      <c r="Q12" s="12">
        <f>SUM(P12:$P$24)</f>
        <v>3432440.0966542754</v>
      </c>
      <c r="S12" s="18" t="s">
        <v>17</v>
      </c>
      <c r="T12">
        <v>96221</v>
      </c>
      <c r="U12">
        <v>1774</v>
      </c>
      <c r="V12" s="2">
        <v>18.436723792103592</v>
      </c>
      <c r="W12">
        <v>477095</v>
      </c>
      <c r="X12" s="2">
        <v>0.98156327620789641</v>
      </c>
      <c r="Y12" s="2">
        <v>3.7183370188327274</v>
      </c>
      <c r="Z12" s="2">
        <v>0.37691571147621039</v>
      </c>
      <c r="AA12" s="1">
        <v>878</v>
      </c>
      <c r="AB12" s="1">
        <v>89</v>
      </c>
      <c r="AC12" s="2">
        <v>0.89863325740318911</v>
      </c>
      <c r="AD12" s="2">
        <v>0.98341655944144091</v>
      </c>
      <c r="AE12" s="1">
        <v>97373.346332775662</v>
      </c>
      <c r="AF12" s="2">
        <v>3.3414213073565172E-3</v>
      </c>
      <c r="AG12" s="1">
        <v>1614.7851008975731</v>
      </c>
      <c r="AH12" s="58">
        <v>483262.94482603582</v>
      </c>
      <c r="AI12" s="8">
        <v>3085386.1963874139</v>
      </c>
      <c r="AK12" s="10" t="s">
        <v>17</v>
      </c>
      <c r="AL12" s="12">
        <v>488532.41112101777</v>
      </c>
      <c r="AM12" s="12">
        <v>3432440.0966542754</v>
      </c>
      <c r="AN12" s="25">
        <v>66511</v>
      </c>
      <c r="AO12" s="10"/>
      <c r="AP12" s="10"/>
      <c r="AQ12" s="10"/>
      <c r="AR12" s="10"/>
      <c r="AS12" s="10"/>
      <c r="AT12" s="10"/>
      <c r="AU12" s="10"/>
      <c r="AV12" s="12">
        <v>60383.128534587835</v>
      </c>
      <c r="AW12" s="12">
        <v>49051.348020712489</v>
      </c>
      <c r="AX12" s="15">
        <v>41862.064561222622</v>
      </c>
      <c r="AY12" s="12">
        <v>37473.867919515949</v>
      </c>
      <c r="AZ12" s="12">
        <v>32152.998839626431</v>
      </c>
      <c r="BA12" s="92">
        <v>32812.323167738119</v>
      </c>
      <c r="BC12" s="10" t="s">
        <v>17</v>
      </c>
      <c r="BD12" s="28">
        <v>66601</v>
      </c>
      <c r="BE12" s="12">
        <v>483262.94482603582</v>
      </c>
      <c r="BF12" s="12">
        <v>3085386.1963874139</v>
      </c>
      <c r="BG12" s="12">
        <v>61899.346490193406</v>
      </c>
      <c r="BH12" s="12">
        <v>49816.571744832676</v>
      </c>
      <c r="BI12" s="30">
        <v>43076.389262012133</v>
      </c>
      <c r="BJ12" s="12">
        <v>39457.366134757773</v>
      </c>
      <c r="BK12" s="12">
        <v>36206.209664618342</v>
      </c>
      <c r="BL12" s="32">
        <v>35348.568918316603</v>
      </c>
      <c r="BN12" s="10" t="s">
        <v>17</v>
      </c>
      <c r="BO12" s="10">
        <v>66601</v>
      </c>
      <c r="BP12" s="10">
        <v>66511</v>
      </c>
      <c r="BQ12" s="37">
        <v>133112</v>
      </c>
      <c r="BR12" s="12">
        <v>43076.389262012133</v>
      </c>
      <c r="BS12" s="8">
        <v>41862.064561222622</v>
      </c>
      <c r="BT12" s="40">
        <v>84938.453823234755</v>
      </c>
      <c r="BU12" s="12">
        <v>35348.568918316603</v>
      </c>
      <c r="BV12" s="12">
        <v>32812.323167738119</v>
      </c>
      <c r="BW12" s="43">
        <v>68160.892086054722</v>
      </c>
      <c r="BY12" s="46" t="s">
        <v>63</v>
      </c>
      <c r="BZ12" s="47">
        <v>2.2058550153447758</v>
      </c>
      <c r="CA12" s="3"/>
      <c r="CB12" s="3"/>
      <c r="CC12" s="3"/>
      <c r="CD12" s="3"/>
      <c r="CE12" s="3"/>
      <c r="CF12" s="3"/>
    </row>
    <row r="13" spans="1:86" x14ac:dyDescent="0.3">
      <c r="A13" s="9" t="s">
        <v>18</v>
      </c>
      <c r="B13" s="12">
        <v>97042</v>
      </c>
      <c r="C13" s="12">
        <v>1572</v>
      </c>
      <c r="D13" s="11">
        <f t="shared" si="3"/>
        <v>16.199171492755713</v>
      </c>
      <c r="E13" s="12">
        <v>480795</v>
      </c>
      <c r="F13" s="74">
        <f t="shared" si="4"/>
        <v>0.98380082850724426</v>
      </c>
      <c r="G13" s="11">
        <f t="shared" si="10"/>
        <v>3.269584750257386</v>
      </c>
      <c r="H13" s="11">
        <f t="shared" si="0"/>
        <v>8.7544178412013826E-2</v>
      </c>
      <c r="I13" s="83">
        <v>859</v>
      </c>
      <c r="J13" s="61">
        <v>23</v>
      </c>
      <c r="K13" s="11">
        <f t="shared" si="5"/>
        <v>0.9732246798603027</v>
      </c>
      <c r="L13" s="11">
        <f t="shared" si="1"/>
        <v>0.98423112836284854</v>
      </c>
      <c r="M13" s="12">
        <f t="shared" si="9"/>
        <v>97295.197353257798</v>
      </c>
      <c r="N13" s="86">
        <f t="shared" si="2"/>
        <v>3.182040571845372E-3</v>
      </c>
      <c r="O13" s="12">
        <f t="shared" si="6"/>
        <v>1534.2354779748407</v>
      </c>
      <c r="P13" s="40">
        <f t="shared" si="7"/>
        <v>482154.59336053848</v>
      </c>
      <c r="Q13" s="12">
        <f>SUM(P13:$P$24)</f>
        <v>2943907.6855332577</v>
      </c>
      <c r="S13" s="18" t="s">
        <v>18</v>
      </c>
      <c r="T13">
        <v>94447</v>
      </c>
      <c r="U13">
        <v>2881</v>
      </c>
      <c r="V13" s="2">
        <v>30.503880483233985</v>
      </c>
      <c r="W13">
        <v>465464</v>
      </c>
      <c r="X13" s="2">
        <v>0.96949611951676606</v>
      </c>
      <c r="Y13" s="2">
        <v>6.1895227128198966</v>
      </c>
      <c r="Z13" s="2">
        <v>0.47713665452144816</v>
      </c>
      <c r="AA13" s="1">
        <v>1401</v>
      </c>
      <c r="AB13" s="1">
        <v>108</v>
      </c>
      <c r="AC13" s="2">
        <v>0.92291220556745179</v>
      </c>
      <c r="AD13" s="2">
        <v>0.97181412816725421</v>
      </c>
      <c r="AE13" s="1">
        <v>95758.561231878091</v>
      </c>
      <c r="AF13" s="2">
        <v>5.7123860582984484E-3</v>
      </c>
      <c r="AG13" s="1">
        <v>2699.0385337698558</v>
      </c>
      <c r="AH13" s="58">
        <v>472488.81749666267</v>
      </c>
      <c r="AI13" s="8">
        <v>2602123.2515613781</v>
      </c>
      <c r="AK13" s="10" t="s">
        <v>18</v>
      </c>
      <c r="AL13" s="12">
        <v>482154.59336053848</v>
      </c>
      <c r="AM13" s="12">
        <v>2943907.6855332577</v>
      </c>
      <c r="AN13" s="25">
        <v>68611</v>
      </c>
      <c r="AO13" s="10"/>
      <c r="AP13" s="10"/>
      <c r="AQ13" s="10"/>
      <c r="AR13" s="10"/>
      <c r="AS13" s="10"/>
      <c r="AT13" s="10"/>
      <c r="AU13" s="10"/>
      <c r="AV13" s="12">
        <v>65642.695200951246</v>
      </c>
      <c r="AW13" s="12">
        <v>59594.823437864579</v>
      </c>
      <c r="AX13" s="15">
        <v>48410.979947969703</v>
      </c>
      <c r="AY13" s="12">
        <v>41315.552983339287</v>
      </c>
      <c r="AZ13" s="12">
        <v>36984.644492512372</v>
      </c>
      <c r="BA13" s="92">
        <v>31733.239653984107</v>
      </c>
      <c r="BC13" s="10" t="s">
        <v>18</v>
      </c>
      <c r="BD13" s="28">
        <v>66873</v>
      </c>
      <c r="BE13" s="12">
        <v>472488.81749666267</v>
      </c>
      <c r="BF13" s="12">
        <v>2602123.2515613781</v>
      </c>
      <c r="BG13" s="12">
        <v>65116.161027870883</v>
      </c>
      <c r="BH13" s="12">
        <v>60519.328742442427</v>
      </c>
      <c r="BI13" s="30">
        <v>48705.933958844573</v>
      </c>
      <c r="BJ13" s="12">
        <v>42116.020775730547</v>
      </c>
      <c r="BK13" s="12">
        <v>38577.682121387763</v>
      </c>
      <c r="BL13" s="32">
        <v>35399.008704526103</v>
      </c>
      <c r="BN13" s="10" t="s">
        <v>18</v>
      </c>
      <c r="BO13" s="10">
        <v>66873</v>
      </c>
      <c r="BP13" s="10">
        <v>68611</v>
      </c>
      <c r="BQ13" s="37">
        <v>135484</v>
      </c>
      <c r="BR13" s="12">
        <v>48705.933958844573</v>
      </c>
      <c r="BS13" s="8">
        <v>48410.979947969703</v>
      </c>
      <c r="BT13" s="40">
        <v>97116.913906814269</v>
      </c>
      <c r="BU13" s="12">
        <v>35399.008704526103</v>
      </c>
      <c r="BV13" s="12">
        <v>31733.239653984107</v>
      </c>
      <c r="BW13" s="43">
        <v>67132.248358510202</v>
      </c>
      <c r="BY13" s="42" t="s">
        <v>64</v>
      </c>
      <c r="BZ13" s="48">
        <v>2.3970367483843624</v>
      </c>
    </row>
    <row r="14" spans="1:86" x14ac:dyDescent="0.3">
      <c r="A14" s="9" t="s">
        <v>19</v>
      </c>
      <c r="B14" s="12">
        <v>95469</v>
      </c>
      <c r="C14" s="12">
        <v>2360</v>
      </c>
      <c r="D14" s="11">
        <f t="shared" si="3"/>
        <v>24.720066199499314</v>
      </c>
      <c r="E14" s="12">
        <v>471099</v>
      </c>
      <c r="F14" s="74">
        <f t="shared" si="4"/>
        <v>0.97527993380050071</v>
      </c>
      <c r="G14" s="11">
        <f t="shared" si="10"/>
        <v>5.0095627458347396</v>
      </c>
      <c r="H14" s="11">
        <f t="shared" si="0"/>
        <v>0.13528911736436411</v>
      </c>
      <c r="I14" s="83">
        <v>1296</v>
      </c>
      <c r="J14" s="61">
        <v>35</v>
      </c>
      <c r="K14" s="11">
        <f t="shared" si="5"/>
        <v>0.97299382716049387</v>
      </c>
      <c r="L14" s="11">
        <f t="shared" si="1"/>
        <v>0.97593943072645051</v>
      </c>
      <c r="M14" s="12">
        <f t="shared" si="9"/>
        <v>95760.961875282956</v>
      </c>
      <c r="N14" s="86">
        <f t="shared" si="2"/>
        <v>4.8742736284703757E-3</v>
      </c>
      <c r="O14" s="12">
        <f t="shared" si="6"/>
        <v>2304.0632569019776</v>
      </c>
      <c r="P14" s="40">
        <f t="shared" si="7"/>
        <v>472698.79217368213</v>
      </c>
      <c r="Q14" s="12">
        <f>SUM(P14:$P$24)</f>
        <v>2461753.0921727191</v>
      </c>
      <c r="S14" s="18" t="s">
        <v>19</v>
      </c>
      <c r="T14">
        <v>91566</v>
      </c>
      <c r="U14">
        <v>4240</v>
      </c>
      <c r="V14" s="2">
        <v>46.305397199834005</v>
      </c>
      <c r="W14">
        <v>448254</v>
      </c>
      <c r="X14" s="2">
        <v>0.95369460280016605</v>
      </c>
      <c r="Y14" s="2">
        <v>9.4589228428524912</v>
      </c>
      <c r="Z14" s="2">
        <v>0.49208269124666143</v>
      </c>
      <c r="AA14" s="1">
        <v>2076</v>
      </c>
      <c r="AB14" s="1">
        <v>108</v>
      </c>
      <c r="AC14" s="2">
        <v>0.94797687861271673</v>
      </c>
      <c r="AD14" s="2">
        <v>0.9560498023646673</v>
      </c>
      <c r="AE14" s="1">
        <v>93059.522698108238</v>
      </c>
      <c r="AF14" s="2">
        <v>8.9668401516058288E-3</v>
      </c>
      <c r="AG14" s="1">
        <v>4089.9844144315862</v>
      </c>
      <c r="AH14" s="58">
        <v>456123.26586407702</v>
      </c>
      <c r="AI14" s="8">
        <v>2129634.4340647147</v>
      </c>
      <c r="AK14" s="10" t="s">
        <v>19</v>
      </c>
      <c r="AL14" s="12">
        <v>472698.79217368213</v>
      </c>
      <c r="AM14" s="12">
        <v>2461753.0921727191</v>
      </c>
      <c r="AN14" s="25">
        <v>64410</v>
      </c>
      <c r="AO14" s="10"/>
      <c r="AP14" s="10"/>
      <c r="AQ14" s="10"/>
      <c r="AR14" s="10"/>
      <c r="AS14" s="10"/>
      <c r="AT14" s="10"/>
      <c r="AU14" s="10"/>
      <c r="AV14" s="12">
        <v>67265.431619722702</v>
      </c>
      <c r="AW14" s="12">
        <v>64355.339892639451</v>
      </c>
      <c r="AX14" s="15">
        <v>58426.07629751975</v>
      </c>
      <c r="AY14" s="12">
        <v>47461.565366106348</v>
      </c>
      <c r="AZ14" s="12">
        <v>40505.29075559078</v>
      </c>
      <c r="BA14" s="92">
        <v>36259.318113580106</v>
      </c>
      <c r="BC14" s="10" t="s">
        <v>19</v>
      </c>
      <c r="BD14" s="28">
        <v>60878</v>
      </c>
      <c r="BE14" s="12">
        <v>456123.26586407702</v>
      </c>
      <c r="BF14" s="12">
        <v>2129634.4340647147</v>
      </c>
      <c r="BG14" s="12">
        <v>64556.726061233967</v>
      </c>
      <c r="BH14" s="12">
        <v>62860.738558692748</v>
      </c>
      <c r="BI14" s="30">
        <v>58423.126329544342</v>
      </c>
      <c r="BJ14" s="12">
        <v>47018.9110124816</v>
      </c>
      <c r="BK14" s="12">
        <v>40657.252045041729</v>
      </c>
      <c r="BL14" s="32">
        <v>37241.470500617485</v>
      </c>
      <c r="BN14" s="10" t="s">
        <v>19</v>
      </c>
      <c r="BO14" s="10">
        <v>60878</v>
      </c>
      <c r="BP14" s="10">
        <v>64410</v>
      </c>
      <c r="BQ14" s="37">
        <v>125288</v>
      </c>
      <c r="BR14" s="12">
        <v>58423.126329544342</v>
      </c>
      <c r="BS14" s="8">
        <v>58426.07629751975</v>
      </c>
      <c r="BT14" s="40">
        <v>116849.20262706409</v>
      </c>
      <c r="BU14" s="12">
        <v>37241.470500617485</v>
      </c>
      <c r="BV14" s="12">
        <v>36259.318113580106</v>
      </c>
      <c r="BW14" s="43">
        <v>73500.788614197591</v>
      </c>
    </row>
    <row r="15" spans="1:86" x14ac:dyDescent="0.3">
      <c r="A15" s="9" t="s">
        <v>20</v>
      </c>
      <c r="B15" s="12">
        <v>93109</v>
      </c>
      <c r="C15" s="12">
        <v>3414</v>
      </c>
      <c r="D15" s="11">
        <f t="shared" si="3"/>
        <v>36.666702467001045</v>
      </c>
      <c r="E15" s="12">
        <v>455236</v>
      </c>
      <c r="F15" s="74">
        <f t="shared" si="4"/>
        <v>0.9633332975329989</v>
      </c>
      <c r="G15" s="11">
        <f t="shared" si="10"/>
        <v>7.4994069010359468</v>
      </c>
      <c r="H15" s="11">
        <f t="shared" si="0"/>
        <v>0.16829539296249252</v>
      </c>
      <c r="I15" s="83">
        <v>1827</v>
      </c>
      <c r="J15" s="61">
        <v>41</v>
      </c>
      <c r="K15" s="11">
        <f t="shared" si="5"/>
        <v>0.9775588396278051</v>
      </c>
      <c r="L15" s="11">
        <f t="shared" si="1"/>
        <v>0.96414120616333487</v>
      </c>
      <c r="M15" s="12">
        <f t="shared" si="9"/>
        <v>93456.898618380976</v>
      </c>
      <c r="N15" s="86">
        <f t="shared" si="2"/>
        <v>7.3311115080734544E-3</v>
      </c>
      <c r="O15" s="12">
        <f t="shared" si="6"/>
        <v>3351.2516601706375</v>
      </c>
      <c r="P15" s="40">
        <f t="shared" si="7"/>
        <v>457127.36144853896</v>
      </c>
      <c r="Q15" s="12">
        <f>SUM(P15:$P$24)</f>
        <v>1989054.2999990366</v>
      </c>
      <c r="S15" s="18" t="s">
        <v>20</v>
      </c>
      <c r="T15">
        <v>87326</v>
      </c>
      <c r="U15">
        <v>6559</v>
      </c>
      <c r="V15" s="2">
        <v>75.109360327966471</v>
      </c>
      <c r="W15">
        <v>421207</v>
      </c>
      <c r="X15" s="2">
        <v>0.92489063967203355</v>
      </c>
      <c r="Y15" s="2">
        <v>15.571915946316182</v>
      </c>
      <c r="Z15" s="2">
        <v>0.60601364934902235</v>
      </c>
      <c r="AA15" s="1">
        <v>2955</v>
      </c>
      <c r="AB15" s="1">
        <v>115</v>
      </c>
      <c r="AC15" s="2">
        <v>0.96108291032148896</v>
      </c>
      <c r="AD15" s="2">
        <v>0.9277053214144142</v>
      </c>
      <c r="AE15" s="1">
        <v>88969.538283676651</v>
      </c>
      <c r="AF15" s="2">
        <v>1.4965902296967161E-2</v>
      </c>
      <c r="AG15" s="1">
        <v>6432.0241741263744</v>
      </c>
      <c r="AH15" s="58">
        <v>429778.57575816353</v>
      </c>
      <c r="AI15" s="8">
        <v>1673511.1682006379</v>
      </c>
      <c r="AK15" s="10" t="s">
        <v>20</v>
      </c>
      <c r="AL15" s="12">
        <v>457127.36144853896</v>
      </c>
      <c r="AM15" s="12">
        <v>1989054.2999990366</v>
      </c>
      <c r="AN15" s="25">
        <v>58527</v>
      </c>
      <c r="AO15" s="10"/>
      <c r="AP15" s="10"/>
      <c r="AQ15" s="10"/>
      <c r="AR15" s="10"/>
      <c r="AS15" s="10"/>
      <c r="AT15" s="10"/>
      <c r="AU15" s="10"/>
      <c r="AV15" s="12">
        <v>62288.234787962057</v>
      </c>
      <c r="AW15" s="12">
        <v>65049.604065252206</v>
      </c>
      <c r="AX15" s="15">
        <v>62235.375269241216</v>
      </c>
      <c r="AY15" s="12">
        <v>56501.430805143536</v>
      </c>
      <c r="AZ15" s="12">
        <v>45898.107854808892</v>
      </c>
      <c r="BA15" s="92">
        <v>39170.983709655447</v>
      </c>
      <c r="BC15" s="10" t="s">
        <v>20</v>
      </c>
      <c r="BD15" s="28">
        <v>54155</v>
      </c>
      <c r="BE15" s="12">
        <v>429778.57575816353</v>
      </c>
      <c r="BF15" s="12">
        <v>1673511.1682006379</v>
      </c>
      <c r="BG15" s="12">
        <v>57361.818817640116</v>
      </c>
      <c r="BH15" s="12">
        <v>60828.069643952309</v>
      </c>
      <c r="BI15" s="30">
        <v>59230.038699477271</v>
      </c>
      <c r="BJ15" s="12">
        <v>55048.733323621382</v>
      </c>
      <c r="BK15" s="12">
        <v>44303.200737552368</v>
      </c>
      <c r="BL15" s="32">
        <v>38308.977388068131</v>
      </c>
      <c r="BN15" s="10" t="s">
        <v>20</v>
      </c>
      <c r="BO15" s="10">
        <v>54155</v>
      </c>
      <c r="BP15" s="10">
        <v>58527</v>
      </c>
      <c r="BQ15" s="37">
        <v>112682</v>
      </c>
      <c r="BR15" s="12">
        <v>59230.038699477271</v>
      </c>
      <c r="BS15" s="8">
        <v>62235.375269241216</v>
      </c>
      <c r="BT15" s="40">
        <v>121465.41396871849</v>
      </c>
      <c r="BU15" s="12">
        <v>38308.977388068131</v>
      </c>
      <c r="BV15" s="12">
        <v>39170.983709655447</v>
      </c>
      <c r="BW15" s="43">
        <v>77479.961097723572</v>
      </c>
    </row>
    <row r="16" spans="1:86" x14ac:dyDescent="0.3">
      <c r="A16" s="9" t="s">
        <v>21</v>
      </c>
      <c r="B16" s="12">
        <v>89696</v>
      </c>
      <c r="C16" s="12">
        <v>5401</v>
      </c>
      <c r="D16" s="11">
        <f t="shared" si="3"/>
        <v>60.214502318943985</v>
      </c>
      <c r="E16" s="12">
        <v>431778</v>
      </c>
      <c r="F16" s="74">
        <f t="shared" si="4"/>
        <v>0.93978549768105601</v>
      </c>
      <c r="G16" s="11">
        <f t="shared" si="10"/>
        <v>12.508742918814763</v>
      </c>
      <c r="H16" s="11">
        <f t="shared" si="0"/>
        <v>0.29480358583138488</v>
      </c>
      <c r="I16" s="83">
        <v>2758</v>
      </c>
      <c r="J16" s="61">
        <v>65</v>
      </c>
      <c r="K16" s="11">
        <f t="shared" si="5"/>
        <v>0.97643219724438002</v>
      </c>
      <c r="L16" s="11">
        <f t="shared" si="1"/>
        <v>0.94116201804596589</v>
      </c>
      <c r="M16" s="12">
        <f t="shared" si="9"/>
        <v>90105.646958210345</v>
      </c>
      <c r="N16" s="86">
        <f t="shared" si="2"/>
        <v>1.2213939332983377E-2</v>
      </c>
      <c r="O16" s="12">
        <f t="shared" si="6"/>
        <v>5301.6344296837487</v>
      </c>
      <c r="P16" s="40">
        <f t="shared" si="7"/>
        <v>434064.25111076521</v>
      </c>
      <c r="Q16" s="12">
        <f>SUM(P16:$P$24)</f>
        <v>1531926.9385504976</v>
      </c>
      <c r="S16" s="18" t="s">
        <v>21</v>
      </c>
      <c r="T16">
        <v>80767</v>
      </c>
      <c r="U16">
        <v>9395</v>
      </c>
      <c r="V16" s="2">
        <v>116.3222603290948</v>
      </c>
      <c r="W16">
        <v>381127</v>
      </c>
      <c r="X16" s="2">
        <v>0.88367773967090524</v>
      </c>
      <c r="Y16" s="2">
        <v>24.650575792321195</v>
      </c>
      <c r="Z16" s="2">
        <v>0.5869184712457427</v>
      </c>
      <c r="AA16" s="1">
        <v>4326</v>
      </c>
      <c r="AB16" s="1">
        <v>103</v>
      </c>
      <c r="AC16" s="2">
        <v>0.97619047619047616</v>
      </c>
      <c r="AD16" s="2">
        <v>0.88628343313183622</v>
      </c>
      <c r="AE16" s="1">
        <v>82537.514109550277</v>
      </c>
      <c r="AF16" s="2">
        <v>2.4063657321075453E-2</v>
      </c>
      <c r="AG16" s="1">
        <v>9385.8827423706862</v>
      </c>
      <c r="AH16" s="58">
        <v>390043.89969226893</v>
      </c>
      <c r="AI16" s="8">
        <v>1243732.5924424743</v>
      </c>
      <c r="AK16" s="10" t="s">
        <v>21</v>
      </c>
      <c r="AL16" s="12">
        <v>434064.25111076521</v>
      </c>
      <c r="AM16" s="12">
        <v>1531926.9385504976</v>
      </c>
      <c r="AN16" s="25">
        <v>52190</v>
      </c>
      <c r="AO16" s="10"/>
      <c r="AP16" s="10"/>
      <c r="AQ16" s="10"/>
      <c r="AR16" s="10"/>
      <c r="AS16" s="10"/>
      <c r="AT16" s="10"/>
      <c r="AU16" s="10"/>
      <c r="AV16" s="12">
        <v>55574.180342778847</v>
      </c>
      <c r="AW16" s="12">
        <v>59145.652320118141</v>
      </c>
      <c r="AX16" s="15">
        <v>61767.704265530207</v>
      </c>
      <c r="AY16" s="12">
        <v>59095.459683792607</v>
      </c>
      <c r="AZ16" s="12">
        <v>53650.805699763994</v>
      </c>
      <c r="BA16" s="92">
        <v>43582.444398576103</v>
      </c>
      <c r="BC16" s="10" t="s">
        <v>21</v>
      </c>
      <c r="BD16" s="28">
        <v>46970</v>
      </c>
      <c r="BE16" s="12">
        <v>390043.89969226893</v>
      </c>
      <c r="BF16" s="12">
        <v>1243732.5924424743</v>
      </c>
      <c r="BG16" s="12">
        <v>49148.162750021867</v>
      </c>
      <c r="BH16" s="12">
        <v>52058.498880743115</v>
      </c>
      <c r="BI16" s="30">
        <v>55204.281536896553</v>
      </c>
      <c r="BJ16" s="12">
        <v>53753.994676244161</v>
      </c>
      <c r="BK16" s="12">
        <v>49959.267003451132</v>
      </c>
      <c r="BL16" s="32">
        <v>40207.200077483387</v>
      </c>
      <c r="BN16" s="10" t="s">
        <v>21</v>
      </c>
      <c r="BO16" s="10">
        <v>46970</v>
      </c>
      <c r="BP16" s="10">
        <v>52190</v>
      </c>
      <c r="BQ16" s="37">
        <v>99160</v>
      </c>
      <c r="BR16" s="12">
        <v>55204.281536896553</v>
      </c>
      <c r="BS16" s="8">
        <v>61767.704265530207</v>
      </c>
      <c r="BT16" s="40">
        <v>116971.98580242676</v>
      </c>
      <c r="BU16" s="12">
        <v>40207.200077483387</v>
      </c>
      <c r="BV16" s="12">
        <v>43582.444398576103</v>
      </c>
      <c r="BW16" s="43">
        <v>83789.64447605949</v>
      </c>
    </row>
    <row r="17" spans="1:75" x14ac:dyDescent="0.3">
      <c r="A17" s="9" t="s">
        <v>22</v>
      </c>
      <c r="B17" s="12">
        <v>84294</v>
      </c>
      <c r="C17" s="12">
        <v>9081</v>
      </c>
      <c r="D17" s="11">
        <f t="shared" si="3"/>
        <v>107.73008755071535</v>
      </c>
      <c r="E17" s="12">
        <v>393082</v>
      </c>
      <c r="F17" s="74">
        <f t="shared" si="4"/>
        <v>0.89226991244928466</v>
      </c>
      <c r="G17" s="11">
        <f t="shared" si="10"/>
        <v>23.102049953953628</v>
      </c>
      <c r="H17" s="11">
        <f t="shared" si="0"/>
        <v>0.54501706680006157</v>
      </c>
      <c r="I17" s="83">
        <v>4154</v>
      </c>
      <c r="J17" s="61">
        <v>98</v>
      </c>
      <c r="K17" s="11">
        <f t="shared" si="5"/>
        <v>0.9764082811747713</v>
      </c>
      <c r="L17" s="11">
        <f t="shared" si="1"/>
        <v>0.89467258009968598</v>
      </c>
      <c r="M17" s="12">
        <f t="shared" si="9"/>
        <v>84804.012528526597</v>
      </c>
      <c r="N17" s="86">
        <f t="shared" si="2"/>
        <v>2.2557032887153567E-2</v>
      </c>
      <c r="O17" s="12">
        <f t="shared" si="6"/>
        <v>8932.1878368236121</v>
      </c>
      <c r="P17" s="40">
        <f t="shared" si="7"/>
        <v>395982.39190007001</v>
      </c>
      <c r="Q17" s="12">
        <f>SUM(P17:$P$24)</f>
        <v>1097862.6874397323</v>
      </c>
      <c r="S17" s="18" t="s">
        <v>22</v>
      </c>
      <c r="T17">
        <v>71372</v>
      </c>
      <c r="U17">
        <v>12757</v>
      </c>
      <c r="V17" s="2">
        <v>178.73956173289247</v>
      </c>
      <c r="W17">
        <v>326916</v>
      </c>
      <c r="X17" s="2">
        <v>0.8212604382671076</v>
      </c>
      <c r="Y17" s="2">
        <v>39.022256481787373</v>
      </c>
      <c r="Z17" s="2">
        <v>0.94337913908369031</v>
      </c>
      <c r="AA17" s="1">
        <v>5336</v>
      </c>
      <c r="AB17" s="1">
        <v>129</v>
      </c>
      <c r="AC17" s="2">
        <v>0.97582458770614688</v>
      </c>
      <c r="AD17" s="2">
        <v>0.82517937028132082</v>
      </c>
      <c r="AE17" s="1">
        <v>73151.631367179594</v>
      </c>
      <c r="AF17" s="2">
        <v>3.8078877342703682E-2</v>
      </c>
      <c r="AG17" s="1">
        <v>12788.41426055902</v>
      </c>
      <c r="AH17" s="58">
        <v>335840.10750803864</v>
      </c>
      <c r="AI17" s="8">
        <v>853688.69275020552</v>
      </c>
      <c r="AK17" s="10" t="s">
        <v>22</v>
      </c>
      <c r="AL17" s="12">
        <v>395982.39190007001</v>
      </c>
      <c r="AM17" s="12">
        <v>1097862.6874397323</v>
      </c>
      <c r="AN17" s="25">
        <v>44902</v>
      </c>
      <c r="AO17" s="10"/>
      <c r="AP17" s="10"/>
      <c r="AQ17" s="10"/>
      <c r="AR17" s="10"/>
      <c r="AS17" s="10"/>
      <c r="AT17" s="10"/>
      <c r="AU17" s="10"/>
      <c r="AV17" s="12">
        <v>47611.202674211912</v>
      </c>
      <c r="AW17" s="12">
        <v>50698.477941238692</v>
      </c>
      <c r="AX17" s="15">
        <v>53956.613142587026</v>
      </c>
      <c r="AY17" s="12">
        <v>56348.62399898337</v>
      </c>
      <c r="AZ17" s="12">
        <v>53910.824068418638</v>
      </c>
      <c r="BA17" s="92">
        <v>48943.847170075249</v>
      </c>
      <c r="BC17" s="10" t="s">
        <v>22</v>
      </c>
      <c r="BD17" s="28">
        <v>37979</v>
      </c>
      <c r="BE17" s="12">
        <v>335840.10750803864</v>
      </c>
      <c r="BF17" s="12">
        <v>853688.69275020552</v>
      </c>
      <c r="BG17" s="12">
        <v>40442.652383739463</v>
      </c>
      <c r="BH17" s="12">
        <v>42318.119254813435</v>
      </c>
      <c r="BI17" s="30">
        <v>44824.010514225753</v>
      </c>
      <c r="BJ17" s="12">
        <v>47532.628662780364</v>
      </c>
      <c r="BK17" s="12">
        <v>46283.885904379909</v>
      </c>
      <c r="BL17" s="32">
        <v>43016.505615648268</v>
      </c>
      <c r="BN17" s="10" t="s">
        <v>22</v>
      </c>
      <c r="BO17" s="10">
        <v>37979</v>
      </c>
      <c r="BP17" s="10">
        <v>44902</v>
      </c>
      <c r="BQ17" s="37">
        <v>82881</v>
      </c>
      <c r="BR17" s="12">
        <v>44824.010514225753</v>
      </c>
      <c r="BS17" s="8">
        <v>53956.613142587026</v>
      </c>
      <c r="BT17" s="40">
        <v>98780.623656812779</v>
      </c>
      <c r="BU17" s="12">
        <v>43016.505615648268</v>
      </c>
      <c r="BV17" s="12">
        <v>48943.847170075249</v>
      </c>
      <c r="BW17" s="43">
        <v>91960.352785723517</v>
      </c>
    </row>
    <row r="18" spans="1:75" x14ac:dyDescent="0.3">
      <c r="A18" s="9" t="s">
        <v>23</v>
      </c>
      <c r="B18" s="12">
        <v>75214</v>
      </c>
      <c r="C18" s="12">
        <v>14894</v>
      </c>
      <c r="D18" s="11">
        <f t="shared" si="3"/>
        <v>198.02164490653334</v>
      </c>
      <c r="E18" s="12">
        <v>325169</v>
      </c>
      <c r="F18" s="74">
        <f t="shared" si="4"/>
        <v>0.80197835509346671</v>
      </c>
      <c r="G18" s="11">
        <f t="shared" si="10"/>
        <v>45.80387429305992</v>
      </c>
      <c r="H18" s="11">
        <f t="shared" si="0"/>
        <v>1.2109374451935806</v>
      </c>
      <c r="I18" s="83">
        <v>6922</v>
      </c>
      <c r="J18" s="61">
        <v>183</v>
      </c>
      <c r="K18" s="11">
        <f t="shared" si="5"/>
        <v>0.97356255417509385</v>
      </c>
      <c r="L18" s="11">
        <f t="shared" si="1"/>
        <v>0.80667080995378082</v>
      </c>
      <c r="M18" s="12">
        <f t="shared" si="9"/>
        <v>75871.82469170299</v>
      </c>
      <c r="N18" s="86">
        <f t="shared" si="2"/>
        <v>4.4592936847866339E-2</v>
      </c>
      <c r="O18" s="12">
        <f t="shared" si="6"/>
        <v>14668.238414975673</v>
      </c>
      <c r="P18" s="40">
        <f t="shared" si="7"/>
        <v>328936.36194041144</v>
      </c>
      <c r="Q18" s="12">
        <f>SUM(P18:$P$24)</f>
        <v>701880.29553966259</v>
      </c>
      <c r="S18" s="18" t="s">
        <v>23</v>
      </c>
      <c r="T18">
        <v>58616</v>
      </c>
      <c r="U18">
        <v>17159</v>
      </c>
      <c r="V18" s="2">
        <v>292.73577180292068</v>
      </c>
      <c r="W18">
        <v>251759</v>
      </c>
      <c r="X18" s="2">
        <v>0.70726422819707935</v>
      </c>
      <c r="Y18" s="2">
        <v>68.156451209291419</v>
      </c>
      <c r="Z18" s="2">
        <v>1.7925817687957095</v>
      </c>
      <c r="AA18" s="1">
        <v>7110</v>
      </c>
      <c r="AB18" s="1">
        <v>187</v>
      </c>
      <c r="AC18" s="2">
        <v>0.97369901547116733</v>
      </c>
      <c r="AD18" s="2">
        <v>0.71373639438249958</v>
      </c>
      <c r="AE18" s="1">
        <v>60363.21710662057</v>
      </c>
      <c r="AF18" s="2">
        <v>6.6363869440495701E-2</v>
      </c>
      <c r="AG18" s="1">
        <v>17279.792175613184</v>
      </c>
      <c r="AH18" s="58">
        <v>260379.51556014805</v>
      </c>
      <c r="AI18" s="8">
        <v>517848.585242167</v>
      </c>
      <c r="AK18" s="10" t="s">
        <v>23</v>
      </c>
      <c r="AL18" s="12">
        <v>328936.36194041144</v>
      </c>
      <c r="AM18" s="12">
        <v>701880.29553966259</v>
      </c>
      <c r="AN18" s="25">
        <v>36982</v>
      </c>
      <c r="AO18" s="10"/>
      <c r="AP18" s="10"/>
      <c r="AQ18" s="10"/>
      <c r="AR18" s="10"/>
      <c r="AS18" s="10"/>
      <c r="AT18" s="10"/>
      <c r="AU18" s="10"/>
      <c r="AV18" s="12">
        <v>37299.387109050251</v>
      </c>
      <c r="AW18" s="12">
        <v>39549.879276488318</v>
      </c>
      <c r="AX18" s="15">
        <v>42114.43041668315</v>
      </c>
      <c r="AY18" s="12">
        <v>44820.912224369109</v>
      </c>
      <c r="AZ18" s="12">
        <v>46807.918123923206</v>
      </c>
      <c r="BA18" s="92">
        <v>44782.875958662196</v>
      </c>
      <c r="BC18" s="10" t="s">
        <v>23</v>
      </c>
      <c r="BD18" s="28">
        <v>26772</v>
      </c>
      <c r="BE18" s="12">
        <v>260379.51556014805</v>
      </c>
      <c r="BF18" s="12">
        <v>517848.585242167</v>
      </c>
      <c r="BG18" s="12">
        <v>29445.421795614933</v>
      </c>
      <c r="BH18" s="12">
        <v>31355.511150178787</v>
      </c>
      <c r="BI18" s="30">
        <v>32809.575582693476</v>
      </c>
      <c r="BJ18" s="12">
        <v>34752.413074658522</v>
      </c>
      <c r="BK18" s="12">
        <v>36852.426341659972</v>
      </c>
      <c r="BL18" s="32">
        <v>35884.266115342238</v>
      </c>
      <c r="BN18" s="10" t="s">
        <v>23</v>
      </c>
      <c r="BO18" s="10">
        <v>26772</v>
      </c>
      <c r="BP18" s="10">
        <v>36982</v>
      </c>
      <c r="BQ18" s="37">
        <v>63754</v>
      </c>
      <c r="BR18" s="12">
        <v>32809.575582693476</v>
      </c>
      <c r="BS18" s="8">
        <v>42114.43041668315</v>
      </c>
      <c r="BT18" s="40">
        <v>74924.005999376619</v>
      </c>
      <c r="BU18" s="12">
        <v>35884.266115342238</v>
      </c>
      <c r="BV18" s="12">
        <v>44782.875958662196</v>
      </c>
      <c r="BW18" s="43">
        <v>80667.142074004427</v>
      </c>
    </row>
    <row r="19" spans="1:75" x14ac:dyDescent="0.3">
      <c r="A19" s="9" t="s">
        <v>24</v>
      </c>
      <c r="B19" s="12">
        <v>60320</v>
      </c>
      <c r="C19" s="12">
        <v>23104</v>
      </c>
      <c r="D19" s="11">
        <f t="shared" si="3"/>
        <v>383.0238726790451</v>
      </c>
      <c r="E19" s="12">
        <v>222695</v>
      </c>
      <c r="F19" s="74">
        <f t="shared" si="4"/>
        <v>0.61697612732095486</v>
      </c>
      <c r="G19" s="11">
        <f t="shared" si="10"/>
        <v>103.74727766676396</v>
      </c>
      <c r="H19" s="11">
        <f t="shared" si="0"/>
        <v>3.3209755975276556</v>
      </c>
      <c r="I19" s="77">
        <v>9372</v>
      </c>
      <c r="J19" s="61">
        <v>300</v>
      </c>
      <c r="K19" s="11">
        <f t="shared" si="5"/>
        <v>0.96798975672215104</v>
      </c>
      <c r="L19" s="11">
        <f t="shared" si="1"/>
        <v>0.62658778026034845</v>
      </c>
      <c r="M19" s="12">
        <f t="shared" si="9"/>
        <v>61203.586276727321</v>
      </c>
      <c r="N19" s="86">
        <f t="shared" si="2"/>
        <v>0.10042630206923632</v>
      </c>
      <c r="O19" s="12">
        <f t="shared" si="6"/>
        <v>22854.167007620024</v>
      </c>
      <c r="P19" s="40">
        <f t="shared" si="7"/>
        <v>227571.52794358402</v>
      </c>
      <c r="Q19" s="12">
        <f>SUM(P19:$P$24)</f>
        <v>372943.93359925103</v>
      </c>
      <c r="S19" s="18" t="s">
        <v>24</v>
      </c>
      <c r="T19">
        <v>41457</v>
      </c>
      <c r="U19">
        <v>19567</v>
      </c>
      <c r="V19" s="2">
        <v>471.98301854934027</v>
      </c>
      <c r="W19">
        <v>158369</v>
      </c>
      <c r="X19" s="2">
        <v>0.52801698145065967</v>
      </c>
      <c r="Y19" s="2">
        <v>123.55322064292885</v>
      </c>
      <c r="Z19" s="2">
        <v>4.197424482115939</v>
      </c>
      <c r="AA19" s="1">
        <v>7300</v>
      </c>
      <c r="AB19" s="1">
        <v>248</v>
      </c>
      <c r="AC19" s="2">
        <v>0.96602739726027398</v>
      </c>
      <c r="AD19" s="2">
        <v>0.53959791521772815</v>
      </c>
      <c r="AE19" s="1">
        <v>43083.424931007386</v>
      </c>
      <c r="AF19" s="2">
        <v>0.11935579616081292</v>
      </c>
      <c r="AG19" s="1">
        <v>19835.698657796307</v>
      </c>
      <c r="AH19" s="58">
        <v>166189.65559972357</v>
      </c>
      <c r="AI19" s="8">
        <v>257469.06968201886</v>
      </c>
      <c r="AK19" s="10" t="s">
        <v>24</v>
      </c>
      <c r="AL19" s="12">
        <v>227571.52794358402</v>
      </c>
      <c r="AM19" s="12">
        <v>372943.93359925103</v>
      </c>
      <c r="AN19" s="25">
        <v>40800</v>
      </c>
      <c r="AO19" s="10"/>
      <c r="AP19" s="10"/>
      <c r="AQ19" s="10"/>
      <c r="AR19" s="10"/>
      <c r="AS19" s="10"/>
      <c r="AT19" s="10"/>
      <c r="AU19" s="10"/>
      <c r="AV19" s="12">
        <v>41489.364158503246</v>
      </c>
      <c r="AW19" s="12">
        <v>41977.657486860175</v>
      </c>
      <c r="AX19" s="15">
        <v>43724.97457140233</v>
      </c>
      <c r="AY19" s="12">
        <v>46180.334014893357</v>
      </c>
      <c r="AZ19" s="12">
        <v>49009.879603495545</v>
      </c>
      <c r="BA19" s="92">
        <v>51487.51916854977</v>
      </c>
      <c r="BC19" s="10" t="s">
        <v>24</v>
      </c>
      <c r="BD19" s="28">
        <v>22023</v>
      </c>
      <c r="BE19" s="12">
        <v>166189.65559972357</v>
      </c>
      <c r="BF19" s="12">
        <v>257469.06968201886</v>
      </c>
      <c r="BG19" s="12">
        <v>24895.199340410305</v>
      </c>
      <c r="BH19" s="12">
        <v>27619.804363860891</v>
      </c>
      <c r="BI19" s="30">
        <v>29804.87934822002</v>
      </c>
      <c r="BJ19" s="12">
        <v>31507.614880807327</v>
      </c>
      <c r="BK19" s="12">
        <v>33351.312625573992</v>
      </c>
      <c r="BL19" s="32">
        <v>35345.304008956053</v>
      </c>
      <c r="BN19" s="13" t="s">
        <v>24</v>
      </c>
      <c r="BO19" s="13">
        <v>22023</v>
      </c>
      <c r="BP19" s="13">
        <v>40800</v>
      </c>
      <c r="BQ19" s="38">
        <v>62823</v>
      </c>
      <c r="BR19" s="24">
        <v>29804.87934822002</v>
      </c>
      <c r="BS19" s="24">
        <v>43724.97457140233</v>
      </c>
      <c r="BT19" s="41">
        <v>73529.853919622343</v>
      </c>
      <c r="BU19" s="24">
        <v>35345.304008956053</v>
      </c>
      <c r="BV19" s="24">
        <v>51487.51916854977</v>
      </c>
      <c r="BW19" s="44">
        <v>86832.823177505823</v>
      </c>
    </row>
    <row r="20" spans="1:75" x14ac:dyDescent="0.3">
      <c r="A20" s="9" t="s">
        <v>25</v>
      </c>
      <c r="B20" s="12">
        <f>37216</f>
        <v>37216</v>
      </c>
      <c r="C20" s="12">
        <f>22725</f>
        <v>22725</v>
      </c>
      <c r="D20" s="11">
        <f t="shared" si="3"/>
        <v>610.62446259673266</v>
      </c>
      <c r="E20" s="12">
        <f>105888</f>
        <v>105888</v>
      </c>
      <c r="F20" s="74">
        <f t="shared" si="4"/>
        <v>0.38937553740326736</v>
      </c>
      <c r="G20" s="11">
        <f t="shared" si="10"/>
        <v>214.61355394378967</v>
      </c>
      <c r="H20" s="11">
        <f t="shared" si="0"/>
        <v>8.4271673458708651</v>
      </c>
      <c r="I20" s="83">
        <v>8455</v>
      </c>
      <c r="J20" s="6">
        <v>332</v>
      </c>
      <c r="K20" s="11">
        <f t="shared" si="5"/>
        <v>0.96073329390892959</v>
      </c>
      <c r="L20" s="11">
        <f t="shared" si="1"/>
        <v>0.40406714279630129</v>
      </c>
      <c r="M20" s="12">
        <f>(M19*L19)</f>
        <v>38349.419269107297</v>
      </c>
      <c r="N20" s="86">
        <f t="shared" si="2"/>
        <v>0.20618638659791882</v>
      </c>
      <c r="O20" s="12">
        <f t="shared" si="6"/>
        <v>22853.678997141691</v>
      </c>
      <c r="P20" s="12">
        <f>(O20/N20)</f>
        <v>110839.90254753496</v>
      </c>
      <c r="Q20" s="40">
        <f>SUM(P20:$P$24)</f>
        <v>145372.40565566701</v>
      </c>
      <c r="S20" s="18" t="s">
        <v>25</v>
      </c>
      <c r="T20">
        <v>21890</v>
      </c>
      <c r="U20">
        <v>15468</v>
      </c>
      <c r="V20" s="2">
        <v>706.62402923709453</v>
      </c>
      <c r="W20">
        <v>67062</v>
      </c>
      <c r="X20" s="2">
        <v>0.29337597076290545</v>
      </c>
      <c r="Y20" s="2">
        <v>230.6522322626823</v>
      </c>
      <c r="Z20" s="2">
        <v>8.3562958445847677</v>
      </c>
      <c r="AA20" s="1">
        <v>4996</v>
      </c>
      <c r="AB20" s="1">
        <v>181</v>
      </c>
      <c r="AC20" s="2">
        <v>0.96377101681345079</v>
      </c>
      <c r="AD20" s="2">
        <v>0.3067038354668753</v>
      </c>
      <c r="AE20" s="1">
        <v>23247.726273211079</v>
      </c>
      <c r="AF20" s="2">
        <v>0.22229593641809753</v>
      </c>
      <c r="AG20" s="1">
        <v>16117.559459333195</v>
      </c>
      <c r="AH20" s="1">
        <v>72504.966663083964</v>
      </c>
      <c r="AI20" s="82">
        <v>91279.414082295276</v>
      </c>
      <c r="AK20" s="13" t="s">
        <v>25</v>
      </c>
      <c r="AL20" s="24"/>
      <c r="AM20" s="24">
        <v>145372.40565566701</v>
      </c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26"/>
      <c r="BC20" s="13" t="s">
        <v>25</v>
      </c>
      <c r="BD20" s="13"/>
      <c r="BE20" s="24">
        <v>72504.966663083964</v>
      </c>
      <c r="BF20" s="24">
        <v>91279.414082295276</v>
      </c>
      <c r="BG20" s="13"/>
      <c r="BH20" s="13"/>
      <c r="BI20" s="13"/>
      <c r="BJ20" s="13"/>
      <c r="BK20" s="13"/>
      <c r="BL20" s="26"/>
    </row>
    <row r="21" spans="1:75" x14ac:dyDescent="0.3">
      <c r="A21" s="78" t="s">
        <v>69</v>
      </c>
      <c r="B21" s="70">
        <v>14490</v>
      </c>
      <c r="C21" s="70">
        <v>12112</v>
      </c>
      <c r="D21" s="72">
        <f t="shared" si="3"/>
        <v>835.88681849551415</v>
      </c>
      <c r="E21" s="70">
        <v>27992</v>
      </c>
      <c r="F21" s="75">
        <f t="shared" si="4"/>
        <v>0.16411318150448584</v>
      </c>
      <c r="G21" s="72">
        <f t="shared" si="10"/>
        <v>432.69505573020859</v>
      </c>
      <c r="H21" s="72">
        <f t="shared" si="0"/>
        <v>15.698039620818912</v>
      </c>
      <c r="I21" s="84">
        <v>4548</v>
      </c>
      <c r="J21" s="79">
        <v>165</v>
      </c>
      <c r="K21" s="72">
        <f t="shared" si="5"/>
        <v>0.96372031662269131</v>
      </c>
      <c r="L21" s="72">
        <f t="shared" si="1"/>
        <v>0.17523377277688945</v>
      </c>
      <c r="M21" s="70">
        <f>(M20*L20)</f>
        <v>15495.740271965606</v>
      </c>
      <c r="N21" s="87">
        <f t="shared" si="2"/>
        <v>0.41699701610938966</v>
      </c>
      <c r="O21" s="70">
        <f t="shared" si="6"/>
        <v>12780.36324213829</v>
      </c>
      <c r="P21" s="70">
        <f>(O21/N21)</f>
        <v>30648.572407975345</v>
      </c>
      <c r="Q21" s="70">
        <f>SUM(P21:$P$24)</f>
        <v>34532.503108132063</v>
      </c>
      <c r="S21" s="62" t="s">
        <v>69</v>
      </c>
      <c r="T21" s="65">
        <v>6422</v>
      </c>
      <c r="U21" s="65">
        <v>5681</v>
      </c>
      <c r="V21" s="64">
        <v>884.61538461538453</v>
      </c>
      <c r="W21" s="65">
        <v>15097</v>
      </c>
      <c r="X21" s="64">
        <v>0.11538461538461542</v>
      </c>
      <c r="Y21" s="64">
        <v>376.29992713784196</v>
      </c>
      <c r="Z21" s="64">
        <v>15.706816476653016</v>
      </c>
      <c r="AA21" s="63">
        <v>1701</v>
      </c>
      <c r="AB21" s="63">
        <v>71</v>
      </c>
      <c r="AC21" s="64">
        <v>0.95825984714873602</v>
      </c>
      <c r="AD21" s="64">
        <v>0.12626820203231029</v>
      </c>
      <c r="AE21" s="63">
        <v>7130.166813877885</v>
      </c>
      <c r="AF21" s="64">
        <v>0.36059311066118899</v>
      </c>
      <c r="AG21" s="63">
        <v>6229.8534700990785</v>
      </c>
      <c r="AH21" s="63">
        <v>17276.684678406433</v>
      </c>
      <c r="AI21" s="66">
        <v>18774.44741921133</v>
      </c>
    </row>
    <row r="22" spans="1:75" x14ac:dyDescent="0.3">
      <c r="A22" s="78" t="s">
        <v>70</v>
      </c>
      <c r="B22" s="70">
        <v>2378</v>
      </c>
      <c r="C22" s="70">
        <v>2268</v>
      </c>
      <c r="D22" s="72">
        <f t="shared" si="3"/>
        <v>953.74264087468464</v>
      </c>
      <c r="E22" s="70">
        <v>3181</v>
      </c>
      <c r="F22" s="75">
        <f t="shared" si="4"/>
        <v>4.6257359125315367E-2</v>
      </c>
      <c r="G22" s="72">
        <f t="shared" si="10"/>
        <v>712.98333857277589</v>
      </c>
      <c r="H22" s="72">
        <f>G22*(1-K22)</f>
        <v>25.866809776716792</v>
      </c>
      <c r="I22" s="85"/>
      <c r="J22" s="85"/>
      <c r="K22" s="72">
        <f>K21</f>
        <v>0.96372031662269131</v>
      </c>
      <c r="L22" s="72">
        <f t="shared" si="1"/>
        <v>5.1713942898021427E-2</v>
      </c>
      <c r="M22" s="70">
        <f>(M21*L21)</f>
        <v>2715.3770298273162</v>
      </c>
      <c r="N22" s="87">
        <f t="shared" si="2"/>
        <v>0.68711652879605911</v>
      </c>
      <c r="O22" s="70">
        <f t="shared" si="6"/>
        <v>2574.9541771602271</v>
      </c>
      <c r="P22" s="70">
        <f>(O22/N22)</f>
        <v>3747.4781485346734</v>
      </c>
      <c r="Q22" s="70">
        <f>SUM(P22:$P$24)</f>
        <v>3883.9307001567208</v>
      </c>
      <c r="S22" s="62" t="s">
        <v>70</v>
      </c>
      <c r="T22" s="65">
        <v>741</v>
      </c>
      <c r="U22" s="65">
        <v>718</v>
      </c>
      <c r="V22" s="64">
        <v>968.9608636977058</v>
      </c>
      <c r="W22" s="65">
        <v>1157</v>
      </c>
      <c r="X22" s="64">
        <v>3.1039136302294157E-2</v>
      </c>
      <c r="Y22" s="64">
        <v>620.57044079515993</v>
      </c>
      <c r="Z22" s="64">
        <v>25.902705053766237</v>
      </c>
      <c r="AA22" s="64"/>
      <c r="AB22" s="64"/>
      <c r="AC22" s="64">
        <v>0.95825984714873602</v>
      </c>
      <c r="AD22" s="64">
        <v>3.5880422695031021E-2</v>
      </c>
      <c r="AE22" s="64">
        <v>900.31334377880694</v>
      </c>
      <c r="AF22" s="64">
        <v>0.59466773574139364</v>
      </c>
      <c r="AG22" s="63">
        <v>868.00972044604657</v>
      </c>
      <c r="AH22" s="63">
        <v>1459.6549775209642</v>
      </c>
      <c r="AI22" s="66">
        <v>1497.7627408048975</v>
      </c>
      <c r="AO22" t="s">
        <v>26</v>
      </c>
      <c r="AP22" s="1">
        <v>33499.512120801141</v>
      </c>
      <c r="AQ22" s="1">
        <v>30792.557298094242</v>
      </c>
      <c r="AR22" s="1">
        <v>29228.837172660813</v>
      </c>
      <c r="AS22" s="1">
        <v>27624.29898281402</v>
      </c>
      <c r="AT22" s="1">
        <v>24949.804229038717</v>
      </c>
      <c r="AU22" s="1">
        <v>21274.879857409982</v>
      </c>
    </row>
    <row r="23" spans="1:75" x14ac:dyDescent="0.3">
      <c r="A23" s="78" t="s">
        <v>71</v>
      </c>
      <c r="B23" s="70">
        <v>110</v>
      </c>
      <c r="C23" s="70">
        <v>109</v>
      </c>
      <c r="D23" s="72">
        <f t="shared" si="3"/>
        <v>990.90909090909099</v>
      </c>
      <c r="E23" s="70">
        <v>102</v>
      </c>
      <c r="F23" s="75">
        <f t="shared" si="4"/>
        <v>9.0909090909090384E-3</v>
      </c>
      <c r="G23" s="72">
        <f t="shared" si="10"/>
        <v>1068.627450980392</v>
      </c>
      <c r="H23" s="72">
        <f t="shared" ref="H23:H24" si="13">G23*(1-K23)</f>
        <v>38.769465569869091</v>
      </c>
      <c r="I23" s="68"/>
      <c r="J23" s="68"/>
      <c r="K23" s="72">
        <f t="shared" ref="K23:K24" si="14">K22</f>
        <v>0.96372031662269131</v>
      </c>
      <c r="L23" s="72">
        <f t="shared" si="1"/>
        <v>1.0781232085353918E-2</v>
      </c>
      <c r="M23" s="70">
        <f t="shared" ref="M23:M24" si="15">(M22*L22)</f>
        <v>140.42285266708885</v>
      </c>
      <c r="N23" s="87">
        <f t="shared" si="2"/>
        <v>1.029857985410523</v>
      </c>
      <c r="O23" s="70">
        <f t="shared" si="6"/>
        <v>138.90892130239752</v>
      </c>
      <c r="P23" s="70">
        <f t="shared" ref="P23:P24" si="16">(O23/N23)</f>
        <v>134.88162763240166</v>
      </c>
      <c r="Q23" s="70">
        <f>SUM(P23:$P$24)</f>
        <v>136.45255162204717</v>
      </c>
      <c r="S23" s="62" t="s">
        <v>71</v>
      </c>
      <c r="T23" s="65">
        <v>23</v>
      </c>
      <c r="U23" s="65">
        <v>23</v>
      </c>
      <c r="V23" s="64">
        <v>1000</v>
      </c>
      <c r="W23" s="65">
        <v>26</v>
      </c>
      <c r="X23" s="64">
        <v>0</v>
      </c>
      <c r="Y23" s="64">
        <v>884.61538461538453</v>
      </c>
      <c r="Z23" s="64">
        <v>36.923981368425821</v>
      </c>
      <c r="AA23" s="64"/>
      <c r="AB23" s="64"/>
      <c r="AC23" s="64">
        <v>0.95825984714873602</v>
      </c>
      <c r="AD23" s="64">
        <v>0</v>
      </c>
      <c r="AE23" s="64">
        <v>32.303623332760367</v>
      </c>
      <c r="AF23" s="64">
        <v>0.84769140324695869</v>
      </c>
      <c r="AG23" s="63">
        <v>32.303623332760367</v>
      </c>
      <c r="AH23" s="63">
        <v>38.107763283933323</v>
      </c>
      <c r="AI23" s="66">
        <v>38.107763283933323</v>
      </c>
      <c r="AO23" t="s">
        <v>27</v>
      </c>
      <c r="AP23" s="1">
        <v>16341.225424781045</v>
      </c>
      <c r="AQ23" s="1">
        <v>15020.759657606948</v>
      </c>
      <c r="AR23" s="1">
        <v>14257.969352517472</v>
      </c>
      <c r="AS23" s="1">
        <v>13475.267796494645</v>
      </c>
      <c r="AT23" s="1">
        <v>12170.63620928718</v>
      </c>
      <c r="AU23" s="1">
        <v>10377.990174346334</v>
      </c>
    </row>
    <row r="24" spans="1:75" x14ac:dyDescent="0.3">
      <c r="A24" s="67" t="s">
        <v>72</v>
      </c>
      <c r="B24" s="71">
        <v>1</v>
      </c>
      <c r="C24" s="71">
        <v>1</v>
      </c>
      <c r="D24" s="73">
        <f t="shared" si="3"/>
        <v>1000</v>
      </c>
      <c r="E24" s="71">
        <v>1</v>
      </c>
      <c r="F24" s="76">
        <f t="shared" si="4"/>
        <v>0</v>
      </c>
      <c r="G24" s="73">
        <f t="shared" si="10"/>
        <v>1000</v>
      </c>
      <c r="H24" s="73">
        <f t="shared" si="13"/>
        <v>36.279683377308693</v>
      </c>
      <c r="I24" s="69"/>
      <c r="J24" s="69"/>
      <c r="K24" s="73">
        <f t="shared" si="14"/>
        <v>0.96372031662269131</v>
      </c>
      <c r="L24" s="73">
        <f t="shared" si="1"/>
        <v>0</v>
      </c>
      <c r="M24" s="71">
        <f t="shared" si="15"/>
        <v>1.5139313646913444</v>
      </c>
      <c r="N24" s="88">
        <f t="shared" si="2"/>
        <v>0.96372031662269131</v>
      </c>
      <c r="O24" s="71">
        <f t="shared" si="6"/>
        <v>1.5139313646913444</v>
      </c>
      <c r="P24" s="71">
        <f t="shared" si="16"/>
        <v>1.5709239896455018</v>
      </c>
      <c r="Q24" s="71">
        <f>SUM(P24:$P$24)</f>
        <v>1.5709239896455018</v>
      </c>
      <c r="S24" s="19"/>
      <c r="T24" s="4"/>
      <c r="U24" s="4"/>
      <c r="V24" s="81"/>
      <c r="W24" s="4"/>
      <c r="X24" s="81"/>
      <c r="Y24" s="81"/>
      <c r="Z24" s="81"/>
      <c r="AA24" s="81"/>
      <c r="AB24" s="81"/>
      <c r="AC24" s="81"/>
      <c r="AD24" s="81"/>
      <c r="AE24" s="81"/>
      <c r="AF24" s="81"/>
      <c r="AG24" s="20"/>
      <c r="AH24" s="20"/>
      <c r="AI24" s="21"/>
      <c r="AO24" t="s">
        <v>28</v>
      </c>
      <c r="AP24" s="1">
        <v>17158.286696020095</v>
      </c>
      <c r="AQ24" s="1">
        <v>15771.797640487293</v>
      </c>
      <c r="AR24" s="1">
        <v>14970.867820143341</v>
      </c>
      <c r="AS24" s="1">
        <v>14149.031186319375</v>
      </c>
      <c r="AT24" s="1">
        <v>12779.168019751536</v>
      </c>
      <c r="AU24" s="1">
        <v>10896.889683063648</v>
      </c>
    </row>
    <row r="25" spans="1:75" x14ac:dyDescent="0.3">
      <c r="B25" s="1"/>
      <c r="C25" s="1"/>
      <c r="D25" s="2"/>
      <c r="E25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F14D-F5F0-4CFC-AB8E-47C3241A43C0}">
  <dimension ref="A1:AX24"/>
  <sheetViews>
    <sheetView topLeftCell="V1" zoomScale="82" workbookViewId="0">
      <selection activeCell="AN20" sqref="AN20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6" t="s">
        <v>29</v>
      </c>
      <c r="B1" s="14" t="s">
        <v>42</v>
      </c>
      <c r="C1" s="14" t="s">
        <v>0</v>
      </c>
      <c r="D1" s="14" t="s">
        <v>41</v>
      </c>
      <c r="E1" s="14" t="s">
        <v>43</v>
      </c>
      <c r="F1" s="14" t="s">
        <v>44</v>
      </c>
      <c r="G1" s="14" t="s">
        <v>45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1</v>
      </c>
      <c r="M1" s="14" t="s">
        <v>2</v>
      </c>
      <c r="N1" s="14" t="s">
        <v>3</v>
      </c>
      <c r="O1" s="14" t="s">
        <v>4</v>
      </c>
      <c r="P1" s="14" t="s">
        <v>5</v>
      </c>
      <c r="Q1" s="14" t="s">
        <v>6</v>
      </c>
      <c r="S1" s="33" t="s">
        <v>29</v>
      </c>
      <c r="T1" s="33" t="s">
        <v>30</v>
      </c>
      <c r="U1" s="34" t="s">
        <v>31</v>
      </c>
      <c r="V1" s="34" t="s">
        <v>32</v>
      </c>
      <c r="W1" s="34" t="s">
        <v>35</v>
      </c>
      <c r="X1" s="34" t="s">
        <v>36</v>
      </c>
      <c r="Y1" s="34" t="s">
        <v>37</v>
      </c>
      <c r="Z1" s="34" t="s">
        <v>38</v>
      </c>
      <c r="AA1" s="34" t="s">
        <v>39</v>
      </c>
      <c r="AB1" s="34" t="s">
        <v>40</v>
      </c>
      <c r="AD1" s="49" t="s">
        <v>29</v>
      </c>
      <c r="AE1" s="50" t="s">
        <v>50</v>
      </c>
      <c r="AF1" s="51" t="s">
        <v>51</v>
      </c>
      <c r="AG1" s="52" t="s">
        <v>52</v>
      </c>
      <c r="AH1" s="53" t="s">
        <v>33</v>
      </c>
      <c r="AI1" s="54" t="s">
        <v>53</v>
      </c>
      <c r="AJ1" s="55" t="s">
        <v>54</v>
      </c>
      <c r="AK1" s="53" t="s">
        <v>34</v>
      </c>
      <c r="AL1" s="51" t="s">
        <v>6</v>
      </c>
      <c r="AM1" s="56" t="s">
        <v>55</v>
      </c>
    </row>
    <row r="2" spans="1:50" x14ac:dyDescent="0.3">
      <c r="A2" s="10" t="s">
        <v>7</v>
      </c>
      <c r="B2" s="10">
        <v>498706</v>
      </c>
      <c r="C2" s="10">
        <v>8252266</v>
      </c>
      <c r="D2" s="25">
        <v>19730</v>
      </c>
      <c r="E2" s="10"/>
      <c r="F2" s="10"/>
      <c r="G2" s="10"/>
      <c r="H2" s="10"/>
      <c r="I2" s="10"/>
      <c r="J2" s="10"/>
      <c r="K2" s="10"/>
      <c r="L2" s="12">
        <f t="shared" ref="L2:Q2" si="0">F23*$B$2/500000</f>
        <v>16286.105672973285</v>
      </c>
      <c r="M2" s="12">
        <f t="shared" si="0"/>
        <v>14946.520366237515</v>
      </c>
      <c r="N2" s="15">
        <f t="shared" si="0"/>
        <v>14168.989925416749</v>
      </c>
      <c r="O2" s="12">
        <f t="shared" si="0"/>
        <v>13378.182484802175</v>
      </c>
      <c r="P2" s="12">
        <f t="shared" si="0"/>
        <v>12075.06030079742</v>
      </c>
      <c r="Q2" s="15">
        <f t="shared" si="0"/>
        <v>10292.081153365245</v>
      </c>
      <c r="S2" s="22" t="s">
        <v>7</v>
      </c>
      <c r="T2" s="27">
        <v>20970</v>
      </c>
      <c r="U2" s="22">
        <v>498605</v>
      </c>
      <c r="V2" s="22">
        <f>SUM(U2:$U$19,$V$20)</f>
        <v>7996830</v>
      </c>
      <c r="W2" s="23">
        <v>17096.947710728331</v>
      </c>
      <c r="X2" s="23">
        <v>15690.668001925476</v>
      </c>
      <c r="Y2" s="29">
        <v>14874.426381175557</v>
      </c>
      <c r="Z2" s="23">
        <v>14044.246734000646</v>
      </c>
      <c r="AA2" s="23">
        <v>12676.245550169942</v>
      </c>
      <c r="AB2" s="31">
        <v>10804.49659648643</v>
      </c>
      <c r="AD2" s="22" t="s">
        <v>7</v>
      </c>
      <c r="AE2" s="22">
        <v>20970</v>
      </c>
      <c r="AF2" s="22">
        <v>19730</v>
      </c>
      <c r="AG2" s="36">
        <v>40700</v>
      </c>
      <c r="AH2" s="23">
        <v>14874.426381175557</v>
      </c>
      <c r="AI2" s="17">
        <v>14168.989925416749</v>
      </c>
      <c r="AJ2" s="39">
        <v>29043.416306592306</v>
      </c>
      <c r="AK2" s="23">
        <v>10804.49659648643</v>
      </c>
      <c r="AL2" s="23">
        <v>10292.081153365245</v>
      </c>
      <c r="AM2" s="43">
        <v>21096.577749851676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10" t="s">
        <v>8</v>
      </c>
      <c r="B3" s="10">
        <v>498464</v>
      </c>
      <c r="C3" s="10">
        <v>7753560</v>
      </c>
      <c r="D3" s="25">
        <v>25551</v>
      </c>
      <c r="E3" s="10"/>
      <c r="F3" s="10"/>
      <c r="G3" s="10"/>
      <c r="H3" s="10"/>
      <c r="I3" s="10"/>
      <c r="J3" s="10"/>
      <c r="K3" s="10"/>
      <c r="L3" s="12">
        <f t="shared" ref="L3:L18" si="1">D2*(B3/B2)</f>
        <v>19720.425902234983</v>
      </c>
      <c r="M3" s="12">
        <f>L2*($B$3/$B$2)</f>
        <v>16278.202745050099</v>
      </c>
      <c r="N3" s="15">
        <f t="shared" ref="N3:Q3" si="2">M2*($B$3/$B$2)</f>
        <v>14939.267479910441</v>
      </c>
      <c r="O3" s="12">
        <f t="shared" si="2"/>
        <v>14162.114340278509</v>
      </c>
      <c r="P3" s="12">
        <f t="shared" si="2"/>
        <v>13371.690643594486</v>
      </c>
      <c r="Q3" s="15">
        <f t="shared" si="2"/>
        <v>12069.200807242514</v>
      </c>
      <c r="S3" s="10" t="s">
        <v>8</v>
      </c>
      <c r="T3" s="28">
        <v>27490</v>
      </c>
      <c r="U3" s="10">
        <v>498318</v>
      </c>
      <c r="V3" s="10">
        <f>SUM(U3:$U$19,$V$20)</f>
        <v>7498225</v>
      </c>
      <c r="W3" s="12">
        <v>20957.929543426158</v>
      </c>
      <c r="X3" s="12">
        <v>17087.106606060348</v>
      </c>
      <c r="Y3" s="30">
        <v>15681.636360211989</v>
      </c>
      <c r="Z3" s="12">
        <v>14865.864572987919</v>
      </c>
      <c r="AA3" s="12">
        <v>14036.162782149666</v>
      </c>
      <c r="AB3" s="32">
        <v>12668.949027927089</v>
      </c>
      <c r="AD3" s="10" t="s">
        <v>8</v>
      </c>
      <c r="AE3" s="10">
        <v>27490</v>
      </c>
      <c r="AF3" s="10">
        <v>25551</v>
      </c>
      <c r="AG3" s="37">
        <v>53041</v>
      </c>
      <c r="AH3" s="12">
        <v>15681.636360211989</v>
      </c>
      <c r="AI3" s="8">
        <v>14939.267479910441</v>
      </c>
      <c r="AJ3" s="40">
        <v>30620.903840122432</v>
      </c>
      <c r="AK3" s="12">
        <v>12668.949027927089</v>
      </c>
      <c r="AL3" s="12">
        <v>12069.200807242514</v>
      </c>
      <c r="AM3" s="43">
        <v>24738.149835169603</v>
      </c>
    </row>
    <row r="4" spans="1:50" x14ac:dyDescent="0.3">
      <c r="A4" s="10" t="s">
        <v>9</v>
      </c>
      <c r="B4" s="10">
        <v>498231</v>
      </c>
      <c r="C4" s="10">
        <v>7255096</v>
      </c>
      <c r="D4" s="25">
        <v>30965</v>
      </c>
      <c r="E4" s="10"/>
      <c r="F4" s="10"/>
      <c r="G4" s="10"/>
      <c r="H4" s="10"/>
      <c r="I4" s="10"/>
      <c r="J4" s="10"/>
      <c r="K4" s="10"/>
      <c r="L4" s="12">
        <f t="shared" si="1"/>
        <v>25539.056543702256</v>
      </c>
      <c r="M4" s="12">
        <f>L3*($B$4/$B$3)</f>
        <v>19711.207865957098</v>
      </c>
      <c r="N4" s="15">
        <f>M3*($B$4/$B$3)</f>
        <v>16270.593727669513</v>
      </c>
      <c r="O4" s="12">
        <f t="shared" ref="O4:Q4" si="3">N3*($B$4/$B$3)</f>
        <v>14932.284329025284</v>
      </c>
      <c r="P4" s="12">
        <f t="shared" si="3"/>
        <v>14155.494458719792</v>
      </c>
      <c r="Q4" s="15">
        <f t="shared" si="3"/>
        <v>13365.440234497826</v>
      </c>
      <c r="S4" s="10" t="s">
        <v>9</v>
      </c>
      <c r="T4" s="28">
        <v>33319</v>
      </c>
      <c r="U4" s="10">
        <v>498133</v>
      </c>
      <c r="V4" s="10">
        <f>SUM(U4:$U$19,$V$20)</f>
        <v>6999907</v>
      </c>
      <c r="W4" s="12">
        <v>27479.794368254807</v>
      </c>
      <c r="X4" s="12">
        <v>20950.148935530127</v>
      </c>
      <c r="Y4" s="30">
        <v>17080.763036849279</v>
      </c>
      <c r="Z4" s="12">
        <v>15675.814570257302</v>
      </c>
      <c r="AA4" s="12">
        <v>14860.345637396584</v>
      </c>
      <c r="AB4" s="32">
        <v>14030.951872419939</v>
      </c>
      <c r="AD4" s="10" t="s">
        <v>9</v>
      </c>
      <c r="AE4" s="10">
        <v>33319</v>
      </c>
      <c r="AF4" s="10">
        <v>30965</v>
      </c>
      <c r="AG4" s="37">
        <v>64284</v>
      </c>
      <c r="AH4" s="12">
        <v>17080.763036849279</v>
      </c>
      <c r="AI4" s="8">
        <v>16270.593727669513</v>
      </c>
      <c r="AJ4" s="40">
        <v>33351.356764518794</v>
      </c>
      <c r="AK4" s="12">
        <v>14030.951872419939</v>
      </c>
      <c r="AL4" s="12">
        <v>13365.440234497826</v>
      </c>
      <c r="AM4" s="43">
        <v>27396.392106917767</v>
      </c>
      <c r="AO4" s="35" t="s">
        <v>56</v>
      </c>
      <c r="AP4" s="45">
        <f>SUM(AG2:AG5,AG15:AG19)/SUM(AG6:AG14)</f>
        <v>0.70123916314510637</v>
      </c>
      <c r="AQ4" s="3">
        <f t="shared" ref="AQ4:AV4" si="4">SUM(L2:L5,L15:L19,W2:W5,W15:W19)/SUM(L6:L14,W6:W14)</f>
        <v>0.74581878516833167</v>
      </c>
      <c r="AR4" s="3">
        <f t="shared" si="4"/>
        <v>0.80683181786591829</v>
      </c>
      <c r="AS4" s="3">
        <f t="shared" si="4"/>
        <v>0.88619894395258403</v>
      </c>
      <c r="AT4" s="3">
        <f t="shared" si="4"/>
        <v>0.98032608002840127</v>
      </c>
      <c r="AU4" s="3">
        <f t="shared" si="4"/>
        <v>1.0354123159254978</v>
      </c>
      <c r="AV4" s="3">
        <f t="shared" si="4"/>
        <v>1.0524131907748069</v>
      </c>
      <c r="AX4" t="s">
        <v>65</v>
      </c>
    </row>
    <row r="5" spans="1:50" x14ac:dyDescent="0.3">
      <c r="A5" s="10" t="s">
        <v>10</v>
      </c>
      <c r="B5" s="10">
        <v>497721</v>
      </c>
      <c r="C5" s="10">
        <v>6756865</v>
      </c>
      <c r="D5" s="25">
        <v>32668</v>
      </c>
      <c r="E5" s="11">
        <v>1.604E-3</v>
      </c>
      <c r="F5" s="12">
        <f t="shared" ref="F5:F11" si="5">5*E5*((D5+L5)/2)</f>
        <v>255.04122726753252</v>
      </c>
      <c r="G5" s="12">
        <f>2.5*$E$5*(L5+M5)</f>
        <v>226.34933326754455</v>
      </c>
      <c r="H5" s="12">
        <f>2.5*$E$5*(M5+N5)</f>
        <v>181.2678205039081</v>
      </c>
      <c r="I5" s="12">
        <f>2.5*$E$5*(N5+O5)</f>
        <v>144.13932907955453</v>
      </c>
      <c r="J5" s="12">
        <f>2.5*$E$5*(O5+P5)</f>
        <v>124.99546185146512</v>
      </c>
      <c r="K5" s="12">
        <f>2.5*$E$5*(P5+Q5)</f>
        <v>116.52259567855315</v>
      </c>
      <c r="L5" s="12">
        <f t="shared" si="1"/>
        <v>30933.303557988162</v>
      </c>
      <c r="M5" s="12">
        <f t="shared" ref="M5:M18" si="6">L4*(B5/B4)</f>
        <v>25512.914214466844</v>
      </c>
      <c r="N5" s="15">
        <f>M4*($B$5/$B$4)</f>
        <v>19691.031048353139</v>
      </c>
      <c r="O5" s="12">
        <f>N4*($B$5/$B$4)</f>
        <v>16253.938796922306</v>
      </c>
      <c r="P5" s="12">
        <f t="shared" ref="P5:Q5" si="7">O4*($B$5/$B$4)</f>
        <v>14916.999320650046</v>
      </c>
      <c r="Q5" s="15">
        <f t="shared" si="7"/>
        <v>14141.004589213584</v>
      </c>
      <c r="S5" s="10" t="s">
        <v>10</v>
      </c>
      <c r="T5" s="28">
        <v>35337</v>
      </c>
      <c r="U5" s="10">
        <v>497519</v>
      </c>
      <c r="V5" s="10">
        <f>SUM(U5:$U$19,$V$20)</f>
        <v>6501774</v>
      </c>
      <c r="W5" s="12">
        <v>33277.930916040496</v>
      </c>
      <c r="X5" s="12">
        <v>27445.922703976175</v>
      </c>
      <c r="Y5" s="30">
        <v>20924.325728783304</v>
      </c>
      <c r="Z5" s="12">
        <v>17059.709244981193</v>
      </c>
      <c r="AA5" s="12">
        <v>15656.492521434724</v>
      </c>
      <c r="AB5" s="32">
        <v>14842.028737650209</v>
      </c>
      <c r="AD5" s="10" t="s">
        <v>10</v>
      </c>
      <c r="AE5" s="10">
        <v>35337</v>
      </c>
      <c r="AF5" s="10">
        <v>32668</v>
      </c>
      <c r="AG5" s="37">
        <v>68005</v>
      </c>
      <c r="AH5" s="12">
        <v>20924.325728783304</v>
      </c>
      <c r="AI5" s="8">
        <v>19691.031048353139</v>
      </c>
      <c r="AJ5" s="40">
        <v>40615.356777136447</v>
      </c>
      <c r="AK5" s="12">
        <v>14842.028737650209</v>
      </c>
      <c r="AL5" s="12">
        <v>14141.004589213584</v>
      </c>
      <c r="AM5" s="43">
        <v>28983.033326863791</v>
      </c>
      <c r="AO5" s="46" t="s">
        <v>57</v>
      </c>
      <c r="AP5" s="47">
        <v>0.88619894395258358</v>
      </c>
      <c r="AQ5" s="3"/>
      <c r="AR5" s="3"/>
      <c r="AS5" s="3"/>
      <c r="AT5" s="3"/>
      <c r="AU5" s="3"/>
      <c r="AV5" s="3"/>
      <c r="AX5" t="s">
        <v>66</v>
      </c>
    </row>
    <row r="6" spans="1:50" x14ac:dyDescent="0.3">
      <c r="A6" s="10" t="s">
        <v>11</v>
      </c>
      <c r="B6" s="10">
        <v>496950</v>
      </c>
      <c r="C6" s="10">
        <v>6259144</v>
      </c>
      <c r="D6" s="25">
        <v>33431</v>
      </c>
      <c r="E6" s="11">
        <v>1.1415999999999999E-2</v>
      </c>
      <c r="F6" s="12">
        <f t="shared" si="5"/>
        <v>1885.0212015115694</v>
      </c>
      <c r="G6" s="12">
        <f>2.5*$E$6*(L6+M6)</f>
        <v>1812.3693778274953</v>
      </c>
      <c r="H6" s="12">
        <f>2.5*$E$6*(M6+N6)</f>
        <v>1608.4795572107544</v>
      </c>
      <c r="I6" s="12">
        <f>2.5*$E$6*(N6+O6)</f>
        <v>1288.1221227899734</v>
      </c>
      <c r="J6" s="12">
        <f>2.5*$E$6*(O6+P6)</f>
        <v>1024.2803054360954</v>
      </c>
      <c r="K6" s="12">
        <f>2.5*$E$6*(P6+Q6)</f>
        <v>888.24050077741765</v>
      </c>
      <c r="L6" s="12">
        <f t="shared" si="1"/>
        <v>32617.395287721436</v>
      </c>
      <c r="M6" s="12">
        <f t="shared" si="6"/>
        <v>30885.385995652618</v>
      </c>
      <c r="N6" s="15">
        <f>M5*($B$6/$B$5)</f>
        <v>25473.393163799192</v>
      </c>
      <c r="O6" s="12">
        <f>N5*($B$6/$B$5)</f>
        <v>19660.528447622448</v>
      </c>
      <c r="P6" s="12">
        <f>O5*($B$6/$B$5)</f>
        <v>16228.760460439766</v>
      </c>
      <c r="Q6" s="15">
        <f>P5*($B$6/$B$5)</f>
        <v>14893.891984459246</v>
      </c>
      <c r="S6" s="10" t="s">
        <v>11</v>
      </c>
      <c r="T6" s="28">
        <v>36430</v>
      </c>
      <c r="U6" s="10">
        <v>496405</v>
      </c>
      <c r="V6" s="10">
        <f>SUM(U6:$U$19,$V$20)</f>
        <v>6004255</v>
      </c>
      <c r="W6" s="12">
        <v>35257.876553458264</v>
      </c>
      <c r="X6" s="12">
        <v>33203.417952635144</v>
      </c>
      <c r="Y6" s="30">
        <v>27384.468251197028</v>
      </c>
      <c r="Z6" s="12">
        <v>20877.473852047213</v>
      </c>
      <c r="AA6" s="12">
        <v>17021.510671461572</v>
      </c>
      <c r="AB6" s="32">
        <v>15621.435905167049</v>
      </c>
      <c r="AD6" s="10" t="s">
        <v>11</v>
      </c>
      <c r="AE6" s="10">
        <v>36430</v>
      </c>
      <c r="AF6" s="10">
        <v>33431</v>
      </c>
      <c r="AG6" s="37">
        <v>69861</v>
      </c>
      <c r="AH6" s="12">
        <v>27384.468251197028</v>
      </c>
      <c r="AI6" s="8">
        <v>25473.393163799192</v>
      </c>
      <c r="AJ6" s="40">
        <v>52857.861414996223</v>
      </c>
      <c r="AK6" s="12">
        <v>15621.435905167049</v>
      </c>
      <c r="AL6" s="12">
        <v>14893.891984459246</v>
      </c>
      <c r="AM6" s="43">
        <v>30515.327889626293</v>
      </c>
      <c r="AO6" s="42" t="s">
        <v>58</v>
      </c>
      <c r="AP6" s="48">
        <v>1.0524131907748071</v>
      </c>
      <c r="AQ6" s="3"/>
      <c r="AR6" s="3"/>
      <c r="AS6" s="3"/>
      <c r="AT6" s="3"/>
      <c r="AU6" s="3"/>
      <c r="AV6" s="3"/>
      <c r="AX6" t="s">
        <v>67</v>
      </c>
    </row>
    <row r="7" spans="1:50" x14ac:dyDescent="0.3">
      <c r="A7" s="10" t="s">
        <v>12</v>
      </c>
      <c r="B7" s="10">
        <v>496000</v>
      </c>
      <c r="C7" s="10">
        <v>5762194</v>
      </c>
      <c r="D7" s="25">
        <v>32745</v>
      </c>
      <c r="E7" s="11">
        <v>3.3628000000000005E-2</v>
      </c>
      <c r="F7" s="12">
        <f t="shared" si="5"/>
        <v>5558.0435119478825</v>
      </c>
      <c r="G7" s="12">
        <f>2.5*$E$7*(L7+M7)</f>
        <v>5542.0737328745663</v>
      </c>
      <c r="H7" s="12">
        <f>2.5*$E$7*(M7+N7)</f>
        <v>5328.4730776872029</v>
      </c>
      <c r="I7" s="12">
        <f>2.5*$E$7*(N7+O7)</f>
        <v>4729.0249556531171</v>
      </c>
      <c r="J7" s="12">
        <f>2.5*$E$7*(O7+P7)</f>
        <v>3787.155166066244</v>
      </c>
      <c r="K7" s="12">
        <f>2.5*$E$7*(P7+Q7)</f>
        <v>3011.4446305994411</v>
      </c>
      <c r="L7" s="12">
        <f t="shared" si="1"/>
        <v>33367.091256665663</v>
      </c>
      <c r="M7" s="12">
        <f t="shared" si="6"/>
        <v>32555.041880893114</v>
      </c>
      <c r="N7" s="15">
        <f>M6*($B$7/$B$6)</f>
        <v>30826.343603669782</v>
      </c>
      <c r="O7" s="12">
        <f>N6*($B$7/$B$6)</f>
        <v>25424.696668164601</v>
      </c>
      <c r="P7" s="12">
        <f>O6*($B$7/$B$6)</f>
        <v>19622.94417953664</v>
      </c>
      <c r="Q7" s="15">
        <f>P6*($B$7/$B$6)</f>
        <v>16197.736569832225</v>
      </c>
      <c r="S7" s="10" t="s">
        <v>12</v>
      </c>
      <c r="T7" s="28">
        <v>37271</v>
      </c>
      <c r="U7" s="10">
        <v>495030</v>
      </c>
      <c r="V7" s="10">
        <f>SUM(U7:$U$19,$V$20)</f>
        <v>5507850</v>
      </c>
      <c r="W7" s="12">
        <v>36329.091971273454</v>
      </c>
      <c r="X7" s="12">
        <v>35160.215207861416</v>
      </c>
      <c r="Y7" s="30">
        <v>33111.447284159054</v>
      </c>
      <c r="Z7" s="12">
        <v>27308.61558282061</v>
      </c>
      <c r="AA7" s="12">
        <v>20819.645009576721</v>
      </c>
      <c r="AB7" s="32">
        <v>16974.362521919847</v>
      </c>
      <c r="AD7" s="10" t="s">
        <v>12</v>
      </c>
      <c r="AE7" s="10">
        <v>37271</v>
      </c>
      <c r="AF7" s="10">
        <v>32745</v>
      </c>
      <c r="AG7" s="37">
        <v>70016</v>
      </c>
      <c r="AH7" s="12">
        <v>33111.447284159054</v>
      </c>
      <c r="AI7" s="8">
        <v>30826.343603669782</v>
      </c>
      <c r="AJ7" s="40">
        <v>63937.790887828836</v>
      </c>
      <c r="AK7" s="12">
        <v>16974.362521919847</v>
      </c>
      <c r="AL7" s="12">
        <v>16197.736569832225</v>
      </c>
      <c r="AM7" s="43">
        <v>33172.099091752068</v>
      </c>
      <c r="AP7" s="3"/>
      <c r="AQ7" s="3"/>
      <c r="AR7" s="3"/>
      <c r="AS7" s="3"/>
      <c r="AT7" s="3"/>
      <c r="AU7" s="3"/>
      <c r="AV7" s="3"/>
    </row>
    <row r="8" spans="1:50" x14ac:dyDescent="0.3">
      <c r="A8" s="10" t="s">
        <v>13</v>
      </c>
      <c r="B8" s="10">
        <v>494670</v>
      </c>
      <c r="C8" s="10">
        <v>5266194</v>
      </c>
      <c r="D8" s="25">
        <v>38127</v>
      </c>
      <c r="E8" s="11">
        <v>6.1563999999999994E-2</v>
      </c>
      <c r="F8" s="12">
        <f t="shared" si="5"/>
        <v>10894.395585880038</v>
      </c>
      <c r="G8" s="12">
        <f>2.5*$E$8*(L8+M8)</f>
        <v>10148.027358632229</v>
      </c>
      <c r="H8" s="12">
        <f>2.5*$E$8*(M8+N8)</f>
        <v>10118.869300657519</v>
      </c>
      <c r="I8" s="12">
        <f>2.5*$E$8*(N8+O8)</f>
        <v>9728.8714015760397</v>
      </c>
      <c r="J8" s="12">
        <f>2.5*$E$8*(O8+P8)</f>
        <v>8634.3826791675529</v>
      </c>
      <c r="K8" s="12">
        <f>2.5*$E$8*(P8+Q8)</f>
        <v>6914.6911415878094</v>
      </c>
      <c r="L8" s="12">
        <f t="shared" si="1"/>
        <v>32657.195866935483</v>
      </c>
      <c r="M8" s="12">
        <f t="shared" si="6"/>
        <v>33277.619015997589</v>
      </c>
      <c r="N8" s="15">
        <f>M7*($B$8/$B$7)</f>
        <v>32467.747111333461</v>
      </c>
      <c r="O8" s="12">
        <f>N7*($B$8/$B$7)</f>
        <v>30743.684254893811</v>
      </c>
      <c r="P8" s="12">
        <f>O7*($B$8/$B$7)</f>
        <v>25356.521574276176</v>
      </c>
      <c r="Q8" s="15">
        <f>P7*($B$8/$B$7)</f>
        <v>19570.326204216512</v>
      </c>
      <c r="S8" s="10" t="s">
        <v>13</v>
      </c>
      <c r="T8" s="28">
        <v>40560</v>
      </c>
      <c r="U8" s="10">
        <v>493099</v>
      </c>
      <c r="V8" s="10">
        <f>SUM(U8:$U$19,$V$20)</f>
        <v>5012820</v>
      </c>
      <c r="W8" s="12">
        <v>37125.614263781994</v>
      </c>
      <c r="X8" s="12">
        <v>36187.380405112759</v>
      </c>
      <c r="Y8" s="30">
        <v>35023.063165426858</v>
      </c>
      <c r="Z8" s="12">
        <v>32982.287021739183</v>
      </c>
      <c r="AA8" s="12">
        <v>27202.09085363162</v>
      </c>
      <c r="AB8" s="32">
        <v>20738.432286078161</v>
      </c>
      <c r="AD8" s="10" t="s">
        <v>13</v>
      </c>
      <c r="AE8" s="10">
        <v>40560</v>
      </c>
      <c r="AF8" s="10">
        <v>38127</v>
      </c>
      <c r="AG8" s="37">
        <v>78687</v>
      </c>
      <c r="AH8" s="12">
        <v>35023.063165426858</v>
      </c>
      <c r="AI8" s="8">
        <v>32467.747111333461</v>
      </c>
      <c r="AJ8" s="40">
        <v>67490.810276760312</v>
      </c>
      <c r="AK8" s="12">
        <v>20738.432286078161</v>
      </c>
      <c r="AL8" s="12">
        <v>19570.326204216512</v>
      </c>
      <c r="AM8" s="43">
        <v>40308.758490294669</v>
      </c>
      <c r="AO8" s="35" t="s">
        <v>59</v>
      </c>
      <c r="AP8" s="45">
        <f>SUM(AG10:AG14)/SUM(AG6:AG9)</f>
        <v>2.0242134161523242</v>
      </c>
      <c r="AQ8" s="3">
        <f>SUM(L10:L14,W10:W14)/SUM(L6:L9,W6:W9)</f>
        <v>1.9913238669847733</v>
      </c>
      <c r="AR8" s="3">
        <f t="shared" ref="AR8:AV8" si="8">SUM(M10:M14,X10:X14)/SUM(M6:M9,X6:X9)</f>
        <v>1.8721033951062707</v>
      </c>
      <c r="AS8" s="3">
        <f t="shared" si="8"/>
        <v>1.7447284342205989</v>
      </c>
      <c r="AT8" s="3">
        <f t="shared" si="8"/>
        <v>1.7355705235099044</v>
      </c>
      <c r="AU8" s="3">
        <f t="shared" si="8"/>
        <v>1.8819988688455318</v>
      </c>
      <c r="AV8" s="3">
        <f t="shared" si="8"/>
        <v>2.142436723514753</v>
      </c>
    </row>
    <row r="9" spans="1:50" x14ac:dyDescent="0.3">
      <c r="A9" s="10" t="s">
        <v>14</v>
      </c>
      <c r="B9" s="10">
        <v>492933</v>
      </c>
      <c r="C9" s="10">
        <v>4771524</v>
      </c>
      <c r="D9" s="25">
        <v>42521</v>
      </c>
      <c r="E9" s="11">
        <v>5.1770000000000004E-2</v>
      </c>
      <c r="F9" s="12">
        <f t="shared" si="5"/>
        <v>10420.539934061953</v>
      </c>
      <c r="G9" s="12">
        <f>2.5*$E$9*(L9+M9)</f>
        <v>9129.0754640541381</v>
      </c>
      <c r="H9" s="12">
        <f>2.5*$E$9*(M9+N9)</f>
        <v>8503.6482141616725</v>
      </c>
      <c r="I9" s="12">
        <f>2.5*$E$9*(N9+O9)</f>
        <v>8479.214907188556</v>
      </c>
      <c r="J9" s="12">
        <f>2.5*$E$9*(O9+P9)</f>
        <v>8152.4119906365031</v>
      </c>
      <c r="K9" s="12">
        <f>2.5*$E$9*(P9+Q9)</f>
        <v>7235.2734433293681</v>
      </c>
      <c r="L9" s="12">
        <f t="shared" si="1"/>
        <v>37993.119637333984</v>
      </c>
      <c r="M9" s="12">
        <f t="shared" si="6"/>
        <v>32542.522348790324</v>
      </c>
      <c r="N9" s="15">
        <f>M8*($B$9/$B$8)</f>
        <v>33160.766924237854</v>
      </c>
      <c r="O9" s="12">
        <f>N8*($B$9/$B$8)</f>
        <v>32353.738829585254</v>
      </c>
      <c r="P9" s="12">
        <f>O8*($B$9/$B$8)</f>
        <v>30635.729902394669</v>
      </c>
      <c r="Q9" s="15">
        <f>P8*($B$9/$B$8)</f>
        <v>25267.483876468512</v>
      </c>
      <c r="S9" s="10" t="s">
        <v>14</v>
      </c>
      <c r="T9" s="28">
        <v>44159</v>
      </c>
      <c r="U9" s="10">
        <v>490671</v>
      </c>
      <c r="V9" s="10">
        <f>SUM(U9:$U$19,$V$20)</f>
        <v>4519721</v>
      </c>
      <c r="W9" s="12">
        <v>40360.284162003976</v>
      </c>
      <c r="X9" s="12">
        <v>36942.809205502701</v>
      </c>
      <c r="Y9" s="30">
        <v>36009.195173295993</v>
      </c>
      <c r="Z9" s="12">
        <v>34850.610985711108</v>
      </c>
      <c r="AA9" s="12">
        <v>32819.883543150128</v>
      </c>
      <c r="AB9" s="32">
        <v>27068.148832673116</v>
      </c>
      <c r="AD9" s="10" t="s">
        <v>14</v>
      </c>
      <c r="AE9" s="10">
        <v>44159</v>
      </c>
      <c r="AF9" s="10">
        <v>42521</v>
      </c>
      <c r="AG9" s="37">
        <v>86680</v>
      </c>
      <c r="AH9" s="12">
        <v>36009.195173295993</v>
      </c>
      <c r="AI9" s="8">
        <v>33160.766924237854</v>
      </c>
      <c r="AJ9" s="40">
        <v>69169.962097533848</v>
      </c>
      <c r="AK9" s="12">
        <v>27068.148832673116</v>
      </c>
      <c r="AL9" s="12">
        <v>25267.483876468512</v>
      </c>
      <c r="AM9" s="43">
        <v>52335.632709141631</v>
      </c>
      <c r="AO9" s="46" t="s">
        <v>60</v>
      </c>
      <c r="AP9" s="47">
        <v>1.7447284342205986</v>
      </c>
      <c r="AQ9" s="3"/>
      <c r="AR9" s="3"/>
      <c r="AS9" s="3"/>
      <c r="AT9" s="3"/>
      <c r="AU9" s="3"/>
      <c r="AV9" s="3"/>
    </row>
    <row r="10" spans="1:50" x14ac:dyDescent="0.3">
      <c r="A10" s="10" t="s">
        <v>15</v>
      </c>
      <c r="B10" s="10">
        <v>490597</v>
      </c>
      <c r="C10" s="10">
        <v>4278591</v>
      </c>
      <c r="D10" s="25">
        <v>49667</v>
      </c>
      <c r="E10" s="11">
        <v>1.6966000000000002E-2</v>
      </c>
      <c r="F10" s="12">
        <f t="shared" si="5"/>
        <v>3901.6071344998613</v>
      </c>
      <c r="G10" s="12">
        <f>2.5*$E$10*(L10+M10)</f>
        <v>3398.8227348870591</v>
      </c>
      <c r="H10" s="12">
        <f>2.5*$E$10*(M10+N10)</f>
        <v>2977.5913179224299</v>
      </c>
      <c r="I10" s="12">
        <f>2.5*$E$10*(N10+O10)</f>
        <v>2773.598399186616</v>
      </c>
      <c r="J10" s="12">
        <f>2.5*$E$10*(O10+P10)</f>
        <v>2765.6290924372361</v>
      </c>
      <c r="K10" s="12">
        <f>2.5*$E$10*(P10+Q10)</f>
        <v>2659.0371893657079</v>
      </c>
      <c r="L10" s="12">
        <f t="shared" si="1"/>
        <v>42319.493799360156</v>
      </c>
      <c r="M10" s="12">
        <f t="shared" si="6"/>
        <v>37813.070974589122</v>
      </c>
      <c r="N10" s="15">
        <f>M9*($B$10/$B$9)</f>
        <v>32388.303961693549</v>
      </c>
      <c r="O10" s="12">
        <f>N9*($B$10/$B$9)</f>
        <v>33003.618687996786</v>
      </c>
      <c r="P10" s="12">
        <f>O9*($B$10/$B$9)</f>
        <v>32200.415083952659</v>
      </c>
      <c r="Q10" s="15">
        <f>P9*($B$10/$B$9)</f>
        <v>30490.547768003191</v>
      </c>
      <c r="S10" s="10" t="s">
        <v>15</v>
      </c>
      <c r="T10" s="28">
        <v>50827</v>
      </c>
      <c r="U10" s="10">
        <v>487384</v>
      </c>
      <c r="V10" s="10">
        <f>SUM(U10:$U$19,$V$20)</f>
        <v>4029050</v>
      </c>
      <c r="W10" s="12">
        <v>43863.179311595755</v>
      </c>
      <c r="X10" s="12">
        <v>40089.911032064549</v>
      </c>
      <c r="Y10" s="30">
        <v>36695.329705270393</v>
      </c>
      <c r="Z10" s="12">
        <v>35767.969943896613</v>
      </c>
      <c r="AA10" s="12">
        <v>34617.147099909758</v>
      </c>
      <c r="AB10" s="32">
        <v>32600.023479673106</v>
      </c>
      <c r="AD10" s="10" t="s">
        <v>15</v>
      </c>
      <c r="AE10" s="10">
        <v>50827</v>
      </c>
      <c r="AF10" s="10">
        <v>49667</v>
      </c>
      <c r="AG10" s="37">
        <v>100494</v>
      </c>
      <c r="AH10" s="12">
        <v>36695.329705270393</v>
      </c>
      <c r="AI10" s="8">
        <v>32388.303961693549</v>
      </c>
      <c r="AJ10" s="40">
        <v>69083.633666963942</v>
      </c>
      <c r="AK10" s="12">
        <v>32600.023479673106</v>
      </c>
      <c r="AL10" s="12">
        <v>30490.547768003191</v>
      </c>
      <c r="AM10" s="43">
        <v>63090.5712476763</v>
      </c>
      <c r="AO10" s="42" t="s">
        <v>61</v>
      </c>
      <c r="AP10" s="48">
        <v>2.142436723514753</v>
      </c>
      <c r="AQ10" s="3"/>
      <c r="AR10" s="3"/>
      <c r="AS10" s="3"/>
      <c r="AT10" s="3"/>
      <c r="AU10" s="3"/>
      <c r="AV10" s="3"/>
    </row>
    <row r="11" spans="1:50" x14ac:dyDescent="0.3">
      <c r="A11" s="10" t="s">
        <v>16</v>
      </c>
      <c r="B11" s="10">
        <v>487210</v>
      </c>
      <c r="C11" s="10">
        <v>3787994</v>
      </c>
      <c r="D11" s="25">
        <v>60833</v>
      </c>
      <c r="E11" s="11">
        <v>2.0279999999999999E-3</v>
      </c>
      <c r="F11" s="12">
        <f t="shared" si="5"/>
        <v>558.49653402073398</v>
      </c>
      <c r="G11" s="12">
        <f>2.5*$E$11*(L11+M11)</f>
        <v>463.15177221835916</v>
      </c>
      <c r="H11" s="12">
        <f>2.5*$E$11*(M11+N11)</f>
        <v>403.46726844930811</v>
      </c>
      <c r="I11" s="12">
        <f>2.5*$E$11*(N11+O11)</f>
        <v>353.46375180712647</v>
      </c>
      <c r="J11" s="12">
        <f>2.5*$E$11*(O11+P11)</f>
        <v>329.24817125903547</v>
      </c>
      <c r="K11" s="12">
        <f>2.5*$E$11*(P11+Q11)</f>
        <v>328.30215121727133</v>
      </c>
      <c r="L11" s="12">
        <f t="shared" si="1"/>
        <v>49324.10730191991</v>
      </c>
      <c r="M11" s="12">
        <f t="shared" si="6"/>
        <v>42027.32706067559</v>
      </c>
      <c r="N11" s="15">
        <f>M10*($B$11/$B$10)</f>
        <v>37552.015828734307</v>
      </c>
      <c r="O11" s="12">
        <f>N10*($B$11/$B$10)</f>
        <v>32164.700504032258</v>
      </c>
      <c r="P11" s="12">
        <f>O10*($B$11/$B$10)</f>
        <v>32775.767199919515</v>
      </c>
      <c r="Q11" s="15">
        <f>P10*($B$11/$B$10)</f>
        <v>31978.108779818416</v>
      </c>
      <c r="S11" s="10" t="s">
        <v>16</v>
      </c>
      <c r="T11" s="28">
        <v>62668</v>
      </c>
      <c r="U11" s="10">
        <v>482951</v>
      </c>
      <c r="V11" s="10">
        <f>SUM(U11:$U$19,$V$20)</f>
        <v>3541666</v>
      </c>
      <c r="W11" s="12">
        <v>50364.703143722407</v>
      </c>
      <c r="X11" s="12">
        <v>43464.221869643814</v>
      </c>
      <c r="Y11" s="30">
        <v>39725.273342675602</v>
      </c>
      <c r="Z11" s="12">
        <v>36361.567422176442</v>
      </c>
      <c r="AA11" s="12">
        <v>35442.642459282237</v>
      </c>
      <c r="AB11" s="32">
        <v>34302.286921705512</v>
      </c>
      <c r="AD11" s="10" t="s">
        <v>16</v>
      </c>
      <c r="AE11" s="10">
        <v>62668</v>
      </c>
      <c r="AF11" s="10">
        <v>60833</v>
      </c>
      <c r="AG11" s="37">
        <v>123501</v>
      </c>
      <c r="AH11" s="12">
        <v>39725.273342675602</v>
      </c>
      <c r="AI11" s="8">
        <v>37552.015828734307</v>
      </c>
      <c r="AJ11" s="40">
        <v>77277.28917140991</v>
      </c>
      <c r="AK11" s="12">
        <v>34302.286921705512</v>
      </c>
      <c r="AL11" s="12">
        <v>31978.108779818416</v>
      </c>
      <c r="AM11" s="43">
        <v>66280.395701523928</v>
      </c>
      <c r="AP11" s="3"/>
      <c r="AQ11" s="3"/>
      <c r="AR11" s="3"/>
      <c r="AS11" s="3"/>
      <c r="AT11" s="3"/>
      <c r="AU11" s="3"/>
      <c r="AV11" s="3"/>
    </row>
    <row r="12" spans="1:50" x14ac:dyDescent="0.3">
      <c r="A12" s="10" t="s">
        <v>17</v>
      </c>
      <c r="B12" s="10">
        <v>481687</v>
      </c>
      <c r="C12" s="10">
        <v>3300784</v>
      </c>
      <c r="D12" s="25">
        <v>66511</v>
      </c>
      <c r="E12" s="11"/>
      <c r="F12" s="11"/>
      <c r="G12" s="11"/>
      <c r="H12" s="11"/>
      <c r="I12" s="11"/>
      <c r="J12" s="11"/>
      <c r="K12" s="11"/>
      <c r="L12" s="12">
        <f t="shared" si="1"/>
        <v>60143.398680240556</v>
      </c>
      <c r="M12" s="12">
        <f t="shared" si="6"/>
        <v>48764.970493093111</v>
      </c>
      <c r="N12" s="15">
        <f>M11*($B$12/$B$11)</f>
        <v>41550.906364556642</v>
      </c>
      <c r="O12" s="12">
        <f>N11*($B$12/$B$11)</f>
        <v>37126.327145369636</v>
      </c>
      <c r="P12" s="12">
        <f>O11*($B$12/$B$11)</f>
        <v>31800.08228830645</v>
      </c>
      <c r="Q12" s="15">
        <f>P11*($B$12/$B$11)</f>
        <v>32404.221947882088</v>
      </c>
      <c r="S12" s="10" t="s">
        <v>17</v>
      </c>
      <c r="T12" s="28">
        <v>66601</v>
      </c>
      <c r="U12" s="10">
        <v>475764</v>
      </c>
      <c r="V12" s="10">
        <f>SUM(U12:$U$19,$V$20)</f>
        <v>3058715</v>
      </c>
      <c r="W12" s="12">
        <v>61735.41073939178</v>
      </c>
      <c r="X12" s="12">
        <v>49615.204495839011</v>
      </c>
      <c r="Y12" s="30">
        <v>42817.412229375695</v>
      </c>
      <c r="Z12" s="12">
        <v>39134.104591572883</v>
      </c>
      <c r="AA12" s="12">
        <v>35820.455414823351</v>
      </c>
      <c r="AB12" s="32">
        <v>34915.205366585753</v>
      </c>
      <c r="AD12" s="10" t="s">
        <v>17</v>
      </c>
      <c r="AE12" s="10">
        <v>66601</v>
      </c>
      <c r="AF12" s="10">
        <v>66511</v>
      </c>
      <c r="AG12" s="37">
        <v>133112</v>
      </c>
      <c r="AH12" s="12">
        <v>42817.412229375695</v>
      </c>
      <c r="AI12" s="8">
        <v>41550.906364556642</v>
      </c>
      <c r="AJ12" s="40">
        <v>84368.318593932345</v>
      </c>
      <c r="AK12" s="12">
        <v>34915.205366585753</v>
      </c>
      <c r="AL12" s="12">
        <v>32404.221947882088</v>
      </c>
      <c r="AM12" s="43">
        <v>67319.427314467845</v>
      </c>
      <c r="AO12" s="35" t="s">
        <v>62</v>
      </c>
      <c r="AP12" s="45">
        <f>AG14/AG6</f>
        <v>1.7933897310373457</v>
      </c>
      <c r="AQ12" s="3">
        <f>(L14+W14)/(L6+W6)</f>
        <v>1.9293712871122266</v>
      </c>
      <c r="AR12" s="3">
        <f t="shared" ref="AR12:AV12" si="9">(M14+X14)/(M6+X6)</f>
        <v>1.9639953473782548</v>
      </c>
      <c r="AS12" s="3">
        <f t="shared" si="9"/>
        <v>2.1801059933874805</v>
      </c>
      <c r="AT12" s="3">
        <f t="shared" si="9"/>
        <v>2.2946730036412593</v>
      </c>
      <c r="AU12" s="3">
        <f t="shared" si="9"/>
        <v>2.3990311696165105</v>
      </c>
      <c r="AV12" s="3">
        <f t="shared" si="9"/>
        <v>2.362601590083333</v>
      </c>
    </row>
    <row r="13" spans="1:50" x14ac:dyDescent="0.3">
      <c r="A13" s="10" t="s">
        <v>18</v>
      </c>
      <c r="B13" s="10">
        <v>472617</v>
      </c>
      <c r="C13" s="10">
        <v>2819097</v>
      </c>
      <c r="D13" s="25">
        <v>68611</v>
      </c>
      <c r="E13" s="10"/>
      <c r="F13" s="10"/>
      <c r="G13" s="10"/>
      <c r="H13" s="10"/>
      <c r="I13" s="10"/>
      <c r="J13" s="10"/>
      <c r="K13" s="10"/>
      <c r="L13" s="12">
        <f t="shared" si="1"/>
        <v>65258.620820159143</v>
      </c>
      <c r="M13" s="12">
        <f t="shared" si="6"/>
        <v>59010.919236058377</v>
      </c>
      <c r="N13" s="15">
        <f>M12*($B$13/$B$12)</f>
        <v>47846.742925456128</v>
      </c>
      <c r="O13" s="12">
        <f>N12*($B$13/$B$12)</f>
        <v>40768.517135188755</v>
      </c>
      <c r="P13" s="12">
        <f>O12*($B$13/$B$12)</f>
        <v>36427.251215962155</v>
      </c>
      <c r="Q13" s="15">
        <f>P12*($B$13/$B$12)</f>
        <v>31201.297711693547</v>
      </c>
      <c r="S13" s="10" t="s">
        <v>18</v>
      </c>
      <c r="T13" s="28">
        <v>66873</v>
      </c>
      <c r="U13" s="10">
        <v>464120</v>
      </c>
      <c r="V13" s="10">
        <f>SUM(U13:$U$19,$V$20)</f>
        <v>2582951</v>
      </c>
      <c r="W13" s="12">
        <v>64970.985866942436</v>
      </c>
      <c r="X13" s="12">
        <v>60224.478590995772</v>
      </c>
      <c r="Y13" s="30">
        <v>48400.906143820888</v>
      </c>
      <c r="Z13" s="12">
        <v>41769.485215144166</v>
      </c>
      <c r="AA13" s="12">
        <v>38176.324024181748</v>
      </c>
      <c r="AB13" s="32">
        <v>34943.774155101717</v>
      </c>
      <c r="AD13" s="10" t="s">
        <v>18</v>
      </c>
      <c r="AE13" s="10">
        <v>66873</v>
      </c>
      <c r="AF13" s="10">
        <v>68611</v>
      </c>
      <c r="AG13" s="37">
        <v>135484</v>
      </c>
      <c r="AH13" s="12">
        <v>48400.906143820888</v>
      </c>
      <c r="AI13" s="8">
        <v>47846.742925456128</v>
      </c>
      <c r="AJ13" s="40">
        <v>96247.649069277017</v>
      </c>
      <c r="AK13" s="12">
        <v>34943.774155101717</v>
      </c>
      <c r="AL13" s="12">
        <v>31201.297711693547</v>
      </c>
      <c r="AM13" s="43">
        <v>66145.071866795261</v>
      </c>
      <c r="AO13" s="46" t="s">
        <v>63</v>
      </c>
      <c r="AP13" s="47">
        <v>2.1801059933874805</v>
      </c>
      <c r="AQ13" s="3"/>
      <c r="AR13" s="3"/>
      <c r="AS13" s="3"/>
      <c r="AT13" s="3"/>
      <c r="AU13" s="3"/>
      <c r="AV13" s="3"/>
    </row>
    <row r="14" spans="1:50" x14ac:dyDescent="0.3">
      <c r="A14" s="10" t="s">
        <v>19</v>
      </c>
      <c r="B14" s="10">
        <v>459414</v>
      </c>
      <c r="C14" s="10">
        <v>2346480</v>
      </c>
      <c r="D14" s="25">
        <v>64410</v>
      </c>
      <c r="E14" s="10"/>
      <c r="F14" s="10"/>
      <c r="G14" s="10"/>
      <c r="H14" s="10"/>
      <c r="I14" s="10"/>
      <c r="J14" s="10"/>
      <c r="K14" s="10"/>
      <c r="L14" s="12">
        <f t="shared" si="1"/>
        <v>66694.287243158833</v>
      </c>
      <c r="M14" s="12">
        <f t="shared" si="6"/>
        <v>63435.559925843954</v>
      </c>
      <c r="N14" s="15">
        <f>M13*($B$14/$B$13)</f>
        <v>57362.393756285797</v>
      </c>
      <c r="O14" s="12">
        <f>N13*($B$14/$B$13)</f>
        <v>46510.099201585006</v>
      </c>
      <c r="P14" s="12">
        <f>O13*($B$14/$B$13)</f>
        <v>39629.610299979911</v>
      </c>
      <c r="Q14" s="15">
        <f>P13*($B$14/$B$13)</f>
        <v>35409.621723573291</v>
      </c>
      <c r="S14" s="10" t="s">
        <v>19</v>
      </c>
      <c r="T14" s="28">
        <v>60878</v>
      </c>
      <c r="U14" s="10">
        <v>446001</v>
      </c>
      <c r="V14" s="10">
        <f>SUM(U14:$U$19,$V$20)</f>
        <v>2118831</v>
      </c>
      <c r="W14" s="12">
        <v>64262.313352150304</v>
      </c>
      <c r="X14" s="12">
        <v>62434.552847630337</v>
      </c>
      <c r="Y14" s="30">
        <v>57873.346712192331</v>
      </c>
      <c r="Z14" s="12">
        <v>46511.36029701426</v>
      </c>
      <c r="AA14" s="12">
        <v>40138.826543651456</v>
      </c>
      <c r="AB14" s="32">
        <v>36685.940470372065</v>
      </c>
      <c r="AD14" s="10" t="s">
        <v>19</v>
      </c>
      <c r="AE14" s="10">
        <v>60878</v>
      </c>
      <c r="AF14" s="10">
        <v>64410</v>
      </c>
      <c r="AG14" s="37">
        <v>125288</v>
      </c>
      <c r="AH14" s="12">
        <v>57873.346712192331</v>
      </c>
      <c r="AI14" s="8">
        <v>57362.393756285797</v>
      </c>
      <c r="AJ14" s="40">
        <v>115235.74046847812</v>
      </c>
      <c r="AK14" s="12">
        <v>36685.940470372065</v>
      </c>
      <c r="AL14" s="12">
        <v>35409.621723573291</v>
      </c>
      <c r="AM14" s="43">
        <v>72095.562193945356</v>
      </c>
      <c r="AO14" s="42" t="s">
        <v>64</v>
      </c>
      <c r="AP14" s="48">
        <v>2.362601590083333</v>
      </c>
      <c r="AQ14" s="3"/>
      <c r="AR14" s="3"/>
      <c r="AS14" s="3"/>
      <c r="AT14" s="3"/>
      <c r="AU14" s="3"/>
      <c r="AV14" s="3"/>
    </row>
    <row r="15" spans="1:50" x14ac:dyDescent="0.3">
      <c r="A15" s="10" t="s">
        <v>20</v>
      </c>
      <c r="B15" s="10">
        <v>440106</v>
      </c>
      <c r="C15" s="10">
        <v>1887066</v>
      </c>
      <c r="D15" s="25">
        <v>58527</v>
      </c>
      <c r="E15" s="10"/>
      <c r="F15" s="10"/>
      <c r="G15" s="10"/>
      <c r="H15" s="10"/>
      <c r="I15" s="10"/>
      <c r="J15" s="10"/>
      <c r="K15" s="10"/>
      <c r="L15" s="12">
        <f t="shared" si="1"/>
        <v>61703.011793284488</v>
      </c>
      <c r="M15" s="12">
        <f t="shared" si="6"/>
        <v>63891.296263147538</v>
      </c>
      <c r="N15" s="15">
        <f>M14*($B$15/$B$14)</f>
        <v>60769.524952925858</v>
      </c>
      <c r="O15" s="12">
        <f>N14*($B$15/$B$14)</f>
        <v>54951.598485252776</v>
      </c>
      <c r="P15" s="12">
        <f>O14*($B$15/$B$14)</f>
        <v>44555.398222981385</v>
      </c>
      <c r="Q15" s="15">
        <f>P14*($B$15/$B$14)</f>
        <v>37964.078740924218</v>
      </c>
      <c r="S15" s="10" t="s">
        <v>20</v>
      </c>
      <c r="T15" s="28">
        <v>54155</v>
      </c>
      <c r="U15" s="10">
        <v>420822</v>
      </c>
      <c r="V15" s="10">
        <f>SUM(U15:$U$19,$V$20)</f>
        <v>1672830</v>
      </c>
      <c r="W15" s="12">
        <v>57441.130661142015</v>
      </c>
      <c r="X15" s="12">
        <v>60634.382500215455</v>
      </c>
      <c r="Y15" s="30">
        <v>58909.808270487047</v>
      </c>
      <c r="Z15" s="12">
        <v>54606.105165948509</v>
      </c>
      <c r="AA15" s="12">
        <v>43885.56003890156</v>
      </c>
      <c r="AB15" s="32">
        <v>37872.78787211798</v>
      </c>
      <c r="AD15" s="10" t="s">
        <v>20</v>
      </c>
      <c r="AE15" s="10">
        <v>54155</v>
      </c>
      <c r="AF15" s="10">
        <v>58527</v>
      </c>
      <c r="AG15" s="37">
        <v>112682</v>
      </c>
      <c r="AH15" s="12">
        <v>58909.808270487047</v>
      </c>
      <c r="AI15" s="8">
        <v>60769.524952925858</v>
      </c>
      <c r="AJ15" s="40">
        <v>119679.3332234129</v>
      </c>
      <c r="AK15" s="12">
        <v>37872.78787211798</v>
      </c>
      <c r="AL15" s="12">
        <v>37964.078740924218</v>
      </c>
      <c r="AM15" s="43">
        <v>75836.866613042192</v>
      </c>
    </row>
    <row r="16" spans="1:50" x14ac:dyDescent="0.3">
      <c r="A16" s="10" t="s">
        <v>21</v>
      </c>
      <c r="B16" s="10">
        <v>411388</v>
      </c>
      <c r="C16" s="10">
        <v>1446960</v>
      </c>
      <c r="D16" s="25">
        <v>52190</v>
      </c>
      <c r="E16" s="10"/>
      <c r="F16" s="10"/>
      <c r="G16" s="10"/>
      <c r="H16" s="10"/>
      <c r="I16" s="10"/>
      <c r="J16" s="10"/>
      <c r="K16" s="10"/>
      <c r="L16" s="12">
        <f t="shared" si="1"/>
        <v>54707.969161974615</v>
      </c>
      <c r="M16" s="12">
        <f t="shared" si="6"/>
        <v>57676.738366701924</v>
      </c>
      <c r="N16" s="15">
        <f>M15*($B$16/$B$15)</f>
        <v>59722.231887553768</v>
      </c>
      <c r="O16" s="12">
        <f>N15*($B$16/$B$15)</f>
        <v>56804.163840834393</v>
      </c>
      <c r="P16" s="12">
        <f>O15*($B$16/$B$15)</f>
        <v>51365.87139837032</v>
      </c>
      <c r="Q16" s="15">
        <f>P15*($B$16/$B$15)</f>
        <v>41648.048797689342</v>
      </c>
      <c r="S16" s="10" t="s">
        <v>21</v>
      </c>
      <c r="T16" s="28">
        <v>46970</v>
      </c>
      <c r="U16" s="10">
        <v>385135</v>
      </c>
      <c r="V16" s="10">
        <f>SUM(U16:$U$19,$V$20)</f>
        <v>1252008</v>
      </c>
      <c r="W16" s="12">
        <v>49562.489425457796</v>
      </c>
      <c r="X16" s="12">
        <v>52569.946098775559</v>
      </c>
      <c r="Y16" s="30">
        <v>55492.400359820727</v>
      </c>
      <c r="Z16" s="12">
        <v>53914.075329364976</v>
      </c>
      <c r="AA16" s="12">
        <v>49975.339485786339</v>
      </c>
      <c r="AB16" s="32">
        <v>40163.929560674944</v>
      </c>
      <c r="AD16" s="10" t="s">
        <v>21</v>
      </c>
      <c r="AE16" s="10">
        <v>46970</v>
      </c>
      <c r="AF16" s="10">
        <v>52190</v>
      </c>
      <c r="AG16" s="37">
        <v>99160</v>
      </c>
      <c r="AH16" s="12">
        <v>55492.400359820727</v>
      </c>
      <c r="AI16" s="8">
        <v>59722.231887553768</v>
      </c>
      <c r="AJ16" s="40">
        <v>115214.63224737449</v>
      </c>
      <c r="AK16" s="12">
        <v>40163.929560674944</v>
      </c>
      <c r="AL16" s="12">
        <v>41648.048797689342</v>
      </c>
      <c r="AM16" s="43">
        <v>81811.978358364286</v>
      </c>
    </row>
    <row r="17" spans="1:39" x14ac:dyDescent="0.3">
      <c r="A17" s="10" t="s">
        <v>22</v>
      </c>
      <c r="B17" s="10">
        <v>369038</v>
      </c>
      <c r="C17" s="10">
        <v>1035572</v>
      </c>
      <c r="D17" s="25">
        <v>44902</v>
      </c>
      <c r="E17" s="10"/>
      <c r="F17" s="10"/>
      <c r="G17" s="10"/>
      <c r="H17" s="10"/>
      <c r="I17" s="10"/>
      <c r="J17" s="10"/>
      <c r="K17" s="10"/>
      <c r="L17" s="12">
        <f t="shared" si="1"/>
        <v>46817.343286629657</v>
      </c>
      <c r="M17" s="12">
        <f t="shared" si="6"/>
        <v>49076.102179929381</v>
      </c>
      <c r="N17" s="15">
        <f>M16*($B$17/$B$16)</f>
        <v>51739.253875589333</v>
      </c>
      <c r="O17" s="12">
        <f>N16*($B$17/$B$16)</f>
        <v>53574.175744842018</v>
      </c>
      <c r="P17" s="12">
        <f>O16*($B$17/$B$16)</f>
        <v>50956.505818093487</v>
      </c>
      <c r="Q17" s="15">
        <f>P16*($B$17/$B$16)</f>
        <v>46078.053927464549</v>
      </c>
      <c r="S17" s="10" t="s">
        <v>22</v>
      </c>
      <c r="T17" s="28">
        <v>37979</v>
      </c>
      <c r="U17" s="10">
        <v>333580</v>
      </c>
      <c r="V17" s="10">
        <f>SUM(U17:$U$19,$V$20)</f>
        <v>866873</v>
      </c>
      <c r="W17" s="12">
        <v>40682.494709647268</v>
      </c>
      <c r="X17" s="12">
        <v>42927.947920973718</v>
      </c>
      <c r="Y17" s="30">
        <v>45532.819971255667</v>
      </c>
      <c r="Z17" s="12">
        <v>48064.068215116771</v>
      </c>
      <c r="AA17" s="12">
        <v>46697.021170159991</v>
      </c>
      <c r="AB17" s="32">
        <v>43285.532983677433</v>
      </c>
      <c r="AD17" s="10" t="s">
        <v>22</v>
      </c>
      <c r="AE17" s="10">
        <v>37979</v>
      </c>
      <c r="AF17" s="10">
        <v>44902</v>
      </c>
      <c r="AG17" s="37">
        <v>82881</v>
      </c>
      <c r="AH17" s="12">
        <v>45532.819971255667</v>
      </c>
      <c r="AI17" s="8">
        <v>51739.253875589333</v>
      </c>
      <c r="AJ17" s="40">
        <v>97272.073846845</v>
      </c>
      <c r="AK17" s="12">
        <v>43285.532983677433</v>
      </c>
      <c r="AL17" s="12">
        <v>46078.053927464549</v>
      </c>
      <c r="AM17" s="43">
        <v>89363.586911141989</v>
      </c>
    </row>
    <row r="18" spans="1:39" x14ac:dyDescent="0.3">
      <c r="A18" s="10" t="s">
        <v>23</v>
      </c>
      <c r="B18" s="10">
        <v>304510</v>
      </c>
      <c r="C18" s="10">
        <v>666534</v>
      </c>
      <c r="D18" s="25">
        <v>36982</v>
      </c>
      <c r="E18" s="10"/>
      <c r="F18" s="10"/>
      <c r="G18" s="10"/>
      <c r="H18" s="10"/>
      <c r="I18" s="10"/>
      <c r="J18" s="10"/>
      <c r="K18" s="10"/>
      <c r="L18" s="12">
        <f t="shared" si="1"/>
        <v>37050.677762181673</v>
      </c>
      <c r="M18" s="12">
        <f t="shared" si="6"/>
        <v>38631.114422394428</v>
      </c>
      <c r="N18" s="15">
        <f>M17*($B$18/$B$17)</f>
        <v>40494.918883178143</v>
      </c>
      <c r="O18" s="12">
        <f>N17*($B$18/$B$17)</f>
        <v>42692.40619571889</v>
      </c>
      <c r="P18" s="12">
        <f>O17*($B$18/$B$17)</f>
        <v>44206.483495092216</v>
      </c>
      <c r="Q18" s="15">
        <f>P17*($B$18/$B$17)</f>
        <v>42046.525253951208</v>
      </c>
      <c r="S18" s="10" t="s">
        <v>23</v>
      </c>
      <c r="T18" s="28">
        <v>26772</v>
      </c>
      <c r="U18" s="10">
        <v>260894</v>
      </c>
      <c r="V18" s="10">
        <f>SUM(U18:$U$19,$V$20)</f>
        <v>533293</v>
      </c>
      <c r="W18" s="12">
        <v>29703.49908867438</v>
      </c>
      <c r="X18" s="12">
        <v>31817.911070144233</v>
      </c>
      <c r="Y18" s="30">
        <v>33574.087310074094</v>
      </c>
      <c r="Z18" s="12">
        <v>35611.366189761902</v>
      </c>
      <c r="AA18" s="12">
        <v>37591.063651641809</v>
      </c>
      <c r="AB18" s="32">
        <v>36521.891723627676</v>
      </c>
      <c r="AD18" s="10" t="s">
        <v>23</v>
      </c>
      <c r="AE18" s="10">
        <v>26772</v>
      </c>
      <c r="AF18" s="10">
        <v>36982</v>
      </c>
      <c r="AG18" s="37">
        <v>63754</v>
      </c>
      <c r="AH18" s="12">
        <v>33574.087310074094</v>
      </c>
      <c r="AI18" s="8">
        <v>40494.918883178143</v>
      </c>
      <c r="AJ18" s="40">
        <v>74069.006193252237</v>
      </c>
      <c r="AK18" s="12">
        <v>36521.891723627676</v>
      </c>
      <c r="AL18" s="12">
        <v>42046.525253951208</v>
      </c>
      <c r="AM18" s="43">
        <v>78568.416977578891</v>
      </c>
    </row>
    <row r="19" spans="1:39" x14ac:dyDescent="0.3">
      <c r="A19" s="10" t="s">
        <v>24</v>
      </c>
      <c r="B19" s="10">
        <v>215743</v>
      </c>
      <c r="C19" s="10">
        <v>362024</v>
      </c>
      <c r="D19" s="25">
        <v>40800</v>
      </c>
      <c r="E19" s="10"/>
      <c r="F19" s="10"/>
      <c r="G19" s="10"/>
      <c r="H19" s="10"/>
      <c r="I19" s="10"/>
      <c r="J19" s="10"/>
      <c r="K19" s="10"/>
      <c r="L19" s="12">
        <f>D18*(B19/B18) +D19*(C20/C19)</f>
        <v>42687.289773974408</v>
      </c>
      <c r="M19" s="12">
        <f>L18*(B19/B18) +L19*(C20/C19)</f>
        <v>43498.533998068946</v>
      </c>
      <c r="N19" s="15">
        <f>M18*($B$19/$B$18) +M19*($C$20/$C$19)</f>
        <v>44946.056140430694</v>
      </c>
      <c r="O19" s="12">
        <f>N18*($B$19/$B$18) +N19*($C$20/$C$19)</f>
        <v>46851.43943371145</v>
      </c>
      <c r="P19" s="12">
        <f>O18*($B$19/$B$18) +O19*($C$20/$C$19)</f>
        <v>49178.239846908036</v>
      </c>
      <c r="Q19" s="15">
        <f>P18*($B$19/$B$18) +P19*($C$20/$C$19)</f>
        <v>51191.129149867978</v>
      </c>
      <c r="S19" s="10" t="s">
        <v>24</v>
      </c>
      <c r="T19" s="28">
        <v>22023</v>
      </c>
      <c r="U19" s="10">
        <v>171778</v>
      </c>
      <c r="V19" s="10">
        <f>SUM(U19:$U$19,$V$20)</f>
        <v>272399</v>
      </c>
      <c r="W19" s="12">
        <v>25762.27618874731</v>
      </c>
      <c r="X19" s="12">
        <v>29073.680583320733</v>
      </c>
      <c r="Y19" s="30">
        <v>31689.047115337249</v>
      </c>
      <c r="Z19" s="12">
        <v>33811.435599759076</v>
      </c>
      <c r="AA19" s="12">
        <v>35936.807553586805</v>
      </c>
      <c r="AB19" s="32">
        <v>38025.368770878173</v>
      </c>
      <c r="AD19" s="13" t="s">
        <v>24</v>
      </c>
      <c r="AE19" s="13">
        <v>22023</v>
      </c>
      <c r="AF19" s="13">
        <v>40800</v>
      </c>
      <c r="AG19" s="38">
        <v>62823</v>
      </c>
      <c r="AH19" s="24">
        <v>31689.047115337249</v>
      </c>
      <c r="AI19" s="24">
        <v>44946.056140430694</v>
      </c>
      <c r="AJ19" s="41">
        <v>76635.103255767943</v>
      </c>
      <c r="AK19" s="24">
        <v>38025.368770878173</v>
      </c>
      <c r="AL19" s="24">
        <v>51191.129149867978</v>
      </c>
      <c r="AM19" s="44">
        <v>89216.497920746158</v>
      </c>
    </row>
    <row r="20" spans="1:39" x14ac:dyDescent="0.3">
      <c r="A20" s="7" t="s">
        <v>25</v>
      </c>
      <c r="B20" s="5"/>
      <c r="C20" s="5">
        <v>146281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S20" s="13" t="s">
        <v>25</v>
      </c>
      <c r="T20" s="13"/>
      <c r="U20" s="13"/>
      <c r="V20" s="13">
        <v>100621</v>
      </c>
      <c r="W20" s="13"/>
      <c r="X20" s="13"/>
      <c r="Y20" s="13"/>
      <c r="Z20" s="13"/>
      <c r="AA20" s="13"/>
      <c r="AB20" s="26"/>
    </row>
    <row r="22" spans="1:39" x14ac:dyDescent="0.3">
      <c r="E22" s="22" t="s">
        <v>26</v>
      </c>
      <c r="F22" s="23">
        <f>SUM(F5:F11)</f>
        <v>33473.145129189572</v>
      </c>
      <c r="G22" s="23">
        <f t="shared" ref="G22:K22" si="10">SUM(G5:G11)</f>
        <v>30719.869773761395</v>
      </c>
      <c r="H22" s="23">
        <f t="shared" si="10"/>
        <v>29121.796556592795</v>
      </c>
      <c r="I22" s="23">
        <f t="shared" si="10"/>
        <v>27496.434867280979</v>
      </c>
      <c r="J22" s="23">
        <f t="shared" si="10"/>
        <v>24818.102866854129</v>
      </c>
      <c r="K22" s="23">
        <f t="shared" si="10"/>
        <v>21153.511652555564</v>
      </c>
    </row>
    <row r="23" spans="1:39" x14ac:dyDescent="0.3">
      <c r="E23" s="10" t="s">
        <v>27</v>
      </c>
      <c r="F23" s="12">
        <f>(1/2.05)*SUM(F5:F11)</f>
        <v>16328.363477653451</v>
      </c>
      <c r="G23" s="12">
        <f t="shared" ref="G23:I23" si="11">(1/2.05)*SUM(G5:G11)</f>
        <v>14985.302328664096</v>
      </c>
      <c r="H23" s="12">
        <f t="shared" si="11"/>
        <v>14205.754417850145</v>
      </c>
      <c r="I23" s="12">
        <f t="shared" si="11"/>
        <v>13412.895057210235</v>
      </c>
      <c r="J23" s="12">
        <f t="shared" ref="J23:K23" si="12">(1/2.05)*SUM(J5:J11)</f>
        <v>12106.391642367869</v>
      </c>
      <c r="K23" s="12">
        <f t="shared" si="12"/>
        <v>10318.786171978325</v>
      </c>
    </row>
    <row r="24" spans="1:39" x14ac:dyDescent="0.3">
      <c r="E24" s="13" t="s">
        <v>28</v>
      </c>
      <c r="F24" s="24">
        <f>F22-F23</f>
        <v>17144.781651536119</v>
      </c>
      <c r="G24" s="24">
        <f t="shared" ref="G24:K24" si="13">G22-G23</f>
        <v>15734.567445097298</v>
      </c>
      <c r="H24" s="24">
        <f t="shared" si="13"/>
        <v>14916.04213874265</v>
      </c>
      <c r="I24" s="24">
        <f t="shared" si="13"/>
        <v>14083.539810070744</v>
      </c>
      <c r="J24" s="24">
        <f t="shared" si="13"/>
        <v>12711.71122448626</v>
      </c>
      <c r="K24" s="24">
        <f t="shared" si="13"/>
        <v>10834.725480577239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BC5F-5A13-407F-BA68-ED234F12C2B0}">
  <dimension ref="A1:AX24"/>
  <sheetViews>
    <sheetView tabSelected="1" topLeftCell="G1" workbookViewId="0">
      <selection activeCell="AV12" sqref="AV12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6" t="s">
        <v>29</v>
      </c>
      <c r="B1" s="14" t="s">
        <v>42</v>
      </c>
      <c r="C1" s="14" t="s">
        <v>0</v>
      </c>
      <c r="D1" s="14" t="s">
        <v>41</v>
      </c>
      <c r="E1" s="14" t="s">
        <v>43</v>
      </c>
      <c r="F1" s="14" t="s">
        <v>44</v>
      </c>
      <c r="G1" s="14" t="s">
        <v>45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1</v>
      </c>
      <c r="M1" s="14" t="s">
        <v>2</v>
      </c>
      <c r="N1" s="14" t="s">
        <v>3</v>
      </c>
      <c r="O1" s="14" t="s">
        <v>4</v>
      </c>
      <c r="P1" s="14" t="s">
        <v>5</v>
      </c>
      <c r="Q1" s="14" t="s">
        <v>6</v>
      </c>
      <c r="S1" s="33" t="s">
        <v>29</v>
      </c>
      <c r="T1" s="33" t="s">
        <v>30</v>
      </c>
      <c r="U1" s="34" t="s">
        <v>31</v>
      </c>
      <c r="V1" s="34" t="s">
        <v>32</v>
      </c>
      <c r="W1" s="34" t="s">
        <v>35</v>
      </c>
      <c r="X1" s="34" t="s">
        <v>36</v>
      </c>
      <c r="Y1" s="34" t="s">
        <v>37</v>
      </c>
      <c r="Z1" s="34" t="s">
        <v>38</v>
      </c>
      <c r="AA1" s="34" t="s">
        <v>39</v>
      </c>
      <c r="AB1" s="34" t="s">
        <v>40</v>
      </c>
      <c r="AD1" s="49" t="s">
        <v>29</v>
      </c>
      <c r="AE1" s="50" t="s">
        <v>50</v>
      </c>
      <c r="AF1" s="51" t="s">
        <v>51</v>
      </c>
      <c r="AG1" s="52" t="s">
        <v>52</v>
      </c>
      <c r="AH1" s="53" t="s">
        <v>33</v>
      </c>
      <c r="AI1" s="54" t="s">
        <v>53</v>
      </c>
      <c r="AJ1" s="55" t="s">
        <v>54</v>
      </c>
      <c r="AK1" s="53" t="s">
        <v>34</v>
      </c>
      <c r="AL1" s="51" t="s">
        <v>6</v>
      </c>
      <c r="AM1" s="56" t="s">
        <v>55</v>
      </c>
    </row>
    <row r="2" spans="1:50" x14ac:dyDescent="0.3">
      <c r="A2" s="10" t="s">
        <v>7</v>
      </c>
      <c r="B2" s="10">
        <v>498706</v>
      </c>
      <c r="C2" s="10">
        <v>8252266</v>
      </c>
      <c r="D2" s="25">
        <v>19730</v>
      </c>
      <c r="E2" s="10"/>
      <c r="F2" s="10"/>
      <c r="G2" s="10"/>
      <c r="H2" s="10"/>
      <c r="I2" s="10"/>
      <c r="J2" s="10"/>
      <c r="K2" s="10"/>
      <c r="L2" s="12">
        <f t="shared" ref="L2:Q2" si="0">F23*$B$2/500000</f>
        <v>24093.706167477401</v>
      </c>
      <c r="M2" s="12">
        <f t="shared" si="0"/>
        <v>22310.722991667706</v>
      </c>
      <c r="N2" s="15">
        <f t="shared" si="0"/>
        <v>21341.301749748836</v>
      </c>
      <c r="O2" s="12">
        <f t="shared" si="0"/>
        <v>20137.532930924484</v>
      </c>
      <c r="P2" s="12">
        <f t="shared" si="0"/>
        <v>18106.614966546735</v>
      </c>
      <c r="Q2" s="15">
        <f t="shared" si="0"/>
        <v>15954.932850974821</v>
      </c>
      <c r="S2" s="22" t="s">
        <v>7</v>
      </c>
      <c r="T2" s="27">
        <v>20970</v>
      </c>
      <c r="U2" s="22">
        <v>498605</v>
      </c>
      <c r="V2" s="22">
        <v>7996830</v>
      </c>
      <c r="W2" s="23">
        <v>25293.267941065122</v>
      </c>
      <c r="X2" s="23">
        <v>23421.514758441845</v>
      </c>
      <c r="Y2" s="29">
        <v>22403.828602182835</v>
      </c>
      <c r="Z2" s="23">
        <v>21140.127324264758</v>
      </c>
      <c r="AA2" s="23">
        <v>19008.095337061888</v>
      </c>
      <c r="AB2" s="31">
        <v>16749.286671642843</v>
      </c>
      <c r="AD2" s="22" t="s">
        <v>7</v>
      </c>
      <c r="AE2">
        <v>20970</v>
      </c>
      <c r="AF2">
        <v>19730</v>
      </c>
      <c r="AG2" s="57">
        <v>40700</v>
      </c>
      <c r="AH2" s="1">
        <v>22403.828602182835</v>
      </c>
      <c r="AI2" s="1">
        <v>21341.301749748836</v>
      </c>
      <c r="AJ2" s="58">
        <f t="shared" ref="AJ2:AJ19" si="1">AH2+AI2</f>
        <v>43745.130351931672</v>
      </c>
      <c r="AK2" s="1">
        <v>16749.286671642843</v>
      </c>
      <c r="AL2" s="1">
        <v>15954.932850974821</v>
      </c>
      <c r="AM2" s="43">
        <f t="shared" ref="AM2:AM19" si="2">AK2+AL2</f>
        <v>32704.219522617663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10" t="s">
        <v>8</v>
      </c>
      <c r="B3" s="10">
        <v>498464</v>
      </c>
      <c r="C3" s="10">
        <v>7753560</v>
      </c>
      <c r="D3" s="25">
        <v>25551</v>
      </c>
      <c r="E3" s="10"/>
      <c r="F3" s="10"/>
      <c r="G3" s="10"/>
      <c r="H3" s="10"/>
      <c r="I3" s="10"/>
      <c r="J3" s="10"/>
      <c r="K3" s="10"/>
      <c r="L3" s="12">
        <f t="shared" ref="L3:L18" si="3">D2*(B3/B2)</f>
        <v>19720.425902234983</v>
      </c>
      <c r="M3" s="12">
        <f>L2*($B$3/$B$2)</f>
        <v>24082.014555801325</v>
      </c>
      <c r="N3" s="15">
        <f>M2*($B$3/$B$2)</f>
        <v>22299.89658299409</v>
      </c>
      <c r="O3" s="12">
        <f>N2*($B$3/$B$2)</f>
        <v>21330.945758396338</v>
      </c>
      <c r="P3" s="12">
        <f>O2*($B$3/$B$2)</f>
        <v>20127.761075423881</v>
      </c>
      <c r="Q3" s="15">
        <f>P2*($B$3/$B$2)</f>
        <v>18097.82862585321</v>
      </c>
      <c r="S3" s="10" t="s">
        <v>8</v>
      </c>
      <c r="T3" s="28">
        <v>27490</v>
      </c>
      <c r="U3" s="10">
        <v>498318</v>
      </c>
      <c r="V3" s="10">
        <v>7498225</v>
      </c>
      <c r="W3" s="12">
        <v>20957.929543426158</v>
      </c>
      <c r="X3" s="12">
        <v>25278.708985781712</v>
      </c>
      <c r="Y3" s="30">
        <v>23408.03319540964</v>
      </c>
      <c r="Z3" s="12">
        <v>22390.932825347812</v>
      </c>
      <c r="AA3" s="12">
        <v>21127.958941392419</v>
      </c>
      <c r="AB3" s="32">
        <v>18997.154164466876</v>
      </c>
      <c r="AD3" s="10" t="s">
        <v>8</v>
      </c>
      <c r="AE3">
        <v>27490</v>
      </c>
      <c r="AF3">
        <v>25551</v>
      </c>
      <c r="AG3" s="57">
        <v>53041</v>
      </c>
      <c r="AH3" s="1">
        <v>23408.03319540964</v>
      </c>
      <c r="AI3" s="1">
        <v>22299.89658299409</v>
      </c>
      <c r="AJ3" s="58">
        <f t="shared" si="1"/>
        <v>45707.929778403734</v>
      </c>
      <c r="AK3" s="1">
        <v>18997.154164466876</v>
      </c>
      <c r="AL3" s="1">
        <v>18097.82862585321</v>
      </c>
      <c r="AM3" s="43">
        <f t="shared" si="2"/>
        <v>37094.982790320086</v>
      </c>
    </row>
    <row r="4" spans="1:50" x14ac:dyDescent="0.3">
      <c r="A4" s="10" t="s">
        <v>9</v>
      </c>
      <c r="B4" s="10">
        <v>498231</v>
      </c>
      <c r="C4" s="10">
        <v>7255096</v>
      </c>
      <c r="D4" s="25">
        <v>30965</v>
      </c>
      <c r="E4" s="10"/>
      <c r="F4" s="10"/>
      <c r="G4" s="10"/>
      <c r="H4" s="10"/>
      <c r="I4" s="10"/>
      <c r="J4" s="10"/>
      <c r="K4" s="10"/>
      <c r="L4" s="12">
        <f t="shared" si="3"/>
        <v>25539.056543702256</v>
      </c>
      <c r="M4" s="12">
        <f>L3*($B$4/$B$3)</f>
        <v>19711.207865957098</v>
      </c>
      <c r="N4" s="15">
        <f>M3*($B$4/$B$3)</f>
        <v>24070.757756129733</v>
      </c>
      <c r="O4" s="12">
        <f>N3*($B$4/$B$3)</f>
        <v>22289.472809353792</v>
      </c>
      <c r="P4" s="12">
        <f>O3*($B$4/$B$3)</f>
        <v>21320.974907218108</v>
      </c>
      <c r="Q4" s="15">
        <f>P3*($B$4/$B$3)</f>
        <v>20118.35263603694</v>
      </c>
      <c r="S4" s="10" t="s">
        <v>9</v>
      </c>
      <c r="T4" s="28">
        <v>33319</v>
      </c>
      <c r="U4" s="10">
        <v>498133</v>
      </c>
      <c r="V4" s="10">
        <v>6999907</v>
      </c>
      <c r="W4" s="12">
        <v>27479.794368254807</v>
      </c>
      <c r="X4" s="12">
        <v>20950.148935530127</v>
      </c>
      <c r="Y4" s="30">
        <v>25269.324293351638</v>
      </c>
      <c r="Z4" s="12">
        <v>23399.342989273897</v>
      </c>
      <c r="AA4" s="12">
        <v>22382.620216586562</v>
      </c>
      <c r="AB4" s="32">
        <v>21120.115210272616</v>
      </c>
      <c r="AD4" s="10" t="s">
        <v>9</v>
      </c>
      <c r="AE4">
        <v>33319</v>
      </c>
      <c r="AF4">
        <v>30965</v>
      </c>
      <c r="AG4" s="57">
        <v>64284</v>
      </c>
      <c r="AH4" s="1">
        <v>25269.324293351638</v>
      </c>
      <c r="AI4" s="1">
        <v>24070.757756129733</v>
      </c>
      <c r="AJ4" s="58">
        <f t="shared" si="1"/>
        <v>49340.082049481367</v>
      </c>
      <c r="AK4" s="1">
        <v>21120.115210272616</v>
      </c>
      <c r="AL4" s="1">
        <v>20118.35263603694</v>
      </c>
      <c r="AM4" s="43">
        <f t="shared" si="2"/>
        <v>41238.467846309555</v>
      </c>
      <c r="AO4" s="35" t="s">
        <v>56</v>
      </c>
      <c r="AP4" s="45">
        <f>SUM(AG2:AG5,AG15:AG19)/SUM(AG6:AG14)</f>
        <v>0.70123916314510637</v>
      </c>
      <c r="AQ4" s="3">
        <f t="shared" ref="AQ4:AV4" si="4">SUM(L2:L5,L15:L19,W2:W5,W15:W19)/SUM(L6:L14,W6:W14)</f>
        <v>0.7645446143502459</v>
      </c>
      <c r="AR4" s="3">
        <f t="shared" si="4"/>
        <v>0.84681263048797484</v>
      </c>
      <c r="AS4" s="3">
        <f t="shared" si="4"/>
        <v>0.95200245338997924</v>
      </c>
      <c r="AT4" s="3">
        <f t="shared" si="4"/>
        <v>1.0775030103763252</v>
      </c>
      <c r="AU4" s="3">
        <f t="shared" si="4"/>
        <v>1.1055378493418926</v>
      </c>
      <c r="AV4" s="3">
        <f t="shared" si="4"/>
        <v>1.0905562941409523</v>
      </c>
      <c r="AX4" t="s">
        <v>65</v>
      </c>
    </row>
    <row r="5" spans="1:50" x14ac:dyDescent="0.3">
      <c r="A5" s="10" t="s">
        <v>10</v>
      </c>
      <c r="B5" s="10">
        <v>497721</v>
      </c>
      <c r="C5" s="10">
        <v>6756865</v>
      </c>
      <c r="D5" s="25">
        <v>32668</v>
      </c>
      <c r="E5" s="2">
        <v>1.1200000000000001E-3</v>
      </c>
      <c r="F5" s="12">
        <f t="shared" ref="F5:F11" si="5">5*E5*((D5+L5)/2)</f>
        <v>178.08364996236688</v>
      </c>
      <c r="G5" s="12">
        <f>2.5*$E$5*(L5+M5)</f>
        <v>158.04940976287403</v>
      </c>
      <c r="H5" s="12">
        <f>2.5*$E$5*(M5+N5)</f>
        <v>126.57104673589596</v>
      </c>
      <c r="I5" s="12">
        <f>2.5*$E$5*(N5+O5)</f>
        <v>122.46401848117421</v>
      </c>
      <c r="J5" s="12">
        <f>2.5*$E$5*(O5+P5)</f>
        <v>129.67577065335655</v>
      </c>
      <c r="K5" s="12">
        <f>2.5*$E$5*(P5+Q5)</f>
        <v>121.98425994013155</v>
      </c>
      <c r="L5" s="12">
        <f t="shared" si="3"/>
        <v>30933.303557988162</v>
      </c>
      <c r="M5" s="12">
        <f t="shared" ref="M5:M18" si="6">L4*(B5/B4)</f>
        <v>25512.914214466844</v>
      </c>
      <c r="N5" s="15">
        <f>M4*($B$5/$B$4)</f>
        <v>19691.031048353139</v>
      </c>
      <c r="O5" s="12">
        <f>N4*($B$5/$B$4)</f>
        <v>24046.118409209073</v>
      </c>
      <c r="P5" s="12">
        <f>O4*($B$5/$B$4)</f>
        <v>22266.656824132537</v>
      </c>
      <c r="Q5" s="15">
        <f>P4*($B$5/$B$4)</f>
        <v>21299.150297343007</v>
      </c>
      <c r="S5" s="10" t="s">
        <v>10</v>
      </c>
      <c r="T5" s="28">
        <v>35337</v>
      </c>
      <c r="U5" s="10">
        <v>497519</v>
      </c>
      <c r="V5" s="10">
        <v>6501774</v>
      </c>
      <c r="W5" s="12">
        <v>33277.930916040496</v>
      </c>
      <c r="X5" s="12">
        <v>27445.922703976175</v>
      </c>
      <c r="Y5" s="30">
        <v>20924.325728783304</v>
      </c>
      <c r="Z5" s="12">
        <v>25238.177260097233</v>
      </c>
      <c r="AA5" s="12">
        <v>23370.500899720679</v>
      </c>
      <c r="AB5" s="32">
        <v>22355.031342103273</v>
      </c>
      <c r="AD5" s="10" t="s">
        <v>10</v>
      </c>
      <c r="AE5">
        <v>35337</v>
      </c>
      <c r="AF5">
        <v>32668</v>
      </c>
      <c r="AG5" s="57">
        <v>68005</v>
      </c>
      <c r="AH5" s="1">
        <v>20924.325728783304</v>
      </c>
      <c r="AI5" s="1">
        <v>19691.031048353139</v>
      </c>
      <c r="AJ5" s="58">
        <f t="shared" si="1"/>
        <v>40615.356777136447</v>
      </c>
      <c r="AK5" s="1">
        <v>22355.031342103273</v>
      </c>
      <c r="AL5" s="1">
        <v>21299.150297343007</v>
      </c>
      <c r="AM5" s="43">
        <f t="shared" si="2"/>
        <v>43654.18163944628</v>
      </c>
      <c r="AO5" s="46" t="s">
        <v>57</v>
      </c>
      <c r="AP5" s="47">
        <v>0.95200245338997913</v>
      </c>
      <c r="AQ5" s="3"/>
      <c r="AR5" s="3"/>
      <c r="AS5" s="3"/>
      <c r="AT5" s="3"/>
      <c r="AU5" s="3"/>
      <c r="AV5" s="3"/>
      <c r="AX5" t="s">
        <v>66</v>
      </c>
    </row>
    <row r="6" spans="1:50" x14ac:dyDescent="0.3">
      <c r="A6" s="10" t="s">
        <v>11</v>
      </c>
      <c r="B6" s="10">
        <v>496950</v>
      </c>
      <c r="C6" s="10">
        <v>6259144</v>
      </c>
      <c r="D6" s="25">
        <v>33431</v>
      </c>
      <c r="E6" s="2">
        <v>1.3836000000000001E-2</v>
      </c>
      <c r="F6" s="12">
        <f t="shared" si="5"/>
        <v>2284.6139930022846</v>
      </c>
      <c r="G6" s="12">
        <f>2.5*$E$6*(L6+M6)</f>
        <v>2196.5612045919088</v>
      </c>
      <c r="H6" s="12">
        <f>2.5*$E$6*(M6+N6)</f>
        <v>1949.4501711254381</v>
      </c>
      <c r="I6" s="12">
        <f>2.5*$E$6*(N6+O6)</f>
        <v>1561.1823485390746</v>
      </c>
      <c r="J6" s="12">
        <f>2.5*$E$6*(O6+P6)</f>
        <v>1510.5244754980008</v>
      </c>
      <c r="K6" s="12">
        <f>2.5*$E$6*(P6+Q6)</f>
        <v>1599.4773638844117</v>
      </c>
      <c r="L6" s="12">
        <f t="shared" si="3"/>
        <v>32617.395287721436</v>
      </c>
      <c r="M6" s="12">
        <f t="shared" si="6"/>
        <v>30885.385995652618</v>
      </c>
      <c r="N6" s="15">
        <f>M5*($B$6/$B$5)</f>
        <v>25473.393163799192</v>
      </c>
      <c r="O6" s="12">
        <f>N5*($B$6/$B$5)</f>
        <v>19660.528447622448</v>
      </c>
      <c r="P6" s="12">
        <f>O5*($B$6/$B$5)</f>
        <v>24008.869514158432</v>
      </c>
      <c r="Q6" s="15">
        <f>P5*($B$6/$B$5)</f>
        <v>22232.164422945112</v>
      </c>
      <c r="S6" s="10" t="s">
        <v>11</v>
      </c>
      <c r="T6" s="28">
        <v>36430</v>
      </c>
      <c r="U6" s="10">
        <v>496405</v>
      </c>
      <c r="V6" s="10">
        <v>6004255</v>
      </c>
      <c r="W6" s="12">
        <v>35257.876553458264</v>
      </c>
      <c r="X6" s="12">
        <v>33203.417952635144</v>
      </c>
      <c r="Y6" s="30">
        <v>27384.468251197028</v>
      </c>
      <c r="Z6" s="12">
        <v>20877.473852047213</v>
      </c>
      <c r="AA6" s="12">
        <v>25181.666193248031</v>
      </c>
      <c r="AB6" s="32">
        <v>23318.171766557345</v>
      </c>
      <c r="AD6" s="10" t="s">
        <v>11</v>
      </c>
      <c r="AE6">
        <v>36430</v>
      </c>
      <c r="AF6">
        <v>33431</v>
      </c>
      <c r="AG6" s="57">
        <v>69861</v>
      </c>
      <c r="AH6" s="1">
        <v>27384.468251197028</v>
      </c>
      <c r="AI6" s="1">
        <v>25473.393163799192</v>
      </c>
      <c r="AJ6" s="58">
        <f t="shared" si="1"/>
        <v>52857.861414996223</v>
      </c>
      <c r="AK6" s="1">
        <v>23318.171766557345</v>
      </c>
      <c r="AL6" s="1">
        <v>22232.164422945112</v>
      </c>
      <c r="AM6" s="43">
        <f t="shared" si="2"/>
        <v>45550.336189502457</v>
      </c>
      <c r="AO6" s="42" t="s">
        <v>58</v>
      </c>
      <c r="AP6" s="48">
        <v>1.0905562941409521</v>
      </c>
      <c r="AQ6" s="3"/>
      <c r="AR6" s="3"/>
      <c r="AS6" s="3"/>
      <c r="AT6" s="3"/>
      <c r="AU6" s="3"/>
      <c r="AV6" s="3"/>
      <c r="AX6" t="s">
        <v>67</v>
      </c>
    </row>
    <row r="7" spans="1:50" x14ac:dyDescent="0.3">
      <c r="A7" s="10" t="s">
        <v>12</v>
      </c>
      <c r="B7" s="10">
        <v>496000</v>
      </c>
      <c r="C7" s="10">
        <v>5762194</v>
      </c>
      <c r="D7" s="25">
        <v>32745</v>
      </c>
      <c r="E7" s="2">
        <v>6.3402E-2</v>
      </c>
      <c r="F7" s="12">
        <f t="shared" si="5"/>
        <v>10479.097024637791</v>
      </c>
      <c r="G7" s="12">
        <f>2.5*$E$7*(L7+M7)</f>
        <v>10448.987712968754</v>
      </c>
      <c r="H7" s="12">
        <f>2.5*$E$7*(M7+N7)</f>
        <v>10046.266506230642</v>
      </c>
      <c r="I7" s="12">
        <f>2.5*$E$7*(N7+O7)</f>
        <v>8916.0711382871086</v>
      </c>
      <c r="J7" s="12">
        <f>2.5*$E$7*(O7+P7)</f>
        <v>7140.2763125648862</v>
      </c>
      <c r="K7" s="12">
        <f>2.5*$E$7*(P7+Q7)</f>
        <v>6908.5857536378126</v>
      </c>
      <c r="L7" s="12">
        <f t="shared" si="3"/>
        <v>33367.091256665663</v>
      </c>
      <c r="M7" s="12">
        <f t="shared" si="6"/>
        <v>32555.041880893114</v>
      </c>
      <c r="N7" s="15">
        <f>M6*($B$7/$B$6)</f>
        <v>30826.343603669782</v>
      </c>
      <c r="O7" s="12">
        <f>N6*($B$7/$B$6)</f>
        <v>25424.696668164601</v>
      </c>
      <c r="P7" s="12">
        <f>O6*($B$7/$B$6)</f>
        <v>19622.94417953664</v>
      </c>
      <c r="Q7" s="15">
        <f>P6*($B$7/$B$6)</f>
        <v>23962.972691463088</v>
      </c>
      <c r="S7" s="10" t="s">
        <v>12</v>
      </c>
      <c r="T7" s="28">
        <v>37271</v>
      </c>
      <c r="U7" s="10">
        <v>495030</v>
      </c>
      <c r="V7" s="10">
        <v>5507850</v>
      </c>
      <c r="W7" s="12">
        <v>36329.091971273454</v>
      </c>
      <c r="X7" s="12">
        <v>35160.215207861416</v>
      </c>
      <c r="Y7" s="30">
        <v>33111.447284159054</v>
      </c>
      <c r="Z7" s="12">
        <v>27308.61558282061</v>
      </c>
      <c r="AA7" s="12">
        <v>20819.645009576721</v>
      </c>
      <c r="AB7" s="32">
        <v>25111.915100862348</v>
      </c>
      <c r="AD7" s="10" t="s">
        <v>12</v>
      </c>
      <c r="AE7">
        <v>37271</v>
      </c>
      <c r="AF7">
        <v>32745</v>
      </c>
      <c r="AG7" s="57">
        <v>70016</v>
      </c>
      <c r="AH7" s="1">
        <v>33111.447284159054</v>
      </c>
      <c r="AI7" s="1">
        <v>30826.343603669782</v>
      </c>
      <c r="AJ7" s="58">
        <f t="shared" si="1"/>
        <v>63937.790887828836</v>
      </c>
      <c r="AK7" s="1">
        <v>25111.915100862348</v>
      </c>
      <c r="AL7" s="1">
        <v>23962.972691463088</v>
      </c>
      <c r="AM7" s="43">
        <f t="shared" si="2"/>
        <v>49074.887792325433</v>
      </c>
      <c r="AP7" s="3"/>
      <c r="AQ7" s="3"/>
      <c r="AR7" s="3"/>
      <c r="AS7" s="3"/>
      <c r="AT7" s="3"/>
      <c r="AU7" s="3"/>
      <c r="AV7" s="3"/>
    </row>
    <row r="8" spans="1:50" x14ac:dyDescent="0.3">
      <c r="A8" s="10" t="s">
        <v>13</v>
      </c>
      <c r="B8" s="10">
        <v>494670</v>
      </c>
      <c r="C8" s="10">
        <v>5266194</v>
      </c>
      <c r="D8" s="25">
        <v>38127</v>
      </c>
      <c r="E8" s="2">
        <v>0.107102</v>
      </c>
      <c r="F8" s="12">
        <f t="shared" si="5"/>
        <v>18952.822364351312</v>
      </c>
      <c r="G8" s="12">
        <f>2.5*$E$8*(L8+M8)</f>
        <v>17654.376358979745</v>
      </c>
      <c r="H8" s="12">
        <f>2.5*$E$8*(M8+N8)</f>
        <v>17603.650507423525</v>
      </c>
      <c r="I8" s="12">
        <f>2.5*$E$8*(N8+O8)</f>
        <v>16925.176805464187</v>
      </c>
      <c r="J8" s="12">
        <f>2.5*$E$8*(O8+P8)</f>
        <v>15021.110611789411</v>
      </c>
      <c r="K8" s="12">
        <f>2.5*$E$8*(P8+Q8)</f>
        <v>12029.388126930311</v>
      </c>
      <c r="L8" s="12">
        <f t="shared" si="3"/>
        <v>32657.195866935483</v>
      </c>
      <c r="M8" s="12">
        <f t="shared" si="6"/>
        <v>33277.619015997589</v>
      </c>
      <c r="N8" s="15">
        <f>M7*($B$8/$B$7)</f>
        <v>32467.747111333461</v>
      </c>
      <c r="O8" s="12">
        <f>N7*($B$8/$B$7)</f>
        <v>30743.684254893811</v>
      </c>
      <c r="P8" s="12">
        <f>O7*($B$8/$B$7)</f>
        <v>25356.521574276176</v>
      </c>
      <c r="Q8" s="15">
        <f>P7*($B$8/$B$7)</f>
        <v>19570.326204216512</v>
      </c>
      <c r="S8" s="10" t="s">
        <v>13</v>
      </c>
      <c r="T8" s="28">
        <v>40560</v>
      </c>
      <c r="U8" s="10">
        <v>493099</v>
      </c>
      <c r="V8" s="10">
        <v>5012820</v>
      </c>
      <c r="W8" s="12">
        <v>37125.614263781994</v>
      </c>
      <c r="X8" s="12">
        <v>36187.380405112759</v>
      </c>
      <c r="Y8" s="30">
        <v>35023.063165426858</v>
      </c>
      <c r="Z8" s="12">
        <v>32982.287021739183</v>
      </c>
      <c r="AA8" s="12">
        <v>27202.09085363162</v>
      </c>
      <c r="AB8" s="32">
        <v>20738.432286078161</v>
      </c>
      <c r="AD8" s="10" t="s">
        <v>13</v>
      </c>
      <c r="AE8">
        <v>40560</v>
      </c>
      <c r="AF8">
        <v>38127</v>
      </c>
      <c r="AG8" s="57">
        <v>78687</v>
      </c>
      <c r="AH8" s="1">
        <v>35023.063165426858</v>
      </c>
      <c r="AI8" s="1">
        <v>32467.747111333461</v>
      </c>
      <c r="AJ8" s="58">
        <f t="shared" si="1"/>
        <v>67490.810276760312</v>
      </c>
      <c r="AK8" s="1">
        <v>20738.432286078161</v>
      </c>
      <c r="AL8" s="1">
        <v>19570.326204216512</v>
      </c>
      <c r="AM8" s="43">
        <f t="shared" si="2"/>
        <v>40308.758490294669</v>
      </c>
      <c r="AO8" s="35" t="s">
        <v>59</v>
      </c>
      <c r="AP8" s="45">
        <f>SUM(AG10:AG14)/SUM(AG6:AG9)</f>
        <v>2.0242134161523242</v>
      </c>
      <c r="AQ8" s="3">
        <f t="shared" ref="AQ8:AV8" si="7">SUM(L10:L14,W10:W14)/SUM(L6:L9,W6:W9)</f>
        <v>1.9913238669847733</v>
      </c>
      <c r="AR8" s="3">
        <f t="shared" si="7"/>
        <v>1.8721033951062707</v>
      </c>
      <c r="AS8" s="3">
        <f t="shared" si="7"/>
        <v>1.7447284342205989</v>
      </c>
      <c r="AT8" s="3">
        <f t="shared" si="7"/>
        <v>1.7355705235099044</v>
      </c>
      <c r="AU8" s="3">
        <f t="shared" si="7"/>
        <v>1.7361202091502983</v>
      </c>
      <c r="AV8" s="3">
        <f t="shared" si="7"/>
        <v>1.7884963772698435</v>
      </c>
    </row>
    <row r="9" spans="1:50" x14ac:dyDescent="0.3">
      <c r="A9" s="10" t="s">
        <v>14</v>
      </c>
      <c r="B9" s="10">
        <v>492933</v>
      </c>
      <c r="C9" s="10">
        <v>4771524</v>
      </c>
      <c r="D9" s="25">
        <v>42521</v>
      </c>
      <c r="E9" s="2">
        <v>6.6514000000000004E-2</v>
      </c>
      <c r="F9" s="12">
        <f t="shared" si="5"/>
        <v>13388.290383894084</v>
      </c>
      <c r="G9" s="12">
        <f>2.5*$E$9*(L9+M9)</f>
        <v>11729.01922766268</v>
      </c>
      <c r="H9" s="12">
        <f>2.5*$E$9*(M9+N9)</f>
        <v>10925.471456765492</v>
      </c>
      <c r="I9" s="12">
        <f>2.5*$E$9*(N9+O9)</f>
        <v>10894.079589274475</v>
      </c>
      <c r="J9" s="12">
        <f>2.5*$E$9*(O9+P9)</f>
        <v>10474.203808097283</v>
      </c>
      <c r="K9" s="12">
        <f>2.5*$E$9*(P9+Q9)</f>
        <v>9295.8659032182641</v>
      </c>
      <c r="L9" s="12">
        <f t="shared" si="3"/>
        <v>37993.119637333984</v>
      </c>
      <c r="M9" s="12">
        <f t="shared" si="6"/>
        <v>32542.522348790324</v>
      </c>
      <c r="N9" s="15">
        <f>M8*($B$9/$B$8)</f>
        <v>33160.766924237854</v>
      </c>
      <c r="O9" s="12">
        <f>N8*($B$9/$B$8)</f>
        <v>32353.738829585254</v>
      </c>
      <c r="P9" s="12">
        <f>O8*($B$9/$B$8)</f>
        <v>30635.729902394669</v>
      </c>
      <c r="Q9" s="15">
        <f>P8*($B$9/$B$8)</f>
        <v>25267.483876468512</v>
      </c>
      <c r="S9" s="10" t="s">
        <v>14</v>
      </c>
      <c r="T9" s="28">
        <v>44159</v>
      </c>
      <c r="U9" s="10">
        <v>490671</v>
      </c>
      <c r="V9" s="10">
        <v>4519721</v>
      </c>
      <c r="W9" s="12">
        <v>40360.284162003976</v>
      </c>
      <c r="X9" s="12">
        <v>36942.809205502701</v>
      </c>
      <c r="Y9" s="30">
        <v>36009.195173295993</v>
      </c>
      <c r="Z9" s="12">
        <v>34850.610985711108</v>
      </c>
      <c r="AA9" s="12">
        <v>32819.883543150128</v>
      </c>
      <c r="AB9" s="32">
        <v>27068.148832673116</v>
      </c>
      <c r="AD9" s="10" t="s">
        <v>14</v>
      </c>
      <c r="AE9">
        <v>44159</v>
      </c>
      <c r="AF9">
        <v>42521</v>
      </c>
      <c r="AG9" s="57">
        <v>86680</v>
      </c>
      <c r="AH9" s="1">
        <v>36009.195173295993</v>
      </c>
      <c r="AI9" s="1">
        <v>33160.766924237854</v>
      </c>
      <c r="AJ9" s="58">
        <f t="shared" si="1"/>
        <v>69169.962097533848</v>
      </c>
      <c r="AK9" s="1">
        <v>27068.148832673116</v>
      </c>
      <c r="AL9" s="1">
        <v>25267.483876468512</v>
      </c>
      <c r="AM9" s="43">
        <f t="shared" si="2"/>
        <v>52335.632709141631</v>
      </c>
      <c r="AO9" s="46" t="s">
        <v>60</v>
      </c>
      <c r="AP9" s="47">
        <v>1.7447284342205986</v>
      </c>
      <c r="AQ9" s="3"/>
      <c r="AR9" s="3"/>
      <c r="AS9" s="3"/>
      <c r="AT9" s="3"/>
      <c r="AU9" s="3"/>
      <c r="AV9" s="3"/>
    </row>
    <row r="10" spans="1:50" x14ac:dyDescent="0.3">
      <c r="A10" s="10" t="s">
        <v>15</v>
      </c>
      <c r="B10" s="10">
        <v>490597</v>
      </c>
      <c r="C10" s="10">
        <v>4278591</v>
      </c>
      <c r="D10" s="25">
        <v>49667</v>
      </c>
      <c r="E10" s="2">
        <v>1.6074000000000001E-2</v>
      </c>
      <c r="F10" s="12">
        <f t="shared" si="5"/>
        <v>3696.4772533272881</v>
      </c>
      <c r="G10" s="12">
        <f>2.5*$E$10*(L10+M10)</f>
        <v>3220.127115441152</v>
      </c>
      <c r="H10" s="12">
        <f>2.5*$E$10*(M10+N10)</f>
        <v>2821.0422518145192</v>
      </c>
      <c r="I10" s="12">
        <f>2.5*$E$10*(N10+O10)</f>
        <v>2627.7744116778067</v>
      </c>
      <c r="J10" s="12">
        <f>2.5*$E$10*(O10+P10)</f>
        <v>2620.2240971257888</v>
      </c>
      <c r="K10" s="12">
        <f>2.5*$E$10*(P10+Q10)</f>
        <v>2519.2363422058461</v>
      </c>
      <c r="L10" s="12">
        <f t="shared" si="3"/>
        <v>42319.493799360156</v>
      </c>
      <c r="M10" s="12">
        <f t="shared" si="6"/>
        <v>37813.070974589122</v>
      </c>
      <c r="N10" s="15">
        <f>M9*($B$10/$B$9)</f>
        <v>32388.303961693549</v>
      </c>
      <c r="O10" s="12">
        <f>N9*($B$10/$B$9)</f>
        <v>33003.618687996786</v>
      </c>
      <c r="P10" s="12">
        <f>O9*($B$10/$B$9)</f>
        <v>32200.415083952659</v>
      </c>
      <c r="Q10" s="15">
        <f>P9*($B$10/$B$9)</f>
        <v>30490.547768003191</v>
      </c>
      <c r="S10" s="10" t="s">
        <v>15</v>
      </c>
      <c r="T10" s="28">
        <v>50827</v>
      </c>
      <c r="U10" s="10">
        <v>487384</v>
      </c>
      <c r="V10" s="10">
        <v>4029050</v>
      </c>
      <c r="W10" s="12">
        <v>43863.179311595755</v>
      </c>
      <c r="X10" s="12">
        <v>40089.911032064549</v>
      </c>
      <c r="Y10" s="30">
        <v>36695.329705270393</v>
      </c>
      <c r="Z10" s="12">
        <v>35767.969943896613</v>
      </c>
      <c r="AA10" s="12">
        <v>34617.147099909758</v>
      </c>
      <c r="AB10" s="32">
        <v>32600.023479673106</v>
      </c>
      <c r="AD10" s="10" t="s">
        <v>15</v>
      </c>
      <c r="AE10">
        <v>50827</v>
      </c>
      <c r="AF10">
        <v>49667</v>
      </c>
      <c r="AG10" s="57">
        <v>100494</v>
      </c>
      <c r="AH10" s="1">
        <v>36695.329705270393</v>
      </c>
      <c r="AI10" s="1">
        <v>32388.303961693549</v>
      </c>
      <c r="AJ10" s="58">
        <f t="shared" si="1"/>
        <v>69083.633666963942</v>
      </c>
      <c r="AK10" s="1">
        <v>32600.023479673106</v>
      </c>
      <c r="AL10" s="1">
        <v>30490.547768003191</v>
      </c>
      <c r="AM10" s="43">
        <f t="shared" si="2"/>
        <v>63090.5712476763</v>
      </c>
      <c r="AO10" s="42" t="s">
        <v>61</v>
      </c>
      <c r="AP10" s="48">
        <v>1.7884963772698437</v>
      </c>
      <c r="AQ10" s="3"/>
      <c r="AR10" s="3"/>
      <c r="AS10" s="3"/>
      <c r="AT10" s="3"/>
      <c r="AU10" s="3"/>
      <c r="AV10" s="3"/>
    </row>
    <row r="11" spans="1:50" x14ac:dyDescent="0.3">
      <c r="A11" s="10" t="s">
        <v>16</v>
      </c>
      <c r="B11" s="10">
        <v>487210</v>
      </c>
      <c r="C11" s="10">
        <v>3787994</v>
      </c>
      <c r="D11" s="25">
        <v>60833</v>
      </c>
      <c r="E11" s="2">
        <v>1.964E-3</v>
      </c>
      <c r="F11" s="12">
        <f t="shared" si="5"/>
        <v>540.87139685242676</v>
      </c>
      <c r="G11" s="12">
        <f>2.5*$E$11*(L11+M11)</f>
        <v>448.53554272034393</v>
      </c>
      <c r="H11" s="12">
        <f>2.5*$E$11*(M11+N11)</f>
        <v>390.73457358700261</v>
      </c>
      <c r="I11" s="12">
        <f>2.5*$E$11*(N11+O11)</f>
        <v>342.30907719388387</v>
      </c>
      <c r="J11" s="12">
        <f>2.5*$E$11*(O11+P11)</f>
        <v>318.85769642640321</v>
      </c>
      <c r="K11" s="12">
        <f>2.5*$E$11*(P11+Q11)</f>
        <v>317.94153106051328</v>
      </c>
      <c r="L11" s="12">
        <f t="shared" si="3"/>
        <v>49324.10730191991</v>
      </c>
      <c r="M11" s="12">
        <f t="shared" si="6"/>
        <v>42027.32706067559</v>
      </c>
      <c r="N11" s="15">
        <f>M10*($B$11/$B$10)</f>
        <v>37552.015828734307</v>
      </c>
      <c r="O11" s="12">
        <f>N10*($B$11/$B$10)</f>
        <v>32164.700504032258</v>
      </c>
      <c r="P11" s="12">
        <f>O10*($B$11/$B$10)</f>
        <v>32775.767199919515</v>
      </c>
      <c r="Q11" s="15">
        <f>P10*($B$11/$B$10)</f>
        <v>31978.108779818416</v>
      </c>
      <c r="S11" s="10" t="s">
        <v>16</v>
      </c>
      <c r="T11" s="28">
        <v>62668</v>
      </c>
      <c r="U11" s="10">
        <v>482951</v>
      </c>
      <c r="V11" s="10">
        <v>3541666</v>
      </c>
      <c r="W11" s="12">
        <v>50364.703143722407</v>
      </c>
      <c r="X11" s="12">
        <v>43464.221869643814</v>
      </c>
      <c r="Y11" s="30">
        <v>39725.273342675602</v>
      </c>
      <c r="Z11" s="12">
        <v>36361.567422176442</v>
      </c>
      <c r="AA11" s="12">
        <v>35442.642459282237</v>
      </c>
      <c r="AB11" s="32">
        <v>34302.286921705512</v>
      </c>
      <c r="AD11" s="10" t="s">
        <v>16</v>
      </c>
      <c r="AE11">
        <v>62668</v>
      </c>
      <c r="AF11">
        <v>60833</v>
      </c>
      <c r="AG11" s="57">
        <v>123501</v>
      </c>
      <c r="AH11" s="1">
        <v>39725.273342675602</v>
      </c>
      <c r="AI11" s="1">
        <v>37552.015828734307</v>
      </c>
      <c r="AJ11" s="58">
        <f t="shared" si="1"/>
        <v>77277.28917140991</v>
      </c>
      <c r="AK11" s="1">
        <v>34302.286921705512</v>
      </c>
      <c r="AL11" s="1">
        <v>31978.108779818416</v>
      </c>
      <c r="AM11" s="43">
        <f t="shared" si="2"/>
        <v>66280.395701523928</v>
      </c>
      <c r="AP11" s="3"/>
      <c r="AQ11" s="3"/>
      <c r="AR11" s="3"/>
      <c r="AS11" s="3"/>
      <c r="AT11" s="3"/>
      <c r="AU11" s="3"/>
      <c r="AV11" s="3"/>
    </row>
    <row r="12" spans="1:50" x14ac:dyDescent="0.3">
      <c r="A12" s="10" t="s">
        <v>17</v>
      </c>
      <c r="B12" s="10">
        <v>481687</v>
      </c>
      <c r="C12" s="10">
        <v>3300784</v>
      </c>
      <c r="D12" s="25">
        <v>66511</v>
      </c>
      <c r="E12" s="11"/>
      <c r="F12" s="11"/>
      <c r="G12" s="11"/>
      <c r="H12" s="11"/>
      <c r="I12" s="11"/>
      <c r="J12" s="11"/>
      <c r="K12" s="11"/>
      <c r="L12" s="12">
        <f t="shared" si="3"/>
        <v>60143.398680240556</v>
      </c>
      <c r="M12" s="12">
        <f t="shared" si="6"/>
        <v>48764.970493093111</v>
      </c>
      <c r="N12" s="15">
        <f>M11*($B$12/$B$11)</f>
        <v>41550.906364556642</v>
      </c>
      <c r="O12" s="12">
        <f>N11*($B$12/$B$11)</f>
        <v>37126.327145369636</v>
      </c>
      <c r="P12" s="12">
        <f>O11*($B$12/$B$11)</f>
        <v>31800.08228830645</v>
      </c>
      <c r="Q12" s="15">
        <f>P11*($B$12/$B$11)</f>
        <v>32404.221947882088</v>
      </c>
      <c r="S12" s="10" t="s">
        <v>17</v>
      </c>
      <c r="T12" s="28">
        <v>66601</v>
      </c>
      <c r="U12" s="10">
        <v>475764</v>
      </c>
      <c r="V12" s="10">
        <v>3058715</v>
      </c>
      <c r="W12" s="12">
        <v>61735.41073939178</v>
      </c>
      <c r="X12" s="12">
        <v>49615.204495839011</v>
      </c>
      <c r="Y12" s="30">
        <v>42817.412229375695</v>
      </c>
      <c r="Z12" s="12">
        <v>39134.104591572883</v>
      </c>
      <c r="AA12" s="12">
        <v>35820.455414823351</v>
      </c>
      <c r="AB12" s="32">
        <v>34915.205366585753</v>
      </c>
      <c r="AD12" s="10" t="s">
        <v>17</v>
      </c>
      <c r="AE12">
        <v>66601</v>
      </c>
      <c r="AF12">
        <v>66511</v>
      </c>
      <c r="AG12" s="57">
        <v>133112</v>
      </c>
      <c r="AH12" s="1">
        <v>42817.412229375695</v>
      </c>
      <c r="AI12" s="1">
        <v>41550.906364556642</v>
      </c>
      <c r="AJ12" s="58">
        <f t="shared" si="1"/>
        <v>84368.318593932345</v>
      </c>
      <c r="AK12" s="1">
        <v>34915.205366585753</v>
      </c>
      <c r="AL12" s="1">
        <v>32404.221947882088</v>
      </c>
      <c r="AM12" s="43">
        <f t="shared" si="2"/>
        <v>67319.427314467845</v>
      </c>
      <c r="AO12" s="35" t="s">
        <v>62</v>
      </c>
      <c r="AP12" s="45">
        <f>AG14/AG6</f>
        <v>1.7933897310373457</v>
      </c>
      <c r="AQ12" s="3">
        <f t="shared" ref="AQ12:AV12" si="8">(L14+W14)/(L6+W6)</f>
        <v>1.9293712871122266</v>
      </c>
      <c r="AR12" s="3">
        <f t="shared" si="8"/>
        <v>1.9639953473782548</v>
      </c>
      <c r="AS12" s="3">
        <f t="shared" si="8"/>
        <v>2.1801059933874805</v>
      </c>
      <c r="AT12" s="3">
        <f t="shared" si="8"/>
        <v>2.2946730036412593</v>
      </c>
      <c r="AU12" s="3">
        <f t="shared" si="8"/>
        <v>1.6216216330333821</v>
      </c>
      <c r="AV12" s="3">
        <f t="shared" si="8"/>
        <v>1.5827668514675095</v>
      </c>
    </row>
    <row r="13" spans="1:50" x14ac:dyDescent="0.3">
      <c r="A13" s="10" t="s">
        <v>18</v>
      </c>
      <c r="B13" s="10">
        <v>472617</v>
      </c>
      <c r="C13" s="10">
        <v>2819097</v>
      </c>
      <c r="D13" s="25">
        <v>68611</v>
      </c>
      <c r="E13" s="10"/>
      <c r="F13" s="10"/>
      <c r="G13" s="10"/>
      <c r="H13" s="10"/>
      <c r="I13" s="10"/>
      <c r="J13" s="10"/>
      <c r="K13" s="10"/>
      <c r="L13" s="12">
        <f t="shared" si="3"/>
        <v>65258.620820159143</v>
      </c>
      <c r="M13" s="12">
        <f t="shared" si="6"/>
        <v>59010.919236058377</v>
      </c>
      <c r="N13" s="15">
        <f>M12*($B$13/$B$12)</f>
        <v>47846.742925456128</v>
      </c>
      <c r="O13" s="12">
        <f>N12*($B$13/$B$12)</f>
        <v>40768.517135188755</v>
      </c>
      <c r="P13" s="12">
        <f>O12*($B$13/$B$12)</f>
        <v>36427.251215962155</v>
      </c>
      <c r="Q13" s="15">
        <f>P12*($B$13/$B$12)</f>
        <v>31201.297711693547</v>
      </c>
      <c r="S13" s="10" t="s">
        <v>18</v>
      </c>
      <c r="T13" s="28">
        <v>66873</v>
      </c>
      <c r="U13" s="10">
        <v>464120</v>
      </c>
      <c r="V13" s="10">
        <v>2582951</v>
      </c>
      <c r="W13" s="12">
        <v>64970.985866942436</v>
      </c>
      <c r="X13" s="12">
        <v>60224.478590995772</v>
      </c>
      <c r="Y13" s="30">
        <v>48400.906143820888</v>
      </c>
      <c r="Z13" s="12">
        <v>41769.485215144166</v>
      </c>
      <c r="AA13" s="12">
        <v>38176.324024181748</v>
      </c>
      <c r="AB13" s="32">
        <v>34943.774155101717</v>
      </c>
      <c r="AD13" s="10" t="s">
        <v>18</v>
      </c>
      <c r="AE13">
        <v>66873</v>
      </c>
      <c r="AF13">
        <v>68611</v>
      </c>
      <c r="AG13" s="57">
        <v>135484</v>
      </c>
      <c r="AH13" s="1">
        <v>48400.906143820888</v>
      </c>
      <c r="AI13" s="1">
        <v>47846.742925456128</v>
      </c>
      <c r="AJ13" s="58">
        <f t="shared" si="1"/>
        <v>96247.649069277017</v>
      </c>
      <c r="AK13" s="1">
        <v>34943.774155101717</v>
      </c>
      <c r="AL13" s="1">
        <v>31201.297711693547</v>
      </c>
      <c r="AM13" s="43">
        <f t="shared" si="2"/>
        <v>66145.071866795261</v>
      </c>
      <c r="AO13" s="46" t="s">
        <v>63</v>
      </c>
      <c r="AP13" s="47">
        <v>2.1801059933874805</v>
      </c>
      <c r="AQ13" s="3"/>
      <c r="AR13" s="3"/>
      <c r="AS13" s="3"/>
      <c r="AT13" s="3"/>
      <c r="AU13" s="3"/>
      <c r="AV13" s="3"/>
    </row>
    <row r="14" spans="1:50" x14ac:dyDescent="0.3">
      <c r="A14" s="10" t="s">
        <v>19</v>
      </c>
      <c r="B14" s="10">
        <v>459414</v>
      </c>
      <c r="C14" s="10">
        <v>2346480</v>
      </c>
      <c r="D14" s="25">
        <v>64410</v>
      </c>
      <c r="E14" s="10"/>
      <c r="F14" s="10"/>
      <c r="G14" s="10"/>
      <c r="H14" s="10"/>
      <c r="I14" s="10"/>
      <c r="J14" s="10"/>
      <c r="K14" s="10"/>
      <c r="L14" s="12">
        <f t="shared" si="3"/>
        <v>66694.287243158833</v>
      </c>
      <c r="M14" s="12">
        <f t="shared" si="6"/>
        <v>63435.559925843954</v>
      </c>
      <c r="N14" s="15">
        <f>M13*($B$14/$B$13)</f>
        <v>57362.393756285797</v>
      </c>
      <c r="O14" s="12">
        <f>N13*($B$14/$B$13)</f>
        <v>46510.099201585006</v>
      </c>
      <c r="P14" s="12">
        <f>O13*($B$14/$B$13)</f>
        <v>39629.610299979911</v>
      </c>
      <c r="Q14" s="15">
        <f>P13*($B$14/$B$13)</f>
        <v>35409.621723573291</v>
      </c>
      <c r="S14" s="10" t="s">
        <v>19</v>
      </c>
      <c r="T14" s="28">
        <v>60878</v>
      </c>
      <c r="U14" s="10">
        <v>446001</v>
      </c>
      <c r="V14" s="10">
        <v>2118831</v>
      </c>
      <c r="W14" s="12">
        <v>64262.313352150304</v>
      </c>
      <c r="X14" s="12">
        <v>62434.552847630337</v>
      </c>
      <c r="Y14" s="30">
        <v>57873.346712192331</v>
      </c>
      <c r="Z14" s="12">
        <v>46511.36029701426</v>
      </c>
      <c r="AA14" s="12">
        <v>40138.826543651456</v>
      </c>
      <c r="AB14" s="32">
        <v>36685.940470372065</v>
      </c>
      <c r="AD14" s="10" t="s">
        <v>19</v>
      </c>
      <c r="AE14">
        <v>60878</v>
      </c>
      <c r="AF14">
        <v>64410</v>
      </c>
      <c r="AG14" s="57">
        <v>125288</v>
      </c>
      <c r="AH14" s="1">
        <v>57873.346712192331</v>
      </c>
      <c r="AI14" s="1">
        <v>57362.393756285797</v>
      </c>
      <c r="AJ14" s="58">
        <f t="shared" si="1"/>
        <v>115235.74046847812</v>
      </c>
      <c r="AK14" s="1">
        <v>36685.940470372065</v>
      </c>
      <c r="AL14" s="1">
        <v>35409.621723573291</v>
      </c>
      <c r="AM14" s="43">
        <f t="shared" si="2"/>
        <v>72095.562193945356</v>
      </c>
      <c r="AO14" s="42" t="s">
        <v>64</v>
      </c>
      <c r="AP14" s="48">
        <v>1.5827668514675095</v>
      </c>
      <c r="AQ14" s="3"/>
      <c r="AR14" s="3"/>
      <c r="AS14" s="3"/>
      <c r="AT14" s="3"/>
      <c r="AU14" s="3"/>
      <c r="AV14" s="3"/>
    </row>
    <row r="15" spans="1:50" x14ac:dyDescent="0.3">
      <c r="A15" s="10" t="s">
        <v>20</v>
      </c>
      <c r="B15" s="10">
        <v>440106</v>
      </c>
      <c r="C15" s="10">
        <v>1887066</v>
      </c>
      <c r="D15" s="25">
        <v>58527</v>
      </c>
      <c r="E15" s="10"/>
      <c r="F15" s="10"/>
      <c r="G15" s="10"/>
      <c r="H15" s="10"/>
      <c r="I15" s="10"/>
      <c r="J15" s="10"/>
      <c r="K15" s="10"/>
      <c r="L15" s="12">
        <f t="shared" si="3"/>
        <v>61703.011793284488</v>
      </c>
      <c r="M15" s="12">
        <f t="shared" si="6"/>
        <v>63891.296263147538</v>
      </c>
      <c r="N15" s="15">
        <f>M14*($B$15/$B$14)</f>
        <v>60769.524952925858</v>
      </c>
      <c r="O15" s="12">
        <f>N14*($B$15/$B$14)</f>
        <v>54951.598485252776</v>
      </c>
      <c r="P15" s="12">
        <f>O14*($B$15/$B$14)</f>
        <v>44555.398222981385</v>
      </c>
      <c r="Q15" s="15">
        <f>P14*($B$15/$B$14)</f>
        <v>37964.078740924218</v>
      </c>
      <c r="S15" s="10" t="s">
        <v>20</v>
      </c>
      <c r="T15" s="28">
        <v>54155</v>
      </c>
      <c r="U15" s="10">
        <v>420822</v>
      </c>
      <c r="V15" s="10">
        <v>1672830</v>
      </c>
      <c r="W15" s="12">
        <v>57441.130661142015</v>
      </c>
      <c r="X15" s="12">
        <v>60634.382500215455</v>
      </c>
      <c r="Y15" s="30">
        <v>58909.808270487047</v>
      </c>
      <c r="Z15" s="12">
        <v>54606.105165948509</v>
      </c>
      <c r="AA15" s="12">
        <v>43885.56003890156</v>
      </c>
      <c r="AB15" s="32">
        <v>37872.78787211798</v>
      </c>
      <c r="AD15" s="10" t="s">
        <v>20</v>
      </c>
      <c r="AE15">
        <v>54155</v>
      </c>
      <c r="AF15">
        <v>58527</v>
      </c>
      <c r="AG15" s="57">
        <v>112682</v>
      </c>
      <c r="AH15" s="1">
        <v>58909.808270487047</v>
      </c>
      <c r="AI15" s="1">
        <v>60769.524952925858</v>
      </c>
      <c r="AJ15" s="58">
        <f t="shared" si="1"/>
        <v>119679.3332234129</v>
      </c>
      <c r="AK15" s="1">
        <v>37872.78787211798</v>
      </c>
      <c r="AL15" s="1">
        <v>37964.078740924218</v>
      </c>
      <c r="AM15" s="43">
        <f t="shared" si="2"/>
        <v>75836.866613042192</v>
      </c>
    </row>
    <row r="16" spans="1:50" x14ac:dyDescent="0.3">
      <c r="A16" s="10" t="s">
        <v>21</v>
      </c>
      <c r="B16" s="10">
        <v>411388</v>
      </c>
      <c r="C16" s="10">
        <v>1446960</v>
      </c>
      <c r="D16" s="25">
        <v>52190</v>
      </c>
      <c r="E16" s="10"/>
      <c r="F16" s="10"/>
      <c r="G16" s="10"/>
      <c r="H16" s="10"/>
      <c r="I16" s="10"/>
      <c r="J16" s="10"/>
      <c r="K16" s="10"/>
      <c r="L16" s="12">
        <f t="shared" si="3"/>
        <v>54707.969161974615</v>
      </c>
      <c r="M16" s="12">
        <f t="shared" si="6"/>
        <v>57676.738366701924</v>
      </c>
      <c r="N16" s="15">
        <f>M15*($B$16/$B$15)</f>
        <v>59722.231887553768</v>
      </c>
      <c r="O16" s="12">
        <f>N15*($B$16/$B$15)</f>
        <v>56804.163840834393</v>
      </c>
      <c r="P16" s="12">
        <f>O15*($B$16/$B$15)</f>
        <v>51365.87139837032</v>
      </c>
      <c r="Q16" s="15">
        <f>P15*($B$16/$B$15)</f>
        <v>41648.048797689342</v>
      </c>
      <c r="S16" s="10" t="s">
        <v>21</v>
      </c>
      <c r="T16" s="28">
        <v>46970</v>
      </c>
      <c r="U16" s="10">
        <v>385135</v>
      </c>
      <c r="V16" s="10">
        <v>1252008</v>
      </c>
      <c r="W16" s="12">
        <v>49562.489425457796</v>
      </c>
      <c r="X16" s="12">
        <v>52569.946098775559</v>
      </c>
      <c r="Y16" s="30">
        <v>55492.400359820727</v>
      </c>
      <c r="Z16" s="12">
        <v>53914.075329364976</v>
      </c>
      <c r="AA16" s="12">
        <v>49975.339485786339</v>
      </c>
      <c r="AB16" s="32">
        <v>40163.929560674944</v>
      </c>
      <c r="AD16" s="10" t="s">
        <v>21</v>
      </c>
      <c r="AE16">
        <v>46970</v>
      </c>
      <c r="AF16">
        <v>52190</v>
      </c>
      <c r="AG16" s="57">
        <v>99160</v>
      </c>
      <c r="AH16" s="1">
        <v>55492.400359820727</v>
      </c>
      <c r="AI16" s="1">
        <v>59722.231887553768</v>
      </c>
      <c r="AJ16" s="58">
        <f t="shared" si="1"/>
        <v>115214.63224737449</v>
      </c>
      <c r="AK16" s="1">
        <v>40163.929560674944</v>
      </c>
      <c r="AL16" s="1">
        <v>41648.048797689342</v>
      </c>
      <c r="AM16" s="43">
        <f t="shared" si="2"/>
        <v>81811.978358364286</v>
      </c>
    </row>
    <row r="17" spans="1:39" x14ac:dyDescent="0.3">
      <c r="A17" s="10" t="s">
        <v>22</v>
      </c>
      <c r="B17" s="10">
        <v>369038</v>
      </c>
      <c r="C17" s="10">
        <v>1035572</v>
      </c>
      <c r="D17" s="25">
        <v>44902</v>
      </c>
      <c r="E17" s="10"/>
      <c r="F17" s="10"/>
      <c r="G17" s="10"/>
      <c r="H17" s="10"/>
      <c r="I17" s="10"/>
      <c r="J17" s="10"/>
      <c r="K17" s="10"/>
      <c r="L17" s="12">
        <f t="shared" si="3"/>
        <v>46817.343286629657</v>
      </c>
      <c r="M17" s="12">
        <f t="shared" si="6"/>
        <v>49076.102179929381</v>
      </c>
      <c r="N17" s="15">
        <f>M16*($B$17/$B$16)</f>
        <v>51739.253875589333</v>
      </c>
      <c r="O17" s="12">
        <f>N16*($B$17/$B$16)</f>
        <v>53574.175744842018</v>
      </c>
      <c r="P17" s="12">
        <f>O16*($B$17/$B$16)</f>
        <v>50956.505818093487</v>
      </c>
      <c r="Q17" s="15">
        <f>P16*($B$17/$B$16)</f>
        <v>46078.053927464549</v>
      </c>
      <c r="S17" s="10" t="s">
        <v>22</v>
      </c>
      <c r="T17" s="28">
        <v>37979</v>
      </c>
      <c r="U17" s="10">
        <v>333580</v>
      </c>
      <c r="V17" s="10">
        <v>866873</v>
      </c>
      <c r="W17" s="12">
        <v>40682.494709647268</v>
      </c>
      <c r="X17" s="12">
        <v>42927.947920973718</v>
      </c>
      <c r="Y17" s="30">
        <v>45532.819971255667</v>
      </c>
      <c r="Z17" s="12">
        <v>48064.068215116771</v>
      </c>
      <c r="AA17" s="12">
        <v>46697.021170159991</v>
      </c>
      <c r="AB17" s="32">
        <v>43285.532983677433</v>
      </c>
      <c r="AD17" s="10" t="s">
        <v>22</v>
      </c>
      <c r="AE17">
        <v>37979</v>
      </c>
      <c r="AF17">
        <v>44902</v>
      </c>
      <c r="AG17" s="57">
        <v>82881</v>
      </c>
      <c r="AH17" s="1">
        <v>45532.819971255667</v>
      </c>
      <c r="AI17" s="1">
        <v>51739.253875589333</v>
      </c>
      <c r="AJ17" s="58">
        <f t="shared" si="1"/>
        <v>97272.073846845</v>
      </c>
      <c r="AK17" s="1">
        <v>43285.532983677433</v>
      </c>
      <c r="AL17" s="1">
        <v>46078.053927464549</v>
      </c>
      <c r="AM17" s="43">
        <f t="shared" si="2"/>
        <v>89363.586911141989</v>
      </c>
    </row>
    <row r="18" spans="1:39" x14ac:dyDescent="0.3">
      <c r="A18" s="10" t="s">
        <v>23</v>
      </c>
      <c r="B18" s="10">
        <v>304510</v>
      </c>
      <c r="C18" s="10">
        <v>666534</v>
      </c>
      <c r="D18" s="25">
        <v>36982</v>
      </c>
      <c r="E18" s="10"/>
      <c r="F18" s="10"/>
      <c r="G18" s="10"/>
      <c r="H18" s="10"/>
      <c r="I18" s="10"/>
      <c r="J18" s="10"/>
      <c r="K18" s="10"/>
      <c r="L18" s="12">
        <f t="shared" si="3"/>
        <v>37050.677762181673</v>
      </c>
      <c r="M18" s="12">
        <f t="shared" si="6"/>
        <v>38631.114422394428</v>
      </c>
      <c r="N18" s="15">
        <f>M17*($B$18/$B$17)</f>
        <v>40494.918883178143</v>
      </c>
      <c r="O18" s="12">
        <f>N17*($B$18/$B$17)</f>
        <v>42692.40619571889</v>
      </c>
      <c r="P18" s="12">
        <f>O17*($B$18/$B$17)</f>
        <v>44206.483495092216</v>
      </c>
      <c r="Q18" s="15">
        <f>P17*($B$18/$B$17)</f>
        <v>42046.525253951208</v>
      </c>
      <c r="S18" s="10" t="s">
        <v>23</v>
      </c>
      <c r="T18" s="28">
        <v>26772</v>
      </c>
      <c r="U18" s="10">
        <v>260894</v>
      </c>
      <c r="V18" s="10">
        <v>533293</v>
      </c>
      <c r="W18" s="12">
        <v>29703.49908867438</v>
      </c>
      <c r="X18" s="12">
        <v>31817.911070144233</v>
      </c>
      <c r="Y18" s="30">
        <v>33574.087310074094</v>
      </c>
      <c r="Z18" s="12">
        <v>35611.366189761902</v>
      </c>
      <c r="AA18" s="12">
        <v>37591.063651641809</v>
      </c>
      <c r="AB18" s="32">
        <v>36521.891723627676</v>
      </c>
      <c r="AD18" s="10" t="s">
        <v>23</v>
      </c>
      <c r="AE18">
        <v>26772</v>
      </c>
      <c r="AF18">
        <v>36982</v>
      </c>
      <c r="AG18" s="57">
        <v>63754</v>
      </c>
      <c r="AH18" s="1">
        <v>33574.087310074094</v>
      </c>
      <c r="AI18" s="1">
        <v>40494.918883178143</v>
      </c>
      <c r="AJ18" s="58">
        <f t="shared" si="1"/>
        <v>74069.006193252237</v>
      </c>
      <c r="AK18" s="1">
        <v>36521.891723627676</v>
      </c>
      <c r="AL18" s="1">
        <v>42046.525253951208</v>
      </c>
      <c r="AM18" s="43">
        <f t="shared" si="2"/>
        <v>78568.416977578891</v>
      </c>
    </row>
    <row r="19" spans="1:39" x14ac:dyDescent="0.3">
      <c r="A19" s="10" t="s">
        <v>24</v>
      </c>
      <c r="B19" s="10">
        <v>215743</v>
      </c>
      <c r="C19" s="10">
        <v>362024</v>
      </c>
      <c r="D19" s="25">
        <v>40800</v>
      </c>
      <c r="E19" s="10"/>
      <c r="F19" s="10"/>
      <c r="G19" s="10"/>
      <c r="H19" s="10"/>
      <c r="I19" s="10"/>
      <c r="J19" s="10"/>
      <c r="K19" s="10"/>
      <c r="L19" s="12">
        <f>D18*(B19/B18) +D19*(C20/C19)</f>
        <v>42687.289773974408</v>
      </c>
      <c r="M19" s="12">
        <f>L18*(B19/B18) +L19*(C20/C19)</f>
        <v>43498.533998068946</v>
      </c>
      <c r="N19" s="15">
        <f>M18*($B$19/$B$18) +M19*($C$20/$C$19)</f>
        <v>44946.056140430694</v>
      </c>
      <c r="O19" s="12">
        <f>N18*($B$19/$B$18) +N19*($C$20/$C$19)</f>
        <v>46851.43943371145</v>
      </c>
      <c r="P19" s="12">
        <f>O18*($B$19/$B$18) +O19*($C$20/$C$19)</f>
        <v>49178.239846908036</v>
      </c>
      <c r="Q19" s="15">
        <f>P18*($B$19/$B$18) +P19*($C$20/$C$19)</f>
        <v>51191.129149867978</v>
      </c>
      <c r="S19" s="10" t="s">
        <v>24</v>
      </c>
      <c r="T19" s="28">
        <v>22023</v>
      </c>
      <c r="U19" s="10">
        <v>171778</v>
      </c>
      <c r="V19" s="10">
        <v>272399</v>
      </c>
      <c r="W19" s="12">
        <v>25762.27618874731</v>
      </c>
      <c r="X19" s="12">
        <v>29073.680583320733</v>
      </c>
      <c r="Y19" s="30">
        <v>31689.047115337249</v>
      </c>
      <c r="Z19" s="12">
        <v>33811.435599759076</v>
      </c>
      <c r="AA19" s="12">
        <v>35936.807553586805</v>
      </c>
      <c r="AB19" s="32">
        <v>38025.368770878173</v>
      </c>
      <c r="AD19" s="13" t="s">
        <v>24</v>
      </c>
      <c r="AE19" s="4">
        <v>22023</v>
      </c>
      <c r="AF19" s="4">
        <v>40800</v>
      </c>
      <c r="AG19" s="59">
        <v>62823</v>
      </c>
      <c r="AH19" s="20">
        <v>31689.047115337249</v>
      </c>
      <c r="AI19" s="20">
        <v>44946.056140430694</v>
      </c>
      <c r="AJ19" s="60">
        <f t="shared" si="1"/>
        <v>76635.103255767943</v>
      </c>
      <c r="AK19" s="20">
        <v>38025.368770878173</v>
      </c>
      <c r="AL19" s="20">
        <v>51191.129149867978</v>
      </c>
      <c r="AM19" s="44">
        <f t="shared" si="2"/>
        <v>89216.497920746158</v>
      </c>
    </row>
    <row r="20" spans="1:39" x14ac:dyDescent="0.3">
      <c r="A20" s="7" t="s">
        <v>25</v>
      </c>
      <c r="B20" s="5"/>
      <c r="C20" s="5">
        <v>146281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S20" s="13" t="s">
        <v>25</v>
      </c>
      <c r="T20" s="5"/>
      <c r="U20" s="5"/>
      <c r="V20" s="5">
        <v>100621</v>
      </c>
      <c r="W20" s="5"/>
      <c r="X20" s="5"/>
      <c r="Y20" s="5"/>
      <c r="Z20" s="5"/>
      <c r="AA20" s="5"/>
      <c r="AB20" s="5"/>
    </row>
    <row r="22" spans="1:39" x14ac:dyDescent="0.3">
      <c r="E22" s="22" t="s">
        <v>26</v>
      </c>
      <c r="F22" s="23">
        <f t="shared" ref="F22:K22" si="9">SUM(F5:F11)</f>
        <v>49520.256066027549</v>
      </c>
      <c r="G22" s="23">
        <f t="shared" si="9"/>
        <v>45855.65657212746</v>
      </c>
      <c r="H22" s="23">
        <f t="shared" si="9"/>
        <v>43863.186513682522</v>
      </c>
      <c r="I22" s="23">
        <f t="shared" si="9"/>
        <v>41389.05738891771</v>
      </c>
      <c r="J22" s="23">
        <f t="shared" si="9"/>
        <v>37214.87277215514</v>
      </c>
      <c r="K22" s="23">
        <f t="shared" si="9"/>
        <v>32792.479280877291</v>
      </c>
    </row>
    <row r="23" spans="1:39" x14ac:dyDescent="0.3">
      <c r="E23" s="10" t="s">
        <v>27</v>
      </c>
      <c r="F23" s="12">
        <f t="shared" ref="F23:K23" si="10">(1/2.05)*SUM(F5:F11)</f>
        <v>24156.222471232952</v>
      </c>
      <c r="G23" s="12">
        <f t="shared" si="10"/>
        <v>22368.612962013398</v>
      </c>
      <c r="H23" s="12">
        <f t="shared" si="10"/>
        <v>21396.676348137818</v>
      </c>
      <c r="I23" s="12">
        <f t="shared" si="10"/>
        <v>20189.784092154983</v>
      </c>
      <c r="J23" s="12">
        <f t="shared" si="10"/>
        <v>18153.59647422202</v>
      </c>
      <c r="K23" s="12">
        <f t="shared" si="10"/>
        <v>15996.331356525508</v>
      </c>
    </row>
    <row r="24" spans="1:39" x14ac:dyDescent="0.3">
      <c r="E24" s="13" t="s">
        <v>28</v>
      </c>
      <c r="F24" s="24">
        <f t="shared" ref="F24:K24" si="11">F22-F23</f>
        <v>25364.033594794597</v>
      </c>
      <c r="G24" s="24">
        <f t="shared" si="11"/>
        <v>23487.043610114062</v>
      </c>
      <c r="H24" s="24">
        <f t="shared" si="11"/>
        <v>22466.510165544703</v>
      </c>
      <c r="I24" s="24">
        <f t="shared" si="11"/>
        <v>21199.273296762727</v>
      </c>
      <c r="J24" s="24">
        <f t="shared" si="11"/>
        <v>19061.27629793312</v>
      </c>
      <c r="K24" s="24">
        <f t="shared" si="11"/>
        <v>16796.147924351782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7F77-08C5-4095-828E-8BEA3F6CA022}">
  <dimension ref="A1:CH25"/>
  <sheetViews>
    <sheetView topLeftCell="AT1" workbookViewId="0">
      <selection activeCell="BZ7" sqref="BZ7"/>
    </sheetView>
  </sheetViews>
  <sheetFormatPr defaultRowHeight="14.4" x14ac:dyDescent="0.3"/>
  <cols>
    <col min="2" max="2" width="17.6640625" customWidth="1"/>
    <col min="3" max="3" width="17.88671875" customWidth="1"/>
    <col min="4" max="4" width="33.88671875" customWidth="1"/>
    <col min="5" max="5" width="17.88671875" customWidth="1"/>
    <col min="6" max="6" width="32" customWidth="1"/>
    <col min="7" max="7" width="17.77734375" customWidth="1"/>
    <col min="8" max="8" width="17.6640625" customWidth="1"/>
    <col min="13" max="13" width="11.5546875" bestFit="1" customWidth="1"/>
    <col min="20" max="20" width="17.5546875" customWidth="1"/>
    <col min="21" max="21" width="17.77734375" customWidth="1"/>
    <col min="22" max="22" width="26.88671875" customWidth="1"/>
    <col min="23" max="23" width="17.6640625" customWidth="1"/>
    <col min="24" max="24" width="17.77734375" customWidth="1"/>
    <col min="25" max="25" width="13.6640625" bestFit="1" customWidth="1"/>
    <col min="26" max="26" width="11.5546875" bestFit="1" customWidth="1"/>
    <col min="27" max="27" width="9.5546875" bestFit="1" customWidth="1"/>
    <col min="28" max="28" width="9" bestFit="1" customWidth="1"/>
    <col min="29" max="30" width="10.5546875" bestFit="1" customWidth="1"/>
    <col min="31" max="31" width="13.6640625" bestFit="1" customWidth="1"/>
    <col min="32" max="33" width="10.5546875" bestFit="1" customWidth="1"/>
    <col min="34" max="34" width="11.5546875" bestFit="1" customWidth="1"/>
    <col min="35" max="35" width="12.5546875" bestFit="1" customWidth="1"/>
    <col min="41" max="41" width="9" bestFit="1" customWidth="1"/>
    <col min="42" max="42" width="23.109375" customWidth="1"/>
    <col min="43" max="43" width="23" customWidth="1"/>
    <col min="44" max="44" width="21.88671875" customWidth="1"/>
    <col min="45" max="45" width="21.33203125" customWidth="1"/>
    <col min="46" max="46" width="21.21875" customWidth="1"/>
    <col min="47" max="47" width="19.33203125" customWidth="1"/>
    <col min="77" max="77" width="26.77734375" customWidth="1"/>
    <col min="86" max="86" width="22.21875" customWidth="1"/>
  </cols>
  <sheetData>
    <row r="1" spans="1:86" x14ac:dyDescent="0.3">
      <c r="A1" s="93" t="s">
        <v>68</v>
      </c>
      <c r="B1" s="94" t="s">
        <v>90</v>
      </c>
      <c r="C1" s="95" t="s">
        <v>91</v>
      </c>
      <c r="D1" s="14" t="s">
        <v>92</v>
      </c>
      <c r="E1" s="14" t="s">
        <v>94</v>
      </c>
      <c r="F1" s="94" t="s">
        <v>93</v>
      </c>
      <c r="G1" s="95" t="s">
        <v>104</v>
      </c>
      <c r="H1" s="14" t="s">
        <v>105</v>
      </c>
      <c r="I1" s="14" t="s">
        <v>95</v>
      </c>
      <c r="J1" s="14" t="s">
        <v>96</v>
      </c>
      <c r="K1" s="14" t="s">
        <v>97</v>
      </c>
      <c r="L1" s="14" t="s">
        <v>98</v>
      </c>
      <c r="M1" s="14" t="s">
        <v>99</v>
      </c>
      <c r="N1" s="14" t="s">
        <v>100</v>
      </c>
      <c r="O1" s="14" t="s">
        <v>101</v>
      </c>
      <c r="P1" s="14" t="s">
        <v>102</v>
      </c>
      <c r="Q1" s="14" t="s">
        <v>103</v>
      </c>
      <c r="S1" s="96" t="s">
        <v>89</v>
      </c>
      <c r="T1" s="97" t="s">
        <v>74</v>
      </c>
      <c r="U1" s="97" t="s">
        <v>75</v>
      </c>
      <c r="V1" s="97" t="s">
        <v>76</v>
      </c>
      <c r="W1" s="97" t="s">
        <v>77</v>
      </c>
      <c r="X1" s="97" t="s">
        <v>78</v>
      </c>
      <c r="Y1" s="97" t="s">
        <v>79</v>
      </c>
      <c r="Z1" s="97" t="s">
        <v>80</v>
      </c>
      <c r="AA1" s="97" t="s">
        <v>81</v>
      </c>
      <c r="AB1" s="97" t="s">
        <v>73</v>
      </c>
      <c r="AC1" s="97" t="s">
        <v>82</v>
      </c>
      <c r="AD1" s="97" t="s">
        <v>83</v>
      </c>
      <c r="AE1" s="97" t="s">
        <v>84</v>
      </c>
      <c r="AF1" s="97" t="s">
        <v>85</v>
      </c>
      <c r="AG1" s="97" t="s">
        <v>86</v>
      </c>
      <c r="AH1" s="97" t="s">
        <v>87</v>
      </c>
      <c r="AI1" s="98" t="s">
        <v>88</v>
      </c>
      <c r="AK1" s="16" t="s">
        <v>29</v>
      </c>
      <c r="AL1" s="14" t="s">
        <v>42</v>
      </c>
      <c r="AM1" s="14" t="s">
        <v>0</v>
      </c>
      <c r="AN1" s="14" t="s">
        <v>41</v>
      </c>
      <c r="AO1" s="14" t="s">
        <v>43</v>
      </c>
      <c r="AP1" s="14" t="s">
        <v>44</v>
      </c>
      <c r="AQ1" s="14" t="s">
        <v>45</v>
      </c>
      <c r="AR1" s="14" t="s">
        <v>46</v>
      </c>
      <c r="AS1" s="14" t="s">
        <v>47</v>
      </c>
      <c r="AT1" s="14" t="s">
        <v>48</v>
      </c>
      <c r="AU1" s="14" t="s">
        <v>49</v>
      </c>
      <c r="AV1" s="14" t="s">
        <v>1</v>
      </c>
      <c r="AW1" s="14" t="s">
        <v>2</v>
      </c>
      <c r="AX1" s="14" t="s">
        <v>3</v>
      </c>
      <c r="AY1" s="14" t="s">
        <v>4</v>
      </c>
      <c r="AZ1" s="14" t="s">
        <v>5</v>
      </c>
      <c r="BA1" s="14" t="s">
        <v>6</v>
      </c>
      <c r="BC1" s="53" t="s">
        <v>29</v>
      </c>
      <c r="BD1" s="50" t="s">
        <v>30</v>
      </c>
      <c r="BE1" s="53" t="s">
        <v>31</v>
      </c>
      <c r="BF1" s="53" t="s">
        <v>32</v>
      </c>
      <c r="BG1" s="53" t="s">
        <v>35</v>
      </c>
      <c r="BH1" s="53" t="s">
        <v>36</v>
      </c>
      <c r="BI1" s="53" t="s">
        <v>37</v>
      </c>
      <c r="BJ1" s="53" t="s">
        <v>38</v>
      </c>
      <c r="BK1" s="53" t="s">
        <v>39</v>
      </c>
      <c r="BL1" s="53" t="s">
        <v>40</v>
      </c>
      <c r="BN1" s="49" t="s">
        <v>29</v>
      </c>
      <c r="BO1" s="50" t="s">
        <v>50</v>
      </c>
      <c r="BP1" s="51" t="s">
        <v>51</v>
      </c>
      <c r="BQ1" s="52" t="s">
        <v>52</v>
      </c>
      <c r="BR1" s="53" t="s">
        <v>33</v>
      </c>
      <c r="BS1" s="54" t="s">
        <v>53</v>
      </c>
      <c r="BT1" s="55" t="s">
        <v>54</v>
      </c>
      <c r="BU1" s="53" t="s">
        <v>34</v>
      </c>
      <c r="BV1" s="51" t="s">
        <v>6</v>
      </c>
      <c r="BW1" s="56" t="s">
        <v>55</v>
      </c>
      <c r="BZ1">
        <v>2024</v>
      </c>
      <c r="CA1">
        <v>2029</v>
      </c>
      <c r="CB1">
        <v>2034</v>
      </c>
      <c r="CC1">
        <v>2039</v>
      </c>
      <c r="CD1">
        <v>2044</v>
      </c>
      <c r="CE1">
        <v>2049</v>
      </c>
      <c r="CF1">
        <v>2054</v>
      </c>
    </row>
    <row r="2" spans="1:86" x14ac:dyDescent="0.3">
      <c r="A2" s="9" t="s">
        <v>7</v>
      </c>
      <c r="B2" s="12">
        <v>100000</v>
      </c>
      <c r="C2" s="12">
        <v>257</v>
      </c>
      <c r="D2" s="11">
        <f>(C2/B2)*1000</f>
        <v>2.57</v>
      </c>
      <c r="E2" s="12">
        <v>498595</v>
      </c>
      <c r="F2" s="74">
        <f>1-D2/1000</f>
        <v>0.99743000000000004</v>
      </c>
      <c r="G2" s="11">
        <f>(C2/E2)*1000</f>
        <v>0.51544841003219044</v>
      </c>
      <c r="H2" s="11">
        <f t="shared" ref="H2:H21" si="0">(J2/I2)*G2</f>
        <v>8.4499739349539419E-3</v>
      </c>
      <c r="I2" s="21">
        <v>61</v>
      </c>
      <c r="J2" s="80">
        <v>1</v>
      </c>
      <c r="K2" s="11">
        <f>(I2-J2)/I2</f>
        <v>0.98360655737704916</v>
      </c>
      <c r="L2" s="11">
        <f t="shared" ref="L2:L24" si="1">F2^K2</f>
        <v>0.99747207785010683</v>
      </c>
      <c r="M2" s="12">
        <v>100000</v>
      </c>
      <c r="N2" s="86">
        <f t="shared" ref="N2:N24" si="2">(G2-H2)/1000</f>
        <v>5.0699843609723649E-4</v>
      </c>
      <c r="O2" s="12">
        <f>M2*(1-L2)</f>
        <v>252.79221498931693</v>
      </c>
      <c r="P2" s="40">
        <f>O2/N2</f>
        <v>498605.51234685519</v>
      </c>
      <c r="Q2" s="12">
        <f>SUM(P2:$P$24)</f>
        <v>8401017.2166187484</v>
      </c>
      <c r="S2" s="18" t="s">
        <v>7</v>
      </c>
      <c r="T2">
        <v>100000</v>
      </c>
      <c r="U2">
        <v>258</v>
      </c>
      <c r="V2" s="2">
        <v>2.5799999999999996</v>
      </c>
      <c r="W2">
        <v>498895</v>
      </c>
      <c r="X2" s="2">
        <v>0.99741999999999997</v>
      </c>
      <c r="Y2" s="2">
        <v>0.5171428857775684</v>
      </c>
      <c r="Z2" s="2">
        <v>1.7431782666659609E-2</v>
      </c>
      <c r="AA2" s="1">
        <v>89</v>
      </c>
      <c r="AB2" s="1">
        <v>3</v>
      </c>
      <c r="AC2" s="2">
        <v>0.9662921348314607</v>
      </c>
      <c r="AD2" s="2">
        <v>0.99750685779068859</v>
      </c>
      <c r="AE2" s="1">
        <v>100000</v>
      </c>
      <c r="AF2" s="2">
        <v>4.9971110311090882E-4</v>
      </c>
      <c r="AG2" s="1">
        <v>249.31422093114054</v>
      </c>
      <c r="AH2" s="58">
        <v>498916.7128347882</v>
      </c>
      <c r="AI2" s="8">
        <v>8050061.1737669539</v>
      </c>
      <c r="AK2" s="22" t="s">
        <v>7</v>
      </c>
      <c r="AL2" s="23">
        <v>498605.51234685519</v>
      </c>
      <c r="AM2" s="23">
        <v>8401017.2166187484</v>
      </c>
      <c r="AN2" s="89">
        <v>19730</v>
      </c>
      <c r="AO2" s="22"/>
      <c r="AP2" s="22"/>
      <c r="AQ2" s="22"/>
      <c r="AR2" s="22"/>
      <c r="AS2" s="22"/>
      <c r="AT2" s="22"/>
      <c r="AU2" s="22"/>
      <c r="AV2" s="23">
        <v>16295.650150596819</v>
      </c>
      <c r="AW2" s="23">
        <v>14978.867129840171</v>
      </c>
      <c r="AX2" s="90">
        <v>14218.204228075467</v>
      </c>
      <c r="AY2" s="23">
        <v>13437.685607364581</v>
      </c>
      <c r="AZ2" s="23">
        <v>12136.692605437645</v>
      </c>
      <c r="BA2" s="91">
        <v>10349.046216021166</v>
      </c>
      <c r="BC2" s="10" t="s">
        <v>7</v>
      </c>
      <c r="BD2" s="27">
        <v>20970</v>
      </c>
      <c r="BE2" s="23">
        <v>498916.7128347882</v>
      </c>
      <c r="BF2" s="23">
        <v>8050061.1737669539</v>
      </c>
      <c r="BG2" s="23">
        <v>17121.111992510447</v>
      </c>
      <c r="BH2" s="23">
        <v>15737.626868574778</v>
      </c>
      <c r="BI2" s="29">
        <v>14938.432322220055</v>
      </c>
      <c r="BJ2" s="23">
        <v>14118.376258550732</v>
      </c>
      <c r="BK2" s="23">
        <v>12751.481002355771</v>
      </c>
      <c r="BL2" s="32">
        <v>10873.280761594864</v>
      </c>
      <c r="BN2" s="22" t="s">
        <v>7</v>
      </c>
      <c r="BO2" s="22">
        <v>20970</v>
      </c>
      <c r="BP2" s="22">
        <v>19730</v>
      </c>
      <c r="BQ2" s="36">
        <v>40700</v>
      </c>
      <c r="BR2" s="23">
        <v>14938.432322220055</v>
      </c>
      <c r="BS2" s="17">
        <v>14218.204228075467</v>
      </c>
      <c r="BT2" s="39">
        <v>29156.636550295523</v>
      </c>
      <c r="BU2" s="23">
        <v>10873.280761594864</v>
      </c>
      <c r="BV2" s="23">
        <v>10349.046216021166</v>
      </c>
      <c r="BW2" s="43">
        <v>21222.32697761603</v>
      </c>
    </row>
    <row r="3" spans="1:86" x14ac:dyDescent="0.3">
      <c r="A3" s="9" t="s">
        <v>8</v>
      </c>
      <c r="B3" s="12">
        <v>99743</v>
      </c>
      <c r="C3" s="12">
        <v>26</v>
      </c>
      <c r="D3" s="11">
        <f t="shared" ref="D3:D24" si="3">(C3/B3)*1000</f>
        <v>0.26066992169876579</v>
      </c>
      <c r="E3" s="12">
        <v>498388</v>
      </c>
      <c r="F3" s="74">
        <f t="shared" ref="F3:F24" si="4">1-D3/1000</f>
        <v>0.99973933007830118</v>
      </c>
      <c r="G3" s="11">
        <f>(C3/E3)*1000</f>
        <v>5.2168190245351014E-2</v>
      </c>
      <c r="H3" s="11">
        <f t="shared" si="0"/>
        <v>0</v>
      </c>
      <c r="I3" s="83">
        <v>9</v>
      </c>
      <c r="J3" s="61">
        <v>0</v>
      </c>
      <c r="K3" s="11">
        <f t="shared" ref="K3:K21" si="5">(I3-J3)/I3</f>
        <v>1</v>
      </c>
      <c r="L3" s="11">
        <f t="shared" si="1"/>
        <v>0.99973933007830118</v>
      </c>
      <c r="M3" s="12">
        <f>M2*L2</f>
        <v>99747.207785010687</v>
      </c>
      <c r="N3" s="86">
        <f t="shared" si="2"/>
        <v>5.2168190245351014E-5</v>
      </c>
      <c r="O3" s="12">
        <f t="shared" ref="O3:O24" si="6">M3*(1-L3)</f>
        <v>26.001096842994617</v>
      </c>
      <c r="P3" s="40">
        <f t="shared" ref="P3:P19" si="7">O3/N3</f>
        <v>498409.02513024618</v>
      </c>
      <c r="Q3" s="12">
        <f>SUM(P3:$P$24)</f>
        <v>7902411.7042718921</v>
      </c>
      <c r="S3" s="18" t="s">
        <v>8</v>
      </c>
      <c r="T3">
        <v>99742</v>
      </c>
      <c r="U3">
        <v>27</v>
      </c>
      <c r="V3" s="2">
        <v>0.27069840187684224</v>
      </c>
      <c r="W3">
        <v>498625</v>
      </c>
      <c r="X3" s="2">
        <v>0.99972930159812312</v>
      </c>
      <c r="Y3" s="2">
        <v>5.4148909501128099E-2</v>
      </c>
      <c r="Z3" s="2">
        <v>5.4148909501128099E-3</v>
      </c>
      <c r="AA3" s="1">
        <v>10</v>
      </c>
      <c r="AB3" s="1">
        <v>1</v>
      </c>
      <c r="AC3" s="2">
        <v>0.9</v>
      </c>
      <c r="AD3" s="2">
        <v>0.9997563681404904</v>
      </c>
      <c r="AE3" s="1">
        <v>99750.685779068866</v>
      </c>
      <c r="AF3" s="2">
        <v>4.8734018551015295E-5</v>
      </c>
      <c r="AG3" s="1">
        <v>24.302445063712014</v>
      </c>
      <c r="AH3" s="58">
        <v>498675.17160055152</v>
      </c>
      <c r="AI3" s="8">
        <v>7551144.4609321654</v>
      </c>
      <c r="AK3" s="10" t="s">
        <v>8</v>
      </c>
      <c r="AL3" s="12">
        <v>498409.02513024618</v>
      </c>
      <c r="AM3" s="12">
        <v>7902411.7042718921</v>
      </c>
      <c r="AN3" s="25">
        <v>25551</v>
      </c>
      <c r="AO3" s="10"/>
      <c r="AP3" s="10"/>
      <c r="AQ3" s="10"/>
      <c r="AR3" s="10"/>
      <c r="AS3" s="10"/>
      <c r="AT3" s="10"/>
      <c r="AU3" s="10"/>
      <c r="AV3" s="12">
        <v>19722.224929954245</v>
      </c>
      <c r="AW3" s="12">
        <v>16289.228466797427</v>
      </c>
      <c r="AX3" s="15">
        <v>14972.964355327218</v>
      </c>
      <c r="AY3" s="12">
        <v>14212.60121065032</v>
      </c>
      <c r="AZ3" s="12">
        <v>13432.390171639792</v>
      </c>
      <c r="BA3" s="92">
        <v>12131.909856571398</v>
      </c>
      <c r="BC3" s="10" t="s">
        <v>8</v>
      </c>
      <c r="BD3" s="28">
        <v>27490</v>
      </c>
      <c r="BE3" s="12">
        <v>498675.17160055152</v>
      </c>
      <c r="BF3" s="12">
        <v>7551144.4609321654</v>
      </c>
      <c r="BG3" s="12">
        <v>20959.847765064507</v>
      </c>
      <c r="BH3" s="12">
        <v>17112.82312501856</v>
      </c>
      <c r="BI3" s="30">
        <v>15730.007789638348</v>
      </c>
      <c r="BJ3" s="12">
        <v>14931.200158438311</v>
      </c>
      <c r="BK3" s="12">
        <v>14111.541109638738</v>
      </c>
      <c r="BL3" s="32">
        <v>12745.307610323754</v>
      </c>
      <c r="BN3" s="10" t="s">
        <v>8</v>
      </c>
      <c r="BO3" s="10">
        <v>27490</v>
      </c>
      <c r="BP3" s="10">
        <v>25551</v>
      </c>
      <c r="BQ3" s="37">
        <v>53041</v>
      </c>
      <c r="BR3" s="12">
        <v>15730.007789638348</v>
      </c>
      <c r="BS3" s="8">
        <v>14972.964355327218</v>
      </c>
      <c r="BT3" s="40">
        <v>30702.972144965566</v>
      </c>
      <c r="BU3" s="12">
        <v>12745.307610323754</v>
      </c>
      <c r="BV3" s="12">
        <v>12131.909856571398</v>
      </c>
      <c r="BW3" s="43">
        <v>24877.217466895152</v>
      </c>
      <c r="BY3" s="35" t="s">
        <v>56</v>
      </c>
      <c r="BZ3" s="45">
        <f>SUM(BQ2:BQ5,BQ15:BQ19)/SUM(BQ6:BQ14)</f>
        <v>0.70123916314510637</v>
      </c>
      <c r="CA3" s="3">
        <f>SUM(BG2:BG5,AV2:AV5,AV15:AV19,BG15:BG19)/SUM(AV6:AV14,BG6:BG14)</f>
        <v>0.74299565723935346</v>
      </c>
      <c r="CB3" s="3">
        <f t="shared" ref="CB3:CF3" si="8">SUM(BH2:BH5,AW2:AW5,AW15:AW19,BH15:BH19)/SUM(AW6:AW14,BH6:BH14)</f>
        <v>0.8037777414981867</v>
      </c>
      <c r="CC3" s="3">
        <f t="shared" si="8"/>
        <v>0.88431754625867798</v>
      </c>
      <c r="CD3" s="3">
        <f t="shared" si="8"/>
        <v>0.98029675679549633</v>
      </c>
      <c r="CE3" s="3">
        <f t="shared" si="8"/>
        <v>1.0365439188801882</v>
      </c>
      <c r="CF3" s="3">
        <f t="shared" si="8"/>
        <v>1.053826530559046</v>
      </c>
    </row>
    <row r="4" spans="1:86" x14ac:dyDescent="0.3">
      <c r="A4" s="9" t="s">
        <v>9</v>
      </c>
      <c r="B4" s="12">
        <v>99717</v>
      </c>
      <c r="C4" s="12">
        <v>53</v>
      </c>
      <c r="D4" s="11">
        <f t="shared" si="3"/>
        <v>0.53150415676364116</v>
      </c>
      <c r="E4" s="12">
        <v>498160</v>
      </c>
      <c r="F4" s="74">
        <f t="shared" si="4"/>
        <v>0.99946849584323638</v>
      </c>
      <c r="G4" s="11">
        <f>(C4/E4)*1000</f>
        <v>0.10639152079653123</v>
      </c>
      <c r="H4" s="11">
        <f t="shared" si="0"/>
        <v>2.1278304159306247E-2</v>
      </c>
      <c r="I4" s="83">
        <v>15</v>
      </c>
      <c r="J4" s="61">
        <v>3</v>
      </c>
      <c r="K4" s="11">
        <f t="shared" si="5"/>
        <v>0.8</v>
      </c>
      <c r="L4" s="11">
        <f t="shared" si="1"/>
        <v>0.99957477407004947</v>
      </c>
      <c r="M4" s="12">
        <f t="shared" ref="M4:M19" si="9">M3*L3</f>
        <v>99721.206688167687</v>
      </c>
      <c r="N4" s="86">
        <f t="shared" si="2"/>
        <v>8.5113216637224988E-5</v>
      </c>
      <c r="O4" s="12">
        <f t="shared" si="6"/>
        <v>42.404042849765567</v>
      </c>
      <c r="P4" s="40">
        <f t="shared" si="7"/>
        <v>498207.4996707362</v>
      </c>
      <c r="Q4" s="12">
        <f>SUM(P4:$P$24)</f>
        <v>7404002.6791416481</v>
      </c>
      <c r="S4" s="18" t="s">
        <v>9</v>
      </c>
      <c r="T4">
        <v>99715</v>
      </c>
      <c r="U4">
        <v>45</v>
      </c>
      <c r="V4" s="2">
        <v>0.45128616557187984</v>
      </c>
      <c r="W4">
        <v>498490</v>
      </c>
      <c r="X4" s="2">
        <v>0.99954871383442812</v>
      </c>
      <c r="Y4" s="2">
        <v>9.0272623322433757E-2</v>
      </c>
      <c r="Z4" s="2">
        <v>3.5106020180946461E-2</v>
      </c>
      <c r="AA4" s="1">
        <v>18</v>
      </c>
      <c r="AB4" s="1">
        <v>7</v>
      </c>
      <c r="AC4" s="2">
        <v>0.61111111111111116</v>
      </c>
      <c r="AD4" s="2">
        <v>0.99972418980462596</v>
      </c>
      <c r="AE4" s="1">
        <v>99726.38333400515</v>
      </c>
      <c r="AF4" s="2">
        <v>5.5166603141487295E-5</v>
      </c>
      <c r="AG4" s="1">
        <v>27.50555327129814</v>
      </c>
      <c r="AH4" s="58">
        <v>498590.66364397854</v>
      </c>
      <c r="AI4" s="8">
        <v>7052469.289331615</v>
      </c>
      <c r="AK4" s="10" t="s">
        <v>9</v>
      </c>
      <c r="AL4" s="12">
        <v>498207.4996707362</v>
      </c>
      <c r="AM4" s="12">
        <v>7404002.6791416481</v>
      </c>
      <c r="AN4" s="25">
        <v>30965</v>
      </c>
      <c r="AO4" s="10"/>
      <c r="AP4" s="10"/>
      <c r="AQ4" s="10"/>
      <c r="AR4" s="10"/>
      <c r="AS4" s="10"/>
      <c r="AT4" s="10"/>
      <c r="AU4" s="10"/>
      <c r="AV4" s="12">
        <v>25540.668772521538</v>
      </c>
      <c r="AW4" s="12">
        <v>19714.250494819309</v>
      </c>
      <c r="AX4" s="15">
        <v>16282.642120872057</v>
      </c>
      <c r="AY4" s="12">
        <v>14966.910224342842</v>
      </c>
      <c r="AZ4" s="12">
        <v>14206.854522999431</v>
      </c>
      <c r="BA4" s="92">
        <v>13426.958952570376</v>
      </c>
      <c r="BC4" s="10" t="s">
        <v>9</v>
      </c>
      <c r="BD4" s="28">
        <v>33319</v>
      </c>
      <c r="BE4" s="12">
        <v>498590.66364397854</v>
      </c>
      <c r="BF4" s="12">
        <v>7052469.289331615</v>
      </c>
      <c r="BG4" s="12">
        <v>27485.341408879984</v>
      </c>
      <c r="BH4" s="12">
        <v>20956.295805782032</v>
      </c>
      <c r="BI4" s="30">
        <v>17109.923101524611</v>
      </c>
      <c r="BJ4" s="12">
        <v>15727.342104858188</v>
      </c>
      <c r="BK4" s="12">
        <v>14928.669843543103</v>
      </c>
      <c r="BL4" s="32">
        <v>14109.149698212652</v>
      </c>
      <c r="BN4" s="10" t="s">
        <v>9</v>
      </c>
      <c r="BO4" s="10">
        <v>33319</v>
      </c>
      <c r="BP4" s="10">
        <v>30965</v>
      </c>
      <c r="BQ4" s="37">
        <v>64284</v>
      </c>
      <c r="BR4" s="12">
        <v>17109.923101524611</v>
      </c>
      <c r="BS4" s="8">
        <v>16282.642120872057</v>
      </c>
      <c r="BT4" s="40">
        <v>33392.565222396668</v>
      </c>
      <c r="BU4" s="12">
        <v>14109.149698212652</v>
      </c>
      <c r="BV4" s="12">
        <v>13426.958952570376</v>
      </c>
      <c r="BW4" s="43">
        <v>27536.108650783026</v>
      </c>
      <c r="BY4" s="46" t="s">
        <v>57</v>
      </c>
      <c r="BZ4" s="47">
        <v>0.88431754625867798</v>
      </c>
      <c r="CA4" s="3"/>
      <c r="CB4" s="3"/>
      <c r="CC4" s="3"/>
      <c r="CD4" s="3"/>
      <c r="CE4" s="3"/>
      <c r="CF4" s="3"/>
      <c r="CH4" t="s">
        <v>65</v>
      </c>
    </row>
    <row r="5" spans="1:86" x14ac:dyDescent="0.3">
      <c r="A5" s="9" t="s">
        <v>10</v>
      </c>
      <c r="B5" s="12">
        <v>99664</v>
      </c>
      <c r="C5" s="12">
        <v>73</v>
      </c>
      <c r="D5" s="11">
        <f t="shared" si="3"/>
        <v>0.73246106919248666</v>
      </c>
      <c r="E5" s="12">
        <v>497850</v>
      </c>
      <c r="F5" s="74">
        <f t="shared" si="4"/>
        <v>0.99926753893080755</v>
      </c>
      <c r="G5" s="11">
        <f>(C5/E5)*1000</f>
        <v>0.14663051119815207</v>
      </c>
      <c r="H5" s="11">
        <f t="shared" si="0"/>
        <v>4.3989153359445622E-2</v>
      </c>
      <c r="I5" s="83">
        <v>20</v>
      </c>
      <c r="J5" s="61">
        <v>6</v>
      </c>
      <c r="K5" s="11">
        <f t="shared" si="5"/>
        <v>0.7</v>
      </c>
      <c r="L5" s="11">
        <f t="shared" si="1"/>
        <v>0.99948722090125997</v>
      </c>
      <c r="M5" s="12">
        <f t="shared" si="9"/>
        <v>99678.802645317919</v>
      </c>
      <c r="N5" s="86">
        <f t="shared" si="2"/>
        <v>1.0264135783870646E-4</v>
      </c>
      <c r="O5" s="12">
        <f t="shared" si="6"/>
        <v>51.113206583951929</v>
      </c>
      <c r="P5" s="40">
        <f t="shared" si="7"/>
        <v>497978.66727633</v>
      </c>
      <c r="Q5" s="12">
        <f>SUM(P5:$P$24)</f>
        <v>6905795.1794709116</v>
      </c>
      <c r="S5" s="18" t="s">
        <v>10</v>
      </c>
      <c r="T5">
        <v>99670</v>
      </c>
      <c r="U5">
        <v>193</v>
      </c>
      <c r="V5" s="2">
        <v>1.9363900872880506</v>
      </c>
      <c r="W5">
        <v>497960</v>
      </c>
      <c r="X5" s="2">
        <v>0.99806360991271192</v>
      </c>
      <c r="Y5" s="2">
        <v>0.38758133183388221</v>
      </c>
      <c r="Z5" s="2">
        <v>0.28914797771734069</v>
      </c>
      <c r="AA5" s="1">
        <v>63</v>
      </c>
      <c r="AB5" s="1">
        <v>47</v>
      </c>
      <c r="AC5" s="2">
        <v>0.25396825396825395</v>
      </c>
      <c r="AD5" s="2">
        <v>0.99950786277372772</v>
      </c>
      <c r="AE5" s="1">
        <v>99698.877780733848</v>
      </c>
      <c r="AF5" s="2">
        <v>9.8433354116541521E-5</v>
      </c>
      <c r="AG5" s="1">
        <v>49.065529173469628</v>
      </c>
      <c r="AH5" s="58">
        <v>498464.46475224057</v>
      </c>
      <c r="AI5" s="8">
        <v>6553878.6256876346</v>
      </c>
      <c r="AK5" s="10" t="s">
        <v>10</v>
      </c>
      <c r="AL5" s="12">
        <v>497978.66727633</v>
      </c>
      <c r="AM5" s="12">
        <v>6905795.1794709116</v>
      </c>
      <c r="AN5" s="25">
        <v>32668</v>
      </c>
      <c r="AO5" s="11">
        <v>1.604E-3</v>
      </c>
      <c r="AP5" s="12">
        <v>255.11129746166836</v>
      </c>
      <c r="AQ5" s="12">
        <v>226.48365744484755</v>
      </c>
      <c r="AR5" s="12">
        <v>181.38887399600063</v>
      </c>
      <c r="AS5" s="12">
        <v>144.28123891555165</v>
      </c>
      <c r="AT5" s="12">
        <v>125.25314826643107</v>
      </c>
      <c r="AU5" s="12">
        <v>116.93306326509276</v>
      </c>
      <c r="AV5" s="12">
        <v>30950.777421862436</v>
      </c>
      <c r="AW5" s="12">
        <v>25528.937651665641</v>
      </c>
      <c r="AX5" s="15">
        <v>19705.195514419305</v>
      </c>
      <c r="AY5" s="12">
        <v>16275.16331738909</v>
      </c>
      <c r="AZ5" s="12">
        <v>14960.035751546342</v>
      </c>
      <c r="BA5" s="92">
        <v>14200.329152466817</v>
      </c>
      <c r="BC5" s="10" t="s">
        <v>10</v>
      </c>
      <c r="BD5" s="28">
        <v>35337</v>
      </c>
      <c r="BE5" s="12">
        <v>498464.46475224057</v>
      </c>
      <c r="BF5" s="12">
        <v>6553878.6256876346</v>
      </c>
      <c r="BG5" s="12">
        <v>33310.566587221896</v>
      </c>
      <c r="BH5" s="12">
        <v>27478.38456055176</v>
      </c>
      <c r="BI5" s="30">
        <v>20950.991532159471</v>
      </c>
      <c r="BJ5" s="12">
        <v>17105.592387994293</v>
      </c>
      <c r="BK5" s="12">
        <v>15723.361338092298</v>
      </c>
      <c r="BL5" s="32">
        <v>14924.891229688588</v>
      </c>
      <c r="BN5" s="10" t="s">
        <v>10</v>
      </c>
      <c r="BO5" s="10">
        <v>35337</v>
      </c>
      <c r="BP5" s="10">
        <v>32668</v>
      </c>
      <c r="BQ5" s="37">
        <v>68005</v>
      </c>
      <c r="BR5" s="12">
        <v>20950.991532159471</v>
      </c>
      <c r="BS5" s="8">
        <v>19705.195514419305</v>
      </c>
      <c r="BT5" s="40">
        <v>40656.18704657878</v>
      </c>
      <c r="BU5" s="12">
        <v>14924.891229688588</v>
      </c>
      <c r="BV5" s="12">
        <v>14200.329152466817</v>
      </c>
      <c r="BW5" s="43">
        <v>29125.220382155407</v>
      </c>
      <c r="BY5" s="42" t="s">
        <v>58</v>
      </c>
      <c r="BZ5" s="48">
        <v>1.0538265305590457</v>
      </c>
      <c r="CA5" s="3"/>
      <c r="CB5" s="3"/>
      <c r="CC5" s="3"/>
      <c r="CD5" s="3"/>
      <c r="CE5" s="3"/>
      <c r="CF5" s="3"/>
      <c r="CH5" t="s">
        <v>66</v>
      </c>
    </row>
    <row r="6" spans="1:86" x14ac:dyDescent="0.3">
      <c r="A6" s="9" t="s">
        <v>11</v>
      </c>
      <c r="B6" s="12">
        <v>99591</v>
      </c>
      <c r="C6" s="12">
        <v>86</v>
      </c>
      <c r="D6" s="11">
        <f t="shared" si="3"/>
        <v>0.8635318452470605</v>
      </c>
      <c r="E6" s="12">
        <v>497499</v>
      </c>
      <c r="F6" s="74">
        <f t="shared" si="4"/>
        <v>0.99913646815475299</v>
      </c>
      <c r="G6" s="11">
        <f t="shared" ref="G6:G24" si="10">(C6/E6)*1000</f>
        <v>0.17286466907471171</v>
      </c>
      <c r="H6" s="11">
        <f t="shared" si="0"/>
        <v>4.9389905449917629E-2</v>
      </c>
      <c r="I6" s="83">
        <v>28</v>
      </c>
      <c r="J6" s="61">
        <v>8</v>
      </c>
      <c r="K6" s="11">
        <f t="shared" si="5"/>
        <v>0.7142857142857143</v>
      </c>
      <c r="L6" s="11">
        <f t="shared" si="1"/>
        <v>0.99938311542039993</v>
      </c>
      <c r="M6" s="12">
        <f t="shared" si="9"/>
        <v>99627.689438733971</v>
      </c>
      <c r="N6" s="86">
        <f t="shared" si="2"/>
        <v>1.2347476362479408E-4</v>
      </c>
      <c r="O6" s="12">
        <f t="shared" si="6"/>
        <v>61.458785315940176</v>
      </c>
      <c r="P6" s="40">
        <f t="shared" si="7"/>
        <v>497743.6968634057</v>
      </c>
      <c r="Q6" s="12">
        <f>SUM(P6:$P$24)</f>
        <v>6407816.5121945813</v>
      </c>
      <c r="S6" s="18" t="s">
        <v>11</v>
      </c>
      <c r="T6">
        <v>99477</v>
      </c>
      <c r="U6">
        <v>262</v>
      </c>
      <c r="V6" s="2">
        <v>2.6337746413743881</v>
      </c>
      <c r="W6">
        <v>496744</v>
      </c>
      <c r="X6" s="2">
        <v>0.99736622535862562</v>
      </c>
      <c r="Y6" s="2">
        <v>0.52743465446990812</v>
      </c>
      <c r="Z6" s="2">
        <v>0.35413469657265256</v>
      </c>
      <c r="AA6" s="1">
        <v>70</v>
      </c>
      <c r="AB6" s="1">
        <v>47</v>
      </c>
      <c r="AC6" s="2">
        <v>0.32857142857142857</v>
      </c>
      <c r="AD6" s="2">
        <v>0.99913385061069515</v>
      </c>
      <c r="AE6" s="1">
        <v>99649.812251560375</v>
      </c>
      <c r="AF6" s="2">
        <v>1.7329995789725554E-4</v>
      </c>
      <c r="AG6" s="1">
        <v>86.311624026031865</v>
      </c>
      <c r="AH6" s="58">
        <v>498047.57642932318</v>
      </c>
      <c r="AI6" s="8">
        <v>6055414.1609353945</v>
      </c>
      <c r="AK6" s="10" t="s">
        <v>11</v>
      </c>
      <c r="AL6" s="12">
        <v>497743.6968634057</v>
      </c>
      <c r="AM6" s="12">
        <v>6407816.5121945813</v>
      </c>
      <c r="AN6" s="25">
        <v>33431</v>
      </c>
      <c r="AO6" s="11">
        <v>1.1415999999999999E-2</v>
      </c>
      <c r="AP6" s="12">
        <v>1886.0255346814224</v>
      </c>
      <c r="AQ6" s="12">
        <v>1814.8231820498297</v>
      </c>
      <c r="AR6" s="12">
        <v>1611.1704811822403</v>
      </c>
      <c r="AS6" s="12">
        <v>1290.3730127565971</v>
      </c>
      <c r="AT6" s="12">
        <v>1026.3949096890017</v>
      </c>
      <c r="AU6" s="12">
        <v>891.03195099698894</v>
      </c>
      <c r="AV6" s="12">
        <v>32652.585658073676</v>
      </c>
      <c r="AW6" s="12">
        <v>30936.173348577689</v>
      </c>
      <c r="AX6" s="15">
        <v>25516.891864535159</v>
      </c>
      <c r="AY6" s="12">
        <v>19695.897650412193</v>
      </c>
      <c r="AZ6" s="12">
        <v>16267.483908417589</v>
      </c>
      <c r="BA6" s="92">
        <v>14952.976883347972</v>
      </c>
      <c r="BC6" s="10" t="s">
        <v>11</v>
      </c>
      <c r="BD6" s="28">
        <v>36430</v>
      </c>
      <c r="BE6" s="12">
        <v>498047.57642932318</v>
      </c>
      <c r="BF6" s="12">
        <v>6055414.1609353945</v>
      </c>
      <c r="BG6" s="12">
        <v>35307.446072471277</v>
      </c>
      <c r="BH6" s="12">
        <v>33282.707457390286</v>
      </c>
      <c r="BI6" s="30">
        <v>27455.403147700956</v>
      </c>
      <c r="BJ6" s="12">
        <v>20933.469272618582</v>
      </c>
      <c r="BK6" s="12">
        <v>17091.286209264614</v>
      </c>
      <c r="BL6" s="32">
        <v>15710.211181556828</v>
      </c>
      <c r="BN6" s="10" t="s">
        <v>11</v>
      </c>
      <c r="BO6" s="10">
        <v>36430</v>
      </c>
      <c r="BP6" s="10">
        <v>33431</v>
      </c>
      <c r="BQ6" s="37">
        <v>69861</v>
      </c>
      <c r="BR6" s="12">
        <v>27455.403147700956</v>
      </c>
      <c r="BS6" s="8">
        <v>25516.891864535159</v>
      </c>
      <c r="BT6" s="40">
        <v>52972.295012236114</v>
      </c>
      <c r="BU6" s="12">
        <v>15710.211181556828</v>
      </c>
      <c r="BV6" s="12">
        <v>14952.976883347972</v>
      </c>
      <c r="BW6" s="43">
        <v>30663.1880649048</v>
      </c>
      <c r="BZ6" s="3"/>
      <c r="CA6" s="3"/>
      <c r="CB6" s="3"/>
      <c r="CC6" s="3"/>
      <c r="CD6" s="3"/>
      <c r="CE6" s="3"/>
      <c r="CF6" s="3"/>
      <c r="CH6" t="s">
        <v>67</v>
      </c>
    </row>
    <row r="7" spans="1:86" x14ac:dyDescent="0.3">
      <c r="A7" s="9" t="s">
        <v>12</v>
      </c>
      <c r="B7" s="12">
        <v>99505</v>
      </c>
      <c r="C7" s="12">
        <v>118</v>
      </c>
      <c r="D7" s="11">
        <f t="shared" si="3"/>
        <v>1.1858700567810663</v>
      </c>
      <c r="E7" s="12">
        <v>497123</v>
      </c>
      <c r="F7" s="74">
        <f t="shared" si="4"/>
        <v>0.99881412994321894</v>
      </c>
      <c r="G7" s="11">
        <f t="shared" si="10"/>
        <v>0.23736580282948083</v>
      </c>
      <c r="H7" s="11">
        <f t="shared" si="0"/>
        <v>7.9121934276493611E-2</v>
      </c>
      <c r="I7" s="83">
        <v>30</v>
      </c>
      <c r="J7" s="61">
        <v>10</v>
      </c>
      <c r="K7" s="11">
        <f t="shared" si="5"/>
        <v>0.66666666666666663</v>
      </c>
      <c r="L7" s="11">
        <f t="shared" si="1"/>
        <v>0.99920926362553564</v>
      </c>
      <c r="M7" s="12">
        <f t="shared" si="9"/>
        <v>99566.230653418024</v>
      </c>
      <c r="N7" s="86">
        <f t="shared" si="2"/>
        <v>1.5824386855298723E-4</v>
      </c>
      <c r="O7" s="12">
        <f t="shared" si="6"/>
        <v>78.730640245966242</v>
      </c>
      <c r="P7" s="40">
        <f t="shared" si="7"/>
        <v>497527.27208892553</v>
      </c>
      <c r="Q7" s="12">
        <f>SUM(P7:$P$24)</f>
        <v>5910072.8153311759</v>
      </c>
      <c r="S7" s="18" t="s">
        <v>12</v>
      </c>
      <c r="T7">
        <v>99215</v>
      </c>
      <c r="U7">
        <v>265</v>
      </c>
      <c r="V7" s="2">
        <v>2.6709670916696067</v>
      </c>
      <c r="W7">
        <v>495395</v>
      </c>
      <c r="X7" s="2">
        <v>0.99732903290833042</v>
      </c>
      <c r="Y7" s="2">
        <v>0.53492667467374522</v>
      </c>
      <c r="Z7" s="2">
        <v>0.27368341494935805</v>
      </c>
      <c r="AA7" s="1">
        <v>86</v>
      </c>
      <c r="AB7" s="1">
        <v>44</v>
      </c>
      <c r="AC7" s="2">
        <v>0.48837209302325579</v>
      </c>
      <c r="AD7" s="2">
        <v>0.99869468173365983</v>
      </c>
      <c r="AE7" s="1">
        <v>99563.500627534348</v>
      </c>
      <c r="AF7" s="2">
        <v>2.6124325972438716E-4</v>
      </c>
      <c r="AG7" s="1">
        <v>129.96205602989176</v>
      </c>
      <c r="AH7" s="58">
        <v>497475.25033565389</v>
      </c>
      <c r="AI7" s="8">
        <v>5557366.5845060702</v>
      </c>
      <c r="AK7" s="10" t="s">
        <v>12</v>
      </c>
      <c r="AL7" s="12">
        <v>497527.27208892553</v>
      </c>
      <c r="AM7" s="12">
        <v>5910072.8153311759</v>
      </c>
      <c r="AN7" s="25">
        <v>32745</v>
      </c>
      <c r="AO7" s="11">
        <v>3.3628000000000005E-2</v>
      </c>
      <c r="AP7" s="12">
        <v>5562.1942625596103</v>
      </c>
      <c r="AQ7" s="12">
        <v>5553.2313860325303</v>
      </c>
      <c r="AR7" s="12">
        <v>5343.5825068831264</v>
      </c>
      <c r="AS7" s="12">
        <v>4743.9455722224184</v>
      </c>
      <c r="AT7" s="12">
        <v>3799.3864782640344</v>
      </c>
      <c r="AU7" s="12">
        <v>3022.1268599694604</v>
      </c>
      <c r="AV7" s="12">
        <v>33416.463810629364</v>
      </c>
      <c r="AW7" s="12">
        <v>32638.387932353038</v>
      </c>
      <c r="AX7" s="15">
        <v>30922.721938981875</v>
      </c>
      <c r="AY7" s="12">
        <v>25505.796821841464</v>
      </c>
      <c r="AZ7" s="12">
        <v>19687.333644008824</v>
      </c>
      <c r="BA7" s="92">
        <v>16260.410616363013</v>
      </c>
      <c r="BC7" s="10" t="s">
        <v>12</v>
      </c>
      <c r="BD7" s="28">
        <v>37271</v>
      </c>
      <c r="BE7" s="12">
        <v>497475.25033565389</v>
      </c>
      <c r="BF7" s="12">
        <v>5557366.5845060702</v>
      </c>
      <c r="BG7" s="12">
        <v>36388.136851619973</v>
      </c>
      <c r="BH7" s="12">
        <v>35266.872895039174</v>
      </c>
      <c r="BI7" s="30">
        <v>33244.460986877588</v>
      </c>
      <c r="BJ7" s="12">
        <v>27423.853062172391</v>
      </c>
      <c r="BK7" s="12">
        <v>20909.413798276877</v>
      </c>
      <c r="BL7" s="32">
        <v>17071.64593886703</v>
      </c>
      <c r="BN7" s="10" t="s">
        <v>12</v>
      </c>
      <c r="BO7" s="10">
        <v>37271</v>
      </c>
      <c r="BP7" s="10">
        <v>32745</v>
      </c>
      <c r="BQ7" s="37">
        <v>70016</v>
      </c>
      <c r="BR7" s="12">
        <v>33244.460986877588</v>
      </c>
      <c r="BS7" s="8">
        <v>30922.721938981875</v>
      </c>
      <c r="BT7" s="40">
        <v>64167.182925859466</v>
      </c>
      <c r="BU7" s="12">
        <v>17071.64593886703</v>
      </c>
      <c r="BV7" s="12">
        <v>16260.410616363013</v>
      </c>
      <c r="BW7" s="43">
        <v>33332.05655523004</v>
      </c>
      <c r="BY7" s="35" t="s">
        <v>59</v>
      </c>
      <c r="BZ7" s="45">
        <f>SUM(BQ10:BQ14)/SUM(BQ6:BQ9)</f>
        <v>2.0242134161523242</v>
      </c>
      <c r="CA7" s="3">
        <f>SUM(BG10:BG14,AV10:AV14)/SUM(BG6:BG9,AV6:AV9)</f>
        <v>1.995232567373405</v>
      </c>
      <c r="CB7" s="3">
        <f t="shared" ref="CB7:CF7" si="11">SUM(BH10:BH14,AW10:AW14)/SUM(BH6:BH9,AW6:AW9)</f>
        <v>1.8783053335598441</v>
      </c>
      <c r="CC7" s="3">
        <f t="shared" si="11"/>
        <v>1.7526583334588755</v>
      </c>
      <c r="CD7" s="3">
        <f t="shared" si="11"/>
        <v>1.7449738308832556</v>
      </c>
      <c r="CE7" s="3">
        <f t="shared" si="11"/>
        <v>1.8940824469951072</v>
      </c>
      <c r="CF7" s="3">
        <f t="shared" si="11"/>
        <v>2.1581526204577006</v>
      </c>
    </row>
    <row r="8" spans="1:86" x14ac:dyDescent="0.3">
      <c r="A8" s="9" t="s">
        <v>13</v>
      </c>
      <c r="B8" s="12">
        <v>99387</v>
      </c>
      <c r="C8" s="12">
        <v>163</v>
      </c>
      <c r="D8" s="11">
        <f t="shared" si="3"/>
        <v>1.6400535281274211</v>
      </c>
      <c r="E8" s="12">
        <v>496503</v>
      </c>
      <c r="F8" s="74">
        <f t="shared" si="4"/>
        <v>0.99835994647187254</v>
      </c>
      <c r="G8" s="11">
        <f t="shared" si="10"/>
        <v>0.32829610294399025</v>
      </c>
      <c r="H8" s="11">
        <f t="shared" si="0"/>
        <v>3.3795187067763702E-2</v>
      </c>
      <c r="I8" s="83">
        <v>68</v>
      </c>
      <c r="J8" s="61">
        <v>7</v>
      </c>
      <c r="K8" s="11">
        <f t="shared" si="5"/>
        <v>0.8970588235294118</v>
      </c>
      <c r="L8" s="11">
        <f t="shared" si="1"/>
        <v>0.99852865124387602</v>
      </c>
      <c r="M8" s="12">
        <f t="shared" si="9"/>
        <v>99487.500013172059</v>
      </c>
      <c r="N8" s="86">
        <f t="shared" si="2"/>
        <v>2.9450091587622659E-4</v>
      </c>
      <c r="O8" s="12">
        <f t="shared" si="6"/>
        <v>146.38080939426519</v>
      </c>
      <c r="P8" s="40">
        <f t="shared" si="7"/>
        <v>497047.04299047543</v>
      </c>
      <c r="Q8" s="12">
        <f>SUM(P8:$P$24)</f>
        <v>5412545.5432422506</v>
      </c>
      <c r="S8" s="18" t="s">
        <v>13</v>
      </c>
      <c r="T8">
        <v>98949</v>
      </c>
      <c r="U8">
        <v>340</v>
      </c>
      <c r="V8" s="2">
        <v>3.4361135534467251</v>
      </c>
      <c r="W8">
        <v>493967</v>
      </c>
      <c r="X8" s="2">
        <v>0.99656388644655325</v>
      </c>
      <c r="Y8" s="2">
        <v>0.68830508920636402</v>
      </c>
      <c r="Z8" s="2">
        <v>0.30765151714526878</v>
      </c>
      <c r="AA8" s="1">
        <v>132</v>
      </c>
      <c r="AB8" s="1">
        <v>59</v>
      </c>
      <c r="AC8" s="2">
        <v>0.55303030303030298</v>
      </c>
      <c r="AD8" s="2">
        <v>0.99809826339892349</v>
      </c>
      <c r="AE8" s="1">
        <v>99433.538571504454</v>
      </c>
      <c r="AF8" s="2">
        <v>3.8065357206109522E-4</v>
      </c>
      <c r="AG8" s="1">
        <v>189.09639967598284</v>
      </c>
      <c r="AH8" s="58">
        <v>496767.70048970589</v>
      </c>
      <c r="AI8" s="8">
        <v>5059891.334170416</v>
      </c>
      <c r="AK8" s="10" t="s">
        <v>13</v>
      </c>
      <c r="AL8" s="12">
        <v>497047.04299047543</v>
      </c>
      <c r="AM8" s="12">
        <v>5412545.5432422506</v>
      </c>
      <c r="AN8" s="25">
        <v>38127</v>
      </c>
      <c r="AO8" s="11">
        <v>6.1563999999999994E-2</v>
      </c>
      <c r="AP8" s="12">
        <v>10903.044961696893</v>
      </c>
      <c r="AQ8" s="12">
        <v>10173.082026621656</v>
      </c>
      <c r="AR8" s="12">
        <v>10156.68920145224</v>
      </c>
      <c r="AS8" s="12">
        <v>9773.2478573171793</v>
      </c>
      <c r="AT8" s="12">
        <v>8676.5303687611104</v>
      </c>
      <c r="AU8" s="12">
        <v>6948.9608722206976</v>
      </c>
      <c r="AV8" s="12">
        <v>32713.393487732392</v>
      </c>
      <c r="AW8" s="12">
        <v>33384.209180201186</v>
      </c>
      <c r="AX8" s="15">
        <v>32606.884325433544</v>
      </c>
      <c r="AY8" s="12">
        <v>30892.87434727895</v>
      </c>
      <c r="AZ8" s="12">
        <v>25481.177818019671</v>
      </c>
      <c r="BA8" s="92">
        <v>19668.330805336176</v>
      </c>
      <c r="BC8" s="10" t="s">
        <v>13</v>
      </c>
      <c r="BD8" s="28">
        <v>40560</v>
      </c>
      <c r="BE8" s="12">
        <v>496767.70048970589</v>
      </c>
      <c r="BF8" s="12">
        <v>5059891.334170416</v>
      </c>
      <c r="BG8" s="12">
        <v>37217.990146161974</v>
      </c>
      <c r="BH8" s="12">
        <v>36336.38267770614</v>
      </c>
      <c r="BI8" s="30">
        <v>35216.713474108954</v>
      </c>
      <c r="BJ8" s="12">
        <v>33197.178004992522</v>
      </c>
      <c r="BK8" s="12">
        <v>27384.848623265432</v>
      </c>
      <c r="BL8" s="32">
        <v>20879.674725826837</v>
      </c>
      <c r="BN8" s="10" t="s">
        <v>13</v>
      </c>
      <c r="BO8" s="10">
        <v>40560</v>
      </c>
      <c r="BP8" s="10">
        <v>38127</v>
      </c>
      <c r="BQ8" s="37">
        <v>78687</v>
      </c>
      <c r="BR8" s="12">
        <v>35216.713474108954</v>
      </c>
      <c r="BS8" s="8">
        <v>32606.884325433544</v>
      </c>
      <c r="BT8" s="40">
        <v>67823.597799542506</v>
      </c>
      <c r="BU8" s="12">
        <v>20879.674725826837</v>
      </c>
      <c r="BV8" s="12">
        <v>19668.330805336176</v>
      </c>
      <c r="BW8" s="43">
        <v>40548.005531163013</v>
      </c>
      <c r="BY8" s="46" t="s">
        <v>60</v>
      </c>
      <c r="BZ8" s="47">
        <v>1.7526583334588755</v>
      </c>
      <c r="CA8" s="3"/>
      <c r="CB8" s="3"/>
      <c r="CC8" s="3"/>
      <c r="CD8" s="3"/>
      <c r="CE8" s="3"/>
      <c r="CF8" s="3"/>
    </row>
    <row r="9" spans="1:86" x14ac:dyDescent="0.3">
      <c r="A9" s="9" t="s">
        <v>14</v>
      </c>
      <c r="B9" s="12">
        <v>99224</v>
      </c>
      <c r="C9" s="12">
        <v>200</v>
      </c>
      <c r="D9" s="11">
        <f t="shared" si="3"/>
        <v>2.015641377086189</v>
      </c>
      <c r="E9" s="12">
        <v>495572</v>
      </c>
      <c r="F9" s="74">
        <f t="shared" si="4"/>
        <v>0.99798435862291379</v>
      </c>
      <c r="G9" s="11">
        <f t="shared" si="10"/>
        <v>0.40357405180276529</v>
      </c>
      <c r="H9" s="11">
        <f t="shared" si="0"/>
        <v>5.2640093713404168E-2</v>
      </c>
      <c r="I9" s="83">
        <v>92</v>
      </c>
      <c r="J9" s="61">
        <v>12</v>
      </c>
      <c r="K9" s="11">
        <f t="shared" si="5"/>
        <v>0.86956521739130432</v>
      </c>
      <c r="L9" s="11">
        <f t="shared" si="1"/>
        <v>0.99824703778745327</v>
      </c>
      <c r="M9" s="12">
        <f t="shared" si="9"/>
        <v>99341.119203777795</v>
      </c>
      <c r="N9" s="86">
        <f t="shared" si="2"/>
        <v>3.509339580893611E-4</v>
      </c>
      <c r="O9" s="12">
        <f t="shared" si="6"/>
        <v>174.14122811632248</v>
      </c>
      <c r="P9" s="40">
        <f t="shared" si="7"/>
        <v>496222.22102535749</v>
      </c>
      <c r="Q9" s="12">
        <f>SUM(P9:$P$24)</f>
        <v>4915498.5002517747</v>
      </c>
      <c r="S9" s="18" t="s">
        <v>14</v>
      </c>
      <c r="T9">
        <v>98610</v>
      </c>
      <c r="U9">
        <v>528</v>
      </c>
      <c r="V9" s="2">
        <v>5.3544265287496193</v>
      </c>
      <c r="W9">
        <v>491791</v>
      </c>
      <c r="X9" s="2">
        <v>0.99464557347125038</v>
      </c>
      <c r="Y9" s="2">
        <v>1.0736268048825619</v>
      </c>
      <c r="Z9" s="2">
        <v>0.36644747232518582</v>
      </c>
      <c r="AA9" s="1">
        <v>167</v>
      </c>
      <c r="AB9" s="1">
        <v>57</v>
      </c>
      <c r="AC9" s="2">
        <v>0.6586826347305389</v>
      </c>
      <c r="AD9" s="2">
        <v>0.99646990170794836</v>
      </c>
      <c r="AE9" s="1">
        <v>99244.442171828472</v>
      </c>
      <c r="AF9" s="2">
        <v>7.0717933255737611E-4</v>
      </c>
      <c r="AG9" s="1">
        <v>350.34263580638964</v>
      </c>
      <c r="AH9" s="58">
        <v>495408.47657332383</v>
      </c>
      <c r="AI9" s="8">
        <v>4563123.6336807106</v>
      </c>
      <c r="AK9" s="10" t="s">
        <v>14</v>
      </c>
      <c r="AL9" s="12">
        <v>496222.22102535749</v>
      </c>
      <c r="AM9" s="12">
        <v>4915498.5002517747</v>
      </c>
      <c r="AN9" s="25">
        <v>42521</v>
      </c>
      <c r="AO9" s="11">
        <v>5.1770000000000004E-2</v>
      </c>
      <c r="AP9" s="12">
        <v>10429.678726949505</v>
      </c>
      <c r="AQ9" s="12">
        <v>9153.3032808088647</v>
      </c>
      <c r="AR9" s="12">
        <v>8540.4862052152275</v>
      </c>
      <c r="AS9" s="12">
        <v>8526.72413224093</v>
      </c>
      <c r="AT9" s="12">
        <v>8204.8181944410571</v>
      </c>
      <c r="AU9" s="12">
        <v>7284.1040433587723</v>
      </c>
      <c r="AV9" s="12">
        <v>38063.730360822898</v>
      </c>
      <c r="AW9" s="12">
        <v>32659.10742792629</v>
      </c>
      <c r="AX9" s="15">
        <v>33328.809939006125</v>
      </c>
      <c r="AY9" s="12">
        <v>32552.775011667458</v>
      </c>
      <c r="AZ9" s="12">
        <v>30841.609337886766</v>
      </c>
      <c r="BA9" s="92">
        <v>25438.893218487749</v>
      </c>
      <c r="BC9" s="10" t="s">
        <v>14</v>
      </c>
      <c r="BD9" s="28">
        <v>44159</v>
      </c>
      <c r="BE9" s="12">
        <v>495408.47657332383</v>
      </c>
      <c r="BF9" s="12">
        <v>4563123.6336807106</v>
      </c>
      <c r="BG9" s="12">
        <v>40449.022329764775</v>
      </c>
      <c r="BH9" s="12">
        <v>37116.156668912008</v>
      </c>
      <c r="BI9" s="30">
        <v>36236.961398259707</v>
      </c>
      <c r="BJ9" s="12">
        <v>35120.355761715022</v>
      </c>
      <c r="BK9" s="12">
        <v>33106.34601600391</v>
      </c>
      <c r="BL9" s="32">
        <v>27309.919957092989</v>
      </c>
      <c r="BN9" s="10" t="s">
        <v>14</v>
      </c>
      <c r="BO9" s="10">
        <v>44159</v>
      </c>
      <c r="BP9" s="10">
        <v>42521</v>
      </c>
      <c r="BQ9" s="37">
        <v>86680</v>
      </c>
      <c r="BR9" s="12">
        <v>36236.961398259707</v>
      </c>
      <c r="BS9" s="8">
        <v>33328.809939006125</v>
      </c>
      <c r="BT9" s="40">
        <v>69565.771337265833</v>
      </c>
      <c r="BU9" s="12">
        <v>27309.919957092989</v>
      </c>
      <c r="BV9" s="12">
        <v>25438.893218487749</v>
      </c>
      <c r="BW9" s="43">
        <v>52748.813175580741</v>
      </c>
      <c r="BY9" s="42" t="s">
        <v>61</v>
      </c>
      <c r="BZ9" s="48">
        <v>2.1581526204577006</v>
      </c>
      <c r="CA9" s="3"/>
      <c r="CB9" s="3"/>
      <c r="CC9" s="3"/>
      <c r="CD9" s="3"/>
      <c r="CE9" s="3"/>
      <c r="CF9" s="3"/>
    </row>
    <row r="10" spans="1:86" x14ac:dyDescent="0.3">
      <c r="A10" s="9" t="s">
        <v>15</v>
      </c>
      <c r="B10" s="12">
        <v>99025</v>
      </c>
      <c r="C10" s="12">
        <v>349</v>
      </c>
      <c r="D10" s="11">
        <f t="shared" si="3"/>
        <v>3.5243625347134562</v>
      </c>
      <c r="E10" s="12">
        <v>493902</v>
      </c>
      <c r="F10" s="74">
        <f t="shared" si="4"/>
        <v>0.99647563746528656</v>
      </c>
      <c r="G10" s="11">
        <f t="shared" si="10"/>
        <v>0.70661791205542801</v>
      </c>
      <c r="H10" s="11">
        <f t="shared" si="0"/>
        <v>4.3667399059605101E-2</v>
      </c>
      <c r="I10" s="83">
        <v>178</v>
      </c>
      <c r="J10" s="61">
        <v>11</v>
      </c>
      <c r="K10" s="11">
        <f t="shared" si="5"/>
        <v>0.9382022471910112</v>
      </c>
      <c r="L10" s="11">
        <f t="shared" si="1"/>
        <v>0.99669307461895362</v>
      </c>
      <c r="M10" s="12">
        <f t="shared" si="9"/>
        <v>99166.977975661473</v>
      </c>
      <c r="N10" s="86">
        <f t="shared" si="2"/>
        <v>6.6295051299582284E-4</v>
      </c>
      <c r="O10" s="12">
        <f t="shared" si="6"/>
        <v>327.93779642938199</v>
      </c>
      <c r="P10" s="40">
        <f t="shared" si="7"/>
        <v>494664.06617208285</v>
      </c>
      <c r="Q10" s="12">
        <f>SUM(P10:$P$24)</f>
        <v>4419276.2792264167</v>
      </c>
      <c r="S10" s="18" t="s">
        <v>15</v>
      </c>
      <c r="T10">
        <v>98081</v>
      </c>
      <c r="U10">
        <v>786</v>
      </c>
      <c r="V10" s="2">
        <v>8.0137845250354296</v>
      </c>
      <c r="W10">
        <v>488529</v>
      </c>
      <c r="X10" s="2">
        <v>0.99198621547496457</v>
      </c>
      <c r="Y10" s="2">
        <v>1.6089116510995254</v>
      </c>
      <c r="Z10" s="2">
        <v>0.39486110118559781</v>
      </c>
      <c r="AA10" s="1">
        <v>273</v>
      </c>
      <c r="AB10" s="1">
        <v>67</v>
      </c>
      <c r="AC10" s="2">
        <v>0.75457875457875456</v>
      </c>
      <c r="AD10" s="2">
        <v>0.99394700207240427</v>
      </c>
      <c r="AE10" s="1">
        <v>98894.099536022084</v>
      </c>
      <c r="AF10" s="2">
        <v>1.2140505499139275E-3</v>
      </c>
      <c r="AG10" s="1">
        <v>598.60577954298719</v>
      </c>
      <c r="AH10" s="58">
        <v>493064.95482039568</v>
      </c>
      <c r="AI10" s="8">
        <v>4067715.1571073877</v>
      </c>
      <c r="AK10" s="10" t="s">
        <v>15</v>
      </c>
      <c r="AL10" s="12">
        <v>494664.06617208285</v>
      </c>
      <c r="AM10" s="12">
        <v>4419276.2792264167</v>
      </c>
      <c r="AN10" s="25">
        <v>49667</v>
      </c>
      <c r="AO10" s="11">
        <v>1.6966000000000002E-2</v>
      </c>
      <c r="AP10" s="12">
        <v>3904.4908793300542</v>
      </c>
      <c r="AQ10" s="12">
        <v>3407.2686964094964</v>
      </c>
      <c r="AR10" s="12">
        <v>2990.2899747866204</v>
      </c>
      <c r="AS10" s="12">
        <v>2790.0889433876296</v>
      </c>
      <c r="AT10" s="12">
        <v>2785.5930157880694</v>
      </c>
      <c r="AU10" s="12">
        <v>2680.4296590089434</v>
      </c>
      <c r="AV10" s="12">
        <v>42387.482596488349</v>
      </c>
      <c r="AW10" s="12">
        <v>37944.208937391071</v>
      </c>
      <c r="AX10" s="15">
        <v>32556.556706523104</v>
      </c>
      <c r="AY10" s="12">
        <v>33224.156328667952</v>
      </c>
      <c r="AZ10" s="12">
        <v>32450.558177711133</v>
      </c>
      <c r="BA10" s="92">
        <v>30744.765623041974</v>
      </c>
      <c r="BC10" s="10" t="s">
        <v>15</v>
      </c>
      <c r="BD10" s="28">
        <v>50827</v>
      </c>
      <c r="BE10" s="12">
        <v>493064.95482039568</v>
      </c>
      <c r="BF10" s="12">
        <v>4067715.1571073877</v>
      </c>
      <c r="BG10" s="12">
        <v>43950.106567648247</v>
      </c>
      <c r="BH10" s="12">
        <v>40257.678886531517</v>
      </c>
      <c r="BI10" s="30">
        <v>36940.579292561219</v>
      </c>
      <c r="BJ10" s="12">
        <v>36065.543040858487</v>
      </c>
      <c r="BK10" s="12">
        <v>34954.219489143645</v>
      </c>
      <c r="BL10" s="32">
        <v>32949.736983826828</v>
      </c>
      <c r="BN10" s="10" t="s">
        <v>15</v>
      </c>
      <c r="BO10" s="10">
        <v>50827</v>
      </c>
      <c r="BP10" s="10">
        <v>49667</v>
      </c>
      <c r="BQ10" s="37">
        <v>100494</v>
      </c>
      <c r="BR10" s="12">
        <v>36940.579292561219</v>
      </c>
      <c r="BS10" s="8">
        <v>32556.556706523104</v>
      </c>
      <c r="BT10" s="40">
        <v>69497.135999084319</v>
      </c>
      <c r="BU10" s="12">
        <v>32949.736983826828</v>
      </c>
      <c r="BV10" s="12">
        <v>30744.765623041974</v>
      </c>
      <c r="BW10" s="43">
        <v>63694.502606868802</v>
      </c>
      <c r="BZ10" s="3"/>
      <c r="CA10" s="3"/>
      <c r="CB10" s="3"/>
      <c r="CC10" s="3"/>
      <c r="CD10" s="3"/>
      <c r="CE10" s="3"/>
      <c r="CF10" s="3"/>
    </row>
    <row r="11" spans="1:86" x14ac:dyDescent="0.3">
      <c r="A11" s="9" t="s">
        <v>16</v>
      </c>
      <c r="B11" s="12">
        <v>98676</v>
      </c>
      <c r="C11" s="12">
        <v>630</v>
      </c>
      <c r="D11" s="11">
        <f t="shared" si="3"/>
        <v>6.384531192995258</v>
      </c>
      <c r="E11" s="12">
        <v>491242</v>
      </c>
      <c r="F11" s="74">
        <f t="shared" si="4"/>
        <v>0.99361546880700469</v>
      </c>
      <c r="G11" s="11">
        <f t="shared" si="10"/>
        <v>1.2824636329955501</v>
      </c>
      <c r="H11" s="11">
        <f t="shared" si="0"/>
        <v>9.6486292137596255E-2</v>
      </c>
      <c r="I11" s="83">
        <v>319</v>
      </c>
      <c r="J11" s="61">
        <v>24</v>
      </c>
      <c r="K11" s="11">
        <f t="shared" si="5"/>
        <v>0.92476489028213171</v>
      </c>
      <c r="L11" s="11">
        <f t="shared" si="1"/>
        <v>0.99409438844414011</v>
      </c>
      <c r="M11" s="12">
        <f t="shared" si="9"/>
        <v>98839.040179232092</v>
      </c>
      <c r="N11" s="86">
        <f t="shared" si="2"/>
        <v>1.185977340857954E-3</v>
      </c>
      <c r="O11" s="12">
        <f t="shared" si="6"/>
        <v>583.70497785257305</v>
      </c>
      <c r="P11" s="40">
        <f t="shared" si="7"/>
        <v>492172.11640005873</v>
      </c>
      <c r="Q11" s="12">
        <f>SUM(P11:$P$24)</f>
        <v>3924612.2130543338</v>
      </c>
      <c r="S11" s="18" t="s">
        <v>16</v>
      </c>
      <c r="T11">
        <v>97296</v>
      </c>
      <c r="U11">
        <v>1075</v>
      </c>
      <c r="V11" s="2">
        <v>11.048758427890149</v>
      </c>
      <c r="W11">
        <v>483882</v>
      </c>
      <c r="X11" s="2">
        <v>0.9889512415721099</v>
      </c>
      <c r="Y11" s="2">
        <v>2.2216160138215515</v>
      </c>
      <c r="Z11" s="2">
        <v>0.33685152556139047</v>
      </c>
      <c r="AA11" s="1">
        <v>554</v>
      </c>
      <c r="AB11" s="1">
        <v>84</v>
      </c>
      <c r="AC11" s="2">
        <v>0.84837545126353786</v>
      </c>
      <c r="AD11" s="2">
        <v>0.99061861954742303</v>
      </c>
      <c r="AE11" s="1">
        <v>98295.493756479103</v>
      </c>
      <c r="AF11" s="2">
        <v>1.8847644882601612E-3</v>
      </c>
      <c r="AG11" s="1">
        <v>922.1474237034347</v>
      </c>
      <c r="AH11" s="58">
        <v>489264.00589957804</v>
      </c>
      <c r="AI11" s="8">
        <v>3574650.2022869913</v>
      </c>
      <c r="AK11" s="10" t="s">
        <v>16</v>
      </c>
      <c r="AL11" s="12">
        <v>492172.11640005873</v>
      </c>
      <c r="AM11" s="12">
        <v>3924612.2130543338</v>
      </c>
      <c r="AN11" s="25">
        <v>60833</v>
      </c>
      <c r="AO11" s="11">
        <v>2.0279999999999999E-3</v>
      </c>
      <c r="AP11" s="12">
        <v>558.96645812198483</v>
      </c>
      <c r="AQ11" s="12">
        <v>464.36506872701511</v>
      </c>
      <c r="AR11" s="12">
        <v>405.22992914535513</v>
      </c>
      <c r="AS11" s="12">
        <v>355.63822597371563</v>
      </c>
      <c r="AT11" s="12">
        <v>331.82811382901434</v>
      </c>
      <c r="AU11" s="12">
        <v>331.29340859002571</v>
      </c>
      <c r="AV11" s="12">
        <v>49416.794501377692</v>
      </c>
      <c r="AW11" s="12">
        <v>42173.948837284079</v>
      </c>
      <c r="AX11" s="15">
        <v>37753.058883693266</v>
      </c>
      <c r="AY11" s="12">
        <v>32392.547817236838</v>
      </c>
      <c r="AZ11" s="12">
        <v>33056.784298939565</v>
      </c>
      <c r="BA11" s="92">
        <v>32287.083273057615</v>
      </c>
      <c r="BC11" s="10" t="s">
        <v>16</v>
      </c>
      <c r="BD11" s="28">
        <v>62668</v>
      </c>
      <c r="BE11" s="12">
        <v>489264.00589957804</v>
      </c>
      <c r="BF11" s="12">
        <v>3574650.2022869913</v>
      </c>
      <c r="BG11" s="12">
        <v>50435.183812478077</v>
      </c>
      <c r="BH11" s="12">
        <v>43611.303112860078</v>
      </c>
      <c r="BI11" s="30">
        <v>39947.339691619316</v>
      </c>
      <c r="BJ11" s="12">
        <v>36655.811020909096</v>
      </c>
      <c r="BK11" s="12">
        <v>35787.520266050276</v>
      </c>
      <c r="BL11" s="32">
        <v>34684.763707412661</v>
      </c>
      <c r="BN11" s="10" t="s">
        <v>16</v>
      </c>
      <c r="BO11" s="10">
        <v>62668</v>
      </c>
      <c r="BP11" s="10">
        <v>60833</v>
      </c>
      <c r="BQ11" s="37">
        <v>123501</v>
      </c>
      <c r="BR11" s="12">
        <v>39947.339691619316</v>
      </c>
      <c r="BS11" s="8">
        <v>37753.058883693266</v>
      </c>
      <c r="BT11" s="40">
        <v>77700.398575312574</v>
      </c>
      <c r="BU11" s="12">
        <v>34684.763707412661</v>
      </c>
      <c r="BV11" s="12">
        <v>32287.083273057615</v>
      </c>
      <c r="BW11" s="43">
        <v>66971.846980470276</v>
      </c>
      <c r="BY11" s="35" t="s">
        <v>62</v>
      </c>
      <c r="BZ11" s="45">
        <f>BQ14/BQ6</f>
        <v>1.7933897310373457</v>
      </c>
      <c r="CA11" s="3">
        <f>(BG14+AV14)/(BG6+AV6)</f>
        <v>1.9397012379808614</v>
      </c>
      <c r="CB11" s="3">
        <f t="shared" ref="CB11:CF11" si="12">(BH14+AW14)/(BH6+AW6)</f>
        <v>1.9809762620389639</v>
      </c>
      <c r="CC11" s="3">
        <f t="shared" si="12"/>
        <v>2.2058550153447758</v>
      </c>
      <c r="CD11" s="3">
        <f t="shared" si="12"/>
        <v>2.3254232968378261</v>
      </c>
      <c r="CE11" s="3">
        <f t="shared" si="12"/>
        <v>2.4330196381434148</v>
      </c>
      <c r="CF11" s="3">
        <f t="shared" si="12"/>
        <v>2.3970367483843624</v>
      </c>
    </row>
    <row r="12" spans="1:86" x14ac:dyDescent="0.3">
      <c r="A12" s="9" t="s">
        <v>17</v>
      </c>
      <c r="B12" s="12">
        <v>98046</v>
      </c>
      <c r="C12" s="12">
        <v>1005</v>
      </c>
      <c r="D12" s="11">
        <f t="shared" si="3"/>
        <v>10.250290679884953</v>
      </c>
      <c r="E12" s="12">
        <v>487374</v>
      </c>
      <c r="F12" s="74">
        <f t="shared" si="4"/>
        <v>0.98974970932011508</v>
      </c>
      <c r="G12" s="11">
        <f t="shared" si="10"/>
        <v>2.0620714276920804</v>
      </c>
      <c r="H12" s="11">
        <f t="shared" si="0"/>
        <v>9.6720048203193257E-2</v>
      </c>
      <c r="I12" s="83">
        <v>533</v>
      </c>
      <c r="J12" s="61">
        <v>25</v>
      </c>
      <c r="K12" s="11">
        <f t="shared" si="5"/>
        <v>0.95309568480300189</v>
      </c>
      <c r="L12" s="11">
        <f t="shared" si="1"/>
        <v>0.99022813523404229</v>
      </c>
      <c r="M12" s="12">
        <f t="shared" si="9"/>
        <v>98255.335201379523</v>
      </c>
      <c r="N12" s="86">
        <f t="shared" si="2"/>
        <v>1.9653513794888871E-3</v>
      </c>
      <c r="O12" s="12">
        <f t="shared" si="6"/>
        <v>960.13784812172435</v>
      </c>
      <c r="P12" s="40">
        <f t="shared" si="7"/>
        <v>488532.41112101777</v>
      </c>
      <c r="Q12" s="12">
        <f>SUM(P12:$P$24)</f>
        <v>3432440.0966542754</v>
      </c>
      <c r="S12" s="18" t="s">
        <v>17</v>
      </c>
      <c r="T12">
        <v>96221</v>
      </c>
      <c r="U12">
        <v>1774</v>
      </c>
      <c r="V12" s="2">
        <v>18.436723792103592</v>
      </c>
      <c r="W12">
        <v>477095</v>
      </c>
      <c r="X12" s="2">
        <v>0.98156327620789641</v>
      </c>
      <c r="Y12" s="2">
        <v>3.7183370188327274</v>
      </c>
      <c r="Z12" s="2">
        <v>0.37691571147621039</v>
      </c>
      <c r="AA12" s="1">
        <v>878</v>
      </c>
      <c r="AB12" s="1">
        <v>89</v>
      </c>
      <c r="AC12" s="2">
        <v>0.89863325740318911</v>
      </c>
      <c r="AD12" s="2">
        <v>0.98341655944144091</v>
      </c>
      <c r="AE12" s="1">
        <v>97373.346332775662</v>
      </c>
      <c r="AF12" s="2">
        <v>3.3414213073565172E-3</v>
      </c>
      <c r="AG12" s="1">
        <v>1614.7851008975731</v>
      </c>
      <c r="AH12" s="58">
        <v>483262.94482603582</v>
      </c>
      <c r="AI12" s="8">
        <v>3085386.1963874139</v>
      </c>
      <c r="AK12" s="10" t="s">
        <v>17</v>
      </c>
      <c r="AL12" s="12">
        <v>488532.41112101777</v>
      </c>
      <c r="AM12" s="12">
        <v>3432440.0966542754</v>
      </c>
      <c r="AN12" s="25">
        <v>66511</v>
      </c>
      <c r="AO12" s="10"/>
      <c r="AP12" s="10"/>
      <c r="AQ12" s="10"/>
      <c r="AR12" s="10"/>
      <c r="AS12" s="10"/>
      <c r="AT12" s="10"/>
      <c r="AU12" s="10"/>
      <c r="AV12" s="12">
        <v>60383.128534587835</v>
      </c>
      <c r="AW12" s="12">
        <v>49051.348020712489</v>
      </c>
      <c r="AX12" s="15">
        <v>41862.064561222622</v>
      </c>
      <c r="AY12" s="12">
        <v>37473.867919515949</v>
      </c>
      <c r="AZ12" s="12">
        <v>32152.998839626431</v>
      </c>
      <c r="BA12" s="92">
        <v>32812.323167738119</v>
      </c>
      <c r="BC12" s="10" t="s">
        <v>17</v>
      </c>
      <c r="BD12" s="28">
        <v>66601</v>
      </c>
      <c r="BE12" s="12">
        <v>483262.94482603582</v>
      </c>
      <c r="BF12" s="12">
        <v>3085386.1963874139</v>
      </c>
      <c r="BG12" s="12">
        <v>61899.346490193406</v>
      </c>
      <c r="BH12" s="12">
        <v>49816.571744832676</v>
      </c>
      <c r="BI12" s="30">
        <v>43076.389262012133</v>
      </c>
      <c r="BJ12" s="12">
        <v>39457.366134757773</v>
      </c>
      <c r="BK12" s="12">
        <v>36206.209664618342</v>
      </c>
      <c r="BL12" s="32">
        <v>35348.568918316603</v>
      </c>
      <c r="BN12" s="10" t="s">
        <v>17</v>
      </c>
      <c r="BO12" s="10">
        <v>66601</v>
      </c>
      <c r="BP12" s="10">
        <v>66511</v>
      </c>
      <c r="BQ12" s="37">
        <v>133112</v>
      </c>
      <c r="BR12" s="12">
        <v>43076.389262012133</v>
      </c>
      <c r="BS12" s="8">
        <v>41862.064561222622</v>
      </c>
      <c r="BT12" s="40">
        <v>84938.453823234755</v>
      </c>
      <c r="BU12" s="12">
        <v>35348.568918316603</v>
      </c>
      <c r="BV12" s="12">
        <v>32812.323167738119</v>
      </c>
      <c r="BW12" s="43">
        <v>68160.892086054722</v>
      </c>
      <c r="BY12" s="46" t="s">
        <v>63</v>
      </c>
      <c r="BZ12" s="47">
        <v>2.2058550153447758</v>
      </c>
      <c r="CA12" s="3"/>
      <c r="CB12" s="3"/>
      <c r="CC12" s="3"/>
      <c r="CD12" s="3"/>
      <c r="CE12" s="3"/>
      <c r="CF12" s="3"/>
    </row>
    <row r="13" spans="1:86" x14ac:dyDescent="0.3">
      <c r="A13" s="9" t="s">
        <v>18</v>
      </c>
      <c r="B13" s="12">
        <v>97042</v>
      </c>
      <c r="C13" s="12">
        <v>1572</v>
      </c>
      <c r="D13" s="11">
        <f t="shared" si="3"/>
        <v>16.199171492755713</v>
      </c>
      <c r="E13" s="12">
        <v>480795</v>
      </c>
      <c r="F13" s="74">
        <f t="shared" si="4"/>
        <v>0.98380082850724426</v>
      </c>
      <c r="G13" s="11">
        <f t="shared" si="10"/>
        <v>3.269584750257386</v>
      </c>
      <c r="H13" s="11">
        <f t="shared" si="0"/>
        <v>8.7544178412013826E-2</v>
      </c>
      <c r="I13" s="83">
        <v>859</v>
      </c>
      <c r="J13" s="61">
        <v>23</v>
      </c>
      <c r="K13" s="11">
        <f t="shared" si="5"/>
        <v>0.9732246798603027</v>
      </c>
      <c r="L13" s="11">
        <f t="shared" si="1"/>
        <v>0.98423112836284854</v>
      </c>
      <c r="M13" s="12">
        <f t="shared" si="9"/>
        <v>97295.197353257798</v>
      </c>
      <c r="N13" s="86">
        <f t="shared" si="2"/>
        <v>3.182040571845372E-3</v>
      </c>
      <c r="O13" s="12">
        <f t="shared" si="6"/>
        <v>1534.2354779748407</v>
      </c>
      <c r="P13" s="40">
        <f t="shared" si="7"/>
        <v>482154.59336053848</v>
      </c>
      <c r="Q13" s="12">
        <f>SUM(P13:$P$24)</f>
        <v>2943907.6855332577</v>
      </c>
      <c r="S13" s="18" t="s">
        <v>18</v>
      </c>
      <c r="T13">
        <v>94447</v>
      </c>
      <c r="U13">
        <v>2881</v>
      </c>
      <c r="V13" s="2">
        <v>30.503880483233985</v>
      </c>
      <c r="W13">
        <v>465464</v>
      </c>
      <c r="X13" s="2">
        <v>0.96949611951676606</v>
      </c>
      <c r="Y13" s="2">
        <v>6.1895227128198966</v>
      </c>
      <c r="Z13" s="2">
        <v>0.47713665452144816</v>
      </c>
      <c r="AA13" s="1">
        <v>1401</v>
      </c>
      <c r="AB13" s="1">
        <v>108</v>
      </c>
      <c r="AC13" s="2">
        <v>0.92291220556745179</v>
      </c>
      <c r="AD13" s="2">
        <v>0.97181412816725421</v>
      </c>
      <c r="AE13" s="1">
        <v>95758.561231878091</v>
      </c>
      <c r="AF13" s="2">
        <v>5.7123860582984484E-3</v>
      </c>
      <c r="AG13" s="1">
        <v>2699.0385337698558</v>
      </c>
      <c r="AH13" s="58">
        <v>472488.81749666267</v>
      </c>
      <c r="AI13" s="8">
        <v>2602123.2515613781</v>
      </c>
      <c r="AK13" s="10" t="s">
        <v>18</v>
      </c>
      <c r="AL13" s="12">
        <v>482154.59336053848</v>
      </c>
      <c r="AM13" s="12">
        <v>2943907.6855332577</v>
      </c>
      <c r="AN13" s="25">
        <v>68611</v>
      </c>
      <c r="AO13" s="10"/>
      <c r="AP13" s="10"/>
      <c r="AQ13" s="10"/>
      <c r="AR13" s="10"/>
      <c r="AS13" s="10"/>
      <c r="AT13" s="10"/>
      <c r="AU13" s="10"/>
      <c r="AV13" s="12">
        <v>65642.695200951246</v>
      </c>
      <c r="AW13" s="12">
        <v>59594.823437864579</v>
      </c>
      <c r="AX13" s="15">
        <v>48410.979947969703</v>
      </c>
      <c r="AY13" s="12">
        <v>41315.552983339287</v>
      </c>
      <c r="AZ13" s="12">
        <v>36984.644492512372</v>
      </c>
      <c r="BA13" s="92">
        <v>31733.239653984107</v>
      </c>
      <c r="BC13" s="10" t="s">
        <v>18</v>
      </c>
      <c r="BD13" s="28">
        <v>66873</v>
      </c>
      <c r="BE13" s="12">
        <v>472488.81749666267</v>
      </c>
      <c r="BF13" s="12">
        <v>2602123.2515613781</v>
      </c>
      <c r="BG13" s="12">
        <v>65116.161027870883</v>
      </c>
      <c r="BH13" s="12">
        <v>60519.328742442427</v>
      </c>
      <c r="BI13" s="30">
        <v>48705.933958844573</v>
      </c>
      <c r="BJ13" s="12">
        <v>42116.020775730547</v>
      </c>
      <c r="BK13" s="12">
        <v>38577.682121387763</v>
      </c>
      <c r="BL13" s="32">
        <v>35399.008704526103</v>
      </c>
      <c r="BN13" s="10" t="s">
        <v>18</v>
      </c>
      <c r="BO13" s="10">
        <v>66873</v>
      </c>
      <c r="BP13" s="10">
        <v>68611</v>
      </c>
      <c r="BQ13" s="37">
        <v>135484</v>
      </c>
      <c r="BR13" s="12">
        <v>48705.933958844573</v>
      </c>
      <c r="BS13" s="8">
        <v>48410.979947969703</v>
      </c>
      <c r="BT13" s="40">
        <v>97116.913906814269</v>
      </c>
      <c r="BU13" s="12">
        <v>35399.008704526103</v>
      </c>
      <c r="BV13" s="12">
        <v>31733.239653984107</v>
      </c>
      <c r="BW13" s="43">
        <v>67132.248358510202</v>
      </c>
      <c r="BY13" s="42" t="s">
        <v>64</v>
      </c>
      <c r="BZ13" s="48">
        <v>2.3970367483843624</v>
      </c>
    </row>
    <row r="14" spans="1:86" x14ac:dyDescent="0.3">
      <c r="A14" s="9" t="s">
        <v>19</v>
      </c>
      <c r="B14" s="12">
        <v>95469</v>
      </c>
      <c r="C14" s="12">
        <v>2360</v>
      </c>
      <c r="D14" s="11">
        <f t="shared" si="3"/>
        <v>24.720066199499314</v>
      </c>
      <c r="E14" s="12">
        <v>471099</v>
      </c>
      <c r="F14" s="74">
        <f t="shared" si="4"/>
        <v>0.97527993380050071</v>
      </c>
      <c r="G14" s="11">
        <f t="shared" si="10"/>
        <v>5.0095627458347396</v>
      </c>
      <c r="H14" s="11">
        <f t="shared" si="0"/>
        <v>0.13528911736436411</v>
      </c>
      <c r="I14" s="83">
        <v>1296</v>
      </c>
      <c r="J14" s="61">
        <v>35</v>
      </c>
      <c r="K14" s="11">
        <f t="shared" si="5"/>
        <v>0.97299382716049387</v>
      </c>
      <c r="L14" s="11">
        <f t="shared" si="1"/>
        <v>0.97593943072645051</v>
      </c>
      <c r="M14" s="12">
        <f t="shared" si="9"/>
        <v>95760.961875282956</v>
      </c>
      <c r="N14" s="86">
        <f t="shared" si="2"/>
        <v>4.8742736284703757E-3</v>
      </c>
      <c r="O14" s="12">
        <f t="shared" si="6"/>
        <v>2304.0632569019776</v>
      </c>
      <c r="P14" s="40">
        <f t="shared" si="7"/>
        <v>472698.79217368213</v>
      </c>
      <c r="Q14" s="12">
        <f>SUM(P14:$P$24)</f>
        <v>2461753.0921727191</v>
      </c>
      <c r="S14" s="18" t="s">
        <v>19</v>
      </c>
      <c r="T14">
        <v>91566</v>
      </c>
      <c r="U14">
        <v>4240</v>
      </c>
      <c r="V14" s="2">
        <v>46.305397199834005</v>
      </c>
      <c r="W14">
        <v>448254</v>
      </c>
      <c r="X14" s="2">
        <v>0.95369460280016605</v>
      </c>
      <c r="Y14" s="2">
        <v>9.4589228428524912</v>
      </c>
      <c r="Z14" s="2">
        <v>0.49208269124666143</v>
      </c>
      <c r="AA14" s="1">
        <v>2076</v>
      </c>
      <c r="AB14" s="1">
        <v>108</v>
      </c>
      <c r="AC14" s="2">
        <v>0.94797687861271673</v>
      </c>
      <c r="AD14" s="2">
        <v>0.9560498023646673</v>
      </c>
      <c r="AE14" s="1">
        <v>93059.522698108238</v>
      </c>
      <c r="AF14" s="2">
        <v>8.9668401516058288E-3</v>
      </c>
      <c r="AG14" s="1">
        <v>4089.9844144315862</v>
      </c>
      <c r="AH14" s="58">
        <v>456123.26586407702</v>
      </c>
      <c r="AI14" s="8">
        <v>2129634.4340647147</v>
      </c>
      <c r="AK14" s="10" t="s">
        <v>19</v>
      </c>
      <c r="AL14" s="12">
        <v>472698.79217368213</v>
      </c>
      <c r="AM14" s="12">
        <v>2461753.0921727191</v>
      </c>
      <c r="AN14" s="25">
        <v>64410</v>
      </c>
      <c r="AO14" s="10"/>
      <c r="AP14" s="10"/>
      <c r="AQ14" s="10"/>
      <c r="AR14" s="10"/>
      <c r="AS14" s="10"/>
      <c r="AT14" s="10"/>
      <c r="AU14" s="10"/>
      <c r="AV14" s="12">
        <v>67265.431619722702</v>
      </c>
      <c r="AW14" s="12">
        <v>64355.339892639451</v>
      </c>
      <c r="AX14" s="15">
        <v>58426.07629751975</v>
      </c>
      <c r="AY14" s="12">
        <v>47461.565366106348</v>
      </c>
      <c r="AZ14" s="12">
        <v>40505.29075559078</v>
      </c>
      <c r="BA14" s="92">
        <v>36259.318113580106</v>
      </c>
      <c r="BC14" s="10" t="s">
        <v>19</v>
      </c>
      <c r="BD14" s="28">
        <v>60878</v>
      </c>
      <c r="BE14" s="12">
        <v>456123.26586407702</v>
      </c>
      <c r="BF14" s="12">
        <v>2129634.4340647147</v>
      </c>
      <c r="BG14" s="12">
        <v>64556.726061233967</v>
      </c>
      <c r="BH14" s="12">
        <v>62860.738558692748</v>
      </c>
      <c r="BI14" s="30">
        <v>58423.126329544342</v>
      </c>
      <c r="BJ14" s="12">
        <v>47018.9110124816</v>
      </c>
      <c r="BK14" s="12">
        <v>40657.252045041729</v>
      </c>
      <c r="BL14" s="32">
        <v>37241.470500617485</v>
      </c>
      <c r="BN14" s="10" t="s">
        <v>19</v>
      </c>
      <c r="BO14" s="10">
        <v>60878</v>
      </c>
      <c r="BP14" s="10">
        <v>64410</v>
      </c>
      <c r="BQ14" s="37">
        <v>125288</v>
      </c>
      <c r="BR14" s="12">
        <v>58423.126329544342</v>
      </c>
      <c r="BS14" s="8">
        <v>58426.07629751975</v>
      </c>
      <c r="BT14" s="40">
        <v>116849.20262706409</v>
      </c>
      <c r="BU14" s="12">
        <v>37241.470500617485</v>
      </c>
      <c r="BV14" s="12">
        <v>36259.318113580106</v>
      </c>
      <c r="BW14" s="43">
        <v>73500.788614197591</v>
      </c>
    </row>
    <row r="15" spans="1:86" x14ac:dyDescent="0.3">
      <c r="A15" s="9" t="s">
        <v>20</v>
      </c>
      <c r="B15" s="12">
        <v>93109</v>
      </c>
      <c r="C15" s="12">
        <v>3414</v>
      </c>
      <c r="D15" s="11">
        <f t="shared" si="3"/>
        <v>36.666702467001045</v>
      </c>
      <c r="E15" s="12">
        <v>455236</v>
      </c>
      <c r="F15" s="74">
        <f t="shared" si="4"/>
        <v>0.9633332975329989</v>
      </c>
      <c r="G15" s="11">
        <f t="shared" si="10"/>
        <v>7.4994069010359468</v>
      </c>
      <c r="H15" s="11">
        <f t="shared" si="0"/>
        <v>0.16829539296249252</v>
      </c>
      <c r="I15" s="83">
        <v>1827</v>
      </c>
      <c r="J15" s="61">
        <v>41</v>
      </c>
      <c r="K15" s="11">
        <f t="shared" si="5"/>
        <v>0.9775588396278051</v>
      </c>
      <c r="L15" s="11">
        <f t="shared" si="1"/>
        <v>0.96414120616333487</v>
      </c>
      <c r="M15" s="12">
        <f t="shared" si="9"/>
        <v>93456.898618380976</v>
      </c>
      <c r="N15" s="86">
        <f t="shared" si="2"/>
        <v>7.3311115080734544E-3</v>
      </c>
      <c r="O15" s="12">
        <f t="shared" si="6"/>
        <v>3351.2516601706375</v>
      </c>
      <c r="P15" s="40">
        <f t="shared" si="7"/>
        <v>457127.36144853896</v>
      </c>
      <c r="Q15" s="12">
        <f>SUM(P15:$P$24)</f>
        <v>1989054.2999990366</v>
      </c>
      <c r="S15" s="18" t="s">
        <v>20</v>
      </c>
      <c r="T15">
        <v>87326</v>
      </c>
      <c r="U15">
        <v>6559</v>
      </c>
      <c r="V15" s="2">
        <v>75.109360327966471</v>
      </c>
      <c r="W15">
        <v>421207</v>
      </c>
      <c r="X15" s="2">
        <v>0.92489063967203355</v>
      </c>
      <c r="Y15" s="2">
        <v>15.571915946316182</v>
      </c>
      <c r="Z15" s="2">
        <v>0.60601364934902235</v>
      </c>
      <c r="AA15" s="1">
        <v>2955</v>
      </c>
      <c r="AB15" s="1">
        <v>115</v>
      </c>
      <c r="AC15" s="2">
        <v>0.96108291032148896</v>
      </c>
      <c r="AD15" s="2">
        <v>0.9277053214144142</v>
      </c>
      <c r="AE15" s="1">
        <v>88969.538283676651</v>
      </c>
      <c r="AF15" s="2">
        <v>1.4965902296967161E-2</v>
      </c>
      <c r="AG15" s="1">
        <v>6432.0241741263744</v>
      </c>
      <c r="AH15" s="58">
        <v>429778.57575816353</v>
      </c>
      <c r="AI15" s="8">
        <v>1673511.1682006379</v>
      </c>
      <c r="AK15" s="10" t="s">
        <v>20</v>
      </c>
      <c r="AL15" s="12">
        <v>457127.36144853896</v>
      </c>
      <c r="AM15" s="12">
        <v>1989054.2999990366</v>
      </c>
      <c r="AN15" s="25">
        <v>58527</v>
      </c>
      <c r="AO15" s="10"/>
      <c r="AP15" s="10"/>
      <c r="AQ15" s="10"/>
      <c r="AR15" s="10"/>
      <c r="AS15" s="10"/>
      <c r="AT15" s="10"/>
      <c r="AU15" s="10"/>
      <c r="AV15" s="12">
        <v>62288.234787962057</v>
      </c>
      <c r="AW15" s="12">
        <v>65049.604065252206</v>
      </c>
      <c r="AX15" s="15">
        <v>62235.375269241216</v>
      </c>
      <c r="AY15" s="12">
        <v>56501.430805143536</v>
      </c>
      <c r="AZ15" s="12">
        <v>45898.107854808892</v>
      </c>
      <c r="BA15" s="92">
        <v>39170.983709655447</v>
      </c>
      <c r="BC15" s="10" t="s">
        <v>20</v>
      </c>
      <c r="BD15" s="28">
        <v>54155</v>
      </c>
      <c r="BE15" s="12">
        <v>429778.57575816353</v>
      </c>
      <c r="BF15" s="12">
        <v>1673511.1682006379</v>
      </c>
      <c r="BG15" s="12">
        <v>57361.818817640116</v>
      </c>
      <c r="BH15" s="12">
        <v>60828.069643952309</v>
      </c>
      <c r="BI15" s="30">
        <v>59230.038699477271</v>
      </c>
      <c r="BJ15" s="12">
        <v>55048.733323621382</v>
      </c>
      <c r="BK15" s="12">
        <v>44303.200737552368</v>
      </c>
      <c r="BL15" s="32">
        <v>38308.977388068131</v>
      </c>
      <c r="BN15" s="10" t="s">
        <v>20</v>
      </c>
      <c r="BO15" s="10">
        <v>54155</v>
      </c>
      <c r="BP15" s="10">
        <v>58527</v>
      </c>
      <c r="BQ15" s="37">
        <v>112682</v>
      </c>
      <c r="BR15" s="12">
        <v>59230.038699477271</v>
      </c>
      <c r="BS15" s="8">
        <v>62235.375269241216</v>
      </c>
      <c r="BT15" s="40">
        <v>121465.41396871849</v>
      </c>
      <c r="BU15" s="12">
        <v>38308.977388068131</v>
      </c>
      <c r="BV15" s="12">
        <v>39170.983709655447</v>
      </c>
      <c r="BW15" s="43">
        <v>77479.961097723572</v>
      </c>
    </row>
    <row r="16" spans="1:86" x14ac:dyDescent="0.3">
      <c r="A16" s="9" t="s">
        <v>21</v>
      </c>
      <c r="B16" s="12">
        <v>89696</v>
      </c>
      <c r="C16" s="12">
        <v>5401</v>
      </c>
      <c r="D16" s="11">
        <f t="shared" si="3"/>
        <v>60.214502318943985</v>
      </c>
      <c r="E16" s="12">
        <v>431778</v>
      </c>
      <c r="F16" s="74">
        <f t="shared" si="4"/>
        <v>0.93978549768105601</v>
      </c>
      <c r="G16" s="11">
        <f t="shared" si="10"/>
        <v>12.508742918814763</v>
      </c>
      <c r="H16" s="11">
        <f t="shared" si="0"/>
        <v>0.29480358583138488</v>
      </c>
      <c r="I16" s="83">
        <v>2758</v>
      </c>
      <c r="J16" s="61">
        <v>65</v>
      </c>
      <c r="K16" s="11">
        <f t="shared" si="5"/>
        <v>0.97643219724438002</v>
      </c>
      <c r="L16" s="11">
        <f t="shared" si="1"/>
        <v>0.94116201804596589</v>
      </c>
      <c r="M16" s="12">
        <f t="shared" si="9"/>
        <v>90105.646958210345</v>
      </c>
      <c r="N16" s="86">
        <f t="shared" si="2"/>
        <v>1.2213939332983377E-2</v>
      </c>
      <c r="O16" s="12">
        <f t="shared" si="6"/>
        <v>5301.6344296837487</v>
      </c>
      <c r="P16" s="40">
        <f t="shared" si="7"/>
        <v>434064.25111076521</v>
      </c>
      <c r="Q16" s="12">
        <f>SUM(P16:$P$24)</f>
        <v>1531926.9385504976</v>
      </c>
      <c r="S16" s="18" t="s">
        <v>21</v>
      </c>
      <c r="T16">
        <v>80767</v>
      </c>
      <c r="U16">
        <v>9395</v>
      </c>
      <c r="V16" s="2">
        <v>116.3222603290948</v>
      </c>
      <c r="W16">
        <v>381127</v>
      </c>
      <c r="X16" s="2">
        <v>0.88367773967090524</v>
      </c>
      <c r="Y16" s="2">
        <v>24.650575792321195</v>
      </c>
      <c r="Z16" s="2">
        <v>0.5869184712457427</v>
      </c>
      <c r="AA16" s="1">
        <v>4326</v>
      </c>
      <c r="AB16" s="1">
        <v>103</v>
      </c>
      <c r="AC16" s="2">
        <v>0.97619047619047616</v>
      </c>
      <c r="AD16" s="2">
        <v>0.88628343313183622</v>
      </c>
      <c r="AE16" s="1">
        <v>82537.514109550277</v>
      </c>
      <c r="AF16" s="2">
        <v>2.4063657321075453E-2</v>
      </c>
      <c r="AG16" s="1">
        <v>9385.8827423706862</v>
      </c>
      <c r="AH16" s="58">
        <v>390043.89969226893</v>
      </c>
      <c r="AI16" s="8">
        <v>1243732.5924424743</v>
      </c>
      <c r="AK16" s="10" t="s">
        <v>21</v>
      </c>
      <c r="AL16" s="12">
        <v>434064.25111076521</v>
      </c>
      <c r="AM16" s="12">
        <v>1531926.9385504976</v>
      </c>
      <c r="AN16" s="25">
        <v>52190</v>
      </c>
      <c r="AO16" s="10"/>
      <c r="AP16" s="10"/>
      <c r="AQ16" s="10"/>
      <c r="AR16" s="10"/>
      <c r="AS16" s="10"/>
      <c r="AT16" s="10"/>
      <c r="AU16" s="10"/>
      <c r="AV16" s="12">
        <v>55574.180342778847</v>
      </c>
      <c r="AW16" s="12">
        <v>59145.652320118141</v>
      </c>
      <c r="AX16" s="15">
        <v>61767.704265530207</v>
      </c>
      <c r="AY16" s="12">
        <v>59095.459683792607</v>
      </c>
      <c r="AZ16" s="12">
        <v>53650.805699763994</v>
      </c>
      <c r="BA16" s="92">
        <v>43582.444398576103</v>
      </c>
      <c r="BC16" s="10" t="s">
        <v>21</v>
      </c>
      <c r="BD16" s="28">
        <v>46970</v>
      </c>
      <c r="BE16" s="12">
        <v>390043.89969226893</v>
      </c>
      <c r="BF16" s="12">
        <v>1243732.5924424743</v>
      </c>
      <c r="BG16" s="12">
        <v>49148.162750021867</v>
      </c>
      <c r="BH16" s="12">
        <v>52058.498880743115</v>
      </c>
      <c r="BI16" s="30">
        <v>55204.281536896553</v>
      </c>
      <c r="BJ16" s="12">
        <v>53753.994676244161</v>
      </c>
      <c r="BK16" s="12">
        <v>49959.267003451132</v>
      </c>
      <c r="BL16" s="32">
        <v>40207.200077483387</v>
      </c>
      <c r="BN16" s="10" t="s">
        <v>21</v>
      </c>
      <c r="BO16" s="10">
        <v>46970</v>
      </c>
      <c r="BP16" s="10">
        <v>52190</v>
      </c>
      <c r="BQ16" s="37">
        <v>99160</v>
      </c>
      <c r="BR16" s="12">
        <v>55204.281536896553</v>
      </c>
      <c r="BS16" s="8">
        <v>61767.704265530207</v>
      </c>
      <c r="BT16" s="40">
        <v>116971.98580242676</v>
      </c>
      <c r="BU16" s="12">
        <v>40207.200077483387</v>
      </c>
      <c r="BV16" s="12">
        <v>43582.444398576103</v>
      </c>
      <c r="BW16" s="43">
        <v>83789.64447605949</v>
      </c>
    </row>
    <row r="17" spans="1:75" x14ac:dyDescent="0.3">
      <c r="A17" s="9" t="s">
        <v>22</v>
      </c>
      <c r="B17" s="12">
        <v>84294</v>
      </c>
      <c r="C17" s="12">
        <v>9081</v>
      </c>
      <c r="D17" s="11">
        <f t="shared" si="3"/>
        <v>107.73008755071535</v>
      </c>
      <c r="E17" s="12">
        <v>393082</v>
      </c>
      <c r="F17" s="74">
        <f t="shared" si="4"/>
        <v>0.89226991244928466</v>
      </c>
      <c r="G17" s="11">
        <f t="shared" si="10"/>
        <v>23.102049953953628</v>
      </c>
      <c r="H17" s="11">
        <f t="shared" si="0"/>
        <v>0.54501706680006157</v>
      </c>
      <c r="I17" s="83">
        <v>4154</v>
      </c>
      <c r="J17" s="61">
        <v>98</v>
      </c>
      <c r="K17" s="11">
        <f t="shared" si="5"/>
        <v>0.9764082811747713</v>
      </c>
      <c r="L17" s="11">
        <f t="shared" si="1"/>
        <v>0.89467258009968598</v>
      </c>
      <c r="M17" s="12">
        <f t="shared" si="9"/>
        <v>84804.012528526597</v>
      </c>
      <c r="N17" s="86">
        <f t="shared" si="2"/>
        <v>2.2557032887153567E-2</v>
      </c>
      <c r="O17" s="12">
        <f t="shared" si="6"/>
        <v>8932.1878368236121</v>
      </c>
      <c r="P17" s="40">
        <f t="shared" si="7"/>
        <v>395982.39190007001</v>
      </c>
      <c r="Q17" s="12">
        <f>SUM(P17:$P$24)</f>
        <v>1097862.6874397323</v>
      </c>
      <c r="S17" s="18" t="s">
        <v>22</v>
      </c>
      <c r="T17">
        <v>71372</v>
      </c>
      <c r="U17">
        <v>12757</v>
      </c>
      <c r="V17" s="2">
        <v>178.73956173289247</v>
      </c>
      <c r="W17">
        <v>326916</v>
      </c>
      <c r="X17" s="2">
        <v>0.8212604382671076</v>
      </c>
      <c r="Y17" s="2">
        <v>39.022256481787373</v>
      </c>
      <c r="Z17" s="2">
        <v>0.94337913908369031</v>
      </c>
      <c r="AA17" s="1">
        <v>5336</v>
      </c>
      <c r="AB17" s="1">
        <v>129</v>
      </c>
      <c r="AC17" s="2">
        <v>0.97582458770614688</v>
      </c>
      <c r="AD17" s="2">
        <v>0.82517937028132082</v>
      </c>
      <c r="AE17" s="1">
        <v>73151.631367179594</v>
      </c>
      <c r="AF17" s="2">
        <v>3.8078877342703682E-2</v>
      </c>
      <c r="AG17" s="1">
        <v>12788.41426055902</v>
      </c>
      <c r="AH17" s="58">
        <v>335840.10750803864</v>
      </c>
      <c r="AI17" s="8">
        <v>853688.69275020552</v>
      </c>
      <c r="AK17" s="10" t="s">
        <v>22</v>
      </c>
      <c r="AL17" s="12">
        <v>395982.39190007001</v>
      </c>
      <c r="AM17" s="12">
        <v>1097862.6874397323</v>
      </c>
      <c r="AN17" s="25">
        <v>44902</v>
      </c>
      <c r="AO17" s="10"/>
      <c r="AP17" s="10"/>
      <c r="AQ17" s="10"/>
      <c r="AR17" s="10"/>
      <c r="AS17" s="10"/>
      <c r="AT17" s="10"/>
      <c r="AU17" s="10"/>
      <c r="AV17" s="12">
        <v>47611.202674211912</v>
      </c>
      <c r="AW17" s="12">
        <v>50698.477941238692</v>
      </c>
      <c r="AX17" s="15">
        <v>53956.613142587026</v>
      </c>
      <c r="AY17" s="12">
        <v>56348.62399898337</v>
      </c>
      <c r="AZ17" s="12">
        <v>53910.824068418638</v>
      </c>
      <c r="BA17" s="92">
        <v>48943.847170075249</v>
      </c>
      <c r="BC17" s="10" t="s">
        <v>22</v>
      </c>
      <c r="BD17" s="28">
        <v>37979</v>
      </c>
      <c r="BE17" s="12">
        <v>335840.10750803864</v>
      </c>
      <c r="BF17" s="12">
        <v>853688.69275020552</v>
      </c>
      <c r="BG17" s="12">
        <v>40442.652383739463</v>
      </c>
      <c r="BH17" s="12">
        <v>42318.119254813435</v>
      </c>
      <c r="BI17" s="30">
        <v>44824.010514225753</v>
      </c>
      <c r="BJ17" s="12">
        <v>47532.628662780364</v>
      </c>
      <c r="BK17" s="12">
        <v>46283.885904379909</v>
      </c>
      <c r="BL17" s="32">
        <v>43016.505615648268</v>
      </c>
      <c r="BN17" s="10" t="s">
        <v>22</v>
      </c>
      <c r="BO17" s="10">
        <v>37979</v>
      </c>
      <c r="BP17" s="10">
        <v>44902</v>
      </c>
      <c r="BQ17" s="37">
        <v>82881</v>
      </c>
      <c r="BR17" s="12">
        <v>44824.010514225753</v>
      </c>
      <c r="BS17" s="8">
        <v>53956.613142587026</v>
      </c>
      <c r="BT17" s="40">
        <v>98780.623656812779</v>
      </c>
      <c r="BU17" s="12">
        <v>43016.505615648268</v>
      </c>
      <c r="BV17" s="12">
        <v>48943.847170075249</v>
      </c>
      <c r="BW17" s="43">
        <v>91960.352785723517</v>
      </c>
    </row>
    <row r="18" spans="1:75" x14ac:dyDescent="0.3">
      <c r="A18" s="9" t="s">
        <v>23</v>
      </c>
      <c r="B18" s="12">
        <v>75214</v>
      </c>
      <c r="C18" s="12">
        <v>14894</v>
      </c>
      <c r="D18" s="11">
        <f t="shared" si="3"/>
        <v>198.02164490653334</v>
      </c>
      <c r="E18" s="12">
        <v>325169</v>
      </c>
      <c r="F18" s="74">
        <f t="shared" si="4"/>
        <v>0.80197835509346671</v>
      </c>
      <c r="G18" s="11">
        <f t="shared" si="10"/>
        <v>45.80387429305992</v>
      </c>
      <c r="H18" s="11">
        <f t="shared" si="0"/>
        <v>1.2109374451935806</v>
      </c>
      <c r="I18" s="83">
        <v>6922</v>
      </c>
      <c r="J18" s="61">
        <v>183</v>
      </c>
      <c r="K18" s="11">
        <f t="shared" si="5"/>
        <v>0.97356255417509385</v>
      </c>
      <c r="L18" s="11">
        <f t="shared" si="1"/>
        <v>0.80667080995378082</v>
      </c>
      <c r="M18" s="12">
        <f t="shared" si="9"/>
        <v>75871.82469170299</v>
      </c>
      <c r="N18" s="86">
        <f t="shared" si="2"/>
        <v>4.4592936847866339E-2</v>
      </c>
      <c r="O18" s="12">
        <f t="shared" si="6"/>
        <v>14668.238414975673</v>
      </c>
      <c r="P18" s="40">
        <f t="shared" si="7"/>
        <v>328936.36194041144</v>
      </c>
      <c r="Q18" s="12">
        <f>SUM(P18:$P$24)</f>
        <v>701880.29553966259</v>
      </c>
      <c r="S18" s="18" t="s">
        <v>23</v>
      </c>
      <c r="T18">
        <v>58616</v>
      </c>
      <c r="U18">
        <v>17159</v>
      </c>
      <c r="V18" s="2">
        <v>292.73577180292068</v>
      </c>
      <c r="W18">
        <v>251759</v>
      </c>
      <c r="X18" s="2">
        <v>0.70726422819707935</v>
      </c>
      <c r="Y18" s="2">
        <v>68.156451209291419</v>
      </c>
      <c r="Z18" s="2">
        <v>1.7925817687957095</v>
      </c>
      <c r="AA18" s="1">
        <v>7110</v>
      </c>
      <c r="AB18" s="1">
        <v>187</v>
      </c>
      <c r="AC18" s="2">
        <v>0.97369901547116733</v>
      </c>
      <c r="AD18" s="2">
        <v>0.71373639438249958</v>
      </c>
      <c r="AE18" s="1">
        <v>60363.21710662057</v>
      </c>
      <c r="AF18" s="2">
        <v>6.6363869440495701E-2</v>
      </c>
      <c r="AG18" s="1">
        <v>17279.792175613184</v>
      </c>
      <c r="AH18" s="58">
        <v>260379.51556014805</v>
      </c>
      <c r="AI18" s="8">
        <v>517848.585242167</v>
      </c>
      <c r="AK18" s="10" t="s">
        <v>23</v>
      </c>
      <c r="AL18" s="12">
        <v>328936.36194041144</v>
      </c>
      <c r="AM18" s="12">
        <v>701880.29553966259</v>
      </c>
      <c r="AN18" s="25">
        <v>36982</v>
      </c>
      <c r="AO18" s="10"/>
      <c r="AP18" s="10"/>
      <c r="AQ18" s="10"/>
      <c r="AR18" s="10"/>
      <c r="AS18" s="10"/>
      <c r="AT18" s="10"/>
      <c r="AU18" s="10"/>
      <c r="AV18" s="12">
        <v>37299.387109050251</v>
      </c>
      <c r="AW18" s="12">
        <v>39549.879276488318</v>
      </c>
      <c r="AX18" s="15">
        <v>42114.43041668315</v>
      </c>
      <c r="AY18" s="12">
        <v>44820.912224369109</v>
      </c>
      <c r="AZ18" s="12">
        <v>46807.918123923206</v>
      </c>
      <c r="BA18" s="92">
        <v>44782.875958662196</v>
      </c>
      <c r="BC18" s="10" t="s">
        <v>23</v>
      </c>
      <c r="BD18" s="28">
        <v>26772</v>
      </c>
      <c r="BE18" s="12">
        <v>260379.51556014805</v>
      </c>
      <c r="BF18" s="12">
        <v>517848.585242167</v>
      </c>
      <c r="BG18" s="12">
        <v>29445.421795614933</v>
      </c>
      <c r="BH18" s="12">
        <v>31355.511150178787</v>
      </c>
      <c r="BI18" s="30">
        <v>32809.575582693476</v>
      </c>
      <c r="BJ18" s="12">
        <v>34752.413074658522</v>
      </c>
      <c r="BK18" s="12">
        <v>36852.426341659972</v>
      </c>
      <c r="BL18" s="32">
        <v>35884.266115342238</v>
      </c>
      <c r="BN18" s="10" t="s">
        <v>23</v>
      </c>
      <c r="BO18" s="10">
        <v>26772</v>
      </c>
      <c r="BP18" s="10">
        <v>36982</v>
      </c>
      <c r="BQ18" s="37">
        <v>63754</v>
      </c>
      <c r="BR18" s="12">
        <v>32809.575582693476</v>
      </c>
      <c r="BS18" s="8">
        <v>42114.43041668315</v>
      </c>
      <c r="BT18" s="40">
        <v>74924.005999376619</v>
      </c>
      <c r="BU18" s="12">
        <v>35884.266115342238</v>
      </c>
      <c r="BV18" s="12">
        <v>44782.875958662196</v>
      </c>
      <c r="BW18" s="43">
        <v>80667.142074004427</v>
      </c>
    </row>
    <row r="19" spans="1:75" x14ac:dyDescent="0.3">
      <c r="A19" s="9" t="s">
        <v>24</v>
      </c>
      <c r="B19" s="12">
        <v>60320</v>
      </c>
      <c r="C19" s="12">
        <v>23104</v>
      </c>
      <c r="D19" s="11">
        <f t="shared" si="3"/>
        <v>383.0238726790451</v>
      </c>
      <c r="E19" s="12">
        <v>222695</v>
      </c>
      <c r="F19" s="74">
        <f t="shared" si="4"/>
        <v>0.61697612732095486</v>
      </c>
      <c r="G19" s="11">
        <f t="shared" si="10"/>
        <v>103.74727766676396</v>
      </c>
      <c r="H19" s="11">
        <f t="shared" si="0"/>
        <v>3.3209755975276556</v>
      </c>
      <c r="I19" s="77">
        <v>9372</v>
      </c>
      <c r="J19" s="61">
        <v>300</v>
      </c>
      <c r="K19" s="11">
        <f t="shared" si="5"/>
        <v>0.96798975672215104</v>
      </c>
      <c r="L19" s="11">
        <f t="shared" si="1"/>
        <v>0.62658778026034845</v>
      </c>
      <c r="M19" s="12">
        <f t="shared" si="9"/>
        <v>61203.586276727321</v>
      </c>
      <c r="N19" s="86">
        <f t="shared" si="2"/>
        <v>0.10042630206923632</v>
      </c>
      <c r="O19" s="12">
        <f t="shared" si="6"/>
        <v>22854.167007620024</v>
      </c>
      <c r="P19" s="40">
        <f t="shared" si="7"/>
        <v>227571.52794358402</v>
      </c>
      <c r="Q19" s="12">
        <f>SUM(P19:$P$24)</f>
        <v>372943.93359925103</v>
      </c>
      <c r="S19" s="18" t="s">
        <v>24</v>
      </c>
      <c r="T19">
        <v>41457</v>
      </c>
      <c r="U19">
        <v>19567</v>
      </c>
      <c r="V19" s="2">
        <v>471.98301854934027</v>
      </c>
      <c r="W19">
        <v>158369</v>
      </c>
      <c r="X19" s="2">
        <v>0.52801698145065967</v>
      </c>
      <c r="Y19" s="2">
        <v>123.55322064292885</v>
      </c>
      <c r="Z19" s="2">
        <v>4.197424482115939</v>
      </c>
      <c r="AA19" s="1">
        <v>7300</v>
      </c>
      <c r="AB19" s="1">
        <v>248</v>
      </c>
      <c r="AC19" s="2">
        <v>0.96602739726027398</v>
      </c>
      <c r="AD19" s="2">
        <v>0.53959791521772815</v>
      </c>
      <c r="AE19" s="1">
        <v>43083.424931007386</v>
      </c>
      <c r="AF19" s="2">
        <v>0.11935579616081292</v>
      </c>
      <c r="AG19" s="1">
        <v>19835.698657796307</v>
      </c>
      <c r="AH19" s="58">
        <v>166189.65559972357</v>
      </c>
      <c r="AI19" s="8">
        <v>257469.06968201886</v>
      </c>
      <c r="AK19" s="10" t="s">
        <v>24</v>
      </c>
      <c r="AL19" s="12">
        <v>227571.52794358402</v>
      </c>
      <c r="AM19" s="12">
        <v>372943.93359925103</v>
      </c>
      <c r="AN19" s="25">
        <v>40800</v>
      </c>
      <c r="AO19" s="10"/>
      <c r="AP19" s="10"/>
      <c r="AQ19" s="10"/>
      <c r="AR19" s="10"/>
      <c r="AS19" s="10"/>
      <c r="AT19" s="10"/>
      <c r="AU19" s="10"/>
      <c r="AV19" s="12">
        <v>41489.364158503246</v>
      </c>
      <c r="AW19" s="12">
        <v>41977.657486860175</v>
      </c>
      <c r="AX19" s="15">
        <v>43724.97457140233</v>
      </c>
      <c r="AY19" s="12">
        <v>46180.334014893357</v>
      </c>
      <c r="AZ19" s="12">
        <v>49009.879603495545</v>
      </c>
      <c r="BA19" s="92">
        <v>51487.51916854977</v>
      </c>
      <c r="BC19" s="10" t="s">
        <v>24</v>
      </c>
      <c r="BD19" s="28">
        <v>22023</v>
      </c>
      <c r="BE19" s="12">
        <v>166189.65559972357</v>
      </c>
      <c r="BF19" s="12">
        <v>257469.06968201886</v>
      </c>
      <c r="BG19" s="12">
        <v>24895.199340410305</v>
      </c>
      <c r="BH19" s="12">
        <v>27619.804363860891</v>
      </c>
      <c r="BI19" s="30">
        <v>29804.87934822002</v>
      </c>
      <c r="BJ19" s="12">
        <v>31507.614880807327</v>
      </c>
      <c r="BK19" s="12">
        <v>33351.312625573992</v>
      </c>
      <c r="BL19" s="32">
        <v>35345.304008956053</v>
      </c>
      <c r="BN19" s="13" t="s">
        <v>24</v>
      </c>
      <c r="BO19" s="13">
        <v>22023</v>
      </c>
      <c r="BP19" s="13">
        <v>40800</v>
      </c>
      <c r="BQ19" s="38">
        <v>62823</v>
      </c>
      <c r="BR19" s="24">
        <v>29804.87934822002</v>
      </c>
      <c r="BS19" s="24">
        <v>43724.97457140233</v>
      </c>
      <c r="BT19" s="41">
        <v>73529.853919622343</v>
      </c>
      <c r="BU19" s="24">
        <v>35345.304008956053</v>
      </c>
      <c r="BV19" s="24">
        <v>51487.51916854977</v>
      </c>
      <c r="BW19" s="44">
        <v>86832.823177505823</v>
      </c>
    </row>
    <row r="20" spans="1:75" x14ac:dyDescent="0.3">
      <c r="A20" s="9" t="s">
        <v>25</v>
      </c>
      <c r="B20" s="12">
        <f>37216</f>
        <v>37216</v>
      </c>
      <c r="C20" s="12">
        <f>22725</f>
        <v>22725</v>
      </c>
      <c r="D20" s="11">
        <f t="shared" si="3"/>
        <v>610.62446259673266</v>
      </c>
      <c r="E20" s="12">
        <f>105888</f>
        <v>105888</v>
      </c>
      <c r="F20" s="74">
        <f t="shared" si="4"/>
        <v>0.38937553740326736</v>
      </c>
      <c r="G20" s="11">
        <f t="shared" si="10"/>
        <v>214.61355394378967</v>
      </c>
      <c r="H20" s="11">
        <f t="shared" si="0"/>
        <v>8.4271673458708651</v>
      </c>
      <c r="I20" s="83">
        <v>8455</v>
      </c>
      <c r="J20" s="6">
        <v>332</v>
      </c>
      <c r="K20" s="11">
        <f t="shared" si="5"/>
        <v>0.96073329390892959</v>
      </c>
      <c r="L20" s="11">
        <f t="shared" si="1"/>
        <v>0.40406714279630129</v>
      </c>
      <c r="M20" s="12">
        <f>(M19*L19)</f>
        <v>38349.419269107297</v>
      </c>
      <c r="N20" s="86">
        <f t="shared" si="2"/>
        <v>0.20618638659791882</v>
      </c>
      <c r="O20" s="12">
        <f t="shared" si="6"/>
        <v>22853.678997141691</v>
      </c>
      <c r="P20" s="12">
        <f>(O20/N20)</f>
        <v>110839.90254753496</v>
      </c>
      <c r="Q20" s="40">
        <f>SUM(P20:$P$24)</f>
        <v>145372.40565566701</v>
      </c>
      <c r="S20" s="18" t="s">
        <v>25</v>
      </c>
      <c r="T20">
        <v>21890</v>
      </c>
      <c r="U20">
        <v>15468</v>
      </c>
      <c r="V20" s="2">
        <v>706.62402923709453</v>
      </c>
      <c r="W20">
        <v>67062</v>
      </c>
      <c r="X20" s="2">
        <v>0.29337597076290545</v>
      </c>
      <c r="Y20" s="2">
        <v>230.6522322626823</v>
      </c>
      <c r="Z20" s="2">
        <v>8.3562958445847677</v>
      </c>
      <c r="AA20" s="1">
        <v>4996</v>
      </c>
      <c r="AB20" s="1">
        <v>181</v>
      </c>
      <c r="AC20" s="2">
        <v>0.96377101681345079</v>
      </c>
      <c r="AD20" s="2">
        <v>0.3067038354668753</v>
      </c>
      <c r="AE20" s="1">
        <v>23247.726273211079</v>
      </c>
      <c r="AF20" s="2">
        <v>0.22229593641809753</v>
      </c>
      <c r="AG20" s="1">
        <v>16117.559459333195</v>
      </c>
      <c r="AH20" s="1">
        <v>72504.966663083964</v>
      </c>
      <c r="AI20" s="82">
        <v>91279.414082295276</v>
      </c>
      <c r="AK20" s="13" t="s">
        <v>25</v>
      </c>
      <c r="AL20" s="24"/>
      <c r="AM20" s="24">
        <v>145372.40565566701</v>
      </c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26"/>
      <c r="BC20" s="13" t="s">
        <v>25</v>
      </c>
      <c r="BD20" s="13"/>
      <c r="BE20" s="24">
        <v>72504.966663083964</v>
      </c>
      <c r="BF20" s="24">
        <v>91279.414082295276</v>
      </c>
      <c r="BG20" s="13"/>
      <c r="BH20" s="13"/>
      <c r="BI20" s="13"/>
      <c r="BJ20" s="13"/>
      <c r="BK20" s="13"/>
      <c r="BL20" s="26"/>
    </row>
    <row r="21" spans="1:75" x14ac:dyDescent="0.3">
      <c r="A21" s="78" t="s">
        <v>69</v>
      </c>
      <c r="B21" s="70">
        <v>14490</v>
      </c>
      <c r="C21" s="70">
        <v>12112</v>
      </c>
      <c r="D21" s="72">
        <f t="shared" si="3"/>
        <v>835.88681849551415</v>
      </c>
      <c r="E21" s="70">
        <v>27992</v>
      </c>
      <c r="F21" s="75">
        <f t="shared" si="4"/>
        <v>0.16411318150448584</v>
      </c>
      <c r="G21" s="72">
        <f t="shared" si="10"/>
        <v>432.69505573020859</v>
      </c>
      <c r="H21" s="72">
        <f t="shared" si="0"/>
        <v>15.698039620818912</v>
      </c>
      <c r="I21" s="84">
        <v>4548</v>
      </c>
      <c r="J21" s="79">
        <v>165</v>
      </c>
      <c r="K21" s="72">
        <f t="shared" si="5"/>
        <v>0.96372031662269131</v>
      </c>
      <c r="L21" s="72">
        <f t="shared" si="1"/>
        <v>0.17523377277688945</v>
      </c>
      <c r="M21" s="70">
        <f>(M20*L20)</f>
        <v>15495.740271965606</v>
      </c>
      <c r="N21" s="87">
        <f t="shared" si="2"/>
        <v>0.41699701610938966</v>
      </c>
      <c r="O21" s="70">
        <f t="shared" si="6"/>
        <v>12780.36324213829</v>
      </c>
      <c r="P21" s="70">
        <f>(O21/N21)</f>
        <v>30648.572407975345</v>
      </c>
      <c r="Q21" s="70">
        <f>SUM(P21:$P$24)</f>
        <v>34532.503108132063</v>
      </c>
      <c r="S21" s="62" t="s">
        <v>69</v>
      </c>
      <c r="T21" s="65">
        <v>6422</v>
      </c>
      <c r="U21" s="65">
        <v>5681</v>
      </c>
      <c r="V21" s="64">
        <v>884.61538461538453</v>
      </c>
      <c r="W21" s="65">
        <v>15097</v>
      </c>
      <c r="X21" s="64">
        <v>0.11538461538461542</v>
      </c>
      <c r="Y21" s="64">
        <v>376.29992713784196</v>
      </c>
      <c r="Z21" s="64">
        <v>15.706816476653016</v>
      </c>
      <c r="AA21" s="63">
        <v>1701</v>
      </c>
      <c r="AB21" s="63">
        <v>71</v>
      </c>
      <c r="AC21" s="64">
        <v>0.95825984714873602</v>
      </c>
      <c r="AD21" s="64">
        <v>0.12626820203231029</v>
      </c>
      <c r="AE21" s="63">
        <v>7130.166813877885</v>
      </c>
      <c r="AF21" s="64">
        <v>0.36059311066118899</v>
      </c>
      <c r="AG21" s="63">
        <v>6229.8534700990785</v>
      </c>
      <c r="AH21" s="63">
        <v>17276.684678406433</v>
      </c>
      <c r="AI21" s="66">
        <v>18774.44741921133</v>
      </c>
    </row>
    <row r="22" spans="1:75" x14ac:dyDescent="0.3">
      <c r="A22" s="78" t="s">
        <v>70</v>
      </c>
      <c r="B22" s="70">
        <v>2378</v>
      </c>
      <c r="C22" s="70">
        <v>2268</v>
      </c>
      <c r="D22" s="72">
        <f t="shared" si="3"/>
        <v>953.74264087468464</v>
      </c>
      <c r="E22" s="70">
        <v>3181</v>
      </c>
      <c r="F22" s="75">
        <f t="shared" si="4"/>
        <v>4.6257359125315367E-2</v>
      </c>
      <c r="G22" s="72">
        <f t="shared" si="10"/>
        <v>712.98333857277589</v>
      </c>
      <c r="H22" s="72">
        <f>G22*(1-K22)</f>
        <v>25.866809776716792</v>
      </c>
      <c r="I22" s="85"/>
      <c r="J22" s="85"/>
      <c r="K22" s="72">
        <f>K21</f>
        <v>0.96372031662269131</v>
      </c>
      <c r="L22" s="72">
        <f t="shared" si="1"/>
        <v>5.1713942898021427E-2</v>
      </c>
      <c r="M22" s="70">
        <f>(M21*L21)</f>
        <v>2715.3770298273162</v>
      </c>
      <c r="N22" s="87">
        <f t="shared" si="2"/>
        <v>0.68711652879605911</v>
      </c>
      <c r="O22" s="70">
        <f t="shared" si="6"/>
        <v>2574.9541771602271</v>
      </c>
      <c r="P22" s="70">
        <f>(O22/N22)</f>
        <v>3747.4781485346734</v>
      </c>
      <c r="Q22" s="70">
        <f>SUM(P22:$P$24)</f>
        <v>3883.9307001567208</v>
      </c>
      <c r="S22" s="62" t="s">
        <v>70</v>
      </c>
      <c r="T22" s="65">
        <v>741</v>
      </c>
      <c r="U22" s="65">
        <v>718</v>
      </c>
      <c r="V22" s="64">
        <v>968.9608636977058</v>
      </c>
      <c r="W22" s="65">
        <v>1157</v>
      </c>
      <c r="X22" s="64">
        <v>3.1039136302294157E-2</v>
      </c>
      <c r="Y22" s="64">
        <v>620.57044079515993</v>
      </c>
      <c r="Z22" s="64">
        <v>25.902705053766237</v>
      </c>
      <c r="AA22" s="64"/>
      <c r="AB22" s="64"/>
      <c r="AC22" s="64">
        <v>0.95825984714873602</v>
      </c>
      <c r="AD22" s="64">
        <v>3.5880422695031021E-2</v>
      </c>
      <c r="AE22" s="64">
        <v>900.31334377880694</v>
      </c>
      <c r="AF22" s="64">
        <v>0.59466773574139364</v>
      </c>
      <c r="AG22" s="63">
        <v>868.00972044604657</v>
      </c>
      <c r="AH22" s="63">
        <v>1459.6549775209642</v>
      </c>
      <c r="AI22" s="66">
        <v>1497.7627408048975</v>
      </c>
      <c r="AO22" t="s">
        <v>26</v>
      </c>
      <c r="AP22" s="1">
        <v>33499.512120801141</v>
      </c>
      <c r="AQ22" s="1">
        <v>30792.557298094242</v>
      </c>
      <c r="AR22" s="1">
        <v>29228.837172660813</v>
      </c>
      <c r="AS22" s="1">
        <v>27624.29898281402</v>
      </c>
      <c r="AT22" s="1">
        <v>24949.804229038717</v>
      </c>
      <c r="AU22" s="1">
        <v>21274.879857409982</v>
      </c>
    </row>
    <row r="23" spans="1:75" x14ac:dyDescent="0.3">
      <c r="A23" s="78" t="s">
        <v>71</v>
      </c>
      <c r="B23" s="70">
        <v>110</v>
      </c>
      <c r="C23" s="70">
        <v>109</v>
      </c>
      <c r="D23" s="72">
        <f t="shared" si="3"/>
        <v>990.90909090909099</v>
      </c>
      <c r="E23" s="70">
        <v>102</v>
      </c>
      <c r="F23" s="75">
        <f t="shared" si="4"/>
        <v>9.0909090909090384E-3</v>
      </c>
      <c r="G23" s="72">
        <f t="shared" si="10"/>
        <v>1068.627450980392</v>
      </c>
      <c r="H23" s="72">
        <f t="shared" ref="H23:H24" si="13">G23*(1-K23)</f>
        <v>38.769465569869091</v>
      </c>
      <c r="I23" s="68"/>
      <c r="J23" s="68"/>
      <c r="K23" s="72">
        <f t="shared" ref="K23:K24" si="14">K22</f>
        <v>0.96372031662269131</v>
      </c>
      <c r="L23" s="72">
        <f t="shared" si="1"/>
        <v>1.0781232085353918E-2</v>
      </c>
      <c r="M23" s="70">
        <f t="shared" ref="M23:M24" si="15">(M22*L22)</f>
        <v>140.42285266708885</v>
      </c>
      <c r="N23" s="87">
        <f t="shared" si="2"/>
        <v>1.029857985410523</v>
      </c>
      <c r="O23" s="70">
        <f t="shared" si="6"/>
        <v>138.90892130239752</v>
      </c>
      <c r="P23" s="70">
        <f t="shared" ref="P23:P24" si="16">(O23/N23)</f>
        <v>134.88162763240166</v>
      </c>
      <c r="Q23" s="70">
        <f>SUM(P23:$P$24)</f>
        <v>136.45255162204717</v>
      </c>
      <c r="S23" s="62" t="s">
        <v>71</v>
      </c>
      <c r="T23" s="65">
        <v>23</v>
      </c>
      <c r="U23" s="65">
        <v>23</v>
      </c>
      <c r="V23" s="64">
        <v>1000</v>
      </c>
      <c r="W23" s="65">
        <v>26</v>
      </c>
      <c r="X23" s="64">
        <v>0</v>
      </c>
      <c r="Y23" s="64">
        <v>884.61538461538453</v>
      </c>
      <c r="Z23" s="64">
        <v>36.923981368425821</v>
      </c>
      <c r="AA23" s="64"/>
      <c r="AB23" s="64"/>
      <c r="AC23" s="64">
        <v>0.95825984714873602</v>
      </c>
      <c r="AD23" s="64">
        <v>0</v>
      </c>
      <c r="AE23" s="64">
        <v>32.303623332760367</v>
      </c>
      <c r="AF23" s="64">
        <v>0.84769140324695869</v>
      </c>
      <c r="AG23" s="63">
        <v>32.303623332760367</v>
      </c>
      <c r="AH23" s="63">
        <v>38.107763283933323</v>
      </c>
      <c r="AI23" s="66">
        <v>38.107763283933323</v>
      </c>
      <c r="AO23" t="s">
        <v>27</v>
      </c>
      <c r="AP23" s="1">
        <v>16341.225424781045</v>
      </c>
      <c r="AQ23" s="1">
        <v>15020.759657606948</v>
      </c>
      <c r="AR23" s="1">
        <v>14257.969352517472</v>
      </c>
      <c r="AS23" s="1">
        <v>13475.267796494645</v>
      </c>
      <c r="AT23" s="1">
        <v>12170.63620928718</v>
      </c>
      <c r="AU23" s="1">
        <v>10377.990174346334</v>
      </c>
    </row>
    <row r="24" spans="1:75" x14ac:dyDescent="0.3">
      <c r="A24" s="67" t="s">
        <v>72</v>
      </c>
      <c r="B24" s="71">
        <v>1</v>
      </c>
      <c r="C24" s="71">
        <v>1</v>
      </c>
      <c r="D24" s="73">
        <f t="shared" si="3"/>
        <v>1000</v>
      </c>
      <c r="E24" s="71">
        <v>1</v>
      </c>
      <c r="F24" s="76">
        <f t="shared" si="4"/>
        <v>0</v>
      </c>
      <c r="G24" s="73">
        <f t="shared" si="10"/>
        <v>1000</v>
      </c>
      <c r="H24" s="73">
        <f t="shared" si="13"/>
        <v>36.279683377308693</v>
      </c>
      <c r="I24" s="69"/>
      <c r="J24" s="69"/>
      <c r="K24" s="73">
        <f t="shared" si="14"/>
        <v>0.96372031662269131</v>
      </c>
      <c r="L24" s="73">
        <f t="shared" si="1"/>
        <v>0</v>
      </c>
      <c r="M24" s="71">
        <f t="shared" si="15"/>
        <v>1.5139313646913444</v>
      </c>
      <c r="N24" s="88">
        <f t="shared" si="2"/>
        <v>0.96372031662269131</v>
      </c>
      <c r="O24" s="71">
        <f t="shared" si="6"/>
        <v>1.5139313646913444</v>
      </c>
      <c r="P24" s="71">
        <f t="shared" si="16"/>
        <v>1.5709239896455018</v>
      </c>
      <c r="Q24" s="71">
        <f>SUM(P24:$P$24)</f>
        <v>1.5709239896455018</v>
      </c>
      <c r="S24" s="19"/>
      <c r="T24" s="4"/>
      <c r="U24" s="4"/>
      <c r="V24" s="81"/>
      <c r="W24" s="4"/>
      <c r="X24" s="81"/>
      <c r="Y24" s="81"/>
      <c r="Z24" s="81"/>
      <c r="AA24" s="81"/>
      <c r="AB24" s="81"/>
      <c r="AC24" s="81"/>
      <c r="AD24" s="81"/>
      <c r="AE24" s="81"/>
      <c r="AF24" s="81"/>
      <c r="AG24" s="20"/>
      <c r="AH24" s="20"/>
      <c r="AI24" s="21"/>
      <c r="AO24" t="s">
        <v>28</v>
      </c>
      <c r="AP24" s="1">
        <v>17158.286696020095</v>
      </c>
      <c r="AQ24" s="1">
        <v>15771.797640487293</v>
      </c>
      <c r="AR24" s="1">
        <v>14970.867820143341</v>
      </c>
      <c r="AS24" s="1">
        <v>14149.031186319375</v>
      </c>
      <c r="AT24" s="1">
        <v>12779.168019751536</v>
      </c>
      <c r="AU24" s="1">
        <v>10896.889683063648</v>
      </c>
    </row>
    <row r="25" spans="1:75" x14ac:dyDescent="0.3">
      <c r="B25" s="1"/>
      <c r="C25" s="1"/>
      <c r="D25" s="2"/>
      <c r="E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SARDEGNA_PUNTO1_NORM</vt:lpstr>
      <vt:lpstr>SARDEGNA_PUNTO2_NORM</vt:lpstr>
      <vt:lpstr>SARDEGNA_PUNTO3_NORM</vt:lpstr>
      <vt:lpstr>SARDEGNA_PUNTO1 _TM</vt:lpstr>
      <vt:lpstr>SARDEGNA_PUNTO2 _TM</vt:lpstr>
      <vt:lpstr>SARDEGNA_PUNTO3_TM</vt:lpstr>
      <vt:lpstr>SARDEGNA_PUNTO1</vt:lpstr>
      <vt:lpstr>SARDEGNA_PUNTO2</vt:lpstr>
      <vt:lpstr>SARDEGNA_PUNTO3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Bonsignore</dc:creator>
  <cp:lastModifiedBy>Luca Bonsignore</cp:lastModifiedBy>
  <dcterms:created xsi:type="dcterms:W3CDTF">2025-01-11T10:46:32Z</dcterms:created>
  <dcterms:modified xsi:type="dcterms:W3CDTF">2025-01-14T11:34:17Z</dcterms:modified>
</cp:coreProperties>
</file>