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GitHub\forest-management\input_data\ecoregions_data\z_analysis\"/>
    </mc:Choice>
  </mc:AlternateContent>
  <xr:revisionPtr revIDLastSave="0" documentId="13_ncr:1_{CFF8871E-6756-4E87-B289-0B071BB6B43C}" xr6:coauthVersionLast="46" xr6:coauthVersionMax="46" xr10:uidLastSave="{00000000-0000-0000-0000-000000000000}"/>
  <bookViews>
    <workbookView xWindow="40605" yWindow="2205" windowWidth="21600" windowHeight="12495" activeTab="1" xr2:uid="{321706FB-1B57-4B40-B049-97EE34AA43B3}"/>
  </bookViews>
  <sheets>
    <sheet name="test-SAR" sheetId="1" r:id="rId1"/>
    <sheet name="test-countryS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2" l="1"/>
  <c r="H17" i="2"/>
  <c r="B34" i="2"/>
  <c r="B32" i="2"/>
  <c r="A29" i="2"/>
  <c r="A31" i="2"/>
  <c r="A30" i="2"/>
  <c r="A26" i="2"/>
  <c r="A28" i="2"/>
  <c r="A27" i="2"/>
  <c r="R8" i="2"/>
  <c r="R13" i="2" s="1"/>
  <c r="R5" i="2"/>
  <c r="R17" i="2" s="1"/>
  <c r="R6" i="2"/>
  <c r="R11" i="2" s="1"/>
  <c r="R7" i="2"/>
  <c r="R12" i="2" s="1"/>
  <c r="R4" i="2"/>
  <c r="R9" i="2" s="1"/>
  <c r="R10" i="2" l="1"/>
  <c r="R15" i="2" s="1"/>
  <c r="P5" i="2" l="1"/>
  <c r="P10" i="2" s="1"/>
  <c r="P6" i="2"/>
  <c r="P7" i="2"/>
  <c r="P8" i="2"/>
  <c r="P4" i="2"/>
  <c r="H5" i="2"/>
  <c r="H10" i="2" s="1"/>
  <c r="H6" i="2"/>
  <c r="H11" i="2" s="1"/>
  <c r="H7" i="2"/>
  <c r="H8" i="2"/>
  <c r="H13" i="2" s="1"/>
  <c r="H4" i="2"/>
  <c r="H9" i="2" s="1"/>
  <c r="N5" i="2"/>
  <c r="N10" i="2" s="1"/>
  <c r="N6" i="2"/>
  <c r="N11" i="2" s="1"/>
  <c r="N7" i="2"/>
  <c r="N12" i="2" s="1"/>
  <c r="N8" i="2"/>
  <c r="N13" i="2" s="1"/>
  <c r="N4" i="2"/>
  <c r="P13" i="2"/>
  <c r="P12" i="2"/>
  <c r="P11" i="2"/>
  <c r="L5" i="2"/>
  <c r="L10" i="2" s="1"/>
  <c r="L6" i="2"/>
  <c r="L11" i="2" s="1"/>
  <c r="L7" i="2"/>
  <c r="L12" i="2" s="1"/>
  <c r="L8" i="2"/>
  <c r="L13" i="2" s="1"/>
  <c r="L4" i="2"/>
  <c r="L9" i="2" s="1"/>
  <c r="J5" i="2"/>
  <c r="J10" i="2" s="1"/>
  <c r="J6" i="2"/>
  <c r="J11" i="2" s="1"/>
  <c r="J7" i="2"/>
  <c r="J12" i="2" s="1"/>
  <c r="J8" i="2"/>
  <c r="J13" i="2" s="1"/>
  <c r="J4" i="2"/>
  <c r="J9" i="2" s="1"/>
  <c r="B22" i="2"/>
  <c r="E6" i="2"/>
  <c r="B6" i="2"/>
  <c r="R18" i="2" s="1"/>
  <c r="B29" i="2" s="1"/>
  <c r="P17" i="2" l="1"/>
  <c r="P18" i="2" s="1"/>
  <c r="B31" i="2" s="1"/>
  <c r="L15" i="2"/>
  <c r="L17" i="2"/>
  <c r="L18" i="2" s="1"/>
  <c r="B26" i="2" s="1"/>
  <c r="P9" i="2"/>
  <c r="P15" i="2" s="1"/>
  <c r="N17" i="2"/>
  <c r="N18" i="2" s="1"/>
  <c r="B30" i="2" s="1"/>
  <c r="B27" i="2"/>
  <c r="B33" i="2" s="1"/>
  <c r="H12" i="2"/>
  <c r="H15" i="2" s="1"/>
  <c r="N9" i="2"/>
  <c r="N15" i="2" s="1"/>
  <c r="J15" i="2"/>
  <c r="J17" i="2"/>
  <c r="J18" i="2" s="1"/>
  <c r="B28" i="2" s="1"/>
  <c r="E9" i="1" l="1"/>
  <c r="E10" i="1"/>
  <c r="E11" i="1"/>
  <c r="E12" i="1"/>
  <c r="E13" i="1"/>
  <c r="E14" i="1"/>
  <c r="E15" i="1"/>
  <c r="E16" i="1"/>
  <c r="E17" i="1"/>
  <c r="E18" i="1"/>
  <c r="E19" i="1"/>
  <c r="E8" i="1"/>
  <c r="C9" i="1"/>
  <c r="C10" i="1"/>
  <c r="C11" i="1"/>
  <c r="C12" i="1"/>
  <c r="C13" i="1"/>
  <c r="C14" i="1"/>
  <c r="C15" i="1"/>
  <c r="C16" i="1"/>
  <c r="C17" i="1"/>
  <c r="C18" i="1"/>
  <c r="C19" i="1"/>
  <c r="D8" i="1"/>
  <c r="C8" i="1"/>
  <c r="B8" i="1"/>
  <c r="F9" i="1"/>
  <c r="F10" i="1"/>
  <c r="F11" i="1"/>
  <c r="F12" i="1"/>
  <c r="F13" i="1"/>
  <c r="F14" i="1"/>
  <c r="F15" i="1"/>
  <c r="F16" i="1"/>
  <c r="F17" i="1"/>
  <c r="F18" i="1"/>
  <c r="F19" i="1"/>
  <c r="F8" i="1"/>
  <c r="D9" i="1"/>
  <c r="D10" i="1"/>
  <c r="D11" i="1"/>
  <c r="D12" i="1"/>
  <c r="D13" i="1"/>
  <c r="D14" i="1"/>
  <c r="D15" i="1"/>
  <c r="D16" i="1"/>
  <c r="D17" i="1"/>
  <c r="D18" i="1"/>
  <c r="D19" i="1"/>
  <c r="B18" i="1" l="1"/>
  <c r="B17" i="1"/>
  <c r="B9" i="1"/>
  <c r="B10" i="1"/>
  <c r="B11" i="1"/>
  <c r="B12" i="1"/>
  <c r="B13" i="1"/>
  <c r="B14" i="1"/>
  <c r="B15" i="1"/>
  <c r="B16" i="1"/>
  <c r="B19" i="1"/>
</calcChain>
</file>

<file path=xl/sharedStrings.xml><?xml version="1.0" encoding="utf-8"?>
<sst xmlns="http://schemas.openxmlformats.org/spreadsheetml/2006/main" count="118" uniqueCount="41">
  <si>
    <t>c</t>
  </si>
  <si>
    <t>z</t>
  </si>
  <si>
    <t>A</t>
  </si>
  <si>
    <t>Sorg</t>
  </si>
  <si>
    <t xml:space="preserve">z </t>
  </si>
  <si>
    <t>VS</t>
  </si>
  <si>
    <t>Aorg</t>
  </si>
  <si>
    <t>W</t>
  </si>
  <si>
    <t>Anew</t>
  </si>
  <si>
    <t>A1</t>
  </si>
  <si>
    <t>RR1</t>
  </si>
  <si>
    <t>A2</t>
  </si>
  <si>
    <t>RR2</t>
  </si>
  <si>
    <t>A3</t>
  </si>
  <si>
    <t>RR3</t>
  </si>
  <si>
    <t>A4</t>
  </si>
  <si>
    <t>RR4</t>
  </si>
  <si>
    <t>RR5</t>
  </si>
  <si>
    <t>A5</t>
  </si>
  <si>
    <t>h1</t>
  </si>
  <si>
    <t>h2</t>
  </si>
  <si>
    <t>h3</t>
  </si>
  <si>
    <t>h4</t>
  </si>
  <si>
    <t>h5</t>
  </si>
  <si>
    <t>1-h1</t>
  </si>
  <si>
    <t>1-h2</t>
  </si>
  <si>
    <t>1-h3</t>
  </si>
  <si>
    <t>1-h4</t>
  </si>
  <si>
    <t>1-h5</t>
  </si>
  <si>
    <t>sum(Ai*(1-hi))</t>
  </si>
  <si>
    <t>sumproduct betweem areas and h</t>
  </si>
  <si>
    <t>S (z = 0.1)</t>
  </si>
  <si>
    <t>S (z = 0.2)</t>
  </si>
  <si>
    <t>S (z = 0.3)</t>
  </si>
  <si>
    <t>S (z = 0.5)</t>
  </si>
  <si>
    <t>S (z = 0.7)</t>
  </si>
  <si>
    <r>
      <t>S = c A</t>
    </r>
    <r>
      <rPr>
        <vertAlign val="superscript"/>
        <sz val="11"/>
        <color theme="1"/>
        <rFont val="Calibri"/>
        <family val="2"/>
        <scheme val="minor"/>
      </rPr>
      <t>z</t>
    </r>
  </si>
  <si>
    <t>S</t>
  </si>
  <si>
    <t>Test to see how the SAR responds to variations of  the z value</t>
  </si>
  <si>
    <t>Test to see how the countrySAR responds to different values of z</t>
  </si>
  <si>
    <t>result tot (contrySAR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</si>
</sst>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0" xfId="1" applyFont="1"/>
    <xf numFmtId="0" fontId="3" fillId="0" borderId="0" xfId="0" applyFont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'test-SAR'!$D$7</c:f>
              <c:strCache>
                <c:ptCount val="1"/>
                <c:pt idx="0">
                  <c:v>S (z = 0.3)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'test-SAR'!$A$8:$A$19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'test-SAR'!$D$8:$D$19</c:f>
              <c:numCache>
                <c:formatCode>General</c:formatCode>
                <c:ptCount val="12"/>
                <c:pt idx="0">
                  <c:v>4.0612619817811773</c:v>
                </c:pt>
                <c:pt idx="1">
                  <c:v>5</c:v>
                </c:pt>
                <c:pt idx="2">
                  <c:v>6.1557220667245813</c:v>
                </c:pt>
                <c:pt idx="3">
                  <c:v>8.1032829834638118</c:v>
                </c:pt>
                <c:pt idx="4">
                  <c:v>9.9763115748443987</c:v>
                </c:pt>
                <c:pt idx="5">
                  <c:v>16.168175164433936</c:v>
                </c:pt>
                <c:pt idx="6">
                  <c:v>19.905358527674863</c:v>
                </c:pt>
                <c:pt idx="7">
                  <c:v>32.259750607410794</c:v>
                </c:pt>
                <c:pt idx="8">
                  <c:v>39.71641173621407</c:v>
                </c:pt>
                <c:pt idx="9">
                  <c:v>48.896638427146414</c:v>
                </c:pt>
                <c:pt idx="10">
                  <c:v>64.366664677261198</c:v>
                </c:pt>
                <c:pt idx="11">
                  <c:v>79.244659623055682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B-4EE2-A70C-0B36E01784D5}"/>
            </c:ext>
          </c:extLst>
        </c:ser>
        <c:ser>
          <c:idx val="1"/>
          <c:order val="1"/>
          <c:tx>
            <c:strRef>
              <c:f>'test-SAR'!$B$7</c:f>
              <c:strCache>
                <c:ptCount val="1"/>
                <c:pt idx="0">
                  <c:v>S (z = 0.1)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'test-SAR'!$A$8:$A$19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'test-SAR'!$B$8:$B$19</c:f>
              <c:numCache>
                <c:formatCode>General</c:formatCode>
                <c:ptCount val="12"/>
                <c:pt idx="0">
                  <c:v>4.6651649576840368</c:v>
                </c:pt>
                <c:pt idx="1">
                  <c:v>5</c:v>
                </c:pt>
                <c:pt idx="2">
                  <c:v>5.3588673126814657</c:v>
                </c:pt>
                <c:pt idx="3">
                  <c:v>5.8730947154400948</c:v>
                </c:pt>
                <c:pt idx="4">
                  <c:v>6.2946270589708364</c:v>
                </c:pt>
                <c:pt idx="5">
                  <c:v>7.3937881831415684</c:v>
                </c:pt>
                <c:pt idx="6">
                  <c:v>7.9244659623055682</c:v>
                </c:pt>
                <c:pt idx="7">
                  <c:v>9.3082278331803465</c:v>
                </c:pt>
                <c:pt idx="8">
                  <c:v>9.9763115748443987</c:v>
                </c:pt>
                <c:pt idx="9">
                  <c:v>10.692345999911881</c:v>
                </c:pt>
                <c:pt idx="10">
                  <c:v>11.718364557960498</c:v>
                </c:pt>
                <c:pt idx="11">
                  <c:v>12.559432157547903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B-4EE2-A70C-0B36E01784D5}"/>
            </c:ext>
          </c:extLst>
        </c:ser>
        <c:ser>
          <c:idx val="2"/>
          <c:order val="2"/>
          <c:tx>
            <c:strRef>
              <c:f>'test-SAR'!$F$7</c:f>
              <c:strCache>
                <c:ptCount val="1"/>
                <c:pt idx="0">
                  <c:v>S (z = 0.7)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'test-SAR'!$A$8:$A$19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'test-SAR'!$F$8:$F$19</c:f>
              <c:numCache>
                <c:formatCode>General</c:formatCode>
                <c:ptCount val="12"/>
                <c:pt idx="0">
                  <c:v>3.0778610333622907</c:v>
                </c:pt>
                <c:pt idx="1">
                  <c:v>5</c:v>
                </c:pt>
                <c:pt idx="2">
                  <c:v>8.1225239635623545</c:v>
                </c:pt>
                <c:pt idx="3">
                  <c:v>15.425846568000239</c:v>
                </c:pt>
                <c:pt idx="4">
                  <c:v>25.059361681363615</c:v>
                </c:pt>
                <c:pt idx="5">
                  <c:v>77.312373677747928</c:v>
                </c:pt>
                <c:pt idx="6">
                  <c:v>125.594321575479</c:v>
                </c:pt>
                <c:pt idx="7">
                  <c:v>387.47974688708405</c:v>
                </c:pt>
                <c:pt idx="8">
                  <c:v>629.46270589708331</c:v>
                </c:pt>
                <c:pt idx="9">
                  <c:v>1022.5651825635724</c:v>
                </c:pt>
                <c:pt idx="10">
                  <c:v>1941.9990242893341</c:v>
                </c:pt>
                <c:pt idx="11">
                  <c:v>3154.786722400966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2B-4EE2-A70C-0B36E01784D5}"/>
            </c:ext>
          </c:extLst>
        </c:ser>
        <c:ser>
          <c:idx val="3"/>
          <c:order val="3"/>
          <c:tx>
            <c:strRef>
              <c:f>'test-SAR'!$C$7</c:f>
              <c:strCache>
                <c:ptCount val="1"/>
                <c:pt idx="0">
                  <c:v>S (z = 0.2)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'test-SAR'!$A$8:$A$19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'test-SAR'!$C$8:$C$19</c:f>
              <c:numCache>
                <c:formatCode>General</c:formatCode>
                <c:ptCount val="12"/>
                <c:pt idx="0">
                  <c:v>4.3527528164806206</c:v>
                </c:pt>
                <c:pt idx="1">
                  <c:v>5</c:v>
                </c:pt>
                <c:pt idx="2">
                  <c:v>5.7434917749851753</c:v>
                </c:pt>
                <c:pt idx="3">
                  <c:v>6.8986483073060745</c:v>
                </c:pt>
                <c:pt idx="4">
                  <c:v>7.9244659623055682</c:v>
                </c:pt>
                <c:pt idx="5">
                  <c:v>10.933620739432781</c:v>
                </c:pt>
                <c:pt idx="6">
                  <c:v>12.559432157547903</c:v>
                </c:pt>
                <c:pt idx="7">
                  <c:v>17.328621078878662</c:v>
                </c:pt>
                <c:pt idx="8">
                  <c:v>19.905358527674863</c:v>
                </c:pt>
                <c:pt idx="9">
                  <c:v>22.865252596366318</c:v>
                </c:pt>
                <c:pt idx="10">
                  <c:v>27.464013582652953</c:v>
                </c:pt>
                <c:pt idx="11">
                  <c:v>31.547867224009671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2B-4EE2-A70C-0B36E01784D5}"/>
            </c:ext>
          </c:extLst>
        </c:ser>
        <c:ser>
          <c:idx val="4"/>
          <c:order val="4"/>
          <c:tx>
            <c:strRef>
              <c:f>'test-SAR'!$E$7</c:f>
              <c:strCache>
                <c:ptCount val="1"/>
                <c:pt idx="0">
                  <c:v>S (z = 0.5)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'test-SAR'!$A$8:$A$19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5000</c:v>
                </c:pt>
                <c:pt idx="11">
                  <c:v>10000</c:v>
                </c:pt>
              </c:numCache>
            </c:numRef>
          </c:xVal>
          <c:yVal>
            <c:numRef>
              <c:f>'test-SAR'!$E$8:$E$19</c:f>
              <c:numCache>
                <c:formatCode>General</c:formatCode>
                <c:ptCount val="12"/>
                <c:pt idx="0">
                  <c:v>3.5355339059327378</c:v>
                </c:pt>
                <c:pt idx="1">
                  <c:v>5</c:v>
                </c:pt>
                <c:pt idx="2">
                  <c:v>7.0710678118654755</c:v>
                </c:pt>
                <c:pt idx="3">
                  <c:v>11.180339887498949</c:v>
                </c:pt>
                <c:pt idx="4">
                  <c:v>15.811388300841898</c:v>
                </c:pt>
                <c:pt idx="5">
                  <c:v>35.355339059327378</c:v>
                </c:pt>
                <c:pt idx="6">
                  <c:v>50</c:v>
                </c:pt>
                <c:pt idx="7">
                  <c:v>111.80339887498948</c:v>
                </c:pt>
                <c:pt idx="8">
                  <c:v>158.11388300841895</c:v>
                </c:pt>
                <c:pt idx="9">
                  <c:v>223.60679774997897</c:v>
                </c:pt>
                <c:pt idx="10">
                  <c:v>353.55339059327378</c:v>
                </c:pt>
                <c:pt idx="1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2B-4EE2-A70C-0B36E017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21040"/>
        <c:axId val="715980912"/>
      </c:scatterChart>
      <c:valAx>
        <c:axId val="10494210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980912"/>
        <c:crosses val="autoZero"/>
        <c:crossBetween val="midCat"/>
      </c:valAx>
      <c:valAx>
        <c:axId val="7159809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2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'test-countrySAR'!$A$26:$A$28</c:f>
              <c:numCache>
                <c:formatCode>General</c:formatCode>
                <c:ptCount val="3"/>
                <c:pt idx="0">
                  <c:v>0.248</c:v>
                </c:pt>
                <c:pt idx="1">
                  <c:v>0.308</c:v>
                </c:pt>
                <c:pt idx="2">
                  <c:v>0.35699999999999998</c:v>
                </c:pt>
              </c:numCache>
            </c:numRef>
          </c:xVal>
          <c:yVal>
            <c:numRef>
              <c:f>'test-countrySAR'!$B$26:$B$28</c:f>
              <c:numCache>
                <c:formatCode>0.00</c:formatCode>
                <c:ptCount val="3"/>
                <c:pt idx="0">
                  <c:v>3.5760576094171759</c:v>
                </c:pt>
                <c:pt idx="1">
                  <c:v>3.8392458282900854</c:v>
                </c:pt>
                <c:pt idx="2">
                  <c:v>3.9897629219421726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8-45CB-9798-0F7D8768B8C2}"/>
            </c:ext>
          </c:extLst>
        </c:ser>
        <c:ser>
          <c:idx val="1"/>
          <c:order val="1"/>
          <c:tx>
            <c:v>median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'test-countrySAR'!$A$29:$A$31</c:f>
              <c:numCache>
                <c:formatCode>General</c:formatCode>
                <c:ptCount val="3"/>
                <c:pt idx="0">
                  <c:v>0.222</c:v>
                </c:pt>
                <c:pt idx="1">
                  <c:v>0.28100000000000003</c:v>
                </c:pt>
                <c:pt idx="2">
                  <c:v>0.32800000000000001</c:v>
                </c:pt>
              </c:numCache>
            </c:numRef>
          </c:xVal>
          <c:yVal>
            <c:numRef>
              <c:f>'test-countrySAR'!$B$29:$B$31</c:f>
              <c:numCache>
                <c:formatCode>0.00</c:formatCode>
                <c:ptCount val="3"/>
                <c:pt idx="0">
                  <c:v>3.4205439431006091</c:v>
                </c:pt>
                <c:pt idx="1">
                  <c:v>3.7342322121360993</c:v>
                </c:pt>
                <c:pt idx="2">
                  <c:v>3.9060770663352629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78-45CB-9798-0F7D8768B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888687"/>
        <c:axId val="410902783"/>
      </c:scatterChart>
      <c:valAx>
        <c:axId val="32588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02783"/>
        <c:crosses val="autoZero"/>
        <c:crossBetween val="midCat"/>
      </c:valAx>
      <c:valAx>
        <c:axId val="4109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8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21429</xdr:colOff>
      <xdr:row>5</xdr:row>
      <xdr:rowOff>2381</xdr:rowOff>
    </xdr:from>
    <xdr:to>
      <xdr:col>17</xdr:col>
      <xdr:colOff>447674</xdr:colOff>
      <xdr:row>26</xdr:row>
      <xdr:rowOff>52388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C67511-2256-42A1-B442-0F75989B7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19</xdr:row>
      <xdr:rowOff>161924</xdr:rowOff>
    </xdr:from>
    <xdr:to>
      <xdr:col>11</xdr:col>
      <xdr:colOff>209550</xdr:colOff>
      <xdr:row>35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948902-FA7C-46C1-B723-454282654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B146-7F41-40E8-9AF9-D3334018D873}">
  <dimension ref="A1:F19"/>
  <sheetViews>
    <sheetView workbookViewId="0">
      <selection activeCell="G4" sqref="G4"/>
    </sheetView>
  </sheetViews>
  <sheetFormatPr defaultRowHeight="14.25" x14ac:dyDescent="0.45"/>
  <cols>
    <col min="1" max="1" width="11.59765625" bestFit="1" customWidth="1"/>
  </cols>
  <sheetData>
    <row r="1" spans="1:6" x14ac:dyDescent="0.45">
      <c r="A1" s="15" t="s">
        <v>38</v>
      </c>
    </row>
    <row r="2" spans="1:6" ht="15.75" x14ac:dyDescent="0.45">
      <c r="A2" t="s">
        <v>36</v>
      </c>
    </row>
    <row r="3" spans="1:6" x14ac:dyDescent="0.45">
      <c r="A3" t="s">
        <v>0</v>
      </c>
      <c r="B3">
        <v>5</v>
      </c>
    </row>
    <row r="4" spans="1:6" x14ac:dyDescent="0.45">
      <c r="A4" t="s">
        <v>1</v>
      </c>
      <c r="B4">
        <v>0.1</v>
      </c>
      <c r="C4">
        <v>0.2</v>
      </c>
      <c r="D4">
        <v>0.3</v>
      </c>
      <c r="E4">
        <v>0.5</v>
      </c>
      <c r="F4">
        <v>0.7</v>
      </c>
    </row>
    <row r="7" spans="1:6" x14ac:dyDescent="0.45">
      <c r="A7" t="s">
        <v>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5">
      <c r="A8">
        <v>0.5</v>
      </c>
      <c r="B8">
        <f t="shared" ref="B8:B19" si="0">$B$3*A8^$B$4</f>
        <v>4.6651649576840368</v>
      </c>
      <c r="C8">
        <f>$B$3*A8^$C$4</f>
        <v>4.3527528164806206</v>
      </c>
      <c r="D8">
        <f t="shared" ref="D8:D19" si="1">$B$3*A8^$D$4</f>
        <v>4.0612619817811773</v>
      </c>
      <c r="E8">
        <f>$B$3*A8^$E$4</f>
        <v>3.5355339059327378</v>
      </c>
      <c r="F8">
        <f t="shared" ref="F8:F19" si="2">$B$3*A8^$F$4</f>
        <v>3.0778610333622907</v>
      </c>
    </row>
    <row r="9" spans="1:6" x14ac:dyDescent="0.45">
      <c r="A9">
        <v>1</v>
      </c>
      <c r="B9">
        <f t="shared" si="0"/>
        <v>5</v>
      </c>
      <c r="C9">
        <f t="shared" ref="C9:C19" si="3">$B$3*A9^$C$4</f>
        <v>5</v>
      </c>
      <c r="D9">
        <f t="shared" si="1"/>
        <v>5</v>
      </c>
      <c r="E9">
        <f t="shared" ref="E9:E19" si="4">$B$3*A9^$E$4</f>
        <v>5</v>
      </c>
      <c r="F9">
        <f t="shared" si="2"/>
        <v>5</v>
      </c>
    </row>
    <row r="10" spans="1:6" x14ac:dyDescent="0.45">
      <c r="A10">
        <v>2</v>
      </c>
      <c r="B10">
        <f t="shared" si="0"/>
        <v>5.3588673126814657</v>
      </c>
      <c r="C10">
        <f t="shared" si="3"/>
        <v>5.7434917749851753</v>
      </c>
      <c r="D10">
        <f t="shared" si="1"/>
        <v>6.1557220667245813</v>
      </c>
      <c r="E10">
        <f t="shared" si="4"/>
        <v>7.0710678118654755</v>
      </c>
      <c r="F10">
        <f t="shared" si="2"/>
        <v>8.1225239635623545</v>
      </c>
    </row>
    <row r="11" spans="1:6" x14ac:dyDescent="0.45">
      <c r="A11">
        <v>5</v>
      </c>
      <c r="B11">
        <f t="shared" si="0"/>
        <v>5.8730947154400948</v>
      </c>
      <c r="C11">
        <f t="shared" si="3"/>
        <v>6.8986483073060745</v>
      </c>
      <c r="D11">
        <f t="shared" si="1"/>
        <v>8.1032829834638118</v>
      </c>
      <c r="E11">
        <f t="shared" si="4"/>
        <v>11.180339887498949</v>
      </c>
      <c r="F11">
        <f t="shared" si="2"/>
        <v>15.425846568000239</v>
      </c>
    </row>
    <row r="12" spans="1:6" x14ac:dyDescent="0.45">
      <c r="A12">
        <v>10</v>
      </c>
      <c r="B12">
        <f t="shared" si="0"/>
        <v>6.2946270589708364</v>
      </c>
      <c r="C12">
        <f t="shared" si="3"/>
        <v>7.9244659623055682</v>
      </c>
      <c r="D12">
        <f t="shared" si="1"/>
        <v>9.9763115748443987</v>
      </c>
      <c r="E12">
        <f t="shared" si="4"/>
        <v>15.811388300841898</v>
      </c>
      <c r="F12">
        <f t="shared" si="2"/>
        <v>25.059361681363615</v>
      </c>
    </row>
    <row r="13" spans="1:6" x14ac:dyDescent="0.45">
      <c r="A13">
        <v>50</v>
      </c>
      <c r="B13">
        <f t="shared" si="0"/>
        <v>7.3937881831415684</v>
      </c>
      <c r="C13">
        <f t="shared" si="3"/>
        <v>10.933620739432781</v>
      </c>
      <c r="D13">
        <f t="shared" si="1"/>
        <v>16.168175164433936</v>
      </c>
      <c r="E13">
        <f t="shared" si="4"/>
        <v>35.355339059327378</v>
      </c>
      <c r="F13">
        <f t="shared" si="2"/>
        <v>77.312373677747928</v>
      </c>
    </row>
    <row r="14" spans="1:6" x14ac:dyDescent="0.45">
      <c r="A14">
        <v>100</v>
      </c>
      <c r="B14">
        <f t="shared" si="0"/>
        <v>7.9244659623055682</v>
      </c>
      <c r="C14">
        <f t="shared" si="3"/>
        <v>12.559432157547903</v>
      </c>
      <c r="D14">
        <f t="shared" si="1"/>
        <v>19.905358527674863</v>
      </c>
      <c r="E14">
        <f t="shared" si="4"/>
        <v>50</v>
      </c>
      <c r="F14">
        <f t="shared" si="2"/>
        <v>125.594321575479</v>
      </c>
    </row>
    <row r="15" spans="1:6" x14ac:dyDescent="0.45">
      <c r="A15">
        <v>500</v>
      </c>
      <c r="B15">
        <f t="shared" si="0"/>
        <v>9.3082278331803465</v>
      </c>
      <c r="C15">
        <f t="shared" si="3"/>
        <v>17.328621078878662</v>
      </c>
      <c r="D15">
        <f t="shared" si="1"/>
        <v>32.259750607410794</v>
      </c>
      <c r="E15">
        <f t="shared" si="4"/>
        <v>111.80339887498948</v>
      </c>
      <c r="F15">
        <f t="shared" si="2"/>
        <v>387.47974688708405</v>
      </c>
    </row>
    <row r="16" spans="1:6" x14ac:dyDescent="0.45">
      <c r="A16">
        <v>1000</v>
      </c>
      <c r="B16">
        <f t="shared" si="0"/>
        <v>9.9763115748443987</v>
      </c>
      <c r="C16">
        <f t="shared" si="3"/>
        <v>19.905358527674863</v>
      </c>
      <c r="D16">
        <f t="shared" si="1"/>
        <v>39.71641173621407</v>
      </c>
      <c r="E16">
        <f t="shared" si="4"/>
        <v>158.11388300841895</v>
      </c>
      <c r="F16">
        <f t="shared" si="2"/>
        <v>629.46270589708331</v>
      </c>
    </row>
    <row r="17" spans="1:6" x14ac:dyDescent="0.45">
      <c r="A17">
        <v>2000</v>
      </c>
      <c r="B17">
        <f t="shared" si="0"/>
        <v>10.692345999911881</v>
      </c>
      <c r="C17">
        <f t="shared" si="3"/>
        <v>22.865252596366318</v>
      </c>
      <c r="D17">
        <f t="shared" si="1"/>
        <v>48.896638427146414</v>
      </c>
      <c r="E17">
        <f t="shared" si="4"/>
        <v>223.60679774997897</v>
      </c>
      <c r="F17">
        <f t="shared" si="2"/>
        <v>1022.5651825635724</v>
      </c>
    </row>
    <row r="18" spans="1:6" x14ac:dyDescent="0.45">
      <c r="A18">
        <v>5000</v>
      </c>
      <c r="B18">
        <f t="shared" si="0"/>
        <v>11.718364557960498</v>
      </c>
      <c r="C18">
        <f t="shared" si="3"/>
        <v>27.464013582652953</v>
      </c>
      <c r="D18">
        <f t="shared" si="1"/>
        <v>64.366664677261198</v>
      </c>
      <c r="E18">
        <f t="shared" si="4"/>
        <v>353.55339059327378</v>
      </c>
      <c r="F18">
        <f t="shared" si="2"/>
        <v>1941.9990242893341</v>
      </c>
    </row>
    <row r="19" spans="1:6" x14ac:dyDescent="0.45">
      <c r="A19">
        <v>10000</v>
      </c>
      <c r="B19">
        <f t="shared" si="0"/>
        <v>12.559432157547903</v>
      </c>
      <c r="C19">
        <f t="shared" si="3"/>
        <v>31.547867224009671</v>
      </c>
      <c r="D19">
        <f t="shared" si="1"/>
        <v>79.244659623055682</v>
      </c>
      <c r="E19">
        <f t="shared" si="4"/>
        <v>500</v>
      </c>
      <c r="F19">
        <f t="shared" si="2"/>
        <v>3154.786722400966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B3D1-97B8-4BF2-83D6-CFD74BB62108}">
  <dimension ref="A1:W54"/>
  <sheetViews>
    <sheetView tabSelected="1" workbookViewId="0">
      <selection activeCell="G15" sqref="G15"/>
    </sheetView>
  </sheetViews>
  <sheetFormatPr defaultRowHeight="14.25" x14ac:dyDescent="0.45"/>
  <cols>
    <col min="7" max="7" width="14.53125" style="11" customWidth="1"/>
    <col min="8" max="8" width="11.59765625" style="11" bestFit="1" customWidth="1"/>
    <col min="9" max="9" width="12.73046875" style="11" customWidth="1"/>
    <col min="10" max="10" width="11.6640625" style="11" bestFit="1" customWidth="1"/>
    <col min="11" max="12" width="9.06640625" style="11"/>
    <col min="13" max="13" width="9.19921875" style="11" bestFit="1" customWidth="1"/>
    <col min="14" max="16" width="9.06640625" style="11"/>
    <col min="20" max="20" width="10.59765625" bestFit="1" customWidth="1"/>
  </cols>
  <sheetData>
    <row r="1" spans="1:23" x14ac:dyDescent="0.45">
      <c r="A1" s="15" t="s">
        <v>39</v>
      </c>
    </row>
    <row r="2" spans="1:23" x14ac:dyDescent="0.45">
      <c r="G2" s="4" t="s">
        <v>4</v>
      </c>
      <c r="H2" s="5">
        <v>0.308</v>
      </c>
      <c r="I2" s="4" t="s">
        <v>4</v>
      </c>
      <c r="J2" s="5">
        <v>0.35699999999999998</v>
      </c>
      <c r="K2" s="4" t="s">
        <v>4</v>
      </c>
      <c r="L2" s="5">
        <v>0.248</v>
      </c>
      <c r="M2" s="4" t="s">
        <v>4</v>
      </c>
      <c r="N2" s="5">
        <v>0.28100000000000003</v>
      </c>
      <c r="O2" s="4" t="s">
        <v>4</v>
      </c>
      <c r="P2" s="5">
        <v>0.32800000000000001</v>
      </c>
      <c r="Q2" s="4" t="s">
        <v>4</v>
      </c>
      <c r="R2" s="5">
        <v>0.222</v>
      </c>
    </row>
    <row r="3" spans="1:23" x14ac:dyDescent="0.45">
      <c r="G3" s="6"/>
      <c r="H3" s="7"/>
      <c r="I3" s="6"/>
      <c r="J3" s="7"/>
      <c r="K3" s="6"/>
      <c r="L3" s="7"/>
      <c r="M3" s="6"/>
      <c r="N3" s="7"/>
      <c r="O3" s="6"/>
      <c r="P3" s="7"/>
      <c r="Q3" s="6"/>
      <c r="R3" s="7"/>
    </row>
    <row r="4" spans="1:23" x14ac:dyDescent="0.45">
      <c r="G4" s="6" t="s">
        <v>19</v>
      </c>
      <c r="H4" s="8">
        <f>$B14^(1/$H$2)</f>
        <v>1.3626735774414238</v>
      </c>
      <c r="I4" s="6" t="s">
        <v>19</v>
      </c>
      <c r="J4" s="8">
        <f>$B14^(1/$J$2)</f>
        <v>1.3060081791317915</v>
      </c>
      <c r="K4" s="6" t="s">
        <v>19</v>
      </c>
      <c r="L4" s="8">
        <f>$B14^(1/$L$2)</f>
        <v>1.4686083344918088</v>
      </c>
      <c r="M4" s="6" t="s">
        <v>19</v>
      </c>
      <c r="N4" s="8">
        <f>$B14^(1/$N$2)</f>
        <v>1.4037990022084856</v>
      </c>
      <c r="O4" s="6" t="s">
        <v>19</v>
      </c>
      <c r="P4" s="8">
        <f>$B14^(1/$P$2)</f>
        <v>1.3372025953911066</v>
      </c>
      <c r="Q4" s="6" t="s">
        <v>19</v>
      </c>
      <c r="R4" s="8">
        <f>$B14^(1/$R$2)</f>
        <v>1.5362204310908703</v>
      </c>
    </row>
    <row r="5" spans="1:23" x14ac:dyDescent="0.45">
      <c r="G5" s="6" t="s">
        <v>20</v>
      </c>
      <c r="H5" s="8">
        <f>$B15^(1/$H$2)</f>
        <v>0.31410261965798336</v>
      </c>
      <c r="I5" s="6" t="s">
        <v>20</v>
      </c>
      <c r="J5" s="8">
        <f>$B15^(1/$J$2)</f>
        <v>0.36821455573562528</v>
      </c>
      <c r="K5" s="6" t="s">
        <v>20</v>
      </c>
      <c r="L5" s="8">
        <f>$B15^(1/$L$2)</f>
        <v>0.23735332645437004</v>
      </c>
      <c r="M5" s="6" t="s">
        <v>20</v>
      </c>
      <c r="N5" s="8">
        <f>$B15^(1/$N$2)</f>
        <v>0.28102662863410144</v>
      </c>
      <c r="O5" s="6" t="s">
        <v>20</v>
      </c>
      <c r="P5" s="8">
        <f>$B15^(1/$P$2)</f>
        <v>0.33708383548952631</v>
      </c>
      <c r="Q5" s="6" t="s">
        <v>20</v>
      </c>
      <c r="R5" s="8">
        <f t="shared" ref="R5:R7" si="0">$B15^(1/$R$2)</f>
        <v>0.20055958554643472</v>
      </c>
    </row>
    <row r="6" spans="1:23" x14ac:dyDescent="0.45">
      <c r="A6" t="s">
        <v>6</v>
      </c>
      <c r="B6">
        <f>SUM(B7:B12)</f>
        <v>170</v>
      </c>
      <c r="D6" t="s">
        <v>6</v>
      </c>
      <c r="E6">
        <f>SUM(E7:E11)</f>
        <v>170</v>
      </c>
      <c r="G6" s="6" t="s">
        <v>21</v>
      </c>
      <c r="H6" s="8">
        <f>$B16^(1/$H$2)</f>
        <v>0.48457064424678259</v>
      </c>
      <c r="I6" s="6" t="s">
        <v>21</v>
      </c>
      <c r="J6" s="8">
        <f>$B16^(1/$J$2)</f>
        <v>0.53523361466758745</v>
      </c>
      <c r="K6" s="6" t="s">
        <v>21</v>
      </c>
      <c r="L6" s="8">
        <f>$B16^(1/$L$2)</f>
        <v>0.40666221189825758</v>
      </c>
      <c r="M6" s="6" t="s">
        <v>21</v>
      </c>
      <c r="N6" s="8">
        <f>$B16^(1/$N$2)</f>
        <v>0.45198550654982811</v>
      </c>
      <c r="O6" s="6" t="s">
        <v>21</v>
      </c>
      <c r="P6" s="8">
        <f>$B16^(1/$P$2)</f>
        <v>0.5064570759779411</v>
      </c>
      <c r="Q6" s="6" t="s">
        <v>21</v>
      </c>
      <c r="R6" s="8">
        <f t="shared" si="0"/>
        <v>0.36598931790961681</v>
      </c>
      <c r="T6" s="2"/>
      <c r="V6" s="2"/>
    </row>
    <row r="7" spans="1:23" x14ac:dyDescent="0.45">
      <c r="A7" t="s">
        <v>8</v>
      </c>
      <c r="B7">
        <v>30</v>
      </c>
      <c r="D7" t="s">
        <v>8</v>
      </c>
      <c r="E7">
        <v>30</v>
      </c>
      <c r="G7" s="6" t="s">
        <v>22</v>
      </c>
      <c r="H7" s="8">
        <f>$B17^(1/$H$2)</f>
        <v>0.31410261965798336</v>
      </c>
      <c r="I7" s="6" t="s">
        <v>22</v>
      </c>
      <c r="J7" s="8">
        <f>$B17^(1/$J$2)</f>
        <v>0.36821455573562528</v>
      </c>
      <c r="K7" s="6" t="s">
        <v>22</v>
      </c>
      <c r="L7" s="8">
        <f>$B17^(1/$L$2)</f>
        <v>0.23735332645437004</v>
      </c>
      <c r="M7" s="6" t="s">
        <v>22</v>
      </c>
      <c r="N7" s="8">
        <f>$B17^(1/$N$2)</f>
        <v>0.28102662863410144</v>
      </c>
      <c r="O7" s="6" t="s">
        <v>22</v>
      </c>
      <c r="P7" s="8">
        <f>$B17^(1/$P$2)</f>
        <v>0.33708383548952631</v>
      </c>
      <c r="Q7" s="6" t="s">
        <v>22</v>
      </c>
      <c r="R7" s="8">
        <f t="shared" si="0"/>
        <v>0.20055958554643472</v>
      </c>
    </row>
    <row r="8" spans="1:23" x14ac:dyDescent="0.45">
      <c r="A8" t="s">
        <v>9</v>
      </c>
      <c r="B8">
        <v>10</v>
      </c>
      <c r="D8" t="s">
        <v>9</v>
      </c>
      <c r="E8">
        <v>10</v>
      </c>
      <c r="G8" s="6" t="s">
        <v>23</v>
      </c>
      <c r="H8" s="8">
        <f>$B18^(1/$H$2)</f>
        <v>0.19041968916580718</v>
      </c>
      <c r="I8" s="6" t="s">
        <v>23</v>
      </c>
      <c r="J8" s="8">
        <f>$B18^(1/$J$2)</f>
        <v>0.23909744267969885</v>
      </c>
      <c r="K8" s="6" t="s">
        <v>23</v>
      </c>
      <c r="L8" s="8">
        <f>$B18^(1/$L$2)</f>
        <v>0.12748191838970621</v>
      </c>
      <c r="M8" s="6" t="s">
        <v>23</v>
      </c>
      <c r="N8" s="8">
        <f>$B18^(1/$N$2)</f>
        <v>0.16236883342408445</v>
      </c>
      <c r="O8" s="6" t="s">
        <v>23</v>
      </c>
      <c r="P8" s="8">
        <f>$B18^(1/$P$2)</f>
        <v>0.21068414832128418</v>
      </c>
      <c r="Q8" s="6" t="s">
        <v>23</v>
      </c>
      <c r="R8" s="8">
        <f>$B18^(1/$R$2)</f>
        <v>0.10015700008867599</v>
      </c>
    </row>
    <row r="9" spans="1:23" x14ac:dyDescent="0.45">
      <c r="A9" t="s">
        <v>11</v>
      </c>
      <c r="B9">
        <v>20</v>
      </c>
      <c r="D9" t="s">
        <v>11</v>
      </c>
      <c r="E9">
        <v>40</v>
      </c>
      <c r="G9" s="6" t="s">
        <v>24</v>
      </c>
      <c r="H9" s="8">
        <f>1-H4</f>
        <v>-0.36267357744142381</v>
      </c>
      <c r="I9" s="6" t="s">
        <v>24</v>
      </c>
      <c r="J9" s="8">
        <f>1-J4</f>
        <v>-0.30600817913179146</v>
      </c>
      <c r="K9" s="6" t="s">
        <v>24</v>
      </c>
      <c r="L9" s="8">
        <f>1-L4</f>
        <v>-0.46860833449180883</v>
      </c>
      <c r="M9" s="6" t="s">
        <v>24</v>
      </c>
      <c r="N9" s="8">
        <f>1-N4</f>
        <v>-0.40379900220848564</v>
      </c>
      <c r="O9" s="6" t="s">
        <v>24</v>
      </c>
      <c r="P9" s="8">
        <f>1-P4</f>
        <v>-0.33720259539110664</v>
      </c>
      <c r="Q9" s="6" t="s">
        <v>24</v>
      </c>
      <c r="R9" s="8">
        <f>1-R4</f>
        <v>-0.53622043109087025</v>
      </c>
    </row>
    <row r="10" spans="1:23" x14ac:dyDescent="0.45">
      <c r="A10" t="s">
        <v>13</v>
      </c>
      <c r="B10">
        <v>40</v>
      </c>
      <c r="D10" t="s">
        <v>13</v>
      </c>
      <c r="E10">
        <v>40</v>
      </c>
      <c r="G10" s="6" t="s">
        <v>25</v>
      </c>
      <c r="H10" s="8">
        <f>1-H5</f>
        <v>0.68589738034201664</v>
      </c>
      <c r="I10" s="6" t="s">
        <v>25</v>
      </c>
      <c r="J10" s="8">
        <f>1-J5</f>
        <v>0.63178544426437466</v>
      </c>
      <c r="K10" s="6" t="s">
        <v>25</v>
      </c>
      <c r="L10" s="8">
        <f>1-L5</f>
        <v>0.76264667354562998</v>
      </c>
      <c r="M10" s="6" t="s">
        <v>25</v>
      </c>
      <c r="N10" s="8">
        <f>1-N5</f>
        <v>0.71897337136589856</v>
      </c>
      <c r="O10" s="6" t="s">
        <v>25</v>
      </c>
      <c r="P10" s="8">
        <f>1-P5</f>
        <v>0.66291616451047375</v>
      </c>
      <c r="Q10" s="6" t="s">
        <v>25</v>
      </c>
      <c r="R10" s="8">
        <f>1-R5</f>
        <v>0.79944041445356528</v>
      </c>
    </row>
    <row r="11" spans="1:23" x14ac:dyDescent="0.45">
      <c r="A11" t="s">
        <v>15</v>
      </c>
      <c r="B11">
        <v>20</v>
      </c>
      <c r="D11" t="s">
        <v>15</v>
      </c>
      <c r="E11">
        <v>50</v>
      </c>
      <c r="G11" s="6" t="s">
        <v>26</v>
      </c>
      <c r="H11" s="8">
        <f>1-H6</f>
        <v>0.51542935575321747</v>
      </c>
      <c r="I11" s="6" t="s">
        <v>26</v>
      </c>
      <c r="J11" s="8">
        <f>1-J6</f>
        <v>0.46476638533241255</v>
      </c>
      <c r="K11" s="6" t="s">
        <v>26</v>
      </c>
      <c r="L11" s="8">
        <f>1-L6</f>
        <v>0.59333778810174242</v>
      </c>
      <c r="M11" s="6" t="s">
        <v>26</v>
      </c>
      <c r="N11" s="8">
        <f>1-N6</f>
        <v>0.54801449345017184</v>
      </c>
      <c r="O11" s="6" t="s">
        <v>26</v>
      </c>
      <c r="P11" s="8">
        <f>1-P6</f>
        <v>0.4935429240220589</v>
      </c>
      <c r="Q11" s="6" t="s">
        <v>26</v>
      </c>
      <c r="R11" s="8">
        <f>1-R6</f>
        <v>0.63401068209038325</v>
      </c>
    </row>
    <row r="12" spans="1:23" x14ac:dyDescent="0.45">
      <c r="A12" t="s">
        <v>18</v>
      </c>
      <c r="B12">
        <v>50</v>
      </c>
      <c r="G12" s="6" t="s">
        <v>27</v>
      </c>
      <c r="H12" s="8">
        <f>1-H7</f>
        <v>0.68589738034201664</v>
      </c>
      <c r="I12" s="6" t="s">
        <v>27</v>
      </c>
      <c r="J12" s="8">
        <f>1-J7</f>
        <v>0.63178544426437466</v>
      </c>
      <c r="K12" s="6" t="s">
        <v>27</v>
      </c>
      <c r="L12" s="8">
        <f>1-L7</f>
        <v>0.76264667354562998</v>
      </c>
      <c r="M12" s="6" t="s">
        <v>27</v>
      </c>
      <c r="N12" s="8">
        <f>1-N7</f>
        <v>0.71897337136589856</v>
      </c>
      <c r="O12" s="6" t="s">
        <v>27</v>
      </c>
      <c r="P12" s="8">
        <f>1-P7</f>
        <v>0.66291616451047375</v>
      </c>
      <c r="Q12" s="6" t="s">
        <v>27</v>
      </c>
      <c r="R12" s="8">
        <f>1-R7</f>
        <v>0.79944041445356528</v>
      </c>
    </row>
    <row r="13" spans="1:23" x14ac:dyDescent="0.45">
      <c r="G13" s="6" t="s">
        <v>28</v>
      </c>
      <c r="H13" s="8">
        <f>1-H8</f>
        <v>0.8095803108341928</v>
      </c>
      <c r="I13" s="6" t="s">
        <v>28</v>
      </c>
      <c r="J13" s="8">
        <f>1-J8</f>
        <v>0.76090255732030121</v>
      </c>
      <c r="K13" s="6" t="s">
        <v>28</v>
      </c>
      <c r="L13" s="8">
        <f>1-L8</f>
        <v>0.87251808161029376</v>
      </c>
      <c r="M13" s="6" t="s">
        <v>28</v>
      </c>
      <c r="N13" s="8">
        <f>1-N8</f>
        <v>0.83763116657591552</v>
      </c>
      <c r="O13" s="6" t="s">
        <v>28</v>
      </c>
      <c r="P13" s="8">
        <f>1-P8</f>
        <v>0.78931585167871576</v>
      </c>
      <c r="Q13" s="6" t="s">
        <v>28</v>
      </c>
      <c r="R13" s="8">
        <f>1-R8</f>
        <v>0.89984299991132399</v>
      </c>
      <c r="T13" s="3"/>
      <c r="W13" s="3"/>
    </row>
    <row r="14" spans="1:23" x14ac:dyDescent="0.45">
      <c r="A14" t="s">
        <v>10</v>
      </c>
      <c r="B14">
        <v>1.1000000000000001</v>
      </c>
      <c r="G14" s="6"/>
      <c r="H14" s="8"/>
      <c r="I14" s="6"/>
      <c r="J14" s="8"/>
      <c r="K14" s="6"/>
      <c r="L14" s="8"/>
      <c r="M14" s="6"/>
      <c r="N14" s="8"/>
      <c r="O14" s="6"/>
      <c r="P14" s="8"/>
      <c r="Q14" s="6"/>
      <c r="R14" s="8"/>
      <c r="T14" s="3"/>
      <c r="W14" s="3"/>
    </row>
    <row r="15" spans="1:23" x14ac:dyDescent="0.45">
      <c r="A15" t="s">
        <v>12</v>
      </c>
      <c r="B15">
        <v>0.7</v>
      </c>
      <c r="G15" s="16" t="s">
        <v>29</v>
      </c>
      <c r="H15" s="8">
        <f>SUMPRODUCT($B$8:$B$12,H9:H13)</f>
        <v>84.905349211104777</v>
      </c>
      <c r="I15" s="16" t="s">
        <v>29</v>
      </c>
      <c r="J15" s="8">
        <f>SUMPRODUCT($B$8:$B$12,J9:J13)</f>
        <v>78.847119258568625</v>
      </c>
      <c r="K15" s="16" t="s">
        <v>29</v>
      </c>
      <c r="L15" s="8">
        <f>SUMPRODUCT($B$8:$B$12,L9:L13)</f>
        <v>93.1791992014915</v>
      </c>
      <c r="M15" s="16" t="s">
        <v>29</v>
      </c>
      <c r="N15" s="8">
        <f>SUMPRODUCT($B$8:$B$12,N9:N13)</f>
        <v>88.523082899353739</v>
      </c>
      <c r="O15" s="16" t="s">
        <v>29</v>
      </c>
      <c r="P15" s="8">
        <f>SUMPRODUCT($B$8:$B$12,P9:P13)</f>
        <v>82.352130171326024</v>
      </c>
      <c r="Q15" s="16" t="s">
        <v>29</v>
      </c>
      <c r="R15" s="8">
        <f>SUMPRODUCT($B$8:$B$12,R9:R13)</f>
        <v>96.967989546415438</v>
      </c>
      <c r="T15" s="3"/>
      <c r="W15" s="3"/>
    </row>
    <row r="16" spans="1:23" x14ac:dyDescent="0.45">
      <c r="A16" t="s">
        <v>14</v>
      </c>
      <c r="B16">
        <v>0.8</v>
      </c>
      <c r="G16" s="6"/>
      <c r="H16" s="8"/>
      <c r="I16" s="6"/>
      <c r="J16" s="8"/>
      <c r="K16" s="6"/>
      <c r="L16" s="8"/>
      <c r="M16" s="6"/>
      <c r="N16" s="8"/>
      <c r="O16" s="6"/>
      <c r="P16" s="8"/>
      <c r="Q16" s="6"/>
      <c r="R16" s="8"/>
      <c r="T16" s="3"/>
      <c r="U16" s="3"/>
      <c r="W16" s="3"/>
    </row>
    <row r="17" spans="1:23" x14ac:dyDescent="0.45">
      <c r="A17" t="s">
        <v>16</v>
      </c>
      <c r="B17">
        <v>0.7</v>
      </c>
      <c r="G17" s="6" t="s">
        <v>30</v>
      </c>
      <c r="H17" s="8">
        <f>SUMPRODUCT($B$8:$B$12,H4:H8)</f>
        <v>55.09465078889523</v>
      </c>
      <c r="I17" s="16" t="s">
        <v>30</v>
      </c>
      <c r="J17" s="8">
        <f>SUMPRODUCT($B$8:$B$12,J4:J8)</f>
        <v>61.152880741431368</v>
      </c>
      <c r="K17" s="16" t="s">
        <v>30</v>
      </c>
      <c r="L17" s="8">
        <f>SUMPRODUCT($B$8:$B$12,L4:L8)</f>
        <v>46.820800798508508</v>
      </c>
      <c r="M17" s="16" t="s">
        <v>30</v>
      </c>
      <c r="N17" s="8">
        <f>SUMPRODUCT($B$8:$B$12,N4:N8)</f>
        <v>51.476917100646268</v>
      </c>
      <c r="O17" s="6" t="s">
        <v>30</v>
      </c>
      <c r="P17" s="8">
        <f>SUMPRODUCT($B$8:$B$12,P4:P8)</f>
        <v>57.647869828673961</v>
      </c>
      <c r="Q17" s="16" t="s">
        <v>30</v>
      </c>
      <c r="R17" s="8">
        <f>SUMPRODUCT($B$8:$B$12,R4:R8)</f>
        <v>43.032010453584554</v>
      </c>
      <c r="T17" s="3"/>
      <c r="U17" s="3"/>
    </row>
    <row r="18" spans="1:23" x14ac:dyDescent="0.45">
      <c r="A18" t="s">
        <v>17</v>
      </c>
      <c r="B18">
        <v>0.6</v>
      </c>
      <c r="G18" s="9" t="s">
        <v>40</v>
      </c>
      <c r="H18" s="10">
        <f>$B$20*(1-(($B$7+H17)/$B$6)^$H$2)</f>
        <v>3.8392458282900854</v>
      </c>
      <c r="I18" s="17" t="s">
        <v>40</v>
      </c>
      <c r="J18" s="10">
        <f>B20*(1-(($B$7+J17)/$B$6)^$J$2)</f>
        <v>3.9897629219421726</v>
      </c>
      <c r="K18" s="17" t="s">
        <v>40</v>
      </c>
      <c r="L18" s="10">
        <f>$B$20*(1-(($B$7+L17)/$B$6)^$L$2)</f>
        <v>3.5760576094171759</v>
      </c>
      <c r="M18" s="17" t="s">
        <v>40</v>
      </c>
      <c r="N18" s="10">
        <f>$B$20*(1-(($B$7+N17)/$B$6)^$N$2)</f>
        <v>3.7342322121360993</v>
      </c>
      <c r="O18" s="9" t="s">
        <v>40</v>
      </c>
      <c r="P18" s="10">
        <f>$B$20*(1-(($B$7+P17)/$B$6)^$P$2)</f>
        <v>3.9060770663352629</v>
      </c>
      <c r="Q18" s="17" t="s">
        <v>40</v>
      </c>
      <c r="R18" s="10">
        <f>$B$20*(1-(($B$7+R17)/$B$6)^$R$2)</f>
        <v>3.4205439431006091</v>
      </c>
      <c r="T18" s="3"/>
      <c r="U18" s="3"/>
      <c r="W18" s="3"/>
    </row>
    <row r="19" spans="1:23" x14ac:dyDescent="0.45">
      <c r="H19" s="12"/>
      <c r="L19" s="12"/>
      <c r="N19" s="12"/>
      <c r="P19" s="12"/>
      <c r="Q19" s="3"/>
      <c r="T19" s="3"/>
      <c r="U19" s="3"/>
      <c r="W19" s="3"/>
    </row>
    <row r="20" spans="1:23" x14ac:dyDescent="0.45">
      <c r="A20" t="s">
        <v>3</v>
      </c>
      <c r="B20">
        <v>20</v>
      </c>
      <c r="H20" s="12"/>
      <c r="L20" s="12"/>
      <c r="N20" s="12"/>
      <c r="P20" s="12"/>
      <c r="Q20" s="3"/>
      <c r="T20" s="3"/>
      <c r="U20" s="3"/>
      <c r="W20" s="3"/>
    </row>
    <row r="21" spans="1:23" x14ac:dyDescent="0.45">
      <c r="A21" t="s">
        <v>5</v>
      </c>
      <c r="B21">
        <v>0.11899999999999999</v>
      </c>
      <c r="H21" s="12"/>
      <c r="L21" s="12"/>
      <c r="N21" s="12"/>
      <c r="P21" s="12"/>
      <c r="Q21" s="3"/>
      <c r="T21" s="3"/>
      <c r="W21" s="3"/>
    </row>
    <row r="22" spans="1:23" x14ac:dyDescent="0.45">
      <c r="A22" t="s">
        <v>7</v>
      </c>
      <c r="B22" s="1">
        <f>0.5/(50490*2*0.44)</f>
        <v>1.1253353499342805E-5</v>
      </c>
      <c r="H22" s="12"/>
      <c r="L22" s="12"/>
      <c r="N22" s="12"/>
      <c r="T22" s="3"/>
    </row>
    <row r="23" spans="1:23" x14ac:dyDescent="0.45">
      <c r="H23" s="12"/>
      <c r="L23" s="12"/>
      <c r="N23" s="12"/>
      <c r="Q23" s="3"/>
      <c r="T23" s="3"/>
      <c r="W23" s="3"/>
    </row>
    <row r="24" spans="1:23" x14ac:dyDescent="0.45">
      <c r="H24" s="12"/>
      <c r="L24" s="12"/>
      <c r="N24" s="12"/>
      <c r="Q24" s="3"/>
      <c r="T24" s="3"/>
      <c r="W24" s="3"/>
    </row>
    <row r="25" spans="1:23" x14ac:dyDescent="0.45">
      <c r="A25" t="s">
        <v>1</v>
      </c>
      <c r="B25" t="s">
        <v>37</v>
      </c>
      <c r="H25" s="12"/>
      <c r="L25" s="12"/>
      <c r="N25" s="12"/>
      <c r="Q25" s="3"/>
      <c r="T25" s="3"/>
      <c r="W25" s="3"/>
    </row>
    <row r="26" spans="1:23" x14ac:dyDescent="0.45">
      <c r="A26">
        <f>L2</f>
        <v>0.248</v>
      </c>
      <c r="B26" s="3">
        <f>L18</f>
        <v>3.5760576094171759</v>
      </c>
      <c r="H26" s="12"/>
      <c r="L26" s="12"/>
      <c r="N26" s="12"/>
      <c r="O26" s="12"/>
      <c r="P26" s="12"/>
      <c r="Q26" s="3"/>
      <c r="T26" s="3"/>
      <c r="U26" s="3"/>
      <c r="V26" s="3"/>
      <c r="W26" s="3"/>
    </row>
    <row r="27" spans="1:23" x14ac:dyDescent="0.45">
      <c r="A27">
        <f>H2</f>
        <v>0.308</v>
      </c>
      <c r="B27" s="3">
        <f>H18</f>
        <v>3.8392458282900854</v>
      </c>
      <c r="H27" s="12"/>
      <c r="L27" s="12"/>
      <c r="N27" s="12"/>
      <c r="Q27" s="3"/>
      <c r="T27" s="3"/>
      <c r="W27" s="3"/>
    </row>
    <row r="28" spans="1:23" x14ac:dyDescent="0.45">
      <c r="A28">
        <f>J2</f>
        <v>0.35699999999999998</v>
      </c>
      <c r="B28" s="3">
        <f>J18</f>
        <v>3.9897629219421726</v>
      </c>
      <c r="H28" s="12"/>
      <c r="L28" s="12"/>
      <c r="N28" s="12"/>
      <c r="T28" s="3"/>
    </row>
    <row r="29" spans="1:23" x14ac:dyDescent="0.45">
      <c r="A29">
        <f>R2</f>
        <v>0.222</v>
      </c>
      <c r="B29" s="3">
        <f>R18</f>
        <v>3.4205439431006091</v>
      </c>
      <c r="E29" s="3"/>
      <c r="F29" s="3"/>
      <c r="H29" s="12"/>
      <c r="L29" s="12"/>
      <c r="N29" s="12"/>
      <c r="O29" s="12"/>
      <c r="P29" s="12"/>
      <c r="Q29" s="3"/>
      <c r="T29" s="3"/>
      <c r="U29" s="3"/>
      <c r="V29" s="3"/>
      <c r="W29" s="3"/>
    </row>
    <row r="30" spans="1:23" x14ac:dyDescent="0.45">
      <c r="A30">
        <f>N2</f>
        <v>0.28100000000000003</v>
      </c>
      <c r="B30" s="3">
        <f>N18</f>
        <v>3.7342322121360993</v>
      </c>
      <c r="H30" s="12"/>
      <c r="L30" s="12"/>
      <c r="N30" s="12"/>
      <c r="O30" s="12"/>
      <c r="P30" s="12"/>
      <c r="Q30" s="3"/>
      <c r="T30" s="3"/>
      <c r="U30" s="3"/>
      <c r="V30" s="3"/>
      <c r="W30" s="3"/>
    </row>
    <row r="31" spans="1:23" x14ac:dyDescent="0.45">
      <c r="A31">
        <f>P2</f>
        <v>0.32800000000000001</v>
      </c>
      <c r="B31" s="3">
        <f>P18</f>
        <v>3.9060770663352629</v>
      </c>
      <c r="H31" s="12"/>
      <c r="L31" s="12"/>
      <c r="N31" s="12"/>
      <c r="O31" s="12"/>
      <c r="P31" s="12"/>
      <c r="Q31" s="3"/>
      <c r="T31" s="3"/>
      <c r="U31" s="3"/>
      <c r="V31" s="3"/>
      <c r="W31" s="3"/>
    </row>
    <row r="32" spans="1:23" x14ac:dyDescent="0.45">
      <c r="A32" s="14"/>
      <c r="B32" s="14">
        <f>(B26-B29)/(AVERAGE(B26,B29))</f>
        <v>4.4454058202186446E-2</v>
      </c>
      <c r="E32" s="3"/>
      <c r="F32" s="3"/>
      <c r="N32" s="12"/>
    </row>
    <row r="33" spans="2:23" x14ac:dyDescent="0.45">
      <c r="B33" s="14">
        <f t="shared" ref="B33:B34" si="1">(B27-B30)/(AVERAGE(B27,B30))</f>
        <v>2.7731939168091021E-2</v>
      </c>
      <c r="E33" s="3"/>
      <c r="F33" s="3"/>
      <c r="H33" s="12"/>
      <c r="J33" s="12"/>
      <c r="M33" s="12"/>
      <c r="N33" s="12"/>
      <c r="Q33" s="3"/>
      <c r="T33" s="3"/>
      <c r="W33" s="3"/>
    </row>
    <row r="34" spans="2:23" x14ac:dyDescent="0.45">
      <c r="B34" s="14">
        <f t="shared" si="1"/>
        <v>2.1197454794209113E-2</v>
      </c>
      <c r="E34" s="3"/>
      <c r="F34" s="3"/>
      <c r="H34" s="12"/>
      <c r="J34" s="12"/>
      <c r="M34" s="12"/>
      <c r="N34" s="12"/>
      <c r="Q34" s="3"/>
      <c r="T34" s="3"/>
      <c r="W34" s="3"/>
    </row>
    <row r="35" spans="2:23" x14ac:dyDescent="0.45">
      <c r="C35" s="3"/>
      <c r="H35" s="12"/>
      <c r="J35" s="12"/>
      <c r="M35" s="12"/>
      <c r="Q35" s="3"/>
      <c r="R35" s="3"/>
      <c r="T35" s="3"/>
      <c r="W35" s="3"/>
    </row>
    <row r="36" spans="2:23" x14ac:dyDescent="0.45">
      <c r="C36" s="3"/>
      <c r="H36" s="12"/>
      <c r="J36" s="12"/>
      <c r="K36" s="12"/>
      <c r="M36" s="12"/>
      <c r="O36" s="12"/>
      <c r="Q36" s="3"/>
      <c r="R36" s="3"/>
      <c r="T36" s="3"/>
      <c r="U36" s="3"/>
      <c r="W36" s="3"/>
    </row>
    <row r="37" spans="2:23" x14ac:dyDescent="0.45">
      <c r="C37" s="3"/>
      <c r="H37" s="12"/>
      <c r="J37" s="12"/>
      <c r="K37" s="12"/>
      <c r="M37" s="12"/>
      <c r="O37" s="12"/>
      <c r="Q37" s="3"/>
      <c r="R37" s="3"/>
      <c r="T37" s="3"/>
      <c r="U37" s="3"/>
      <c r="W37" s="3"/>
    </row>
    <row r="38" spans="2:23" x14ac:dyDescent="0.45">
      <c r="C38" s="3"/>
      <c r="H38" s="12"/>
      <c r="J38" s="12"/>
      <c r="K38" s="12"/>
      <c r="O38" s="12"/>
      <c r="R38" s="3"/>
      <c r="T38" s="3"/>
      <c r="U38" s="3"/>
    </row>
    <row r="39" spans="2:23" x14ac:dyDescent="0.45">
      <c r="K39" s="12"/>
      <c r="O39" s="12"/>
      <c r="U39" s="3"/>
    </row>
    <row r="40" spans="2:23" x14ac:dyDescent="0.45">
      <c r="H40" s="13"/>
      <c r="J40" s="13"/>
      <c r="M40" s="13"/>
      <c r="Q40" s="2"/>
      <c r="T40" s="2"/>
      <c r="W40" s="2"/>
    </row>
    <row r="41" spans="2:23" x14ac:dyDescent="0.45">
      <c r="H41" s="13"/>
      <c r="J41" s="13"/>
      <c r="M41" s="13"/>
      <c r="Q41" s="2"/>
      <c r="T41" s="2"/>
      <c r="W41" s="2"/>
    </row>
    <row r="42" spans="2:23" x14ac:dyDescent="0.45">
      <c r="H42" s="13"/>
      <c r="J42" s="13"/>
      <c r="M42" s="13"/>
      <c r="Q42" s="2"/>
      <c r="T42" s="2"/>
      <c r="W42" s="2"/>
    </row>
    <row r="43" spans="2:23" x14ac:dyDescent="0.45">
      <c r="H43" s="13"/>
      <c r="J43" s="13"/>
      <c r="M43" s="13"/>
      <c r="Q43" s="2"/>
      <c r="T43" s="2"/>
      <c r="W43" s="2"/>
    </row>
    <row r="44" spans="2:23" x14ac:dyDescent="0.45">
      <c r="H44" s="13"/>
      <c r="J44" s="13"/>
      <c r="M44" s="13"/>
      <c r="Q44" s="2"/>
      <c r="T44" s="2"/>
      <c r="W44" s="2"/>
    </row>
    <row r="48" spans="2:23" x14ac:dyDescent="0.45">
      <c r="J48" s="13"/>
      <c r="M48" s="13"/>
    </row>
    <row r="49" spans="10:13" x14ac:dyDescent="0.45">
      <c r="J49" s="13"/>
      <c r="M49" s="13"/>
    </row>
    <row r="50" spans="10:13" x14ac:dyDescent="0.45">
      <c r="J50" s="13"/>
      <c r="M50" s="13"/>
    </row>
    <row r="51" spans="10:13" x14ac:dyDescent="0.45">
      <c r="J51" s="13"/>
      <c r="M51" s="13"/>
    </row>
    <row r="52" spans="10:13" x14ac:dyDescent="0.45">
      <c r="J52" s="13"/>
      <c r="M52" s="13"/>
    </row>
    <row r="54" spans="10:13" x14ac:dyDescent="0.45">
      <c r="J54" s="13"/>
      <c r="M54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test-SAR</vt:lpstr>
      <vt:lpstr>test-countrySAR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Rosa</dc:creator>
  <cp:lastModifiedBy>Francesca Rosa</cp:lastModifiedBy>
  <dcterms:created xsi:type="dcterms:W3CDTF">2021-05-05T12:11:47Z</dcterms:created>
  <dcterms:modified xsi:type="dcterms:W3CDTF">2021-08-25T09:34:37Z</dcterms:modified>
</cp:coreProperties>
</file>