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F52" i="2"/>
  <c r="G54" i="2" l="1"/>
  <c r="H54" i="2"/>
  <c r="I54" i="2"/>
  <c r="J54" i="2"/>
  <c r="K54" i="2"/>
  <c r="L54" i="2"/>
  <c r="M54" i="2"/>
  <c r="F54" i="2"/>
  <c r="A46" i="2"/>
  <c r="A47" i="2" s="1"/>
  <c r="C47" i="2" s="1"/>
  <c r="A22" i="2"/>
  <c r="C22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6" i="2" s="1"/>
  <c r="H108" i="1"/>
  <c r="H46" i="2" s="1"/>
  <c r="I108" i="1"/>
  <c r="I46" i="2" s="1"/>
  <c r="J108" i="1"/>
  <c r="J46" i="2" s="1"/>
  <c r="K108" i="1"/>
  <c r="K46" i="2" s="1"/>
  <c r="L108" i="1"/>
  <c r="M108" i="1"/>
  <c r="M46" i="2" s="1"/>
  <c r="G109" i="1"/>
  <c r="G47" i="2" s="1"/>
  <c r="H109" i="1"/>
  <c r="H47" i="2" s="1"/>
  <c r="I109" i="1"/>
  <c r="I47" i="2" s="1"/>
  <c r="J109" i="1"/>
  <c r="J47" i="2" s="1"/>
  <c r="K109" i="1"/>
  <c r="K47" i="2" s="1"/>
  <c r="L109" i="1"/>
  <c r="L47" i="2" s="1"/>
  <c r="M109" i="1"/>
  <c r="M47" i="2" s="1"/>
  <c r="F109" i="1"/>
  <c r="F47" i="2" s="1"/>
  <c r="F108" i="1"/>
  <c r="F46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G22" i="2" s="1"/>
  <c r="H20" i="1"/>
  <c r="H22" i="2" s="1"/>
  <c r="I20" i="1"/>
  <c r="I22" i="2" s="1"/>
  <c r="J20" i="1"/>
  <c r="J22" i="2" s="1"/>
  <c r="K20" i="1"/>
  <c r="K22" i="2" s="1"/>
  <c r="L20" i="1"/>
  <c r="L22" i="2" s="1"/>
  <c r="M20" i="1"/>
  <c r="M22" i="2" s="1"/>
  <c r="G21" i="1"/>
  <c r="G23" i="2" s="1"/>
  <c r="H21" i="1"/>
  <c r="H23" i="2" s="1"/>
  <c r="I21" i="1"/>
  <c r="I23" i="2" s="1"/>
  <c r="J21" i="1"/>
  <c r="J23" i="2" s="1"/>
  <c r="K21" i="1"/>
  <c r="K23" i="2" s="1"/>
  <c r="L21" i="1"/>
  <c r="L23" i="2" s="1"/>
  <c r="M21" i="1"/>
  <c r="M23" i="2" s="1"/>
  <c r="F21" i="1"/>
  <c r="F23" i="2" s="1"/>
  <c r="F20" i="1"/>
  <c r="F22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0" i="1"/>
  <c r="A21" i="1" s="1"/>
  <c r="C21" i="1" s="1"/>
  <c r="C20" i="1" l="1"/>
  <c r="L46" i="2"/>
  <c r="C46" i="2"/>
  <c r="A23" i="2"/>
  <c r="C23" i="2" s="1"/>
  <c r="C177" i="1"/>
  <c r="C154" i="1"/>
  <c r="C131" i="1"/>
  <c r="A109" i="1"/>
  <c r="C109" i="1" s="1"/>
  <c r="C84" i="1"/>
  <c r="C64" i="1"/>
  <c r="C42" i="1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F64" i="2"/>
  <c r="M63" i="2"/>
  <c r="L63" i="2"/>
  <c r="K63" i="2"/>
  <c r="J63" i="2"/>
  <c r="I63" i="2"/>
  <c r="H63" i="2"/>
  <c r="G63" i="2"/>
  <c r="F63" i="2"/>
  <c r="M62" i="2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5" i="2"/>
  <c r="L55" i="2"/>
  <c r="K55" i="2"/>
  <c r="J55" i="2"/>
  <c r="I55" i="2"/>
  <c r="H55" i="2"/>
  <c r="G55" i="2"/>
  <c r="F55" i="2"/>
  <c r="M53" i="2"/>
  <c r="L53" i="2"/>
  <c r="K53" i="2"/>
  <c r="J53" i="2"/>
  <c r="I53" i="2"/>
  <c r="H53" i="2"/>
  <c r="G53" i="2"/>
  <c r="F53" i="2"/>
  <c r="M51" i="2"/>
  <c r="L51" i="2"/>
  <c r="K51" i="2"/>
  <c r="J51" i="2"/>
  <c r="I51" i="2"/>
  <c r="H51" i="2"/>
  <c r="G51" i="2"/>
  <c r="F51" i="2"/>
  <c r="M50" i="2"/>
  <c r="L50" i="2"/>
  <c r="K50" i="2"/>
  <c r="J50" i="2"/>
  <c r="I50" i="2"/>
  <c r="H50" i="2"/>
  <c r="G50" i="2"/>
  <c r="F50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F149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7" i="1"/>
  <c r="M45" i="2" s="1"/>
  <c r="L107" i="1"/>
  <c r="L45" i="2" s="1"/>
  <c r="K107" i="1"/>
  <c r="K45" i="2" s="1"/>
  <c r="J107" i="1"/>
  <c r="J45" i="2" s="1"/>
  <c r="I107" i="1"/>
  <c r="I45" i="2" s="1"/>
  <c r="H107" i="1"/>
  <c r="H45" i="2" s="1"/>
  <c r="G107" i="1"/>
  <c r="G45" i="2" s="1"/>
  <c r="F107" i="1"/>
  <c r="F45" i="2" s="1"/>
  <c r="M106" i="1"/>
  <c r="M44" i="2" s="1"/>
  <c r="L106" i="1"/>
  <c r="L44" i="2" s="1"/>
  <c r="K106" i="1"/>
  <c r="K44" i="2" s="1"/>
  <c r="J106" i="1"/>
  <c r="J44" i="2" s="1"/>
  <c r="I106" i="1"/>
  <c r="I44" i="2" s="1"/>
  <c r="H106" i="1"/>
  <c r="H44" i="2" s="1"/>
  <c r="G106" i="1"/>
  <c r="G44" i="2" s="1"/>
  <c r="F106" i="1"/>
  <c r="F44" i="2" s="1"/>
  <c r="M105" i="1"/>
  <c r="M43" i="2" s="1"/>
  <c r="L105" i="1"/>
  <c r="L43" i="2" s="1"/>
  <c r="K105" i="1"/>
  <c r="K43" i="2" s="1"/>
  <c r="J105" i="1"/>
  <c r="J43" i="2" s="1"/>
  <c r="I105" i="1"/>
  <c r="I43" i="2" s="1"/>
  <c r="H105" i="1"/>
  <c r="H43" i="2" s="1"/>
  <c r="G105" i="1"/>
  <c r="G43" i="2" s="1"/>
  <c r="F105" i="1"/>
  <c r="F43" i="2" s="1"/>
  <c r="M103" i="1"/>
  <c r="M41" i="2" s="1"/>
  <c r="L103" i="1"/>
  <c r="L41" i="2" s="1"/>
  <c r="K103" i="1"/>
  <c r="K41" i="2" s="1"/>
  <c r="J103" i="1"/>
  <c r="J41" i="2" s="1"/>
  <c r="I103" i="1"/>
  <c r="I41" i="2" s="1"/>
  <c r="H103" i="1"/>
  <c r="H41" i="2" s="1"/>
  <c r="G103" i="1"/>
  <c r="G41" i="2" s="1"/>
  <c r="F103" i="1"/>
  <c r="F41" i="2" s="1"/>
  <c r="M100" i="1"/>
  <c r="M38" i="2" s="1"/>
  <c r="L100" i="1"/>
  <c r="L38" i="2" s="1"/>
  <c r="K100" i="1"/>
  <c r="K38" i="2" s="1"/>
  <c r="J100" i="1"/>
  <c r="J38" i="2" s="1"/>
  <c r="I100" i="1"/>
  <c r="I38" i="2" s="1"/>
  <c r="H100" i="1"/>
  <c r="H38" i="2" s="1"/>
  <c r="G100" i="1"/>
  <c r="G38" i="2" s="1"/>
  <c r="F100" i="1"/>
  <c r="F38" i="2" s="1"/>
  <c r="M99" i="1"/>
  <c r="M37" i="2" s="1"/>
  <c r="L99" i="1"/>
  <c r="L37" i="2" s="1"/>
  <c r="K99" i="1"/>
  <c r="K37" i="2" s="1"/>
  <c r="J99" i="1"/>
  <c r="J37" i="2" s="1"/>
  <c r="I99" i="1"/>
  <c r="I37" i="2" s="1"/>
  <c r="H99" i="1"/>
  <c r="H37" i="2" s="1"/>
  <c r="G99" i="1"/>
  <c r="G37" i="2" s="1"/>
  <c r="F99" i="1"/>
  <c r="F37" i="2" s="1"/>
  <c r="M96" i="1"/>
  <c r="M34" i="2" s="1"/>
  <c r="L96" i="1"/>
  <c r="L34" i="2" s="1"/>
  <c r="K96" i="1"/>
  <c r="K34" i="2" s="1"/>
  <c r="J96" i="1"/>
  <c r="J34" i="2" s="1"/>
  <c r="I96" i="1"/>
  <c r="I34" i="2" s="1"/>
  <c r="H96" i="1"/>
  <c r="H34" i="2" s="1"/>
  <c r="G96" i="1"/>
  <c r="G34" i="2" s="1"/>
  <c r="F96" i="1"/>
  <c r="F34" i="2" s="1"/>
  <c r="M95" i="1"/>
  <c r="M33" i="2" s="1"/>
  <c r="L95" i="1"/>
  <c r="L33" i="2" s="1"/>
  <c r="K95" i="1"/>
  <c r="K33" i="2" s="1"/>
  <c r="J95" i="1"/>
  <c r="J33" i="2" s="1"/>
  <c r="I95" i="1"/>
  <c r="I33" i="2" s="1"/>
  <c r="H95" i="1"/>
  <c r="H33" i="2" s="1"/>
  <c r="G95" i="1"/>
  <c r="G33" i="2" s="1"/>
  <c r="F95" i="1"/>
  <c r="F33" i="2" s="1"/>
  <c r="M94" i="1"/>
  <c r="M32" i="2" s="1"/>
  <c r="L94" i="1"/>
  <c r="L32" i="2" s="1"/>
  <c r="K94" i="1"/>
  <c r="K32" i="2" s="1"/>
  <c r="J94" i="1"/>
  <c r="J32" i="2" s="1"/>
  <c r="I94" i="1"/>
  <c r="I32" i="2" s="1"/>
  <c r="H94" i="1"/>
  <c r="H32" i="2" s="1"/>
  <c r="G94" i="1"/>
  <c r="G32" i="2" s="1"/>
  <c r="F94" i="1"/>
  <c r="F32" i="2" s="1"/>
  <c r="M93" i="1"/>
  <c r="M31" i="2" s="1"/>
  <c r="L93" i="1"/>
  <c r="L31" i="2" s="1"/>
  <c r="K93" i="1"/>
  <c r="K31" i="2" s="1"/>
  <c r="J93" i="1"/>
  <c r="J31" i="2" s="1"/>
  <c r="I93" i="1"/>
  <c r="I31" i="2" s="1"/>
  <c r="H93" i="1"/>
  <c r="H31" i="2" s="1"/>
  <c r="G93" i="1"/>
  <c r="G31" i="2" s="1"/>
  <c r="F93" i="1"/>
  <c r="F31" i="2" s="1"/>
  <c r="M92" i="1"/>
  <c r="M30" i="2" s="1"/>
  <c r="L92" i="1"/>
  <c r="L30" i="2" s="1"/>
  <c r="K92" i="1"/>
  <c r="K30" i="2" s="1"/>
  <c r="J92" i="1"/>
  <c r="J30" i="2" s="1"/>
  <c r="I92" i="1"/>
  <c r="I30" i="2" s="1"/>
  <c r="H92" i="1"/>
  <c r="H30" i="2" s="1"/>
  <c r="G92" i="1"/>
  <c r="G30" i="2" s="1"/>
  <c r="F92" i="1"/>
  <c r="F30" i="2" s="1"/>
  <c r="M91" i="1"/>
  <c r="M29" i="2" s="1"/>
  <c r="L91" i="1"/>
  <c r="L29" i="2" s="1"/>
  <c r="K91" i="1"/>
  <c r="K29" i="2" s="1"/>
  <c r="J91" i="1"/>
  <c r="J29" i="2" s="1"/>
  <c r="I91" i="1"/>
  <c r="I29" i="2" s="1"/>
  <c r="H91" i="1"/>
  <c r="H29" i="2" s="1"/>
  <c r="G91" i="1"/>
  <c r="G29" i="2" s="1"/>
  <c r="F91" i="1"/>
  <c r="F29" i="2" s="1"/>
  <c r="M90" i="1"/>
  <c r="M28" i="2" s="1"/>
  <c r="L90" i="1"/>
  <c r="L28" i="2" s="1"/>
  <c r="K90" i="1"/>
  <c r="K28" i="2" s="1"/>
  <c r="J90" i="1"/>
  <c r="J28" i="2" s="1"/>
  <c r="I90" i="1"/>
  <c r="I28" i="2" s="1"/>
  <c r="H90" i="1"/>
  <c r="H28" i="2" s="1"/>
  <c r="G90" i="1"/>
  <c r="G28" i="2" s="1"/>
  <c r="F90" i="1"/>
  <c r="F28" i="2" s="1"/>
  <c r="M89" i="1"/>
  <c r="M27" i="2" s="1"/>
  <c r="L89" i="1"/>
  <c r="L27" i="2" s="1"/>
  <c r="K89" i="1"/>
  <c r="K27" i="2" s="1"/>
  <c r="J89" i="1"/>
  <c r="J27" i="2" s="1"/>
  <c r="I89" i="1"/>
  <c r="I27" i="2" s="1"/>
  <c r="H89" i="1"/>
  <c r="H27" i="2" s="1"/>
  <c r="G89" i="1"/>
  <c r="G27" i="2" s="1"/>
  <c r="F89" i="1"/>
  <c r="F27" i="2" s="1"/>
  <c r="M88" i="1"/>
  <c r="M26" i="2" s="1"/>
  <c r="L88" i="1"/>
  <c r="L26" i="2" s="1"/>
  <c r="K88" i="1"/>
  <c r="K26" i="2" s="1"/>
  <c r="J88" i="1"/>
  <c r="J26" i="2" s="1"/>
  <c r="I88" i="1"/>
  <c r="I26" i="2" s="1"/>
  <c r="H88" i="1"/>
  <c r="H26" i="2" s="1"/>
  <c r="G88" i="1"/>
  <c r="G26" i="2" s="1"/>
  <c r="F88" i="1"/>
  <c r="F26" i="2" s="1"/>
  <c r="M87" i="1"/>
  <c r="M25" i="2" s="1"/>
  <c r="L87" i="1"/>
  <c r="L25" i="2" s="1"/>
  <c r="K87" i="1"/>
  <c r="K25" i="2" s="1"/>
  <c r="J87" i="1"/>
  <c r="J25" i="2" s="1"/>
  <c r="I87" i="1"/>
  <c r="I25" i="2" s="1"/>
  <c r="H87" i="1"/>
  <c r="H25" i="2" s="1"/>
  <c r="G87" i="1"/>
  <c r="G25" i="2" s="1"/>
  <c r="F87" i="1"/>
  <c r="F25" i="2" s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F80" i="1" s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F81" i="1" s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J77" i="1" s="1"/>
  <c r="I68" i="1"/>
  <c r="H68" i="1"/>
  <c r="H77" i="1" s="1"/>
  <c r="G68" i="1"/>
  <c r="G77" i="1" s="1"/>
  <c r="F68" i="1"/>
  <c r="F77" i="1" s="1"/>
  <c r="M67" i="1"/>
  <c r="L67" i="1"/>
  <c r="L76" i="1" s="1"/>
  <c r="K67" i="1"/>
  <c r="K76" i="1" s="1"/>
  <c r="J67" i="1"/>
  <c r="J76" i="1" s="1"/>
  <c r="I67" i="1"/>
  <c r="H67" i="1"/>
  <c r="H76" i="1" s="1"/>
  <c r="G67" i="1"/>
  <c r="F67" i="1"/>
  <c r="F76" i="1" s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F58" i="1" s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F61" i="1" s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J55" i="1" s="1"/>
  <c r="I46" i="1"/>
  <c r="I55" i="1" s="1"/>
  <c r="H46" i="1"/>
  <c r="H55" i="1" s="1"/>
  <c r="G46" i="1"/>
  <c r="G55" i="1" s="1"/>
  <c r="F46" i="1"/>
  <c r="F55" i="1" s="1"/>
  <c r="M45" i="1"/>
  <c r="M54" i="1" s="1"/>
  <c r="L45" i="1"/>
  <c r="L54" i="1" s="1"/>
  <c r="K45" i="1"/>
  <c r="K54" i="1" s="1"/>
  <c r="J45" i="1"/>
  <c r="J54" i="1" s="1"/>
  <c r="I45" i="1"/>
  <c r="I54" i="1" s="1"/>
  <c r="H45" i="1"/>
  <c r="H54" i="1" s="1"/>
  <c r="G45" i="1"/>
  <c r="G54" i="1" s="1"/>
  <c r="F45" i="1"/>
  <c r="F54" i="1" s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0" i="2" s="1"/>
  <c r="L40" i="1"/>
  <c r="L20" i="2" s="1"/>
  <c r="K40" i="1"/>
  <c r="K20" i="2" s="1"/>
  <c r="J40" i="1"/>
  <c r="J20" i="2" s="1"/>
  <c r="I40" i="1"/>
  <c r="I20" i="2" s="1"/>
  <c r="H40" i="1"/>
  <c r="H20" i="2" s="1"/>
  <c r="G40" i="1"/>
  <c r="G20" i="2" s="1"/>
  <c r="F40" i="1"/>
  <c r="F20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F36" i="1" s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F33" i="1" s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F32" i="1" s="1"/>
  <c r="M22" i="1"/>
  <c r="L22" i="1"/>
  <c r="K22" i="1"/>
  <c r="J22" i="1"/>
  <c r="I22" i="1"/>
  <c r="H22" i="1"/>
  <c r="G22" i="1"/>
  <c r="F22" i="1"/>
  <c r="M19" i="1"/>
  <c r="M21" i="2" s="1"/>
  <c r="L19" i="1"/>
  <c r="L21" i="2" s="1"/>
  <c r="K19" i="1"/>
  <c r="K21" i="2" s="1"/>
  <c r="J19" i="1"/>
  <c r="J21" i="2" s="1"/>
  <c r="I19" i="1"/>
  <c r="I21" i="2" s="1"/>
  <c r="H19" i="1"/>
  <c r="H21" i="2" s="1"/>
  <c r="G19" i="1"/>
  <c r="G21" i="2" s="1"/>
  <c r="F19" i="1"/>
  <c r="F21" i="2" s="1"/>
  <c r="M18" i="1"/>
  <c r="M18" i="2" s="1"/>
  <c r="L18" i="1"/>
  <c r="L18" i="2" s="1"/>
  <c r="K18" i="1"/>
  <c r="K18" i="2" s="1"/>
  <c r="J18" i="1"/>
  <c r="J18" i="2" s="1"/>
  <c r="I18" i="1"/>
  <c r="I18" i="2" s="1"/>
  <c r="H18" i="1"/>
  <c r="H18" i="2" s="1"/>
  <c r="G18" i="1"/>
  <c r="G18" i="2" s="1"/>
  <c r="F18" i="1"/>
  <c r="F18" i="2" s="1"/>
  <c r="M15" i="1"/>
  <c r="M15" i="2" s="1"/>
  <c r="L15" i="1"/>
  <c r="L15" i="2" s="1"/>
  <c r="K15" i="1"/>
  <c r="K15" i="2" s="1"/>
  <c r="J15" i="1"/>
  <c r="J15" i="2" s="1"/>
  <c r="I15" i="1"/>
  <c r="I15" i="2" s="1"/>
  <c r="H15" i="1"/>
  <c r="H15" i="2" s="1"/>
  <c r="G15" i="1"/>
  <c r="G15" i="2" s="1"/>
  <c r="F15" i="1"/>
  <c r="F15" i="2" s="1"/>
  <c r="M14" i="1"/>
  <c r="M14" i="2" s="1"/>
  <c r="L14" i="1"/>
  <c r="L14" i="2" s="1"/>
  <c r="K14" i="1"/>
  <c r="K14" i="2" s="1"/>
  <c r="J14" i="1"/>
  <c r="J14" i="2" s="1"/>
  <c r="I14" i="1"/>
  <c r="I14" i="2" s="1"/>
  <c r="H14" i="1"/>
  <c r="H14" i="2" s="1"/>
  <c r="G14" i="1"/>
  <c r="G14" i="2" s="1"/>
  <c r="F14" i="1"/>
  <c r="F14" i="2" s="1"/>
  <c r="M11" i="1"/>
  <c r="M11" i="2" s="1"/>
  <c r="L11" i="1"/>
  <c r="L11" i="2" s="1"/>
  <c r="K11" i="1"/>
  <c r="K11" i="2" s="1"/>
  <c r="J11" i="1"/>
  <c r="J11" i="2" s="1"/>
  <c r="I11" i="1"/>
  <c r="I11" i="2" s="1"/>
  <c r="H11" i="1"/>
  <c r="H11" i="2" s="1"/>
  <c r="G11" i="1"/>
  <c r="G11" i="2" s="1"/>
  <c r="F11" i="1"/>
  <c r="F11" i="2" s="1"/>
  <c r="M10" i="1"/>
  <c r="M10" i="2" s="1"/>
  <c r="L10" i="1"/>
  <c r="L10" i="2" s="1"/>
  <c r="K10" i="1"/>
  <c r="K10" i="2" s="1"/>
  <c r="J10" i="1"/>
  <c r="J10" i="2" s="1"/>
  <c r="I10" i="1"/>
  <c r="I10" i="2" s="1"/>
  <c r="H10" i="1"/>
  <c r="H10" i="2" s="1"/>
  <c r="G10" i="1"/>
  <c r="G10" i="2" s="1"/>
  <c r="F10" i="1"/>
  <c r="F10" i="2" s="1"/>
  <c r="M9" i="1"/>
  <c r="M9" i="2" s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L8" i="1"/>
  <c r="K8" i="1"/>
  <c r="J8" i="1"/>
  <c r="I8" i="1"/>
  <c r="H8" i="1"/>
  <c r="G8" i="1"/>
  <c r="F8" i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M173" i="1"/>
  <c r="L173" i="1"/>
  <c r="K173" i="1"/>
  <c r="J173" i="1"/>
  <c r="I173" i="1"/>
  <c r="H173" i="1"/>
  <c r="G173" i="1"/>
  <c r="F173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50" i="1"/>
  <c r="L150" i="1"/>
  <c r="K150" i="1"/>
  <c r="J150" i="1"/>
  <c r="I150" i="1"/>
  <c r="H150" i="1"/>
  <c r="G150" i="1"/>
  <c r="F150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27" i="1"/>
  <c r="L127" i="1"/>
  <c r="K127" i="1"/>
  <c r="J127" i="1"/>
  <c r="I127" i="1"/>
  <c r="H127" i="1"/>
  <c r="G127" i="1"/>
  <c r="F127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04" i="1"/>
  <c r="M42" i="2" s="1"/>
  <c r="L104" i="1"/>
  <c r="L42" i="2" s="1"/>
  <c r="K104" i="1"/>
  <c r="K42" i="2" s="1"/>
  <c r="J104" i="1"/>
  <c r="J42" i="2" s="1"/>
  <c r="I104" i="1"/>
  <c r="I42" i="2" s="1"/>
  <c r="H104" i="1"/>
  <c r="H42" i="2" s="1"/>
  <c r="G104" i="1"/>
  <c r="G42" i="2" s="1"/>
  <c r="F104" i="1"/>
  <c r="F42" i="2" s="1"/>
  <c r="M102" i="1"/>
  <c r="M40" i="2" s="1"/>
  <c r="L102" i="1"/>
  <c r="L40" i="2" s="1"/>
  <c r="K102" i="1"/>
  <c r="K40" i="2" s="1"/>
  <c r="J102" i="1"/>
  <c r="J40" i="2" s="1"/>
  <c r="I102" i="1"/>
  <c r="I40" i="2" s="1"/>
  <c r="H102" i="1"/>
  <c r="H40" i="2" s="1"/>
  <c r="G102" i="1"/>
  <c r="G40" i="2" s="1"/>
  <c r="F102" i="1"/>
  <c r="F40" i="2" s="1"/>
  <c r="M101" i="1"/>
  <c r="M39" i="2" s="1"/>
  <c r="L101" i="1"/>
  <c r="L39" i="2" s="1"/>
  <c r="K101" i="1"/>
  <c r="K39" i="2" s="1"/>
  <c r="J101" i="1"/>
  <c r="J39" i="2" s="1"/>
  <c r="I101" i="1"/>
  <c r="I39" i="2" s="1"/>
  <c r="H101" i="1"/>
  <c r="H39" i="2" s="1"/>
  <c r="G101" i="1"/>
  <c r="G39" i="2" s="1"/>
  <c r="F101" i="1"/>
  <c r="F39" i="2" s="1"/>
  <c r="M98" i="1"/>
  <c r="M36" i="2" s="1"/>
  <c r="L98" i="1"/>
  <c r="L36" i="2" s="1"/>
  <c r="K98" i="1"/>
  <c r="K36" i="2" s="1"/>
  <c r="F98" i="1"/>
  <c r="F36" i="2" s="1"/>
  <c r="G33" i="1" l="1"/>
  <c r="G97" i="1"/>
  <c r="G35" i="2" s="1"/>
  <c r="F97" i="1"/>
  <c r="F35" i="2" s="1"/>
  <c r="K97" i="1"/>
  <c r="K35" i="2" s="1"/>
  <c r="G98" i="1"/>
  <c r="G36" i="2" s="1"/>
  <c r="M76" i="1"/>
  <c r="I68" i="2"/>
  <c r="F17" i="1"/>
  <c r="F17" i="2" s="1"/>
  <c r="F68" i="2"/>
  <c r="J68" i="2"/>
  <c r="G68" i="2"/>
  <c r="K68" i="2"/>
  <c r="M68" i="2"/>
  <c r="H68" i="2"/>
  <c r="L68" i="2"/>
  <c r="I76" i="1"/>
  <c r="M77" i="1"/>
  <c r="G76" i="1"/>
  <c r="G12" i="1"/>
  <c r="I77" i="1"/>
  <c r="I97" i="1"/>
  <c r="I35" i="2" s="1"/>
  <c r="I98" i="1"/>
  <c r="I36" i="2" s="1"/>
  <c r="M97" i="1"/>
  <c r="M35" i="2" s="1"/>
  <c r="M39" i="1"/>
  <c r="M19" i="2" s="1"/>
  <c r="L97" i="1"/>
  <c r="L35" i="2" s="1"/>
  <c r="H98" i="1"/>
  <c r="H36" i="2" s="1"/>
  <c r="H97" i="1"/>
  <c r="H35" i="2" s="1"/>
  <c r="H17" i="1"/>
  <c r="H17" i="2" s="1"/>
  <c r="J97" i="1"/>
  <c r="J35" i="2" s="1"/>
  <c r="J98" i="1"/>
  <c r="J36" i="2" s="1"/>
  <c r="I13" i="1"/>
  <c r="I17" i="1"/>
  <c r="I17" i="2" s="1"/>
  <c r="M13" i="1"/>
  <c r="M17" i="1"/>
  <c r="M17" i="2" s="1"/>
  <c r="I16" i="1"/>
  <c r="I16" i="2" s="1"/>
  <c r="I12" i="1"/>
  <c r="I39" i="1"/>
  <c r="I19" i="2" s="1"/>
  <c r="L12" i="1"/>
  <c r="L12" i="2" s="1"/>
  <c r="H16" i="1"/>
  <c r="H16" i="2" s="1"/>
  <c r="H39" i="1"/>
  <c r="H19" i="2" s="1"/>
  <c r="L17" i="1"/>
  <c r="L17" i="2" s="1"/>
  <c r="H12" i="1"/>
  <c r="H12" i="2" s="1"/>
  <c r="L13" i="1"/>
  <c r="L13" i="2" s="1"/>
  <c r="L16" i="1"/>
  <c r="L16" i="2" s="1"/>
  <c r="L39" i="1"/>
  <c r="L19" i="2" s="1"/>
  <c r="H13" i="1"/>
  <c r="H13" i="2" s="1"/>
  <c r="G13" i="1"/>
  <c r="G13" i="2" s="1"/>
  <c r="K16" i="1"/>
  <c r="K16" i="2" s="1"/>
  <c r="K39" i="1"/>
  <c r="K19" i="2" s="1"/>
  <c r="G16" i="1"/>
  <c r="G16" i="2" s="1"/>
  <c r="G39" i="1"/>
  <c r="G19" i="2" s="1"/>
  <c r="K12" i="1"/>
  <c r="K12" i="2" s="1"/>
  <c r="G17" i="1"/>
  <c r="G17" i="2" s="1"/>
  <c r="M12" i="1"/>
  <c r="M12" i="2" s="1"/>
  <c r="K13" i="1"/>
  <c r="K13" i="2" s="1"/>
  <c r="M16" i="1"/>
  <c r="M16" i="2" s="1"/>
  <c r="K17" i="1"/>
  <c r="K17" i="2" s="1"/>
  <c r="F12" i="1"/>
  <c r="F12" i="2" s="1"/>
  <c r="J12" i="1"/>
  <c r="J12" i="2" s="1"/>
  <c r="F13" i="1"/>
  <c r="F13" i="2" s="1"/>
  <c r="J13" i="1"/>
  <c r="J13" i="2" s="1"/>
  <c r="F16" i="1"/>
  <c r="F16" i="2" s="1"/>
  <c r="J16" i="1"/>
  <c r="J16" i="2" s="1"/>
  <c r="J17" i="1"/>
  <c r="J17" i="2" s="1"/>
  <c r="F39" i="1"/>
  <c r="F19" i="2" s="1"/>
  <c r="J39" i="1"/>
  <c r="J19" i="2" s="1"/>
  <c r="M13" i="2" l="1"/>
  <c r="I13" i="2"/>
  <c r="G12" i="2"/>
  <c r="G49" i="2" s="1"/>
  <c r="I12" i="2"/>
  <c r="I49" i="2" s="1"/>
  <c r="K49" i="2"/>
  <c r="L49" i="2"/>
  <c r="M49" i="2"/>
  <c r="H49" i="2"/>
  <c r="J49" i="2"/>
  <c r="F49" i="2"/>
</calcChain>
</file>

<file path=xl/sharedStrings.xml><?xml version="1.0" encoding="utf-8"?>
<sst xmlns="http://schemas.openxmlformats.org/spreadsheetml/2006/main" count="1171" uniqueCount="56">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</sst>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57841989.850672103</v>
          </cell>
          <cell r="C33">
            <v>87583.740924113401</v>
          </cell>
          <cell r="D33">
            <v>45040887.617486998</v>
          </cell>
          <cell r="E33">
            <v>5887092.7987737097</v>
          </cell>
          <cell r="F33">
            <v>6826425.6934871897</v>
          </cell>
          <cell r="G33">
            <v>22668463.619424202</v>
          </cell>
          <cell r="H33">
            <v>24720275.277158901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20262652.6169383</v>
          </cell>
          <cell r="C507">
            <v>14158825.363625299</v>
          </cell>
          <cell r="D507">
            <v>5019130.2966250004</v>
          </cell>
          <cell r="E507">
            <v>1078278.6314999899</v>
          </cell>
          <cell r="F507">
            <v>6418.3251874999996</v>
          </cell>
          <cell r="G507">
            <v>13093383.3825002</v>
          </cell>
          <cell r="H507">
            <v>6797006.37356239</v>
          </cell>
          <cell r="I507">
            <v>372262.86087499902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11">
          <cell r="B511">
            <v>2860022.2783794198</v>
          </cell>
          <cell r="C511">
            <v>3477.1690296709498</v>
          </cell>
          <cell r="D511">
            <v>2370002.92236456</v>
          </cell>
          <cell r="E511">
            <v>281682.13493078301</v>
          </cell>
          <cell r="F511">
            <v>204860.05205440201</v>
          </cell>
          <cell r="G511">
            <v>1212692.62593189</v>
          </cell>
          <cell r="H511">
            <v>1188084.9222216201</v>
          </cell>
          <cell r="I511">
            <v>459244.73022591398</v>
          </cell>
        </row>
        <row r="516">
          <cell r="B516">
            <v>1670406.5529900601</v>
          </cell>
          <cell r="C516">
            <v>329912.15759257699</v>
          </cell>
          <cell r="D516">
            <v>1105981.9623406499</v>
          </cell>
          <cell r="E516">
            <v>197777.69542538599</v>
          </cell>
          <cell r="F516">
            <v>36734.7376314594</v>
          </cell>
          <cell r="G516">
            <v>846005.47359948198</v>
          </cell>
          <cell r="H516">
            <v>605824.08663059596</v>
          </cell>
          <cell r="I516">
            <v>218576.99275999799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132" workbookViewId="0">
      <selection activeCell="F177" sqref="F177:M178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t="shared" ref="F12:M13" ca="1" si="0">F3-F4</f>
        <v>368904.82450594008</v>
      </c>
      <c r="G12" s="1">
        <f t="shared" ca="1" si="0"/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t="shared" ca="1" si="0"/>
        <v>267720.9264946701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t="shared" ref="F16:M16" ca="1" si="1">F15</f>
        <v>1770429.3785562499</v>
      </c>
      <c r="G16" s="1">
        <f t="shared" ca="1" si="1"/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t="shared" ref="F17:M17" ca="1" si="2">F14</f>
        <v>907242.41001824988</v>
      </c>
      <c r="G17" s="1">
        <f t="shared" ca="1" si="2"/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57841989.850672103</v>
      </c>
      <c r="G20" s="1">
        <f ca="1">OFFSET([1]aggregated_flows_exergy!C$33,0,0)</f>
        <v>87583.740924113401</v>
      </c>
      <c r="H20" s="1">
        <f ca="1">OFFSET([1]aggregated_flows_exergy!D$33,0,0)</f>
        <v>45040887.617486998</v>
      </c>
      <c r="I20" s="1">
        <f ca="1">OFFSET([1]aggregated_flows_exergy!E$33,0,0)</f>
        <v>5887092.7987737097</v>
      </c>
      <c r="J20" s="1">
        <f ca="1">OFFSET([1]aggregated_flows_exergy!F$33,0,0)</f>
        <v>6826425.6934871897</v>
      </c>
      <c r="K20" s="1">
        <f ca="1">OFFSET([1]aggregated_flows_exergy!G$33,0,0)</f>
        <v>22668463.619424202</v>
      </c>
      <c r="L20" s="1">
        <f ca="1">OFFSET([1]aggregated_flows_exergy!H$33,0,0)</f>
        <v>24720275.277158901</v>
      </c>
      <c r="M20" s="1">
        <f ca="1">OFFSET([1]aggregated_flows_exergy!I$33,0,0)</f>
        <v>10453250.9540889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1792053.8481864401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t="shared" ref="F32:M33" ca="1" si="3">F23-F24</f>
        <v>326251.2364659803</v>
      </c>
      <c r="G32" s="1">
        <f t="shared" ca="1" si="3"/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t="shared" ca="1" si="3"/>
        <v>293767.79148348002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t="shared" ref="F36:M36" ca="1" si="4">F35</f>
        <v>2063758.34458015</v>
      </c>
      <c r="G36" s="1">
        <f t="shared" ca="1" si="4"/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t="shared" ref="F37:M37" ca="1" si="5">F34</f>
        <v>1079281.4141772799</v>
      </c>
      <c r="G37" s="1">
        <f t="shared" ca="1" si="5"/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t="shared" ref="F39:M39" ca="1" si="6">F28-F40</f>
        <v>3587174.3074345794</v>
      </c>
      <c r="G39" s="1">
        <f t="shared" ca="1" si="6"/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65588315.344595402</v>
      </c>
      <c r="G42" s="1">
        <f ca="1">OFFSET([1]aggregated_flows_exergy!C$33,47,0)</f>
        <v>75219.543674824497</v>
      </c>
      <c r="H42" s="1">
        <f ca="1">OFFSET([1]aggregated_flows_exergy!D$33,47,0)</f>
        <v>52429034.290080197</v>
      </c>
      <c r="I42" s="1">
        <f ca="1">OFFSET([1]aggregated_flows_exergy!E$33,47,0)</f>
        <v>6453725.8214285197</v>
      </c>
      <c r="J42" s="1">
        <f ca="1">OFFSET([1]aggregated_flows_exergy!F$33,47,0)</f>
        <v>6630335.6894120798</v>
      </c>
      <c r="K42" s="1">
        <f ca="1">OFFSET([1]aggregated_flows_exergy!G$33,47,0)</f>
        <v>26105392.3119829</v>
      </c>
      <c r="L42" s="1">
        <f ca="1">OFFSET([1]aggregated_flows_exergy!H$33,47,0)</f>
        <v>28029435.270266701</v>
      </c>
      <c r="M42" s="1">
        <f ca="1">OFFSET([1]aggregated_flows_exergy!I$33,47,0)</f>
        <v>11453487.762345999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t="shared" ref="F54:M55" ca="1" si="7">F45-F46</f>
        <v>358012.55753297033</v>
      </c>
      <c r="G54" s="1">
        <f t="shared" ca="1" si="7"/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t="shared" ca="1" si="7"/>
        <v>292959.3266688697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t="shared" ref="F58:M58" ca="1" si="8">F57</f>
        <v>2368162.8243036098</v>
      </c>
      <c r="G58" s="1">
        <f t="shared" ca="1" si="8"/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t="shared" ref="F59:M59" ca="1" si="9">F56</f>
        <v>1221041.6861736798</v>
      </c>
      <c r="G59" s="1">
        <f t="shared" ca="1" si="9"/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t="shared" ref="F61:M61" ca="1" si="10">F50-F62</f>
        <v>3168711.4337122794</v>
      </c>
      <c r="G61" s="1">
        <f t="shared" ca="1" si="10"/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66992218.356714197</v>
      </c>
      <c r="G64" s="1">
        <f ca="1">OFFSET([1]aggregated_flows_exergy!C$33,98,0)</f>
        <v>110792.252709949</v>
      </c>
      <c r="H64" s="1">
        <f ca="1">OFFSET([1]aggregated_flows_exergy!D$33,98,0)</f>
        <v>54238886.213155299</v>
      </c>
      <c r="I64" s="1">
        <f ca="1">OFFSET([1]aggregated_flows_exergy!E$33,98,0)</f>
        <v>6064161.1536979098</v>
      </c>
      <c r="J64" s="1">
        <f ca="1">OFFSET([1]aggregated_flows_exergy!F$33,98,0)</f>
        <v>6578378.7371507799</v>
      </c>
      <c r="K64" s="1">
        <f ca="1">OFFSET([1]aggregated_flows_exergy!G$33,98,0)</f>
        <v>26696895.4138004</v>
      </c>
      <c r="L64" s="1">
        <f ca="1">OFFSET([1]aggregated_flows_exergy!H$33,98,0)</f>
        <v>28687999.1447054</v>
      </c>
      <c r="M64" s="1">
        <f ca="1">OFFSET([1]aggregated_flows_exergy!I$33,98,0)</f>
        <v>11607323.7982079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5318984.4904121002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t="shared" ref="F76:M77" ca="1" si="11">F67-F68</f>
        <v>387914.98168301024</v>
      </c>
      <c r="G76" s="1">
        <f t="shared" ca="1" si="11"/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t="shared" ca="1" si="11"/>
        <v>303674.21538644005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t="shared" ref="F80:M80" ca="1" si="12">F79</f>
        <v>1923572.74378567</v>
      </c>
      <c r="G80" s="1">
        <f t="shared" ca="1" si="12"/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t="shared" ref="F81:M81" ca="1" si="13">F78</f>
        <v>974766.52484124992</v>
      </c>
      <c r="G81" s="1">
        <f t="shared" ca="1" si="13"/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60193823.210357003</v>
      </c>
      <c r="G84" s="1">
        <f ca="1">OFFSET([1]aggregated_flows_exergy!C$33,149,0)</f>
        <v>86677.598986646699</v>
      </c>
      <c r="H84" s="1">
        <f ca="1">OFFSET([1]aggregated_flows_exergy!D$33,149,0)</f>
        <v>48240050.297609501</v>
      </c>
      <c r="I84" s="1">
        <f ca="1">OFFSET([1]aggregated_flows_exergy!E$33,149,0)</f>
        <v>5571523.6411792804</v>
      </c>
      <c r="J84" s="1">
        <f ca="1">OFFSET([1]aggregated_flows_exergy!F$33,149,0)</f>
        <v>6295571.6725815898</v>
      </c>
      <c r="K84" s="1">
        <f ca="1">OFFSET([1]aggregated_flows_exergy!G$33,149,0)</f>
        <v>23587865.747242499</v>
      </c>
      <c r="L84" s="1">
        <f ca="1">OFFSET([1]aggregated_flows_exergy!H$33,149,0)</f>
        <v>26147228.760550398</v>
      </c>
      <c r="M84" s="1">
        <f ca="1">OFFSET([1]aggregated_flows_exergy!I$33,149,0)</f>
        <v>10458728.702563901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t="shared" ref="F97:M98" ca="1" si="14">F88-F89</f>
        <v>72237.386483259965</v>
      </c>
      <c r="G97" s="1">
        <f t="shared" ca="1" si="14"/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t="shared" ca="1" si="14"/>
        <v>165943.78709359001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1101723.0782528599</v>
      </c>
      <c r="G99" s="1">
        <f ca="1">OFFSET([1]aggregated_flows_exergy!C$39,196,0)-OFFSET([1]aggregated_flows_exergy!C$38,196,0)</f>
        <v>212311.04948227806</v>
      </c>
      <c r="H99" s="1">
        <f ca="1">OFFSET([1]aggregated_flows_exergy!D$39,196,0)-OFFSET([1]aggregated_flows_exergy!D$38,196,0)</f>
        <v>747219.06833164021</v>
      </c>
      <c r="I99" s="1">
        <f ca="1">OFFSET([1]aggregated_flows_exergy!E$39,196,0)-OFFSET([1]aggregated_flows_exergy!E$38,196,0)</f>
        <v>110370.75861095299</v>
      </c>
      <c r="J99" s="1">
        <f ca="1">OFFSET([1]aggregated_flows_exergy!F$39,196,0)-OFFSET([1]aggregated_flows_exergy!F$38,196,0)</f>
        <v>31822.201827983503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393518.55580547987</v>
      </c>
      <c r="M99" s="1">
        <f ca="1">OFFSET([1]aggregated_flows_exergy!I$39,196,0)-OFFSET([1]aggregated_flows_exergy!I$38,196,0)</f>
        <v>138095.50479504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2054771.63374259</v>
      </c>
      <c r="G100" s="1">
        <f ca="1">OFFSET([1]aggregated_flows_exergy!C$36,196,0)</f>
        <v>387898.09373049001</v>
      </c>
      <c r="H100" s="1">
        <f ca="1">OFFSET([1]aggregated_flows_exergy!D$36,196,0)</f>
        <v>1394718.2038554901</v>
      </c>
      <c r="I100" s="1">
        <f ca="1">OFFSET([1]aggregated_flows_exergy!E$36,196,0)</f>
        <v>211150.06501319801</v>
      </c>
      <c r="J100" s="1">
        <f ca="1">OFFSET([1]aggregated_flows_exergy!F$36,196,0)</f>
        <v>61005.271143411403</v>
      </c>
      <c r="K100" s="1">
        <f ca="1">OFFSET([1]aggregated_flows_exergy!G$36,196,0)</f>
        <v>1012992.4889735</v>
      </c>
      <c r="L100" s="1">
        <f ca="1">OFFSET([1]aggregated_flows_exergy!H$36,196,0)</f>
        <v>760248.48942852695</v>
      </c>
      <c r="M100" s="1">
        <f ca="1">OFFSET([1]aggregated_flows_exergy!I$36,196,0)</f>
        <v>281530.65534055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t="shared" ref="F101:M101" ca="1" si="15">F100</f>
        <v>2054771.63374259</v>
      </c>
      <c r="G101" s="1">
        <f t="shared" ca="1" si="15"/>
        <v>387898.09373049001</v>
      </c>
      <c r="H101" s="1">
        <f t="shared" ca="1" si="15"/>
        <v>1394718.2038554901</v>
      </c>
      <c r="I101" s="1">
        <f t="shared" ca="1" si="15"/>
        <v>211150.06501319801</v>
      </c>
      <c r="J101" s="1">
        <f t="shared" ca="1" si="15"/>
        <v>61005.271143411403</v>
      </c>
      <c r="K101" s="1">
        <f t="shared" ca="1" si="15"/>
        <v>1012992.4889735</v>
      </c>
      <c r="L101" s="1">
        <f t="shared" ca="1" si="15"/>
        <v>760248.48942852695</v>
      </c>
      <c r="M101" s="1">
        <f t="shared" ca="1" si="15"/>
        <v>281530.65534055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t="shared" ref="F102:M102" ca="1" si="16">F99</f>
        <v>1101723.0782528599</v>
      </c>
      <c r="G102" s="1">
        <f t="shared" ca="1" si="16"/>
        <v>212311.04948227806</v>
      </c>
      <c r="H102" s="1">
        <f t="shared" ca="1" si="16"/>
        <v>747219.06833164021</v>
      </c>
      <c r="I102" s="1">
        <f t="shared" ca="1" si="16"/>
        <v>110370.75861095299</v>
      </c>
      <c r="J102" s="1">
        <f t="shared" ca="1" si="16"/>
        <v>31822.201827983503</v>
      </c>
      <c r="K102" s="1">
        <f t="shared" ca="1" si="16"/>
        <v>570109.01765233022</v>
      </c>
      <c r="L102" s="1">
        <f t="shared" ca="1" si="16"/>
        <v>393518.55580547987</v>
      </c>
      <c r="M102" s="1">
        <f t="shared" ca="1" si="16"/>
        <v>138095.50479504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t="shared" ref="F104:M104" ca="1" si="17">F93-F105</f>
        <v>3315917.48533053</v>
      </c>
      <c r="G104" s="1">
        <f t="shared" ca="1" si="17"/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54519703.929235801</v>
      </c>
      <c r="G108" s="1">
        <f ca="1">OFFSET([1]aggregated_flows_exergy!C$33,196,0)</f>
        <v>10733201.582553299</v>
      </c>
      <c r="H108" s="1">
        <f ca="1">OFFSET([1]aggregated_flows_exergy!D$33,196,0)</f>
        <v>36452924.4217989</v>
      </c>
      <c r="I108" s="1">
        <f ca="1">OFFSET([1]aggregated_flows_exergy!E$33,196,0)</f>
        <v>5494440.5484831296</v>
      </c>
      <c r="J108" s="1">
        <f ca="1">OFFSET([1]aggregated_flows_exergy!F$33,196,0)</f>
        <v>1839137.3764002</v>
      </c>
      <c r="K108" s="1">
        <f ca="1">OFFSET([1]aggregated_flows_exergy!G$33,196,0)</f>
        <v>25613768.370145399</v>
      </c>
      <c r="L108" s="1">
        <f ca="1">OFFSET([1]aggregated_flows_exergy!H$33,196,0)</f>
        <v>20263830.138190702</v>
      </c>
      <c r="M108" s="1">
        <f ca="1">OFFSET([1]aggregated_flows_exergy!I$33,196,0)</f>
        <v>8642105.4208993595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34031.803294918704</v>
      </c>
      <c r="G109" s="1">
        <f ca="1">OFFSET([1]aggregated_flows_exergy!C$32,196,0)</f>
        <v>6615.4289487986298</v>
      </c>
      <c r="H109" s="1">
        <f ca="1">OFFSET([1]aggregated_flows_exergy!D$32,196,0)</f>
        <v>23051.609677726399</v>
      </c>
      <c r="I109" s="1">
        <f ca="1">OFFSET([1]aggregated_flows_exergy!E$32,196,0)</f>
        <v>3302.1708450951501</v>
      </c>
      <c r="J109" s="1">
        <f ca="1">OFFSET([1]aggregated_flows_exergy!F$32,196,0)</f>
        <v>1062.5938232984799</v>
      </c>
      <c r="K109" s="1">
        <f ca="1">OFFSET([1]aggregated_flows_exergy!G$32,196,0)</f>
        <v>18000.639332799699</v>
      </c>
      <c r="L109" s="1">
        <f ca="1">OFFSET([1]aggregated_flows_exergy!H$32,196,0)</f>
        <v>11647.5355245467</v>
      </c>
      <c r="M109" s="1">
        <f ca="1">OFFSET([1]aggregated_flows_exergy!I$32,196,0)</f>
        <v>4383.6284375721998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10661018.799557099</v>
      </c>
      <c r="G115" s="1">
        <f ca="1">OFFSET([1]aggregated_flows_exergy!C$11,250,0)</f>
        <v>2489604.7702430799</v>
      </c>
      <c r="H115" s="1">
        <f ca="1">OFFSET([1]aggregated_flows_exergy!D$11,250,0)</f>
        <v>6614575.6473976905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4216866.5961706201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6300100.07001842</v>
      </c>
      <c r="G116" s="1">
        <f ca="1">OFFSET([1]aggregated_flows_exergy!C$6,250,0)</f>
        <v>1383224.3020895901</v>
      </c>
      <c r="H116" s="1">
        <f ca="1">OFFSET([1]aggregated_flows_exergy!D$6,250,0)</f>
        <v>3991341.6959548299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2523517.9589656801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124645.87588512601</v>
      </c>
      <c r="G117" s="1">
        <f ca="1">OFFSET([1]aggregated_flows_exergy!C$48,250,0)</f>
        <v>27845.870832592002</v>
      </c>
      <c r="H117" s="1">
        <f ca="1">OFFSET([1]aggregated_flows_exergy!D$48,250,0)</f>
        <v>77892.227512252895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52343.341004908798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t="shared" ref="F120:M121" ca="1" si="18">F111-F112</f>
        <v>86268.353997270111</v>
      </c>
      <c r="G120" s="1">
        <f t="shared" ca="1" si="18"/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t="shared" ca="1" si="18"/>
        <v>180950.85850607976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669692.85056812037</v>
      </c>
      <c r="G122" s="1">
        <f ca="1">OFFSET([1]aggregated_flows_exergy!C$39,250,0)-OFFSET([1]aggregated_flows_exergy!C$38,250,0)</f>
        <v>155664.02301188902</v>
      </c>
      <c r="H122" s="1">
        <f ca="1">OFFSET([1]aggregated_flows_exergy!D$39,250,0)-OFFSET([1]aggregated_flows_exergy!D$38,250,0)</f>
        <v>419870.86432055011</v>
      </c>
      <c r="I122" s="1">
        <f ca="1">OFFSET([1]aggregated_flows_exergy!E$39,250,0)-OFFSET([1]aggregated_flows_exergy!E$38,250,0)</f>
        <v>69528.070773151994</v>
      </c>
      <c r="J122" s="1">
        <f ca="1">OFFSET([1]aggregated_flows_exergy!F$39,250,0)-OFFSET([1]aggregated_flows_exergy!F$38,250,0)</f>
        <v>24629.892462532502</v>
      </c>
      <c r="K122" s="1">
        <f ca="1">OFFSET([1]aggregated_flows_exergy!G$39,250,0)-OFFSET([1]aggregated_flows_exergy!G$38,250,0)</f>
        <v>291682.74740769994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80250.681584269012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1293127.3205410701</v>
      </c>
      <c r="G123" s="1">
        <f ca="1">OFFSET([1]aggregated_flows_exergy!C$36,250,0)</f>
        <v>295470.14728823601</v>
      </c>
      <c r="H123" s="1">
        <f ca="1">OFFSET([1]aggregated_flows_exergy!D$36,250,0)</f>
        <v>811474.91659138398</v>
      </c>
      <c r="I123" s="1">
        <f ca="1">OFFSET([1]aggregated_flows_exergy!E$36,250,0)</f>
        <v>137171.20693591301</v>
      </c>
      <c r="J123" s="1">
        <f ca="1">OFFSET([1]aggregated_flows_exergy!F$36,250,0)</f>
        <v>49011.049725535398</v>
      </c>
      <c r="K123" s="1">
        <f ca="1">OFFSET([1]aggregated_flows_exergy!G$36,250,0)</f>
        <v>533099.73253091495</v>
      </c>
      <c r="L123" s="1">
        <f ca="1">OFFSET([1]aggregated_flows_exergy!H$36,250,0)</f>
        <v>593311.56006099004</v>
      </c>
      <c r="M123" s="1">
        <f ca="1">OFFSET([1]aggregated_flows_exergy!I$36,250,0)</f>
        <v>166716.027949168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t="shared" ref="F124:M124" ca="1" si="19">F123</f>
        <v>1293127.3205410701</v>
      </c>
      <c r="G124" s="1">
        <f t="shared" ca="1" si="19"/>
        <v>295470.14728823601</v>
      </c>
      <c r="H124" s="1">
        <f t="shared" ca="1" si="19"/>
        <v>811474.91659138398</v>
      </c>
      <c r="I124" s="1">
        <f t="shared" ca="1" si="19"/>
        <v>137171.20693591301</v>
      </c>
      <c r="J124" s="1">
        <f t="shared" ca="1" si="19"/>
        <v>49011.049725535398</v>
      </c>
      <c r="K124" s="1">
        <f t="shared" ca="1" si="19"/>
        <v>533099.73253091495</v>
      </c>
      <c r="L124" s="1">
        <f t="shared" ca="1" si="19"/>
        <v>593311.56006099004</v>
      </c>
      <c r="M124" s="1">
        <f t="shared" ca="1" si="19"/>
        <v>166716.027949168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t="shared" ref="F125:M125" ca="1" si="20">F122</f>
        <v>669692.85056812037</v>
      </c>
      <c r="G125" s="1">
        <f t="shared" ca="1" si="20"/>
        <v>155664.02301188902</v>
      </c>
      <c r="H125" s="1">
        <f t="shared" ca="1" si="20"/>
        <v>419870.86432055011</v>
      </c>
      <c r="I125" s="1">
        <f t="shared" ca="1" si="20"/>
        <v>69528.070773151994</v>
      </c>
      <c r="J125" s="1">
        <f t="shared" ca="1" si="20"/>
        <v>24629.892462532502</v>
      </c>
      <c r="K125" s="1">
        <f t="shared" ca="1" si="20"/>
        <v>291682.74740769994</v>
      </c>
      <c r="L125" s="1">
        <f t="shared" ca="1" si="20"/>
        <v>297759.42157614999</v>
      </c>
      <c r="M125" s="1">
        <f t="shared" ca="1" si="20"/>
        <v>80250.681584269012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t="shared" ref="F127:M127" ca="1" si="21">F116-F128</f>
        <v>2579939.7216586601</v>
      </c>
      <c r="G127" s="1">
        <f t="shared" ca="1" si="21"/>
        <v>538607.76415555016</v>
      </c>
      <c r="H127" s="1">
        <f t="shared" ca="1" si="21"/>
        <v>1649750.4187997901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1038439.6327808101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3720160.3483597599</v>
      </c>
      <c r="G128" s="1">
        <f ca="1">OFFSET([1]aggregated_flows_exergy!C$97,203,0)</f>
        <v>844616.53793403995</v>
      </c>
      <c r="H128" s="1">
        <f ca="1">OFFSET([1]aggregated_flows_exergy!D$97,203,0)</f>
        <v>2341591.2771550398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1485078.32618487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43749180.180714197</v>
      </c>
      <c r="G131" s="1">
        <f ca="1">OFFSET([1]aggregated_flows_exergy!C$33,250,0)</f>
        <v>10087166.947992001</v>
      </c>
      <c r="H131" s="1">
        <f ca="1">OFFSET([1]aggregated_flows_exergy!D$33,250,0)</f>
        <v>27232724.562801</v>
      </c>
      <c r="I131" s="1">
        <f ca="1">OFFSET([1]aggregated_flows_exergy!E$33,250,0)</f>
        <v>4585811.4950748598</v>
      </c>
      <c r="J131" s="1">
        <f ca="1">OFFSET([1]aggregated_flows_exergy!F$33,250,0)</f>
        <v>1843477.1748464401</v>
      </c>
      <c r="K131" s="1">
        <f ca="1">OFFSET([1]aggregated_flows_exergy!G$33,250,0)</f>
        <v>17029388.2452273</v>
      </c>
      <c r="L131" s="1">
        <f ca="1">OFFSET([1]aggregated_flows_exergy!H$33,250,0)</f>
        <v>20367743.128594398</v>
      </c>
      <c r="M131" s="1">
        <f ca="1">OFFSET([1]aggregated_flows_exergy!I$33,250,0)</f>
        <v>6352048.8068926297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25272.620960436001</v>
      </c>
      <c r="G132" s="1">
        <f ca="1">OFFSET([1]aggregated_flows_exergy!C$32,250,0)</f>
        <v>5800.8246294685896</v>
      </c>
      <c r="H132" s="1">
        <f ca="1">OFFSET([1]aggregated_flows_exergy!D$32,250,0)</f>
        <v>15914.156870950699</v>
      </c>
      <c r="I132" s="1">
        <f ca="1">OFFSET([1]aggregated_flows_exergy!E$32,250,0)</f>
        <v>2612.1019046177498</v>
      </c>
      <c r="J132" s="1">
        <f ca="1">OFFSET([1]aggregated_flows_exergy!F$32,250,0)</f>
        <v>945.53755539920996</v>
      </c>
      <c r="K132" s="1">
        <f ca="1">OFFSET([1]aggregated_flows_exergy!G$32,250,0)</f>
        <v>11149.225374761199</v>
      </c>
      <c r="L132" s="1">
        <f ca="1">OFFSET([1]aggregated_flows_exergy!H$32,250,0)</f>
        <v>11255.1699337059</v>
      </c>
      <c r="M132" s="1">
        <f ca="1">OFFSET([1]aggregated_flows_exergy!I$32,250,0)</f>
        <v>2868.22565196914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t="shared" ref="F143:M144" ca="1" si="22">F134-F135</f>
        <v>68085.934527039994</v>
      </c>
      <c r="G143" s="1">
        <f t="shared" ca="1" si="22"/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t="shared" ca="1" si="22"/>
        <v>109992.55707892985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526204.76527693984</v>
      </c>
      <c r="G145" s="1">
        <f ca="1">OFFSET([1]aggregated_flows_exergy!C$39,304,0)-OFFSET([1]aggregated_flows_exergy!C$38,304,0)</f>
        <v>418394.97272141592</v>
      </c>
      <c r="H145" s="1">
        <f ca="1">OFFSET([1]aggregated_flows_exergy!D$39,304,0)-OFFSET([1]aggregated_flows_exergy!D$38,304,0)</f>
        <v>43412.694124975009</v>
      </c>
      <c r="I145" s="1">
        <f ca="1">OFFSET([1]aggregated_flows_exergy!E$39,304,0)-OFFSET([1]aggregated_flows_exergy!E$38,304,0)</f>
        <v>64067.826565525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198564.50093476602</v>
      </c>
      <c r="L145" s="1">
        <f ca="1">OFFSET([1]aggregated_flows_exergy!H$39,304,0)-OFFSET([1]aggregated_flows_exergy!H$38,304,0)</f>
        <v>250051.78783883899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990351.90530164097</v>
      </c>
      <c r="G146" s="1">
        <f ca="1">OFFSET([1]aggregated_flows_exergy!C$36,304,0)</f>
        <v>781080.17116329796</v>
      </c>
      <c r="H146" s="1">
        <f ca="1">OFFSET([1]aggregated_flows_exergy!D$36,304,0)</f>
        <v>84884.875264931703</v>
      </c>
      <c r="I146" s="1">
        <f ca="1">OFFSET([1]aggregated_flows_exergy!E$36,304,0)</f>
        <v>123727.99393161001</v>
      </c>
      <c r="J146" s="1">
        <f ca="1">OFFSET([1]aggregated_flows_exergy!F$36,304,0)</f>
        <v>658.86494180020804</v>
      </c>
      <c r="K146" s="1">
        <f ca="1">OFFSET([1]aggregated_flows_exergy!G$36,304,0)</f>
        <v>350636.97542100499</v>
      </c>
      <c r="L146" s="1">
        <f ca="1">OFFSET([1]aggregated_flows_exergy!H$36,304,0)</f>
        <v>483049.05584452499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t="shared" ref="F147:M147" ca="1" si="23">F146</f>
        <v>990351.90530164097</v>
      </c>
      <c r="G147" s="1">
        <f t="shared" ca="1" si="23"/>
        <v>781080.17116329796</v>
      </c>
      <c r="H147" s="1">
        <f t="shared" ca="1" si="23"/>
        <v>84884.875264931703</v>
      </c>
      <c r="I147" s="1">
        <f t="shared" ca="1" si="23"/>
        <v>123727.99393161001</v>
      </c>
      <c r="J147" s="1">
        <f t="shared" ca="1" si="23"/>
        <v>658.86494180020804</v>
      </c>
      <c r="K147" s="1">
        <f t="shared" ca="1" si="23"/>
        <v>350636.97542100499</v>
      </c>
      <c r="L147" s="1">
        <f t="shared" ca="1" si="23"/>
        <v>483049.05584452499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t="shared" ref="F148:M148" ca="1" si="24">F145</f>
        <v>526204.76527693984</v>
      </c>
      <c r="G148" s="1">
        <f t="shared" ca="1" si="24"/>
        <v>418394.97272141592</v>
      </c>
      <c r="H148" s="1">
        <f t="shared" ca="1" si="24"/>
        <v>43412.694124975009</v>
      </c>
      <c r="I148" s="1">
        <f t="shared" ca="1" si="24"/>
        <v>64067.826565525</v>
      </c>
      <c r="J148" s="1">
        <f t="shared" ca="1" si="24"/>
        <v>329.27186501972005</v>
      </c>
      <c r="K148" s="1">
        <f t="shared" ca="1" si="24"/>
        <v>198564.50093476602</v>
      </c>
      <c r="L148" s="1">
        <f t="shared" ca="1" si="24"/>
        <v>250051.78783883899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OFFSET([1]aggregated_flows_exergy!B$37,304,0)</f>
        <v>51285.1573181024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t="shared" ref="F150:M150" ca="1" si="25">F139-F151</f>
        <v>1607817.3618410798</v>
      </c>
      <c r="G150" s="1">
        <f t="shared" ca="1" si="25"/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26772534.1312964</v>
      </c>
      <c r="G154" s="1">
        <f ca="1">OFFSET([1]aggregated_flows_exergy!C$33,304,0)</f>
        <v>22456140.5780349</v>
      </c>
      <c r="H154" s="1">
        <f ca="1">OFFSET([1]aggregated_flows_exergy!D$33,304,0)</f>
        <v>1856496.9080241299</v>
      </c>
      <c r="I154" s="1">
        <f ca="1">OFFSET([1]aggregated_flows_exergy!E$33,304,0)</f>
        <v>2444037.5643947502</v>
      </c>
      <c r="J154" s="1">
        <f ca="1">OFFSET([1]aggregated_flows_exergy!F$33,304,0)</f>
        <v>15859.0808425753</v>
      </c>
      <c r="K154" s="1">
        <f ca="1">OFFSET([1]aggregated_flows_exergy!G$33,304,0)</f>
        <v>9275701.9858627599</v>
      </c>
      <c r="L154" s="1">
        <f ca="1">OFFSET([1]aggregated_flows_exergy!H$33,304,0)</f>
        <v>12748465.334239099</v>
      </c>
      <c r="M154" s="1">
        <f ca="1">OFFSET([1]aggregated_flows_exergy!I$33,304,0)</f>
        <v>4748366.8111943305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2251.4518449797101</v>
      </c>
      <c r="G155" s="1">
        <f ca="1">OFFSET([1]aggregated_flows_exergy!C$32,304,0)</f>
        <v>1313.95161636226</v>
      </c>
      <c r="H155" s="1">
        <f ca="1">OFFSET([1]aggregated_flows_exergy!D$32,304,0)</f>
        <v>708.989482691435</v>
      </c>
      <c r="I155" s="1">
        <f ca="1">OFFSET([1]aggregated_flows_exergy!E$32,304,0)</f>
        <v>224.018132301527</v>
      </c>
      <c r="J155" s="1">
        <f ca="1">OFFSET([1]aggregated_flows_exergy!F$32,304,0)</f>
        <v>4.4926136244974897</v>
      </c>
      <c r="K155" s="1">
        <f ca="1">OFFSET([1]aggregated_flows_exergy!G$32,304,0)</f>
        <v>566.48143924465205</v>
      </c>
      <c r="L155" s="1">
        <f ca="1">OFFSET([1]aggregated_flows_exergy!H$32,304,0)</f>
        <v>1578.56615345454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7564422.3322999403</v>
      </c>
      <c r="G161" s="1">
        <f ca="1">OFFSET([1]aggregated_flows_exergy!C$11,358,0)</f>
        <v>1712230.6672650201</v>
      </c>
      <c r="H161" s="1">
        <f ca="1">OFFSET([1]aggregated_flows_exergy!D$11,358,0)</f>
        <v>4818325.6093286304</v>
      </c>
      <c r="I161" s="1">
        <f ca="1">OFFSET([1]aggregated_flows_exergy!E$11,358,0)</f>
        <v>852827.37431075203</v>
      </c>
      <c r="J161" s="1">
        <f ca="1">OFFSET([1]aggregated_flows_exergy!F$11,358,0)</f>
        <v>181038.681395566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1003814.07091647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4507132.9475496802</v>
      </c>
      <c r="G162" s="1">
        <f ca="1">OFFSET([1]aggregated_flows_exergy!C$6,358,0)</f>
        <v>935949.33179852297</v>
      </c>
      <c r="H162" s="1">
        <f ca="1">OFFSET([1]aggregated_flows_exergy!D$6,358,0)</f>
        <v>2949038.3968099798</v>
      </c>
      <c r="I162" s="1">
        <f ca="1">OFFSET([1]aggregated_flows_exergy!E$6,358,0)</f>
        <v>521541.49517139897</v>
      </c>
      <c r="J162" s="1">
        <f ca="1">OFFSET([1]aggregated_flows_exergy!F$6,358,0)</f>
        <v>100603.72376979599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556927.30678354204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101056.329907345</v>
      </c>
      <c r="G163" s="1">
        <f ca="1">OFFSET([1]aggregated_flows_exergy!C$48,358,0)</f>
        <v>20986.629572596201</v>
      </c>
      <c r="H163" s="1">
        <f ca="1">OFFSET([1]aggregated_flows_exergy!D$48,358,0)</f>
        <v>63968.509609004002</v>
      </c>
      <c r="I163" s="1">
        <f ca="1">OFFSET([1]aggregated_flows_exergy!E$48,358,0)</f>
        <v>13968.5751451206</v>
      </c>
      <c r="J163" s="1">
        <f ca="1">OFFSET([1]aggregated_flows_exergy!F$48,358,0)</f>
        <v>2132.6155806236102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11350.0783143031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t="shared" ref="F166:M167" ca="1" si="26">F157-F158</f>
        <v>33438.764420379885</v>
      </c>
      <c r="G166" s="1">
        <f t="shared" ca="1" si="26"/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t="shared" ca="1" si="26"/>
        <v>102817.42900646012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839717.71142380964</v>
      </c>
      <c r="G168" s="1">
        <f ca="1">OFFSET([1]aggregated_flows_exergy!C$39,358,0)-OFFSET([1]aggregated_flows_exergy!C$38,358,0)</f>
        <v>175104.15710064</v>
      </c>
      <c r="H168" s="1">
        <f ca="1">OFFSET([1]aggregated_flows_exergy!D$39,358,0)-OFFSET([1]aggregated_flows_exergy!D$38,358,0)</f>
        <v>546242.12892598985</v>
      </c>
      <c r="I168" s="1">
        <f ca="1">OFFSET([1]aggregated_flows_exergy!E$39,358,0)-OFFSET([1]aggregated_flows_exergy!E$38,358,0)</f>
        <v>100247.18168384198</v>
      </c>
      <c r="J168" s="1">
        <f ca="1">OFFSET([1]aggregated_flows_exergy!F$39,358,0)-OFFSET([1]aggregated_flows_exergy!F$38,358,0)</f>
        <v>18124.243713322809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90980.722164362989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1501740.0512274101</v>
      </c>
      <c r="G169" s="1">
        <f ca="1">OFFSET([1]aggregated_flows_exergy!C$36,358,0)</f>
        <v>306853.11262497201</v>
      </c>
      <c r="H169" s="1">
        <f ca="1">OFFSET([1]aggregated_flows_exergy!D$36,358,0)</f>
        <v>977601.92454036104</v>
      </c>
      <c r="I169" s="1">
        <f ca="1">OFFSET([1]aggregated_flows_exergy!E$36,358,0)</f>
        <v>184266.683959163</v>
      </c>
      <c r="J169" s="1">
        <f ca="1">OFFSET([1]aggregated_flows_exergy!F$36,358,0)</f>
        <v>33018.330102906701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175852.612991876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t="shared" ref="F170:M170" ca="1" si="27">F169</f>
        <v>1501740.0512274101</v>
      </c>
      <c r="G170" s="1">
        <f t="shared" ca="1" si="27"/>
        <v>306853.11262497201</v>
      </c>
      <c r="H170" s="1">
        <f t="shared" ca="1" si="27"/>
        <v>977601.92454036104</v>
      </c>
      <c r="I170" s="1">
        <f t="shared" ca="1" si="27"/>
        <v>184266.683959163</v>
      </c>
      <c r="J170" s="1">
        <f t="shared" ca="1" si="27"/>
        <v>33018.330102906701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175852.612991876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t="shared" ref="F171:M171" ca="1" si="28">F168</f>
        <v>839717.71142380964</v>
      </c>
      <c r="G171" s="1">
        <f t="shared" ca="1" si="28"/>
        <v>175104.15710064</v>
      </c>
      <c r="H171" s="1">
        <f t="shared" ca="1" si="28"/>
        <v>546242.12892598985</v>
      </c>
      <c r="I171" s="1">
        <f t="shared" ca="1" si="28"/>
        <v>100247.18168384198</v>
      </c>
      <c r="J171" s="1">
        <f t="shared" ca="1" si="28"/>
        <v>18124.243713322809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90980.722164362989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t="shared" ref="F173:M173" ca="1" si="29">F162-F174</f>
        <v>2118151.4635091601</v>
      </c>
      <c r="G173" s="1">
        <f t="shared" ca="1" si="29"/>
        <v>417860.39272822195</v>
      </c>
      <c r="H173" s="1">
        <f t="shared" ca="1" si="29"/>
        <v>1407700.8442262898</v>
      </c>
      <c r="I173" s="1">
        <f t="shared" ca="1" si="29"/>
        <v>244811.86580681696</v>
      </c>
      <c r="J173" s="1">
        <f t="shared" ca="1" si="29"/>
        <v>47778.360747856095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294464.40664212301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2388981.4840405202</v>
      </c>
      <c r="G174" s="1">
        <f ca="1">OFFSET([1]aggregated_flows_exergy!C$97,311,0)</f>
        <v>518088.93907030101</v>
      </c>
      <c r="H174" s="1">
        <f ca="1">OFFSET([1]aggregated_flows_exergy!D$97,311,0)</f>
        <v>1541337.55258369</v>
      </c>
      <c r="I174" s="1">
        <f ca="1">OFFSET([1]aggregated_flows_exergy!E$97,311,0)</f>
        <v>276729.62936458201</v>
      </c>
      <c r="J174" s="1">
        <f ca="1">OFFSET([1]aggregated_flows_exergy!F$97,311,0)</f>
        <v>52825.363021939898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262462.90014141903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37087726.271270797</v>
      </c>
      <c r="G177" s="1">
        <f ca="1">OFFSET([1]aggregated_flows_exergy!C$33,358,0)</f>
        <v>8023109.0203422904</v>
      </c>
      <c r="H177" s="1">
        <f ca="1">OFFSET([1]aggregated_flows_exergy!D$33,358,0)</f>
        <v>23840583.096966501</v>
      </c>
      <c r="I177" s="1">
        <f ca="1">OFFSET([1]aggregated_flows_exergy!E$33,358,0)</f>
        <v>4354075.2420460097</v>
      </c>
      <c r="J177" s="1">
        <f ca="1">OFFSET([1]aggregated_flows_exergy!F$33,358,0)</f>
        <v>869958.91191598098</v>
      </c>
      <c r="K177" s="1">
        <f ca="1">OFFSET([1]aggregated_flows_exergy!G$33,358,0)</f>
        <v>17042368.8623836</v>
      </c>
      <c r="L177" s="1">
        <f ca="1">OFFSET([1]aggregated_flows_exergy!H$33,358,0)</f>
        <v>15151936.4648041</v>
      </c>
      <c r="M177" s="1">
        <f ca="1">OFFSET([1]aggregated_flows_exergy!I$33,358,0)</f>
        <v>4893420.9440830201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22736.154863363201</v>
      </c>
      <c r="G178" s="1">
        <f ca="1">OFFSET([1]aggregated_flows_exergy!C$32,358,0)</f>
        <v>4934.8574148915804</v>
      </c>
      <c r="H178" s="1">
        <f ca="1">OFFSET([1]aggregated_flows_exergy!D$32,358,0)</f>
        <v>14677.1621649999</v>
      </c>
      <c r="I178" s="1">
        <f ca="1">OFFSET([1]aggregated_flows_exergy!E$32,358,0)</f>
        <v>2592.6795734237799</v>
      </c>
      <c r="J178" s="1">
        <f ca="1">OFFSET([1]aggregated_flows_exergy!F$32,358,0)</f>
        <v>531.45571004789599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2287.4876331321302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44" workbookViewId="0">
      <selection activeCell="N54" sqref="N54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7.0845154212318002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22.176646742267582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6</v>
      </c>
      <c r="C10" t="s">
        <v>36</v>
      </c>
      <c r="D10" t="s">
        <v>15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17.439247824180359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4.3218348741539282E-3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13.178877246739969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1.425357096581308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2.8306916459849121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6.5568994212321599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7.3234366661389894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3.5589117368091947</v>
      </c>
    </row>
    <row r="11" spans="1:13" ht="14.5" customHeight="1" x14ac:dyDescent="0.35">
      <c r="A11" t="s">
        <v>36</v>
      </c>
      <c r="B11" t="s">
        <v>15</v>
      </c>
      <c r="C11" t="s">
        <v>36</v>
      </c>
      <c r="D11" t="s">
        <v>11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3.79993539059272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6.4244107286816213E-4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3.2464810197964162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0.2773179388379387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0.27549399088550397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1.5805232440268449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1.697270819958113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0.52214132660776491</v>
      </c>
    </row>
    <row r="12" spans="1:13" ht="14.5" customHeight="1" x14ac:dyDescent="0.35">
      <c r="A12" t="s">
        <v>36</v>
      </c>
      <c r="B12" t="s">
        <v>8</v>
      </c>
      <c r="C12" t="s">
        <v>16</v>
      </c>
      <c r="D12" t="s">
        <v>17</v>
      </c>
      <c r="E12" t="s">
        <v>14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1.4410836001879008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0.92414543619034062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0.12526702614712898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0.3916711378504289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0.50068589741185954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0.5468151813497597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0.39358252142628608</v>
      </c>
    </row>
    <row r="13" spans="1:13" ht="14.5" customHeight="1" x14ac:dyDescent="0.35">
      <c r="A13" t="s">
        <v>36</v>
      </c>
      <c r="B13" t="s">
        <v>9</v>
      </c>
      <c r="C13" t="s">
        <v>16</v>
      </c>
      <c r="D13" t="s">
        <v>18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1.1581222600334597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1.0469871146701222E-4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0.86427292259977961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9.0524513979953966E-2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0.20322012474229192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0.4562395580428602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0.4599088307839499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0.24197387120665795</v>
      </c>
    </row>
    <row r="14" spans="1:13" ht="14.5" customHeight="1" x14ac:dyDescent="0.35">
      <c r="A14" t="s">
        <v>36</v>
      </c>
      <c r="B14" t="s">
        <v>10</v>
      </c>
      <c r="C14" t="s">
        <v>36</v>
      </c>
      <c r="D14" t="s">
        <v>19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4.1823320352104592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1.1291328671038299E-2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3.4417821278516798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0.44310532453040291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0.28615325415735399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1.8598148184418097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1.7576341160035802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0.56488310076506898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20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8.1259232912256785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2.2322974530833511E-2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6.6596411762525296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0.87944958405774687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0.56450955638455291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3.4243016210753079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3.5135599195541172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1.188061750596257</v>
      </c>
    </row>
    <row r="16" spans="1:13" ht="14.5" customHeight="1" x14ac:dyDescent="0.35">
      <c r="A16" t="s">
        <v>36</v>
      </c>
      <c r="B16" t="s">
        <v>20</v>
      </c>
      <c r="C16" t="s">
        <v>16</v>
      </c>
      <c r="D16" t="s">
        <v>17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19</v>
      </c>
      <c r="C17" t="s">
        <v>16</v>
      </c>
      <c r="D17" t="s">
        <v>18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4.1823320352104592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1.1291328671038299E-2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3.4417821278516798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0.44310532453040291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0.28615325415735399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1.8598148184418097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1.7576341160035802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0.56488310076506898</v>
      </c>
    </row>
    <row r="18" spans="1:13" ht="14.5" customHeight="1" x14ac:dyDescent="0.35">
      <c r="A18" t="s">
        <v>36</v>
      </c>
      <c r="B18" t="s">
        <v>10</v>
      </c>
      <c r="C18" t="s">
        <v>3</v>
      </c>
      <c r="D18" t="s">
        <v>13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0.63345057197239685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1.6954033130108512E-3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0.52506213237605304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6.7168086842310695E-2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3.9524949441020023E-2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0.27486381354582634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0.27107131412870117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8.7515444297869394E-2</v>
      </c>
    </row>
    <row r="19" spans="1:13" ht="14.5" customHeight="1" x14ac:dyDescent="0.35">
      <c r="A19" t="s">
        <v>36</v>
      </c>
      <c r="B19" t="s">
        <v>24</v>
      </c>
      <c r="C19" t="s">
        <v>25</v>
      </c>
      <c r="D19" t="s">
        <v>26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6.7558857411468587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8.2836082274089784E-3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5.62202877981718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0.62805092498667214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0.49752242811557201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3.01508754353581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2.6768796518730595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1.0639185457379581</v>
      </c>
    </row>
    <row r="20" spans="1:13" ht="14.5" customHeight="1" x14ac:dyDescent="0.35">
      <c r="A20" t="s">
        <v>36</v>
      </c>
      <c r="B20" t="s">
        <v>24</v>
      </c>
      <c r="C20" t="s">
        <v>3</v>
      </c>
      <c r="D20" t="s">
        <v>4</v>
      </c>
      <c r="E20" t="s">
        <v>7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8.6896539818527998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5.6192477864226804E-3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6.9985545531503695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0.72474061981690296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0.96073956109911995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3.5903079318861399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3.6432478857858497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1.4560981641808119</v>
      </c>
    </row>
    <row r="21" spans="1:13" ht="14.5" customHeight="1" x14ac:dyDescent="0.35">
      <c r="A21" t="s">
        <v>36</v>
      </c>
      <c r="B21" t="s">
        <v>10</v>
      </c>
      <c r="C21" t="s">
        <v>21</v>
      </c>
      <c r="D21" t="s">
        <v>22</v>
      </c>
      <c r="E21" t="s">
        <v>12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107.3860783611231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0.14080811555711298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85.15762600797359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11.946781064489919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42.237598987237305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19.232512930815332</v>
      </c>
    </row>
    <row r="22" spans="1:13" ht="14.5" customHeight="1" x14ac:dyDescent="0.35">
      <c r="A22" t="str">
        <f>A21</f>
        <v>ME</v>
      </c>
      <c r="B22" t="s">
        <v>54</v>
      </c>
      <c r="C22" t="str">
        <f>A22</f>
        <v>ME</v>
      </c>
      <c r="D22" t="s">
        <v>10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250.61634676233868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0.36027313629553354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199.94885841833201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23.976503415079414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26.330711792631639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99.058617092449992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43.972791217206698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14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0.15377733754723519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2.2571178010316872E-4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0.12488786401909568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1.417783367749623E-2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1.4485928070539899E-2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6.8455248991775908E-2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6.3018396413398792E-2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2.2303692142059836E-2</v>
      </c>
    </row>
    <row r="25" spans="1:13" ht="14.5" customHeight="1" x14ac:dyDescent="0.35">
      <c r="A25" t="s">
        <v>3</v>
      </c>
      <c r="B25" t="s">
        <v>4</v>
      </c>
      <c r="C25" t="s">
        <v>37</v>
      </c>
      <c r="D25" t="s">
        <v>6</v>
      </c>
      <c r="E25" t="s">
        <v>7</v>
      </c>
      <c r="F25" s="2">
        <f ca="1">SUMIFS('Engines indvidual'!F$87:F$176,'Engines indvidual'!$B$87:$B$176,'Full system - simplified'!$B25,'Engines indvidual'!$D$87:$D$176,'Full system - simplified'!$D25,'Engines indvidual'!$E$87:$E$176,'Full system - simplified'!$E25)*0.000001</f>
        <v>5.3390023466401496E-3</v>
      </c>
      <c r="G25" s="3">
        <f ca="1">SUMIFS('Engines indvidual'!G$87:G$176,'Engines indvidual'!$B$87:$B$176,'Full system - simplified'!$B25,'Engines indvidual'!$D$87:$D$176,'Full system - simplified'!$D25,'Engines indvidual'!$E$87:$E$176,'Full system - simplified'!$E25)*0.000001</f>
        <v>1.7647518533353628E-3</v>
      </c>
      <c r="H25" s="3">
        <f ca="1">SUMIFS('Engines indvidual'!H$87:H$176,'Engines indvidual'!$B$87:$B$176,'Full system - simplified'!$B25,'Engines indvidual'!$D$87:$D$176,'Full system - simplified'!$D25,'Engines indvidual'!$E$87:$E$176,'Full system - simplified'!$E25)*0.000001</f>
        <v>2.8592053696498703E-3</v>
      </c>
      <c r="I25" s="3">
        <f ca="1">SUMIFS('Engines indvidual'!I$87:I$176,'Engines indvidual'!$B$87:$B$176,'Full system - simplified'!$B25,'Engines indvidual'!$D$87:$D$176,'Full system - simplified'!$D25,'Engines indvidual'!$E$87:$E$176,'Full system - simplified'!$E25)*0.000001</f>
        <v>6.2470588714104598E-4</v>
      </c>
      <c r="J25" s="3">
        <f ca="1">SUMIFS('Engines indvidual'!J$87:J$176,'Engines indvidual'!$B$87:$B$176,'Full system - simplified'!$B25,'Engines indvidual'!$D$87:$D$176,'Full system - simplified'!$D25,'Engines indvidual'!$E$87:$E$176,'Full system - simplified'!$E25)*0.000001</f>
        <v>9.033923651389685E-5</v>
      </c>
      <c r="K25" s="3">
        <f ca="1">SUMIFS('Engines indvidual'!K$87:K$176,'Engines indvidual'!$B$87:$B$176,'Full system - simplified'!$B25,'Engines indvidual'!$D$87:$D$176,'Full system - simplified'!$D25,'Engines indvidual'!$E$87:$E$176,'Full system - simplified'!$E25)*0.000001</f>
        <v>3.1690637449949067E-3</v>
      </c>
      <c r="L25" s="3">
        <f ca="1">SUMIFS('Engines indvidual'!L$87:L$176,'Engines indvidual'!$B$87:$B$176,'Full system - simplified'!$B25,'Engines indvidual'!$D$87:$D$176,'Full system - simplified'!$D25,'Engines indvidual'!$E$87:$E$176,'Full system - simplified'!$E25)*0.000001</f>
        <v>1.321796824874261E-3</v>
      </c>
      <c r="M25" s="3">
        <f ca="1">SUMIFS('Engines indvidual'!M$87:M$176,'Engines indvidual'!$B$87:$B$176,'Full system - simplified'!$B25,'Engines indvidual'!$D$87:$D$176,'Full system - simplified'!$D25,'Engines indvidual'!$E$87:$E$176,'Full system - simplified'!$E25)*0.000001</f>
        <v>8.4814177677100988E-4</v>
      </c>
    </row>
    <row r="26" spans="1:13" ht="14.5" customHeight="1" x14ac:dyDescent="0.35">
      <c r="A26" t="s">
        <v>37</v>
      </c>
      <c r="B26" t="s">
        <v>6</v>
      </c>
      <c r="C26" t="s">
        <v>37</v>
      </c>
      <c r="D26" t="s">
        <v>8</v>
      </c>
      <c r="E26" t="s">
        <v>7</v>
      </c>
      <c r="F26" s="2">
        <f ca="1">SUMIFS('Engines indvidual'!F$87:F$176,'Engines indvidual'!$B$87:$B$176,'Full system - simplified'!$B26,'Engines indvidual'!$D$87:$D$176,'Full system - simplified'!$D26,'Engines indvidual'!$E$87:$E$176,'Full system - simplified'!$E26)*0.000001</f>
        <v>7.9139880154120394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2.9596816149046283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4.0076953078316215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0.65899314144736187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0.2876179512284277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3.391627075330137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3.0905017728267912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1.4318591672551058</v>
      </c>
    </row>
    <row r="27" spans="1:13" ht="14.5" customHeight="1" x14ac:dyDescent="0.35">
      <c r="A27" t="s">
        <v>37</v>
      </c>
      <c r="B27" t="s">
        <v>8</v>
      </c>
      <c r="C27" t="s">
        <v>37</v>
      </c>
      <c r="D27" t="s">
        <v>9</v>
      </c>
      <c r="E27" t="s">
        <v>7</v>
      </c>
      <c r="F27" s="2">
        <f ca="1">SUMIFS('Engines indvidual'!F$87:F$176,'Engines indvidual'!$B$87:$B$176,'Full system - simplified'!$B27,'Engines indvidual'!$D$87:$D$176,'Full system - simplified'!$D27,'Engines indvidual'!$E$87:$E$176,'Full system - simplified'!$E27)*0.000001</f>
        <v>7.6539575759840881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2.8347460668352746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3.9061504056598988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0.64382031033245068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0.26924079315646982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3.3020865868830103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3.0169168224492449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1.3349541666518501</v>
      </c>
    </row>
    <row r="28" spans="1:13" ht="14.5" customHeight="1" x14ac:dyDescent="0.35">
      <c r="A28" t="s">
        <v>37</v>
      </c>
      <c r="B28" t="s">
        <v>9</v>
      </c>
      <c r="C28" t="s">
        <v>37</v>
      </c>
      <c r="D28" t="s">
        <v>10</v>
      </c>
      <c r="E28" t="s">
        <v>7</v>
      </c>
      <c r="F28" s="2">
        <f ca="1">SUMIFS('Engines indvidual'!F$87:F$176,'Engines indvidual'!$B$87:$B$176,'Full system - simplified'!$B28,'Engines indvidual'!$D$87:$D$176,'Full system - simplified'!$D28,'Engines indvidual'!$E$87:$E$176,'Full system - simplified'!$E28)*0.000001</f>
        <v>7.0942529442990301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2.5893737025639694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3.6503214177712899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0.60642866725531253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0.24812915670846236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3.0658590862675781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2.8015818906107328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1.226811967420731</v>
      </c>
    </row>
    <row r="29" spans="1:13" ht="14.5" customHeight="1" x14ac:dyDescent="0.35">
      <c r="A29" t="s">
        <v>37</v>
      </c>
      <c r="B29" t="s">
        <v>11</v>
      </c>
      <c r="C29" t="s">
        <v>37</v>
      </c>
      <c r="D29" t="s">
        <v>6</v>
      </c>
      <c r="E29" t="s">
        <v>12</v>
      </c>
      <c r="F29" s="2">
        <f ca="1">SUMIFS('Engines indvidual'!F$87:F$176,'Engines indvidual'!$B$87:$B$176,'Full system - simplified'!$B29,'Engines indvidual'!$D$87:$D$176,'Full system - simplified'!$D29,'Engines indvidual'!$E$87:$E$176,'Full system - simplified'!$E29)*0.000001</f>
        <v>9.5364176727926981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3.5039868770766796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4.8533039514378622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0.84098554290987837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0.33814130136827431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4.0872284832192607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3.7618290347118957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1.6873601548615587</v>
      </c>
    </row>
    <row r="30" spans="1:13" ht="14.5" customHeight="1" x14ac:dyDescent="0.35">
      <c r="A30" t="s">
        <v>37</v>
      </c>
      <c r="B30" t="s">
        <v>10</v>
      </c>
      <c r="C30" t="s">
        <v>37</v>
      </c>
      <c r="D30" t="s">
        <v>11</v>
      </c>
      <c r="E30" t="s">
        <v>7</v>
      </c>
      <c r="F30" s="2">
        <f ca="1">SUMIFS('Engines indvidual'!F$87:F$176,'Engines indvidual'!$B$87:$B$176,'Full system - simplified'!$B30,'Engines indvidual'!$D$87:$D$176,'Full system - simplified'!$D30,'Engines indvidual'!$E$87:$E$176,'Full system - simplified'!$E30)*0.000001</f>
        <v>36.262821022740511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11.77607902491666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19.814986182287427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3.5923805906475161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1.0793752248889839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15.70523713262302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14.96082523003734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5.5967586600801198</v>
      </c>
    </row>
    <row r="31" spans="1:13" ht="14.5" customHeight="1" x14ac:dyDescent="0.35">
      <c r="A31" t="s">
        <v>37</v>
      </c>
      <c r="B31" t="s">
        <v>11</v>
      </c>
      <c r="C31" t="s">
        <v>3</v>
      </c>
      <c r="D31" t="s">
        <v>24</v>
      </c>
      <c r="E31" t="s">
        <v>7</v>
      </c>
      <c r="F31" s="2">
        <f ca="1">SUMIFS('Engines indvidual'!F$87:F$176,'Engines indvidual'!$B$87:$B$176,'Full system - simplified'!$B31,'Engines indvidual'!$D$87:$D$176,'Full system - simplified'!$D31,'Engines indvidual'!$E$87:$E$176,'Full system - simplified'!$E31)*0.000001</f>
        <v>21.042478099276252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6.3783446079999528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11.93621371945814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2.156508836437427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0.57141093538073773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9.1655041587943096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8.8659218308067711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3.0110521096751639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13</v>
      </c>
      <c r="E32" t="s">
        <v>14</v>
      </c>
      <c r="F32" s="2">
        <f ca="1">SUMIFS('Engines indvidual'!F$87:F$176,'Engines indvidual'!$B$87:$B$176,'Full system - simplified'!$B32,'Engines indvidual'!$D$87:$D$176,'Full system - simplified'!$D32,'Engines indvidual'!$E$87:$E$176,'Full system - simplified'!$E32)*0.000001</f>
        <v>0.46280325141239226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0.13173394659608048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0.25937056143788328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6.0169376848747298E-2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1.1529366529681392E-2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0.20909684040336357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0.1941860788383083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5.9520332170721404E-2</v>
      </c>
    </row>
    <row r="33" spans="1:13" ht="14.5" customHeight="1" x14ac:dyDescent="0.35">
      <c r="A33" t="s">
        <v>37</v>
      </c>
      <c r="B33" t="s">
        <v>6</v>
      </c>
      <c r="C33" t="s">
        <v>37</v>
      </c>
      <c r="D33" t="s">
        <v>15</v>
      </c>
      <c r="E33" t="s">
        <v>7</v>
      </c>
      <c r="F33" s="2">
        <f ca="1">SUMIFS('Engines indvidual'!F$87:F$176,'Engines indvidual'!$B$87:$B$176,'Full system - simplified'!$B33,'Engines indvidual'!$D$87:$D$176,'Full system - simplified'!$D33,'Engines indvidual'!$E$87:$E$176,'Full system - simplified'!$E33)*0.000001</f>
        <v>7.9139880154120394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2.9596816149046283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4.0076953078316215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0.65899314144736187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0.2876179512284277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3.391627075330137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3.0905017728267912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1.4318591672551058</v>
      </c>
    </row>
    <row r="34" spans="1:13" ht="14.5" customHeight="1" x14ac:dyDescent="0.35">
      <c r="A34" t="s">
        <v>37</v>
      </c>
      <c r="B34" t="s">
        <v>15</v>
      </c>
      <c r="C34" t="s">
        <v>37</v>
      </c>
      <c r="D34" t="s">
        <v>11</v>
      </c>
      <c r="E34" t="s">
        <v>7</v>
      </c>
      <c r="F34" s="2">
        <f ca="1">SUMIFS('Engines indvidual'!F$87:F$176,'Engines indvidual'!$B$87:$B$176,'Full system - simplified'!$B34,'Engines indvidual'!$D$87:$D$176,'Full system - simplified'!$D34,'Engines indvidual'!$E$87:$E$176,'Full system - simplified'!$E34)*0.000001</f>
        <v>0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0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0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0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0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0</v>
      </c>
    </row>
    <row r="35" spans="1:13" ht="14.5" customHeight="1" x14ac:dyDescent="0.35">
      <c r="A35" t="s">
        <v>37</v>
      </c>
      <c r="B35" t="s">
        <v>8</v>
      </c>
      <c r="C35" t="s">
        <v>16</v>
      </c>
      <c r="D35" t="s">
        <v>17</v>
      </c>
      <c r="E35" t="s">
        <v>14</v>
      </c>
      <c r="F35" s="2">
        <f ca="1">SUMIFS('Engines indvidual'!F$87:F$176,'Engines indvidual'!$B$87:$B$176,'Full system - simplified'!$B35,'Engines indvidual'!$D$87:$D$176,'Full system - simplified'!$D35,'Engines indvidual'!$E$87:$E$176,'Full system - simplified'!$E35)*0.000001</f>
        <v>0.26003043942794996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0.12493554806935403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0.10154490217172224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1.5172831114911196E-2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1.8377158071957826E-2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8.9540488447126754E-2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7.3584950377546129E-2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9.6905000603255992E-2</v>
      </c>
    </row>
    <row r="36" spans="1:13" ht="14.5" customHeight="1" x14ac:dyDescent="0.35">
      <c r="A36" t="s">
        <v>37</v>
      </c>
      <c r="B36" t="s">
        <v>9</v>
      </c>
      <c r="C36" t="s">
        <v>16</v>
      </c>
      <c r="D36" t="s">
        <v>18</v>
      </c>
      <c r="E36" t="s">
        <v>14</v>
      </c>
      <c r="F36" s="2">
        <f ca="1">SUMIFS('Engines indvidual'!F$87:F$176,'Engines indvidual'!$B$87:$B$176,'Full system - simplified'!$B36,'Engines indvidual'!$D$87:$D$176,'Full system - simplified'!$D36,'Engines indvidual'!$E$87:$E$176,'Full system - simplified'!$E36)*0.000001</f>
        <v>0.55970463168505968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0.24537236427130607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0.25582898788860914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3.7391643077138187E-2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2.1111636448007485E-2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0.23622750061543205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0.21533493183851207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0.10814219923111901</v>
      </c>
    </row>
    <row r="37" spans="1:13" ht="14.5" customHeight="1" x14ac:dyDescent="0.35">
      <c r="A37" t="s">
        <v>37</v>
      </c>
      <c r="B37" t="s">
        <v>10</v>
      </c>
      <c r="C37" t="s">
        <v>37</v>
      </c>
      <c r="D37" t="s">
        <v>19</v>
      </c>
      <c r="E37" t="s">
        <v>14</v>
      </c>
      <c r="F37" s="2">
        <f ca="1">SUMIFS('Engines indvidual'!F$87:F$176,'Engines indvidual'!$B$87:$B$176,'Full system - simplified'!$B37,'Engines indvidual'!$D$87:$D$176,'Full system - simplified'!$D37,'Engines indvidual'!$E$87:$E$176,'Full system - simplified'!$E37)*0.000001</f>
        <v>3.1373384055217297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0.96147420231622294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1.756744755703155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0.34421383763347191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7.4905609868858525E-2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1.4758357184061859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1.2745873020685159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0.38691538504700607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20</v>
      </c>
      <c r="E38" t="s">
        <v>14</v>
      </c>
      <c r="F38" s="2">
        <f ca="1">SUMIFS('Engines indvidual'!F$87:F$176,'Engines indvidual'!$B$87:$B$176,'Full system - simplified'!$B38,'Engines indvidual'!$D$87:$D$176,'Full system - simplified'!$D38,'Engines indvidual'!$E$87:$E$176,'Full system - simplified'!$E38)*0.000001</f>
        <v>5.8399909108127108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1.7713015248069959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3.2686799202521661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0.65631594983988406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0.1436935159136537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2.6080520744797098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2.4511736660152832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0.78076517031770287</v>
      </c>
    </row>
    <row r="39" spans="1:13" ht="14.5" customHeight="1" x14ac:dyDescent="0.35">
      <c r="A39" t="s">
        <v>37</v>
      </c>
      <c r="B39" t="s">
        <v>20</v>
      </c>
      <c r="C39" t="s">
        <v>16</v>
      </c>
      <c r="D39" t="s">
        <v>17</v>
      </c>
      <c r="E39" t="s">
        <v>14</v>
      </c>
      <c r="F39" s="2">
        <f ca="1">SUMIFS('Engines indvidual'!F$87:F$176,'Engines indvidual'!$B$87:$B$176,'Full system - simplified'!$B39,'Engines indvidual'!$D$87:$D$176,'Full system - simplified'!$D39,'Engines indvidual'!$E$87:$E$176,'Full system - simplified'!$E39)*0.000001</f>
        <v>5.8399909108127108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1.7713015248069959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3.2686799202521661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0.65631594983988406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0.1436935159136537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2.6080520744797098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2.4511736660152832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0.78076517031770287</v>
      </c>
    </row>
    <row r="40" spans="1:13" ht="14.5" customHeight="1" x14ac:dyDescent="0.35">
      <c r="A40" t="s">
        <v>37</v>
      </c>
      <c r="B40" t="s">
        <v>19</v>
      </c>
      <c r="C40" t="s">
        <v>16</v>
      </c>
      <c r="D40" t="s">
        <v>18</v>
      </c>
      <c r="E40" t="s">
        <v>14</v>
      </c>
      <c r="F40" s="2">
        <f ca="1">SUMIFS('Engines indvidual'!F$87:F$176,'Engines indvidual'!$B$87:$B$176,'Full system - simplified'!$B40,'Engines indvidual'!$D$87:$D$176,'Full system - simplified'!$D40,'Engines indvidual'!$E$87:$E$176,'Full system - simplified'!$E40)*0.000001</f>
        <v>3.1373384055217297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0.96147420231622294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1.756744755703155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0.34421383763347191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7.4905609868858525E-2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1.4758357184061859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1.2745873020685159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0.38691538504700607</v>
      </c>
    </row>
    <row r="41" spans="1:13" ht="14.5" customHeight="1" x14ac:dyDescent="0.35">
      <c r="A41" t="s">
        <v>37</v>
      </c>
      <c r="B41" t="s">
        <v>10</v>
      </c>
      <c r="C41" t="s">
        <v>3</v>
      </c>
      <c r="D41" t="s">
        <v>13</v>
      </c>
      <c r="E41" t="s">
        <v>14</v>
      </c>
      <c r="F41" s="2">
        <f ca="1">SUMIFS('Engines indvidual'!F$87:F$176,'Engines indvidual'!$B$87:$B$176,'Full system - simplified'!$B41,'Engines indvidual'!$D$87:$D$176,'Full system - simplified'!$D41,'Engines indvidual'!$E$87:$E$176,'Full system - simplified'!$E41)*0.000001</f>
        <v>0.36890869617646871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9.6015483091249895E-2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0.21737518641766049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4.7177125114565108E-2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8.3409015529947537E-3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0.16595651910759779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0.15912728777770299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4.3824889291169782E-2</v>
      </c>
    </row>
    <row r="42" spans="1:13" ht="14.5" customHeight="1" x14ac:dyDescent="0.35">
      <c r="A42" t="s">
        <v>37</v>
      </c>
      <c r="B42" t="s">
        <v>24</v>
      </c>
      <c r="C42" t="s">
        <v>25</v>
      </c>
      <c r="D42" t="s">
        <v>26</v>
      </c>
      <c r="E42" t="s">
        <v>14</v>
      </c>
      <c r="F42" s="2">
        <f ca="1">SUMIFS('Engines indvidual'!F$87:F$176,'Engines indvidual'!$B$87:$B$176,'Full system - simplified'!$B42,'Engines indvidual'!$D$87:$D$176,'Full system - simplified'!$D42,'Engines indvidual'!$E$87:$E$176,'Full system - simplified'!$E42)*0.000001</f>
        <v>9.6218260323394293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2.8692549161887833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5.5040193618164501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1.0110670874328809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0.23748466690132874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4.3085586678437124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3.9010572563274795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1.412210108168291</v>
      </c>
    </row>
    <row r="43" spans="1:13" ht="14.5" customHeight="1" x14ac:dyDescent="0.35">
      <c r="A43" t="s">
        <v>37</v>
      </c>
      <c r="B43" t="s">
        <v>24</v>
      </c>
      <c r="C43" t="s">
        <v>3</v>
      </c>
      <c r="D43" t="s">
        <v>4</v>
      </c>
      <c r="E43" t="s">
        <v>7</v>
      </c>
      <c r="F43" s="2">
        <f ca="1">SUMIFS('Engines indvidual'!F$87:F$176,'Engines indvidual'!$B$87:$B$176,'Full system - simplified'!$B43,'Engines indvidual'!$D$87:$D$176,'Full system - simplified'!$D43,'Engines indvidual'!$E$87:$E$176,'Full system - simplified'!$E43)*0.000001</f>
        <v>11.420652066936821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3.5090896918111696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6.4321943576416905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1.1454417490045459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0.33392626847940904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4.8569454909505971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4.9648645744792912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1.5988420015068729</v>
      </c>
    </row>
    <row r="44" spans="1:13" ht="14.5" customHeight="1" x14ac:dyDescent="0.35">
      <c r="A44" t="s">
        <v>37</v>
      </c>
      <c r="B44" t="s">
        <v>10</v>
      </c>
      <c r="C44" t="s">
        <v>30</v>
      </c>
      <c r="D44" t="s">
        <v>31</v>
      </c>
      <c r="E44" t="s">
        <v>12</v>
      </c>
      <c r="F44" s="2">
        <f ca="1">SUMIFS('Engines indvidual'!F$87:F$176,'Engines indvidual'!$B$87:$B$176,'Full system - simplified'!$B44,'Engines indvidual'!$D$87:$D$176,'Full system - simplified'!$D44,'Engines indvidual'!$E$87:$E$176,'Full system - simplified'!$E44)*0.000001</f>
        <v>62.015060713286694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20.781102004670501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34.328062288766255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6.2492192962949575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1.8514970157839417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26.971293296935141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26.344290974584506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9.8942963339961096</v>
      </c>
    </row>
    <row r="45" spans="1:13" ht="14.5" customHeight="1" x14ac:dyDescent="0.35">
      <c r="A45" t="s">
        <v>37</v>
      </c>
      <c r="B45" t="s">
        <v>10</v>
      </c>
      <c r="C45" t="s">
        <v>3</v>
      </c>
      <c r="D45" t="s">
        <v>32</v>
      </c>
      <c r="E45" t="s">
        <v>14</v>
      </c>
      <c r="F45" s="2">
        <f ca="1">SUMIFS('Engines indvidual'!F$87:F$176,'Engines indvidual'!$B$87:$B$176,'Full system - simplified'!$B45,'Engines indvidual'!$D$87:$D$176,'Full system - simplified'!$D45,'Engines indvidual'!$E$87:$E$176,'Full system - simplified'!$E45)*0.000001</f>
        <v>0.85095044339192205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0.22777829180960699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0.49857844255209871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0.10469171764814289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1.9901991382070296E-2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0.38358846854159839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0.36318932785786545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0.10417264699245739</v>
      </c>
    </row>
    <row r="46" spans="1:13" ht="14.5" customHeight="1" x14ac:dyDescent="0.35">
      <c r="A46" t="str">
        <f>A45</f>
        <v>AE</v>
      </c>
      <c r="B46" t="s">
        <v>54</v>
      </c>
      <c r="C46" t="str">
        <f>A46</f>
        <v>AE</v>
      </c>
      <c r="D46" t="s">
        <v>10</v>
      </c>
      <c r="E46" t="s">
        <v>55</v>
      </c>
      <c r="F46" s="2">
        <f ca="1">SUMIFS('Engines indvidual'!F$87:F$176,'Engines indvidual'!$B$87:$B$176,'Full system - simplified'!$B46,'Engines indvidual'!$D$87:$D$176,'Full system - simplified'!$D46,'Engines indvidual'!$E$87:$E$176,'Full system - simplified'!$E46)*0.000001</f>
        <v>125.04141824124639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43.2765091085802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65.542145892624035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12.52428960795274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3.6984736320892155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51.918858601235463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53.380038601024197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19.742521038986318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14</v>
      </c>
      <c r="F47" s="2">
        <f ca="1">SUMIFS('Engines indvidual'!F$87:F$176,'Engines indvidual'!$B$87:$B$176,'Full system - simplified'!$B47,'Engines indvidual'!$D$87:$D$176,'Full system - simplified'!$D47,'Engines indvidual'!$E$87:$E$176,'Full system - simplified'!$E47)*0.000001</f>
        <v>6.1555876100334417E-2</v>
      </c>
      <c r="G47" s="3">
        <f ca="1">SUMIFS('Engines indvidual'!G$87:G$176,'Engines indvidual'!$B$87:$B$176,'Full system - simplified'!$B47,'Engines indvidual'!$D$87:$D$176,'Full system - simplified'!$D47,'Engines indvidual'!$E$87:$E$176,'Full system - simplified'!$E47)*0.000001</f>
        <v>1.373020519462948E-2</v>
      </c>
      <c r="H47" s="3">
        <f ca="1">SUMIFS('Engines indvidual'!H$87:H$176,'Engines indvidual'!$B$87:$B$176,'Full system - simplified'!$B47,'Engines indvidual'!$D$87:$D$176,'Full system - simplified'!$D47,'Engines indvidual'!$E$87:$E$176,'Full system - simplified'!$E47)*0.000001</f>
        <v>3.9674756031368531E-2</v>
      </c>
      <c r="I47" s="3">
        <f ca="1">SUMIFS('Engines indvidual'!I$87:I$176,'Engines indvidual'!$B$87:$B$176,'Full system - simplified'!$B47,'Engines indvidual'!$D$87:$D$176,'Full system - simplified'!$D47,'Engines indvidual'!$E$87:$E$176,'Full system - simplified'!$E47)*0.000001</f>
        <v>6.1382908820144261E-3</v>
      </c>
      <c r="J47" s="3">
        <f ca="1">SUMIFS('Engines indvidual'!J$87:J$176,'Engines indvidual'!$B$87:$B$176,'Full system - simplified'!$B47,'Engines indvidual'!$D$87:$D$176,'Full system - simplified'!$D47,'Engines indvidual'!$E$87:$E$176,'Full system - simplified'!$E47)*0.000001</f>
        <v>2.0126239923221869E-3</v>
      </c>
      <c r="K47" s="3">
        <f ca="1">SUMIFS('Engines indvidual'!K$87:K$176,'Engines indvidual'!$B$87:$B$176,'Full system - simplified'!$B47,'Engines indvidual'!$D$87:$D$176,'Full system - simplified'!$D47,'Engines indvidual'!$E$87:$E$176,'Full system - simplified'!$E47)*0.000001</f>
        <v>2.9716346146805548E-2</v>
      </c>
      <c r="L47" s="3">
        <f ca="1">SUMIFS('Engines indvidual'!L$87:L$176,'Engines indvidual'!$B$87:$B$176,'Full system - simplified'!$B47,'Engines indvidual'!$D$87:$D$176,'Full system - simplified'!$D47,'Engines indvidual'!$E$87:$E$176,'Full system - simplified'!$E47)*0.000001</f>
        <v>2.4481271611707139E-2</v>
      </c>
      <c r="M47" s="3">
        <f ca="1">SUMIFS('Engines indvidual'!M$87:M$176,'Engines indvidual'!$B$87:$B$176,'Full system - simplified'!$B47,'Engines indvidual'!$D$87:$D$176,'Full system - simplified'!$D47,'Engines indvidual'!$E$87:$E$176,'Full system - simplified'!$E47)*0.000001</f>
        <v>7.3582583418218611E-3</v>
      </c>
    </row>
    <row r="49" spans="1:13" ht="14.5" customHeight="1" x14ac:dyDescent="0.35">
      <c r="A49" t="s">
        <v>16</v>
      </c>
      <c r="B49" t="s">
        <v>17</v>
      </c>
      <c r="C49" t="s">
        <v>16</v>
      </c>
      <c r="D49" t="s">
        <v>18</v>
      </c>
      <c r="E49" t="s">
        <v>14</v>
      </c>
      <c r="F49" s="2">
        <f t="shared" ref="F49:M49" ca="1" si="0">F12+F16+F35+F39-F50</f>
        <v>12.422624021708739</v>
      </c>
      <c r="G49" s="2">
        <f t="shared" ca="1" si="0"/>
        <v>1.4569712855244032</v>
      </c>
      <c r="H49" s="2">
        <f t="shared" ca="1" si="0"/>
        <v>8.6274107299374592</v>
      </c>
      <c r="I49" s="2">
        <f t="shared" ca="1" si="0"/>
        <v>1.3640920780791912</v>
      </c>
      <c r="J49" s="2">
        <f t="shared" ca="1" si="0"/>
        <v>0.97414992816775625</v>
      </c>
      <c r="K49" s="2">
        <f t="shared" ca="1" si="0"/>
        <v>5.0972009778770051</v>
      </c>
      <c r="L49" s="2">
        <f t="shared" ca="1" si="0"/>
        <v>5.2474772962100262</v>
      </c>
      <c r="M49" s="2">
        <f t="shared" ca="1" si="0"/>
        <v>2.077945747621762</v>
      </c>
    </row>
    <row r="50" spans="1:13" ht="14.5" customHeight="1" x14ac:dyDescent="0.35">
      <c r="A50" t="s">
        <v>16</v>
      </c>
      <c r="B50" t="s">
        <v>17</v>
      </c>
      <c r="C50" t="s">
        <v>25</v>
      </c>
      <c r="D50" t="s">
        <v>38</v>
      </c>
      <c r="E50" t="s">
        <v>14</v>
      </c>
      <c r="F50" s="2">
        <f>([1]aggregated_flows_exergy!B$479-[1]aggregated_flows_exergy!B$482)*0.000001</f>
        <v>3.2444042199455012</v>
      </c>
      <c r="G50" s="2">
        <f>([1]aggregated_flows_exergy!C$479-[1]aggregated_flows_exergy!C$482)*0.000001</f>
        <v>0.46158876188278009</v>
      </c>
      <c r="H50" s="2">
        <f>([1]aggregated_flows_exergy!D$479-[1]aggregated_flows_exergy!D$482)*0.000001</f>
        <v>2.3266007049292994</v>
      </c>
      <c r="I50" s="2">
        <f>([1]aggregated_flows_exergy!E$479-[1]aggregated_flows_exergy!E$482)*0.000001</f>
        <v>0.31211331308048007</v>
      </c>
      <c r="J50" s="2">
        <f>([1]aggregated_flows_exergy!F$479-[1]aggregated_flows_exergy!F$482)*0.000001</f>
        <v>0.14410144005283701</v>
      </c>
      <c r="K50" s="2">
        <f>([1]aggregated_flows_exergy!G$479-[1]aggregated_flows_exergy!G$482)*0.000001</f>
        <v>1.5253791035369988</v>
      </c>
      <c r="L50" s="2">
        <f>([1]aggregated_flows_exergy!H$479-[1]aggregated_flows_exergy!H$482)*0.000001</f>
        <v>1.3376564210866801</v>
      </c>
      <c r="M50" s="2">
        <f>([1]aggregated_flows_exergy!I$479-[1]aggregated_flows_exergy!I$482)*0.000001</f>
        <v>0.38136869532173989</v>
      </c>
    </row>
    <row r="51" spans="1:13" ht="14.5" customHeight="1" x14ac:dyDescent="0.35">
      <c r="A51" t="s">
        <v>25</v>
      </c>
      <c r="B51" t="s">
        <v>26</v>
      </c>
      <c r="C51" t="s">
        <v>25</v>
      </c>
      <c r="D51" t="s">
        <v>38</v>
      </c>
      <c r="E51" t="s">
        <v>14</v>
      </c>
      <c r="F51" s="2">
        <f>([1]aggregated_flows_exergy!B$498-[1]aggregated_flows_exergy!B$499)*0.000001</f>
        <v>10.870576729180531</v>
      </c>
      <c r="G51" s="2">
        <f>([1]aggregated_flows_exergy!C$498-[1]aggregated_flows_exergy!C$499)*0.000001</f>
        <v>4.9418622286567819</v>
      </c>
      <c r="H51" s="2">
        <f>([1]aggregated_flows_exergy!D$498-[1]aggregated_flows_exergy!D$499)*0.000001</f>
        <v>5.0877626892342755</v>
      </c>
      <c r="I51" s="2">
        <f>([1]aggregated_flows_exergy!E$498-[1]aggregated_flows_exergy!E$499)*0.000001</f>
        <v>0.75081095889419491</v>
      </c>
      <c r="J51" s="2">
        <f>([1]aggregated_flows_exergy!F$498-[1]aggregated_flows_exergy!F$499)*0.000001</f>
        <v>9.014085239542298E-2</v>
      </c>
      <c r="K51" s="2">
        <f>([1]aggregated_flows_exergy!G$498-[1]aggregated_flows_exergy!G$499)*0.000001</f>
        <v>6.5149143259059699</v>
      </c>
      <c r="L51" s="2">
        <f>([1]aggregated_flows_exergy!H$498-[1]aggregated_flows_exergy!H$499)*0.000001</f>
        <v>3.820487374233541</v>
      </c>
      <c r="M51" s="2">
        <f>([1]aggregated_flows_exergy!I$498-[1]aggregated_flows_exergy!I$499)*0.000001</f>
        <v>0.53517502904116687</v>
      </c>
    </row>
    <row r="52" spans="1:13" ht="14.5" customHeight="1" x14ac:dyDescent="0.35">
      <c r="A52" t="s">
        <v>25</v>
      </c>
      <c r="B52" t="s">
        <v>39</v>
      </c>
      <c r="C52" t="s">
        <v>25</v>
      </c>
      <c r="D52" t="s">
        <v>26</v>
      </c>
      <c r="E52" t="s">
        <v>7</v>
      </c>
      <c r="F52" s="2">
        <f>([1]aggregated_flows_exergy!B$510-[1]aggregated_flows_exergy!B$509-SUM([1]aggregated_flows_exergy!B$511:'[1]aggregated_flows_exergy'!B$516))*0.000001</f>
        <v>5.7096501334865497</v>
      </c>
      <c r="G52" s="2">
        <f>([1]aggregated_flows_exergy!C$510-[1]aggregated_flows_exergy!C$509-SUM([1]aggregated_flows_exergy!C$511:'[1]aggregated_flows_exergy'!C$516))*0.000001</f>
        <v>4.6630771794128885</v>
      </c>
      <c r="H52" s="2">
        <f>([1]aggregated_flows_exergy!D$510-[1]aggregated_flows_exergy!D$509-SUM([1]aggregated_flows_exergy!D$511:'[1]aggregated_flows_exergy'!D$516))*0.000001</f>
        <v>0.90369818450296857</v>
      </c>
      <c r="I52" s="2">
        <f>([1]aggregated_flows_exergy!E$510-[1]aggregated_flows_exergy!E$509-SUM([1]aggregated_flows_exergy!E$511:'[1]aggregated_flows_exergy'!E$516))*0.000001</f>
        <v>0.17069798557507224</v>
      </c>
      <c r="J52" s="2">
        <f>([1]aggregated_flows_exergy!F$510-[1]aggregated_flows_exergy!F$509-SUM([1]aggregated_flows_exergy!F$511:'[1]aggregated_flows_exergy'!F$516))*0.000001</f>
        <v>-2.7823216004492946E-2</v>
      </c>
      <c r="K52" s="2">
        <f>([1]aggregated_flows_exergy!G$510-[1]aggregated_flows_exergy!G$509-SUM([1]aggregated_flows_exergy!G$511:'[1]aggregated_flows_exergy'!G$516))*0.000001</f>
        <v>3.7689686011003198</v>
      </c>
      <c r="L52" s="2">
        <f>([1]aggregated_flows_exergy!H$510-[1]aggregated_flows_exergy!H$509-SUM([1]aggregated_flows_exergy!H$511:'[1]aggregated_flows_exergy'!H$516))*0.000001</f>
        <v>1.8451238843803666</v>
      </c>
      <c r="M52" s="2">
        <f>([1]aggregated_flows_exergy!I$510-[1]aggregated_flows_exergy!I$509-SUM([1]aggregated_flows_exergy!I$511:'[1]aggregated_flows_exergy'!I$516))*0.000001</f>
        <v>9.5557648005575868E-2</v>
      </c>
    </row>
    <row r="53" spans="1:13" ht="14.5" customHeight="1" x14ac:dyDescent="0.35">
      <c r="A53" t="s">
        <v>25</v>
      </c>
      <c r="B53" t="s">
        <v>39</v>
      </c>
      <c r="C53" t="s">
        <v>3</v>
      </c>
      <c r="D53" t="s">
        <v>4</v>
      </c>
      <c r="E53" t="s">
        <v>7</v>
      </c>
      <c r="F53" s="2">
        <f>[1]aggregated_flows_exergy!B$506*0.000001</f>
        <v>1.5103823533040599</v>
      </c>
      <c r="G53" s="2">
        <f>[1]aggregated_flows_exergy!C$506*0.000001</f>
        <v>1.0434617423271599</v>
      </c>
      <c r="H53" s="2">
        <f>[1]aggregated_flows_exergy!D$506*0.000001</f>
        <v>0.38408615846056199</v>
      </c>
      <c r="I53" s="2">
        <f>[1]aggregated_flows_exergy!E$506*0.000001</f>
        <v>8.2362099874332392E-2</v>
      </c>
      <c r="J53" s="2">
        <f>[1]aggregated_flows_exergy!F$506*0.000001</f>
        <v>4.7235264201508497E-4</v>
      </c>
      <c r="K53" s="2">
        <f>[1]aggregated_flows_exergy!G$506*0.000001</f>
        <v>0.98527050887994394</v>
      </c>
      <c r="L53" s="2">
        <f>[1]aggregated_flows_exergy!H$506*0.000001</f>
        <v>0.49795417806773701</v>
      </c>
      <c r="M53" s="2">
        <f>[1]aggregated_flows_exergy!I$506*0.000001</f>
        <v>2.7157666356389398E-2</v>
      </c>
    </row>
    <row r="54" spans="1:13" ht="14.5" customHeight="1" x14ac:dyDescent="0.35">
      <c r="A54" t="s">
        <v>25</v>
      </c>
      <c r="B54" t="s">
        <v>54</v>
      </c>
      <c r="C54" t="s">
        <v>25</v>
      </c>
      <c r="D54" t="s">
        <v>26</v>
      </c>
      <c r="E54" t="s">
        <v>55</v>
      </c>
      <c r="F54" s="2">
        <f>([1]aggregated_flows_exergy!B$507+[1]aggregated_flows_exergy!B$508)*0.000001</f>
        <v>20.268131941151307</v>
      </c>
      <c r="G54" s="2">
        <f>([1]aggregated_flows_exergy!C$507+[1]aggregated_flows_exergy!C$508)*0.000001</f>
        <v>14.161687221345765</v>
      </c>
      <c r="H54" s="2">
        <f>([1]aggregated_flows_exergy!D$507+[1]aggregated_flows_exergy!D$508)*0.000001</f>
        <v>5.0212970193291468</v>
      </c>
      <c r="I54" s="2">
        <f>([1]aggregated_flows_exergy!E$507+[1]aggregated_flows_exergy!E$508)*0.000001</f>
        <v>1.0787271302045307</v>
      </c>
      <c r="J54" s="2">
        <f>([1]aggregated_flows_exergy!F$507+[1]aggregated_flows_exergy!F$508)*0.000001</f>
        <v>6.4205702713489915E-3</v>
      </c>
      <c r="K54" s="2">
        <f>([1]aggregated_flows_exergy!G$507+[1]aggregated_flows_exergy!G$508)*0.000001</f>
        <v>13.097293806405357</v>
      </c>
      <c r="L54" s="2">
        <f>([1]aggregated_flows_exergy!H$507+[1]aggregated_flows_exergy!H$508)*0.000001</f>
        <v>6.7985219876728626</v>
      </c>
      <c r="M54" s="2">
        <f>([1]aggregated_flows_exergy!I$507+[1]aggregated_flows_exergy!I$508)*0.000001</f>
        <v>0.37231614707237221</v>
      </c>
    </row>
    <row r="55" spans="1:13" ht="14.5" customHeight="1" x14ac:dyDescent="0.35">
      <c r="A55" t="s">
        <v>25</v>
      </c>
      <c r="B55" t="s">
        <v>38</v>
      </c>
      <c r="C55" t="s">
        <v>40</v>
      </c>
      <c r="D55" t="s">
        <v>41</v>
      </c>
      <c r="E55" t="s">
        <v>14</v>
      </c>
      <c r="F55" s="2">
        <f>[1]aggregated_flows_exergy!B$571*0.000001</f>
        <v>3.4069030093520496</v>
      </c>
      <c r="G55" s="2">
        <f>[1]aggregated_flows_exergy!C$571*0.000001</f>
        <v>1.2194992725623299</v>
      </c>
      <c r="H55" s="2">
        <f>[1]aggregated_flows_exergy!D$571*0.000001</f>
        <v>1.8935791158047999</v>
      </c>
      <c r="I55" s="2">
        <f>[1]aggregated_flows_exergy!E$571*0.000001</f>
        <v>0.246404928112197</v>
      </c>
      <c r="J55" s="2">
        <f>[1]aggregated_flows_exergy!F$571*0.000001</f>
        <v>4.7419692872702396E-2</v>
      </c>
      <c r="K55" s="2">
        <f>[1]aggregated_flows_exergy!G$571*0.000001</f>
        <v>2.2944500609015397</v>
      </c>
      <c r="L55" s="2">
        <f>[1]aggregated_flows_exergy!H$571*0.000001</f>
        <v>1.1124529484505099</v>
      </c>
      <c r="M55" s="2">
        <f>[1]aggregated_flows_exergy!I$571*0.000001</f>
        <v>0</v>
      </c>
    </row>
    <row r="56" spans="1:13" ht="14.5" customHeight="1" x14ac:dyDescent="0.35">
      <c r="A56" t="s">
        <v>25</v>
      </c>
      <c r="B56" t="s">
        <v>38</v>
      </c>
      <c r="C56" t="s">
        <v>40</v>
      </c>
      <c r="D56" t="s">
        <v>42</v>
      </c>
      <c r="E56" t="s">
        <v>14</v>
      </c>
      <c r="F56" s="2">
        <f>[1]aggregated_flows_exergy!B$572*0.000001</f>
        <v>0.27643994972985997</v>
      </c>
      <c r="G56" s="2">
        <f>[1]aggregated_flows_exergy!C$572*0.000001</f>
        <v>9.06263288582497E-2</v>
      </c>
      <c r="H56" s="2">
        <f>[1]aggregated_flows_exergy!D$572*0.000001</f>
        <v>0.13064685866679099</v>
      </c>
      <c r="I56" s="2">
        <f>[1]aggregated_flows_exergy!E$572*0.000001</f>
        <v>2.7867139357235397E-2</v>
      </c>
      <c r="J56" s="2">
        <f>[1]aggregated_flows_exergy!F$572*0.000001</f>
        <v>2.72996228475842E-2</v>
      </c>
      <c r="K56" s="2">
        <f>[1]aggregated_flows_exergy!G$572*0.000001</f>
        <v>0</v>
      </c>
      <c r="L56" s="2">
        <f>[1]aggregated_flows_exergy!H$572*0.000001</f>
        <v>0</v>
      </c>
      <c r="M56" s="2">
        <f>[1]aggregated_flows_exergy!I$572*0.000001</f>
        <v>0.27643994972985997</v>
      </c>
    </row>
    <row r="57" spans="1:13" ht="14.5" customHeight="1" x14ac:dyDescent="0.35">
      <c r="A57" t="s">
        <v>25</v>
      </c>
      <c r="B57" t="s">
        <v>38</v>
      </c>
      <c r="C57" t="s">
        <v>40</v>
      </c>
      <c r="D57" t="s">
        <v>43</v>
      </c>
      <c r="E57" t="s">
        <v>14</v>
      </c>
      <c r="F57" s="2">
        <f>[1]aggregated_flows_exergy!B$570*0.000001</f>
        <v>1.9583056043579798</v>
      </c>
      <c r="G57" s="2">
        <f>[1]aggregated_flows_exergy!C$570*0.000001</f>
        <v>0.63937363885036791</v>
      </c>
      <c r="H57" s="2">
        <f>[1]aggregated_flows_exergy!D$570*0.000001</f>
        <v>1.09161802930435</v>
      </c>
      <c r="I57" s="2">
        <f>[1]aggregated_flows_exergy!E$570*0.000001</f>
        <v>0.17453951207662799</v>
      </c>
      <c r="J57" s="2">
        <f>[1]aggregated_flows_exergy!F$570*0.000001</f>
        <v>5.27744241266737E-2</v>
      </c>
      <c r="K57" s="2">
        <f>[1]aggregated_flows_exergy!G$570*0.000001</f>
        <v>0.84126451599489493</v>
      </c>
      <c r="L57" s="2">
        <f>[1]aggregated_flows_exergy!H$570*0.000001</f>
        <v>0.81174428901624096</v>
      </c>
      <c r="M57" s="2">
        <f>[1]aggregated_flows_exergy!I$570*0.000001</f>
        <v>0.30529679934687598</v>
      </c>
    </row>
    <row r="58" spans="1:13" ht="14.5" customHeight="1" x14ac:dyDescent="0.35">
      <c r="A58" t="s">
        <v>25</v>
      </c>
      <c r="B58" t="s">
        <v>26</v>
      </c>
      <c r="C58" t="s">
        <v>40</v>
      </c>
      <c r="D58" t="s">
        <v>44</v>
      </c>
      <c r="E58" t="s">
        <v>14</v>
      </c>
      <c r="F58" s="2">
        <f>[1]aggregated_flows_exergy!B$576*0.000001</f>
        <v>0.17739045768655498</v>
      </c>
      <c r="G58" s="2">
        <f>[1]aggregated_flows_exergy!C$576*0.000001</f>
        <v>6.2239265787400994E-2</v>
      </c>
      <c r="H58" s="2">
        <f>[1]aggregated_flows_exergy!D$576*0.000001</f>
        <v>9.6608521996453894E-2</v>
      </c>
      <c r="I58" s="2">
        <f>[1]aggregated_flows_exergy!E$576*0.000001</f>
        <v>1.43407038077223E-2</v>
      </c>
      <c r="J58" s="2">
        <f>[1]aggregated_flows_exergy!F$576*0.000001</f>
        <v>4.2019660949773399E-3</v>
      </c>
      <c r="K58" s="2">
        <f>[1]aggregated_flows_exergy!G$576*0.000001</f>
        <v>8.848073737441349E-2</v>
      </c>
      <c r="L58" s="2">
        <f>[1]aggregated_flows_exergy!H$576*0.000001</f>
        <v>7.2034193946725986E-2</v>
      </c>
      <c r="M58" s="2">
        <f>[1]aggregated_flows_exergy!I$576*0.000001</f>
        <v>1.6875526365414801E-2</v>
      </c>
    </row>
    <row r="59" spans="1:13" ht="14.5" customHeight="1" x14ac:dyDescent="0.35">
      <c r="A59" t="s">
        <v>25</v>
      </c>
      <c r="B59" t="s">
        <v>26</v>
      </c>
      <c r="C59" t="s">
        <v>40</v>
      </c>
      <c r="D59" t="s">
        <v>45</v>
      </c>
      <c r="E59" t="s">
        <v>14</v>
      </c>
      <c r="F59" s="2">
        <f>[1]aggregated_flows_exergy!B$575*0.000001</f>
        <v>0.36513430088944998</v>
      </c>
      <c r="G59" s="2">
        <f>[1]aggregated_flows_exergy!C$575*0.000001</f>
        <v>0.12762239469109099</v>
      </c>
      <c r="H59" s="2">
        <f>[1]aggregated_flows_exergy!D$575*0.000001</f>
        <v>0.19749372237287499</v>
      </c>
      <c r="I59" s="2">
        <f>[1]aggregated_flows_exergy!E$575*0.000001</f>
        <v>3.0310478440709498E-2</v>
      </c>
      <c r="J59" s="2">
        <f>[1]aggregated_flows_exergy!F$575*0.000001</f>
        <v>9.7077053847736891E-3</v>
      </c>
      <c r="K59" s="2">
        <f>[1]aggregated_flows_exergy!G$575*0.000001</f>
        <v>0.163130953549875</v>
      </c>
      <c r="L59" s="2">
        <f>[1]aggregated_flows_exergy!H$575*0.000001</f>
        <v>0.15777022026843199</v>
      </c>
      <c r="M59" s="2">
        <f>[1]aggregated_flows_exergy!I$575*0.000001</f>
        <v>4.4233127071141499E-2</v>
      </c>
    </row>
    <row r="60" spans="1:13" ht="14.5" customHeight="1" x14ac:dyDescent="0.35">
      <c r="A60" t="s">
        <v>25</v>
      </c>
      <c r="B60" t="s">
        <v>26</v>
      </c>
      <c r="C60" t="s">
        <v>40</v>
      </c>
      <c r="D60" t="s">
        <v>46</v>
      </c>
      <c r="E60" t="s">
        <v>14</v>
      </c>
      <c r="F60" s="2">
        <f>[1]aggregated_flows_exergy!B$577*0.000001</f>
        <v>0.29389645906742901</v>
      </c>
      <c r="G60" s="2">
        <f>[1]aggregated_flows_exergy!C$577*0.000001</f>
        <v>3.6964912978471001E-2</v>
      </c>
      <c r="H60" s="2">
        <f>[1]aggregated_flows_exergy!D$577*0.000001</f>
        <v>0.20780884410724598</v>
      </c>
      <c r="I60" s="2">
        <f>[1]aggregated_flows_exergy!E$577*0.000001</f>
        <v>2.8580759289889502E-2</v>
      </c>
      <c r="J60" s="2">
        <f>[1]aggregated_flows_exergy!F$577*0.000001</f>
        <v>2.0541942691823498E-2</v>
      </c>
      <c r="K60" s="2">
        <f>[1]aggregated_flows_exergy!G$577*0.000001</f>
        <v>0.128599540424509</v>
      </c>
      <c r="L60" s="2">
        <f>[1]aggregated_flows_exergy!H$577*0.000001</f>
        <v>0.121497793508528</v>
      </c>
      <c r="M60" s="2">
        <f>[1]aggregated_flows_exergy!I$577*0.000001</f>
        <v>4.3799125134392193E-2</v>
      </c>
    </row>
    <row r="61" spans="1:13" ht="14.5" customHeight="1" x14ac:dyDescent="0.35">
      <c r="A61" t="s">
        <v>25</v>
      </c>
      <c r="B61" t="s">
        <v>26</v>
      </c>
      <c r="C61" t="s">
        <v>40</v>
      </c>
      <c r="D61" t="s">
        <v>47</v>
      </c>
      <c r="E61" t="s">
        <v>14</v>
      </c>
      <c r="F61" s="2">
        <f>[1]aggregated_flows_exergy!B$573*0.000001</f>
        <v>0.22964173896057499</v>
      </c>
      <c r="G61" s="2">
        <f>[1]aggregated_flows_exergy!C$573*0.000001</f>
        <v>8.0328910487552904E-2</v>
      </c>
      <c r="H61" s="2">
        <f>[1]aggregated_flows_exergy!D$573*0.000001</f>
        <v>0.12438722010898599</v>
      </c>
      <c r="I61" s="2">
        <f>[1]aggregated_flows_exergy!E$573*0.000001</f>
        <v>1.8959072180331899E-2</v>
      </c>
      <c r="J61" s="2">
        <f>[1]aggregated_flows_exergy!F$573*0.000001</f>
        <v>5.9665361837027402E-3</v>
      </c>
      <c r="K61" s="2">
        <f>[1]aggregated_flows_exergy!G$573*0.000001</f>
        <v>0.105088983763517</v>
      </c>
      <c r="L61" s="2">
        <f>[1]aggregated_flows_exergy!H$573*0.000001</f>
        <v>9.7979453279093298E-2</v>
      </c>
      <c r="M61" s="2">
        <f>[1]aggregated_flows_exergy!I$573*0.000001</f>
        <v>2.65733019179623E-2</v>
      </c>
    </row>
    <row r="62" spans="1:13" ht="14.5" customHeight="1" x14ac:dyDescent="0.35">
      <c r="A62" t="s">
        <v>25</v>
      </c>
      <c r="B62" t="s">
        <v>26</v>
      </c>
      <c r="C62" t="s">
        <v>40</v>
      </c>
      <c r="D62" t="s">
        <v>48</v>
      </c>
      <c r="E62" t="s">
        <v>14</v>
      </c>
      <c r="F62" s="2">
        <f>[1]aggregated_flows_exergy!B$578*0.000001</f>
        <v>1.5930956022585399</v>
      </c>
      <c r="G62" s="2">
        <f>[1]aggregated_flows_exergy!C$578*0.000001</f>
        <v>0.43963520161171799</v>
      </c>
      <c r="H62" s="2">
        <f>[1]aggregated_flows_exergy!D$578*0.000001</f>
        <v>0.97548546689526094</v>
      </c>
      <c r="I62" s="2">
        <f>[1]aggregated_flows_exergy!E$578*0.000001</f>
        <v>0.14226219825891501</v>
      </c>
      <c r="J62" s="2">
        <f>[1]aggregated_flows_exergy!F$578*0.000001</f>
        <v>3.57127354926456E-2</v>
      </c>
      <c r="K62" s="2">
        <f>[1]aggregated_flows_exergy!G$578*0.000001</f>
        <v>0.71349585107152691</v>
      </c>
      <c r="L62" s="2">
        <f>[1]aggregated_flows_exergy!H$578*0.000001</f>
        <v>0.68914940986570206</v>
      </c>
      <c r="M62" s="2">
        <f>[1]aggregated_flows_exergy!I$578*0.000001</f>
        <v>0.19045034132130198</v>
      </c>
    </row>
    <row r="63" spans="1:13" ht="14.5" customHeight="1" x14ac:dyDescent="0.35">
      <c r="A63" t="s">
        <v>25</v>
      </c>
      <c r="B63" t="s">
        <v>26</v>
      </c>
      <c r="C63" t="s">
        <v>40</v>
      </c>
      <c r="D63" t="s">
        <v>49</v>
      </c>
      <c r="E63" t="s">
        <v>14</v>
      </c>
      <c r="F63" s="2">
        <f>[1]aggregated_flows_exergy!B$573*0.000001</f>
        <v>0.22964173896057499</v>
      </c>
      <c r="G63" s="2">
        <f>[1]aggregated_flows_exergy!C$573*0.000001</f>
        <v>8.0328910487552904E-2</v>
      </c>
      <c r="H63" s="2">
        <f>[1]aggregated_flows_exergy!D$573*0.000001</f>
        <v>0.12438722010898599</v>
      </c>
      <c r="I63" s="2">
        <f>[1]aggregated_flows_exergy!E$573*0.000001</f>
        <v>1.8959072180331899E-2</v>
      </c>
      <c r="J63" s="2">
        <f>[1]aggregated_flows_exergy!F$573*0.000001</f>
        <v>5.9665361837027402E-3</v>
      </c>
      <c r="K63" s="2">
        <f>[1]aggregated_flows_exergy!G$573*0.000001</f>
        <v>0.105088983763517</v>
      </c>
      <c r="L63" s="2">
        <f>[1]aggregated_flows_exergy!H$573*0.000001</f>
        <v>9.7979453279093298E-2</v>
      </c>
      <c r="M63" s="2">
        <f>[1]aggregated_flows_exergy!I$573*0.000001</f>
        <v>2.65733019179623E-2</v>
      </c>
    </row>
    <row r="64" spans="1:13" ht="14.5" customHeight="1" x14ac:dyDescent="0.35">
      <c r="A64" t="s">
        <v>30</v>
      </c>
      <c r="B64" t="s">
        <v>31</v>
      </c>
      <c r="C64" t="s">
        <v>30</v>
      </c>
      <c r="D64" t="s">
        <v>50</v>
      </c>
      <c r="E64" t="s">
        <v>12</v>
      </c>
      <c r="F64" s="2">
        <f>[1]aggregated_flows_exergy!B$563*0.000001</f>
        <v>0.93750587795543494</v>
      </c>
      <c r="G64" s="2">
        <f>[1]aggregated_flows_exergy!C$563*0.000001</f>
        <v>0</v>
      </c>
      <c r="H64" s="2">
        <f>[1]aggregated_flows_exergy!D$563*0.000001</f>
        <v>0</v>
      </c>
      <c r="I64" s="2">
        <f>[1]aggregated_flows_exergy!E$563*0.000001</f>
        <v>0.93750587795543494</v>
      </c>
      <c r="J64" s="2">
        <f>[1]aggregated_flows_exergy!F$563*0.000001</f>
        <v>0</v>
      </c>
      <c r="K64" s="2">
        <f>[1]aggregated_flows_exergy!G$563*0.000001</f>
        <v>0.35598315745528797</v>
      </c>
      <c r="L64" s="2">
        <f>[1]aggregated_flows_exergy!H$563*0.000001</f>
        <v>0.43040035297186197</v>
      </c>
      <c r="M64" s="2">
        <f>[1]aggregated_flows_exergy!I$563*0.000001</f>
        <v>0.15112236752828601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51</v>
      </c>
      <c r="E65" t="s">
        <v>12</v>
      </c>
      <c r="F65" s="2">
        <f>[1]aggregated_flows_exergy!B$564*0.000001</f>
        <v>1.79104433624467</v>
      </c>
      <c r="G65" s="2">
        <f>[1]aggregated_flows_exergy!C$564*0.000001</f>
        <v>0.58755787633946899</v>
      </c>
      <c r="H65" s="2">
        <f>[1]aggregated_flows_exergy!D$564*0.000001</f>
        <v>0.84524501221639803</v>
      </c>
      <c r="I65" s="2">
        <f>[1]aggregated_flows_exergy!E$564*0.000001</f>
        <v>0.181935036356171</v>
      </c>
      <c r="J65" s="2">
        <f>[1]aggregated_flows_exergy!F$564*0.000001</f>
        <v>0.176306411332635</v>
      </c>
      <c r="K65" s="2">
        <f>[1]aggregated_flows_exergy!G$564*0.000001</f>
        <v>0</v>
      </c>
      <c r="L65" s="2">
        <f>[1]aggregated_flows_exergy!H$564*0.000001</f>
        <v>0</v>
      </c>
      <c r="M65" s="2">
        <f>[1]aggregated_flows_exergy!I$564*0.000001</f>
        <v>1.79104433624467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52</v>
      </c>
      <c r="E66" t="s">
        <v>12</v>
      </c>
      <c r="F66" s="2">
        <f>[1]aggregated_flows_exergy!B$565*0.000001</f>
        <v>59.286510499086603</v>
      </c>
      <c r="G66" s="2">
        <f>[1]aggregated_flows_exergy!C$565*0.000001</f>
        <v>19.991299900900298</v>
      </c>
      <c r="H66" s="2">
        <f>[1]aggregated_flows_exergy!D$565*0.000001</f>
        <v>32.660205873217699</v>
      </c>
      <c r="I66" s="2">
        <f>[1]aggregated_flows_exergy!E$565*0.000001</f>
        <v>4.9940078210969503</v>
      </c>
      <c r="J66" s="2">
        <f>[1]aggregated_flows_exergy!F$565*0.000001</f>
        <v>1.6409969038717298</v>
      </c>
      <c r="K66" s="2">
        <f>[1]aggregated_flows_exergy!G$565*0.000001</f>
        <v>26.055225100767899</v>
      </c>
      <c r="L66" s="2">
        <f>[1]aggregated_flows_exergy!H$565*0.000001</f>
        <v>25.448506615958099</v>
      </c>
      <c r="M66" s="2">
        <f>[1]aggregated_flows_exergy!I$565*0.000001</f>
        <v>7.7827787823608201</v>
      </c>
    </row>
    <row r="67" spans="1:13" ht="14.5" customHeight="1" x14ac:dyDescent="0.35">
      <c r="A67" t="s">
        <v>21</v>
      </c>
      <c r="B67" t="s">
        <v>22</v>
      </c>
      <c r="C67" t="s">
        <v>21</v>
      </c>
      <c r="D67" t="s">
        <v>53</v>
      </c>
      <c r="E67" t="s">
        <v>12</v>
      </c>
      <c r="F67" s="2">
        <f>([1]aggregated_flows_exergy!B$567+[1]aggregated_flows_exergy!B$568)*0.000001</f>
        <v>104.1859732259615</v>
      </c>
      <c r="G67" s="2">
        <f>([1]aggregated_flows_exergy!C$567+[1]aggregated_flows_exergy!C$568)*0.000001</f>
        <v>0.13661203371351111</v>
      </c>
      <c r="H67" s="2">
        <f>([1]aggregated_flows_exergy!D$567+[1]aggregated_flows_exergy!D$568)*0.000001</f>
        <v>82.619928752936005</v>
      </c>
      <c r="I67" s="2">
        <f>([1]aggregated_flows_exergy!E$567+[1]aggregated_flows_exergy!E$568)*0.000001</f>
        <v>9.8386654505439513</v>
      </c>
      <c r="J67" s="2">
        <f>([1]aggregated_flows_exergy!F$567+[1]aggregated_flows_exergy!F$568)*0.000001</f>
        <v>11.590766988768118</v>
      </c>
      <c r="K67" s="2">
        <f>([1]aggregated_flows_exergy!G$567+[1]aggregated_flows_exergy!G$568)*0.000001</f>
        <v>40.978918537417599</v>
      </c>
      <c r="L67" s="2">
        <f>([1]aggregated_flows_exergy!H$567+[1]aggregated_flows_exergy!H$568)*0.000001</f>
        <v>44.547670643066894</v>
      </c>
      <c r="M67" s="2">
        <f>([1]aggregated_flows_exergy!I$567+[1]aggregated_flows_exergy!I$568)*0.000001</f>
        <v>18.65938404547704</v>
      </c>
    </row>
    <row r="68" spans="1:13" ht="14.5" customHeight="1" x14ac:dyDescent="0.35">
      <c r="A68" t="s">
        <v>21</v>
      </c>
      <c r="B68" t="s">
        <v>22</v>
      </c>
      <c r="C68" t="s">
        <v>3</v>
      </c>
      <c r="D68" t="s">
        <v>13</v>
      </c>
      <c r="E68" t="s">
        <v>14</v>
      </c>
      <c r="F68" s="2">
        <f t="shared" ref="F68:M68" ca="1" si="1">F21-F67</f>
        <v>3.2001051351615928</v>
      </c>
      <c r="G68" s="2">
        <f t="shared" ca="1" si="1"/>
        <v>4.1960818436018732E-3</v>
      </c>
      <c r="H68" s="2">
        <f t="shared" ca="1" si="1"/>
        <v>2.5376972550375854</v>
      </c>
      <c r="I68" s="2">
        <f t="shared" ca="1" si="1"/>
        <v>0.30219772255845889</v>
      </c>
      <c r="J68" s="2">
        <f t="shared" ca="1" si="1"/>
        <v>0.35601407572180044</v>
      </c>
      <c r="K68" s="2">
        <f t="shared" ca="1" si="1"/>
        <v>1.2586804498197068</v>
      </c>
      <c r="L68" s="2">
        <f t="shared" ca="1" si="1"/>
        <v>1.3682958000033096</v>
      </c>
      <c r="M68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2017-12-22T13:35:50Z</dcterms:modified>
</cp:coreProperties>
</file>