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Data_Process\"/>
    </mc:Choice>
  </mc:AlternateContent>
  <bookViews>
    <workbookView xWindow="0" yWindow="0" windowWidth="18000" windowHeight="14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Q4" i="1" s="1"/>
  <c r="G2" i="1"/>
  <c r="G1" i="1"/>
  <c r="C63" i="1" l="1"/>
  <c r="D63" i="1"/>
  <c r="D62" i="1"/>
  <c r="C62" i="1"/>
  <c r="B63" i="1"/>
  <c r="B62" i="1"/>
  <c r="E63" i="1"/>
  <c r="E62" i="1"/>
  <c r="Q9" i="1"/>
  <c r="Q5" i="1"/>
  <c r="R5" i="1" s="1"/>
  <c r="Q6" i="1"/>
  <c r="Q7" i="1"/>
  <c r="R7" i="1" s="1"/>
  <c r="Q8" i="1"/>
  <c r="Q14" i="1"/>
  <c r="Q11" i="1"/>
  <c r="H2" i="1"/>
  <c r="Q19" i="1"/>
  <c r="R19" i="1"/>
  <c r="R6" i="1"/>
  <c r="R8" i="1"/>
  <c r="R9" i="1"/>
  <c r="Q10" i="1"/>
  <c r="R10" i="1"/>
  <c r="R11" i="1"/>
  <c r="Q12" i="1"/>
  <c r="R12" i="1" s="1"/>
  <c r="Q13" i="1"/>
  <c r="R13" i="1"/>
  <c r="R14" i="1"/>
  <c r="Q15" i="1"/>
  <c r="R15" i="1"/>
  <c r="Q16" i="1"/>
  <c r="R16" i="1" s="1"/>
  <c r="Q17" i="1"/>
  <c r="R17" i="1" s="1"/>
  <c r="Q18" i="1"/>
  <c r="R18" i="1" s="1"/>
  <c r="Q20" i="1"/>
  <c r="R20" i="1"/>
  <c r="Q21" i="1"/>
  <c r="R21" i="1" s="1"/>
  <c r="Q22" i="1"/>
  <c r="R22" i="1" s="1"/>
  <c r="Q23" i="1"/>
  <c r="R23" i="1" s="1"/>
  <c r="R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5" i="1"/>
  <c r="M6" i="1"/>
  <c r="M7" i="1"/>
  <c r="M8" i="1"/>
  <c r="M4" i="1"/>
  <c r="I23" i="1"/>
  <c r="E2" i="1"/>
  <c r="O23" i="1"/>
  <c r="I22" i="1"/>
  <c r="O22" i="1"/>
  <c r="I21" i="1"/>
  <c r="O21" i="1"/>
  <c r="I20" i="1"/>
  <c r="O20" i="1"/>
  <c r="I19" i="1"/>
  <c r="O19" i="1"/>
  <c r="I18" i="1"/>
  <c r="O18" i="1"/>
  <c r="I17" i="1"/>
  <c r="O17" i="1"/>
  <c r="I16" i="1"/>
  <c r="O16" i="1"/>
  <c r="I15" i="1"/>
  <c r="O15" i="1"/>
  <c r="I14" i="1"/>
  <c r="O14" i="1"/>
  <c r="I13" i="1"/>
  <c r="O13" i="1"/>
  <c r="I12" i="1"/>
  <c r="O12" i="1"/>
  <c r="I11" i="1"/>
  <c r="O11" i="1"/>
  <c r="I10" i="1"/>
  <c r="O10" i="1"/>
  <c r="I9" i="1"/>
  <c r="O9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I5" i="1"/>
  <c r="O5" i="1"/>
  <c r="P5" i="1"/>
  <c r="I6" i="1"/>
  <c r="O6" i="1"/>
  <c r="P6" i="1"/>
  <c r="I7" i="1"/>
  <c r="O7" i="1"/>
  <c r="P7" i="1"/>
  <c r="I8" i="1"/>
  <c r="O8" i="1"/>
  <c r="P8" i="1"/>
  <c r="I4" i="1"/>
  <c r="O4" i="1"/>
  <c r="P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5" i="1"/>
  <c r="K6" i="1"/>
  <c r="K7" i="1"/>
  <c r="K8" i="1"/>
  <c r="K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5" i="1"/>
  <c r="J6" i="1"/>
  <c r="J7" i="1"/>
  <c r="J8" i="1"/>
  <c r="J4" i="1"/>
</calcChain>
</file>

<file path=xl/sharedStrings.xml><?xml version="1.0" encoding="utf-8"?>
<sst xmlns="http://schemas.openxmlformats.org/spreadsheetml/2006/main" count="33" uniqueCount="27">
  <si>
    <t>Load</t>
  </si>
  <si>
    <t>Fuel rack</t>
  </si>
  <si>
    <t>CA press</t>
  </si>
  <si>
    <t>Fuel flow</t>
  </si>
  <si>
    <t>CA Temp</t>
  </si>
  <si>
    <t>Main Engine 1</t>
  </si>
  <si>
    <t>NA</t>
  </si>
  <si>
    <t>Speed</t>
  </si>
  <si>
    <t>RPM_MAX</t>
  </si>
  <si>
    <t>Main Engine 2</t>
  </si>
  <si>
    <t>Main Engine 3</t>
  </si>
  <si>
    <t>Main Engine 4</t>
  </si>
  <si>
    <t>frp_%</t>
  </si>
  <si>
    <t>rpm_%</t>
  </si>
  <si>
    <t>mfr_%</t>
  </si>
  <si>
    <t>FUEL_MAX</t>
  </si>
  <si>
    <t>FRP Only</t>
  </si>
  <si>
    <t>FRP + RPM</t>
  </si>
  <si>
    <t>Est.</t>
  </si>
  <si>
    <t>Err.</t>
  </si>
  <si>
    <t>mfr_hyp</t>
  </si>
  <si>
    <t>FRP_MAX</t>
  </si>
  <si>
    <t>FRP_MIN</t>
  </si>
  <si>
    <t>ME1</t>
  </si>
  <si>
    <t>ME2</t>
  </si>
  <si>
    <t>ME3</t>
  </si>
  <si>
    <t>ME4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</si>
</sst>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Fuel rack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Sheet1!$B$4:$B$23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0.85</c:v>
                </c:pt>
                <c:pt idx="4">
                  <c:v>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0.85</c:v>
                </c:pt>
                <c:pt idx="9">
                  <c:v>1</c:v>
                </c:pt>
                <c:pt idx="10">
                  <c:v>0.25</c:v>
                </c:pt>
                <c:pt idx="11">
                  <c:v>0.5</c:v>
                </c:pt>
                <c:pt idx="12">
                  <c:v>0.75</c:v>
                </c:pt>
                <c:pt idx="13">
                  <c:v>0.85</c:v>
                </c:pt>
                <c:pt idx="14">
                  <c:v>1</c:v>
                </c:pt>
                <c:pt idx="15">
                  <c:v>0.25</c:v>
                </c:pt>
                <c:pt idx="16">
                  <c:v>0.5</c:v>
                </c:pt>
                <c:pt idx="17">
                  <c:v>0.75</c:v>
                </c:pt>
                <c:pt idx="18">
                  <c:v>0.85</c:v>
                </c:pt>
                <c:pt idx="19">
                  <c:v>1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26</c:v>
                </c:pt>
                <c:pt idx="1">
                  <c:v>35</c:v>
                </c:pt>
                <c:pt idx="2">
                  <c:v>42</c:v>
                </c:pt>
                <c:pt idx="3">
                  <c:v>46</c:v>
                </c:pt>
                <c:pt idx="4">
                  <c:v>51</c:v>
                </c:pt>
                <c:pt idx="5">
                  <c:v>24</c:v>
                </c:pt>
                <c:pt idx="6">
                  <c:v>32</c:v>
                </c:pt>
                <c:pt idx="7">
                  <c:v>38</c:v>
                </c:pt>
                <c:pt idx="8">
                  <c:v>41</c:v>
                </c:pt>
                <c:pt idx="9">
                  <c:v>47</c:v>
                </c:pt>
                <c:pt idx="10">
                  <c:v>25</c:v>
                </c:pt>
                <c:pt idx="11">
                  <c:v>32</c:v>
                </c:pt>
                <c:pt idx="12">
                  <c:v>39</c:v>
                </c:pt>
                <c:pt idx="13">
                  <c:v>42</c:v>
                </c:pt>
                <c:pt idx="14">
                  <c:v>47</c:v>
                </c:pt>
                <c:pt idx="15">
                  <c:v>24</c:v>
                </c:pt>
                <c:pt idx="16">
                  <c:v>31</c:v>
                </c:pt>
                <c:pt idx="17">
                  <c:v>38</c:v>
                </c:pt>
                <c:pt idx="18">
                  <c:v>42</c:v>
                </c:pt>
                <c:pt idx="1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3-4A04-8445-264A4109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7568"/>
        <c:axId val="212437960"/>
      </c:scatterChart>
      <c:valAx>
        <c:axId val="2124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960"/>
        <c:crosses val="autoZero"/>
        <c:crossBetween val="midCat"/>
      </c:valAx>
      <c:valAx>
        <c:axId val="2124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Main Engine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26</c:v>
                </c:pt>
                <c:pt idx="1">
                  <c:v>35</c:v>
                </c:pt>
                <c:pt idx="2">
                  <c:v>42</c:v>
                </c:pt>
                <c:pt idx="3">
                  <c:v>46</c:v>
                </c:pt>
                <c:pt idx="4">
                  <c:v>51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336.3</c:v>
                </c:pt>
                <c:pt idx="1">
                  <c:v>587.6</c:v>
                </c:pt>
                <c:pt idx="2">
                  <c:v>838.6</c:v>
                </c:pt>
                <c:pt idx="3">
                  <c:v>953.1</c:v>
                </c:pt>
                <c:pt idx="4">
                  <c:v>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3-4BA9-8276-A72890FF9B0A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Main Engine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Sheet1!$C$9:$C$13</c:f>
              <c:numCache>
                <c:formatCode>General</c:formatCode>
                <c:ptCount val="5"/>
                <c:pt idx="0">
                  <c:v>24</c:v>
                </c:pt>
                <c:pt idx="1">
                  <c:v>32</c:v>
                </c:pt>
                <c:pt idx="2">
                  <c:v>38</c:v>
                </c:pt>
                <c:pt idx="3">
                  <c:v>41</c:v>
                </c:pt>
                <c:pt idx="4">
                  <c:v>47</c:v>
                </c:pt>
              </c:numCache>
            </c:numRef>
          </c:xVal>
          <c:yVal>
            <c:numRef>
              <c:f>Sheet1!$E$9:$E$13</c:f>
              <c:numCache>
                <c:formatCode>General</c:formatCode>
                <c:ptCount val="5"/>
                <c:pt idx="0">
                  <c:v>319.10000000000002</c:v>
                </c:pt>
                <c:pt idx="1">
                  <c:v>587.20000000000005</c:v>
                </c:pt>
                <c:pt idx="2">
                  <c:v>836.6</c:v>
                </c:pt>
                <c:pt idx="3">
                  <c:v>958.4</c:v>
                </c:pt>
                <c:pt idx="4">
                  <c:v>1165.0999999999999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3-4BA9-8276-A72890FF9B0A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Main Engine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Sheet1!$C$14:$C$18</c:f>
              <c:numCache>
                <c:formatCode>General</c:formatCode>
                <c:ptCount val="5"/>
                <c:pt idx="0">
                  <c:v>25</c:v>
                </c:pt>
                <c:pt idx="1">
                  <c:v>32</c:v>
                </c:pt>
                <c:pt idx="2">
                  <c:v>39</c:v>
                </c:pt>
                <c:pt idx="3">
                  <c:v>42</c:v>
                </c:pt>
                <c:pt idx="4">
                  <c:v>47</c:v>
                </c:pt>
              </c:numCache>
            </c:numRef>
          </c:xVal>
          <c:yVal>
            <c:numRef>
              <c:f>Sheet1!$E$14:$E$18</c:f>
              <c:numCache>
                <c:formatCode>General</c:formatCode>
                <c:ptCount val="5"/>
                <c:pt idx="0">
                  <c:v>350.5</c:v>
                </c:pt>
                <c:pt idx="1">
                  <c:v>586.9</c:v>
                </c:pt>
                <c:pt idx="2">
                  <c:v>844.7</c:v>
                </c:pt>
                <c:pt idx="3">
                  <c:v>975.5</c:v>
                </c:pt>
                <c:pt idx="4">
                  <c:v>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3-4BA9-8276-A72890FF9B0A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Main Engine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Sheet1!$C$19:$C$23</c:f>
              <c:numCache>
                <c:formatCode>General</c:formatCode>
                <c:ptCount val="5"/>
                <c:pt idx="0">
                  <c:v>24</c:v>
                </c:pt>
                <c:pt idx="1">
                  <c:v>31</c:v>
                </c:pt>
                <c:pt idx="2">
                  <c:v>38</c:v>
                </c:pt>
                <c:pt idx="3">
                  <c:v>42</c:v>
                </c:pt>
                <c:pt idx="4">
                  <c:v>46</c:v>
                </c:pt>
              </c:numCache>
            </c:numRef>
          </c:xVal>
          <c:yVal>
            <c:numRef>
              <c:f>Sheet1!$E$19:$E$23</c:f>
              <c:numCache>
                <c:formatCode>General</c:formatCode>
                <c:ptCount val="5"/>
                <c:pt idx="0">
                  <c:v>326.2</c:v>
                </c:pt>
                <c:pt idx="1">
                  <c:v>580.1</c:v>
                </c:pt>
                <c:pt idx="2">
                  <c:v>839.2</c:v>
                </c:pt>
                <c:pt idx="3">
                  <c:v>966.1</c:v>
                </c:pt>
                <c:pt idx="4">
                  <c:v>1160.5999999999999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63-4BA9-8276-A72890FF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23856"/>
        <c:axId val="306324840"/>
      </c:scatterChart>
      <c:valAx>
        <c:axId val="3063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24840"/>
        <c:crosses val="autoZero"/>
        <c:crossBetween val="midCat"/>
      </c:valAx>
      <c:valAx>
        <c:axId val="30632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2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Fuel rack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Sheet1!$B$4:$B$23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0.85</c:v>
                </c:pt>
                <c:pt idx="4">
                  <c:v>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0.85</c:v>
                </c:pt>
                <c:pt idx="9">
                  <c:v>1</c:v>
                </c:pt>
                <c:pt idx="10">
                  <c:v>0.25</c:v>
                </c:pt>
                <c:pt idx="11">
                  <c:v>0.5</c:v>
                </c:pt>
                <c:pt idx="12">
                  <c:v>0.75</c:v>
                </c:pt>
                <c:pt idx="13">
                  <c:v>0.85</c:v>
                </c:pt>
                <c:pt idx="14">
                  <c:v>1</c:v>
                </c:pt>
                <c:pt idx="15">
                  <c:v>0.25</c:v>
                </c:pt>
                <c:pt idx="16">
                  <c:v>0.5</c:v>
                </c:pt>
                <c:pt idx="17">
                  <c:v>0.75</c:v>
                </c:pt>
                <c:pt idx="18">
                  <c:v>0.85</c:v>
                </c:pt>
                <c:pt idx="19">
                  <c:v>1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26</c:v>
                </c:pt>
                <c:pt idx="1">
                  <c:v>35</c:v>
                </c:pt>
                <c:pt idx="2">
                  <c:v>42</c:v>
                </c:pt>
                <c:pt idx="3">
                  <c:v>46</c:v>
                </c:pt>
                <c:pt idx="4">
                  <c:v>51</c:v>
                </c:pt>
                <c:pt idx="5">
                  <c:v>24</c:v>
                </c:pt>
                <c:pt idx="6">
                  <c:v>32</c:v>
                </c:pt>
                <c:pt idx="7">
                  <c:v>38</c:v>
                </c:pt>
                <c:pt idx="8">
                  <c:v>41</c:v>
                </c:pt>
                <c:pt idx="9">
                  <c:v>47</c:v>
                </c:pt>
                <c:pt idx="10">
                  <c:v>25</c:v>
                </c:pt>
                <c:pt idx="11">
                  <c:v>32</c:v>
                </c:pt>
                <c:pt idx="12">
                  <c:v>39</c:v>
                </c:pt>
                <c:pt idx="13">
                  <c:v>42</c:v>
                </c:pt>
                <c:pt idx="14">
                  <c:v>47</c:v>
                </c:pt>
                <c:pt idx="15">
                  <c:v>24</c:v>
                </c:pt>
                <c:pt idx="16">
                  <c:v>31</c:v>
                </c:pt>
                <c:pt idx="17">
                  <c:v>38</c:v>
                </c:pt>
                <c:pt idx="18">
                  <c:v>42</c:v>
                </c:pt>
                <c:pt idx="1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3-4A04-8445-264A4109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7568"/>
        <c:axId val="212437960"/>
      </c:scatterChart>
      <c:valAx>
        <c:axId val="2124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960"/>
        <c:crosses val="autoZero"/>
        <c:crossBetween val="midCat"/>
      </c:valAx>
      <c:valAx>
        <c:axId val="2124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26</xdr:row>
      <xdr:rowOff>38100</xdr:rowOff>
    </xdr:from>
    <xdr:to>
      <xdr:col>6</xdr:col>
      <xdr:colOff>428624</xdr:colOff>
      <xdr:row>42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43</xdr:row>
      <xdr:rowOff>114300</xdr:rowOff>
    </xdr:from>
    <xdr:to>
      <xdr:col>7</xdr:col>
      <xdr:colOff>495300</xdr:colOff>
      <xdr:row>58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76199</xdr:colOff>
      <xdr:row>26</xdr:row>
      <xdr:rowOff>38100</xdr:rowOff>
    </xdr:from>
    <xdr:to>
      <xdr:col>14</xdr:col>
      <xdr:colOff>314324</xdr:colOff>
      <xdr:row>42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workbookViewId="0">
      <selection activeCell="T11" sqref="T11"/>
    </sheetView>
  </sheetViews>
  <sheetFormatPr defaultRowHeight="15" x14ac:dyDescent="0.25"/>
  <cols>
    <col min="9" max="9" width="10.140625" bestFit="1" customWidth="1"/>
    <col min="12" max="12" width="2.42578125" customWidth="1"/>
    <col min="14" max="14" width="4.28515625" customWidth="1"/>
  </cols>
  <sheetData>
    <row r="1" spans="1:18" x14ac:dyDescent="0.25">
      <c r="B1" t="s">
        <v>22</v>
      </c>
      <c r="D1" t="s">
        <v>8</v>
      </c>
      <c r="E1">
        <v>500</v>
      </c>
      <c r="G1">
        <f>INDEX(LINEST($M$9:$M$23,$C$9:$C$23),1)</f>
        <v>28.278799590715863</v>
      </c>
      <c r="H1">
        <f>INDEX(LINEST($M$4:$M$8,$C$4:$C$8),1)</f>
        <v>24.232538802060759</v>
      </c>
    </row>
    <row r="2" spans="1:18" x14ac:dyDescent="0.25">
      <c r="B2" t="s">
        <v>21</v>
      </c>
      <c r="C2">
        <v>47</v>
      </c>
      <c r="D2" t="s">
        <v>15</v>
      </c>
      <c r="E2">
        <f>AVERAGE(E8,E13,E18,E23)</f>
        <v>1154.675</v>
      </c>
      <c r="G2">
        <f>INDEX(LINEST($M$9:$M$23,$C$9:$C$23),2)</f>
        <v>-159.61163790710066</v>
      </c>
      <c r="H2">
        <f>INDEX(LINEST($M$9:$M$23,$C$9:$C$23),2)</f>
        <v>-159.61163790710066</v>
      </c>
      <c r="O2" s="3" t="s">
        <v>16</v>
      </c>
      <c r="P2" s="3"/>
      <c r="Q2" s="3" t="s">
        <v>17</v>
      </c>
      <c r="R2" s="3"/>
    </row>
    <row r="3" spans="1:18" x14ac:dyDescent="0.25">
      <c r="B3" t="s">
        <v>0</v>
      </c>
      <c r="C3" t="s">
        <v>1</v>
      </c>
      <c r="D3" t="s">
        <v>7</v>
      </c>
      <c r="E3" t="s">
        <v>3</v>
      </c>
      <c r="F3" t="s">
        <v>2</v>
      </c>
      <c r="G3" t="s">
        <v>4</v>
      </c>
      <c r="I3" t="s">
        <v>12</v>
      </c>
      <c r="J3" t="s">
        <v>13</v>
      </c>
      <c r="K3" t="s">
        <v>14</v>
      </c>
      <c r="M3" t="s">
        <v>20</v>
      </c>
      <c r="O3" t="s">
        <v>18</v>
      </c>
      <c r="P3" t="s">
        <v>19</v>
      </c>
      <c r="Q3" t="s">
        <v>18</v>
      </c>
      <c r="R3" t="s">
        <v>19</v>
      </c>
    </row>
    <row r="4" spans="1:18" x14ac:dyDescent="0.25">
      <c r="A4" s="4" t="s">
        <v>5</v>
      </c>
      <c r="B4">
        <v>0.25</v>
      </c>
      <c r="C4">
        <v>26</v>
      </c>
      <c r="D4">
        <v>315</v>
      </c>
      <c r="E4">
        <v>336.3</v>
      </c>
      <c r="F4">
        <v>0.32</v>
      </c>
      <c r="G4">
        <v>55</v>
      </c>
      <c r="I4" s="1">
        <f>C4/47</f>
        <v>0.55319148936170215</v>
      </c>
      <c r="J4">
        <f>D4/$E$1</f>
        <v>0.63</v>
      </c>
      <c r="K4">
        <f>E4/$E$2</f>
        <v>0.2912507848528807</v>
      </c>
      <c r="M4">
        <f>E4*$E$1/D4</f>
        <v>533.80952380952385</v>
      </c>
      <c r="O4">
        <f>I4*$E$2</f>
        <v>638.75638297872342</v>
      </c>
      <c r="P4" s="2">
        <f>ABS((O4-E4)/E4)</f>
        <v>0.89936480219662029</v>
      </c>
      <c r="Q4">
        <f>$E$2*($H$2+$H$1*C4)/($H$2+$H$1*51)*J4</f>
        <v>317.97067138775395</v>
      </c>
      <c r="R4" s="2">
        <f>ABS((Q4-E4)/E4)</f>
        <v>5.4502909938287415E-2</v>
      </c>
    </row>
    <row r="5" spans="1:18" x14ac:dyDescent="0.25">
      <c r="A5" s="4"/>
      <c r="B5">
        <v>0.5</v>
      </c>
      <c r="C5">
        <v>35</v>
      </c>
      <c r="D5">
        <v>397</v>
      </c>
      <c r="E5">
        <v>587.6</v>
      </c>
      <c r="F5">
        <v>1.49</v>
      </c>
      <c r="G5">
        <v>139</v>
      </c>
      <c r="I5" s="1">
        <f t="shared" ref="I5:I8" si="0">C5/47</f>
        <v>0.74468085106382975</v>
      </c>
      <c r="J5">
        <f t="shared" ref="J5:J8" si="1">D5/$E$1</f>
        <v>0.79400000000000004</v>
      </c>
      <c r="K5">
        <f t="shared" ref="K5:K8" si="2">E5/$E$2</f>
        <v>0.50888778227639819</v>
      </c>
      <c r="M5">
        <f t="shared" ref="M5:M8" si="3">E5*$E$1/D5</f>
        <v>740.05037783375315</v>
      </c>
      <c r="O5">
        <f t="shared" ref="O5:O8" si="4">I5*$E$2</f>
        <v>859.86436170212755</v>
      </c>
      <c r="P5" s="2">
        <f t="shared" ref="P5:P8" si="5">ABS((O5-E5)/E5)</f>
        <v>0.46334983271294677</v>
      </c>
      <c r="Q5">
        <f t="shared" ref="Q5:Q8" si="6">$E$2*($H$2+$H$1*C5)/($H$2+$H$1*51)*J5</f>
        <v>586.52845497206533</v>
      </c>
      <c r="R5" s="2">
        <f t="shared" ref="R5:R23" si="7">ABS((Q5-E5)/E5)</f>
        <v>1.8235960312026711E-3</v>
      </c>
    </row>
    <row r="6" spans="1:18" x14ac:dyDescent="0.25">
      <c r="A6" s="4"/>
      <c r="B6">
        <v>0.75</v>
      </c>
      <c r="C6">
        <v>42</v>
      </c>
      <c r="D6">
        <v>454</v>
      </c>
      <c r="E6">
        <v>838.6</v>
      </c>
      <c r="F6">
        <v>2.4300000000000002</v>
      </c>
      <c r="G6">
        <v>178</v>
      </c>
      <c r="I6" s="1">
        <f t="shared" si="0"/>
        <v>0.8936170212765957</v>
      </c>
      <c r="J6">
        <f t="shared" si="1"/>
        <v>0.90800000000000003</v>
      </c>
      <c r="K6">
        <f t="shared" si="2"/>
        <v>0.7262649663325178</v>
      </c>
      <c r="M6">
        <f t="shared" si="3"/>
        <v>923.56828193832598</v>
      </c>
      <c r="O6">
        <f t="shared" si="4"/>
        <v>1031.8372340425531</v>
      </c>
      <c r="P6" s="2">
        <f t="shared" si="5"/>
        <v>0.23042837353035181</v>
      </c>
      <c r="Q6">
        <f t="shared" si="6"/>
        <v>835.9860900686175</v>
      </c>
      <c r="R6" s="2">
        <f t="shared" si="7"/>
        <v>3.1169925249016489E-3</v>
      </c>
    </row>
    <row r="7" spans="1:18" x14ac:dyDescent="0.25">
      <c r="A7" s="4"/>
      <c r="B7">
        <v>0.85</v>
      </c>
      <c r="C7">
        <v>46</v>
      </c>
      <c r="D7">
        <v>474</v>
      </c>
      <c r="E7">
        <v>953.1</v>
      </c>
      <c r="F7">
        <v>2.82</v>
      </c>
      <c r="G7">
        <v>196</v>
      </c>
      <c r="I7" s="1">
        <f t="shared" si="0"/>
        <v>0.97872340425531912</v>
      </c>
      <c r="J7">
        <f t="shared" si="1"/>
        <v>0.94799999999999995</v>
      </c>
      <c r="K7">
        <f t="shared" si="2"/>
        <v>0.8254270682226601</v>
      </c>
      <c r="M7">
        <f t="shared" si="3"/>
        <v>1005.379746835443</v>
      </c>
      <c r="O7">
        <f t="shared" si="4"/>
        <v>1130.1074468085105</v>
      </c>
      <c r="P7" s="2">
        <f t="shared" si="5"/>
        <v>0.18571760235915485</v>
      </c>
      <c r="Q7">
        <f t="shared" si="6"/>
        <v>971.39955062717172</v>
      </c>
      <c r="R7" s="2">
        <f t="shared" si="7"/>
        <v>1.9200032134268911E-2</v>
      </c>
    </row>
    <row r="8" spans="1:18" x14ac:dyDescent="0.25">
      <c r="A8" s="4"/>
      <c r="B8">
        <v>1</v>
      </c>
      <c r="C8">
        <v>51</v>
      </c>
      <c r="D8">
        <v>500</v>
      </c>
      <c r="E8">
        <v>1141</v>
      </c>
      <c r="F8">
        <v>3.15</v>
      </c>
      <c r="G8">
        <v>212</v>
      </c>
      <c r="I8" s="1">
        <f t="shared" si="0"/>
        <v>1.0851063829787233</v>
      </c>
      <c r="J8">
        <f t="shared" si="1"/>
        <v>1</v>
      </c>
      <c r="K8">
        <f t="shared" si="2"/>
        <v>0.98815684066945253</v>
      </c>
      <c r="M8">
        <f t="shared" si="3"/>
        <v>1141</v>
      </c>
      <c r="O8">
        <f t="shared" si="4"/>
        <v>1252.9452127659572</v>
      </c>
      <c r="P8" s="2">
        <f t="shared" si="5"/>
        <v>9.811149234527361E-2</v>
      </c>
      <c r="Q8">
        <f t="shared" si="6"/>
        <v>1154.675</v>
      </c>
      <c r="R8" s="2">
        <f t="shared" si="7"/>
        <v>1.1985100788781731E-2</v>
      </c>
    </row>
    <row r="9" spans="1:18" x14ac:dyDescent="0.25">
      <c r="A9" s="4" t="s">
        <v>9</v>
      </c>
      <c r="B9">
        <v>0.25</v>
      </c>
      <c r="C9">
        <v>24</v>
      </c>
      <c r="D9">
        <v>315</v>
      </c>
      <c r="E9">
        <v>319.10000000000002</v>
      </c>
      <c r="F9">
        <v>1.3</v>
      </c>
      <c r="G9" t="s">
        <v>6</v>
      </c>
      <c r="I9" s="1">
        <f>C9/47</f>
        <v>0.51063829787234039</v>
      </c>
      <c r="J9">
        <f>D9/$E$1</f>
        <v>0.63</v>
      </c>
      <c r="K9">
        <f>E9/$E$2</f>
        <v>0.27635481845540955</v>
      </c>
      <c r="M9">
        <f>E9*$E$1/D9</f>
        <v>506.50793650793651</v>
      </c>
      <c r="O9">
        <f>I9*$E$2</f>
        <v>589.62127659574458</v>
      </c>
      <c r="P9" s="2">
        <f>ABS((O9-E9)/E9)</f>
        <v>0.84776332370963503</v>
      </c>
      <c r="Q9">
        <f>$E$2*($G$2+$G$1*C9)/($G$2+$G$1*$C$2)*J9</f>
        <v>322.87691845801351</v>
      </c>
      <c r="R9" s="2">
        <f t="shared" si="7"/>
        <v>1.1836159379547111E-2</v>
      </c>
    </row>
    <row r="10" spans="1:18" x14ac:dyDescent="0.25">
      <c r="A10" s="4"/>
      <c r="B10">
        <v>0.5</v>
      </c>
      <c r="C10">
        <v>32</v>
      </c>
      <c r="D10">
        <v>397</v>
      </c>
      <c r="E10">
        <v>587.20000000000005</v>
      </c>
      <c r="F10">
        <v>1.45</v>
      </c>
      <c r="G10" t="s">
        <v>6</v>
      </c>
      <c r="I10" s="1">
        <f t="shared" ref="I10:I13" si="8">C10/47</f>
        <v>0.68085106382978722</v>
      </c>
      <c r="J10">
        <f t="shared" ref="J10:J13" si="9">D10/$E$1</f>
        <v>0.79400000000000004</v>
      </c>
      <c r="K10">
        <f t="shared" ref="K10:K13" si="10">E10/$E$2</f>
        <v>0.50854136445320119</v>
      </c>
      <c r="M10">
        <f t="shared" ref="M10:M13" si="11">E10*$E$1/D10</f>
        <v>739.54659949622169</v>
      </c>
      <c r="O10">
        <f t="shared" ref="O10:O13" si="12">I10*$E$2</f>
        <v>786.16170212765951</v>
      </c>
      <c r="P10" s="2">
        <f t="shared" ref="P10:P13" si="13">ABS((O10-E10)/E10)</f>
        <v>0.33883123659342551</v>
      </c>
      <c r="Q10">
        <f t="shared" ref="Q10:Q23" si="14">$E$2*($G$2+$G$1*C10)/($G$2+$G$1*$C$2)*J10</f>
        <v>584.2785594779117</v>
      </c>
      <c r="R10" s="2">
        <f t="shared" si="7"/>
        <v>4.9752052487880552E-3</v>
      </c>
    </row>
    <row r="11" spans="1:18" x14ac:dyDescent="0.25">
      <c r="A11" s="4"/>
      <c r="B11">
        <v>0.75</v>
      </c>
      <c r="C11">
        <v>38</v>
      </c>
      <c r="D11">
        <v>454</v>
      </c>
      <c r="E11">
        <v>836.6</v>
      </c>
      <c r="F11">
        <v>2.36</v>
      </c>
      <c r="G11" t="s">
        <v>6</v>
      </c>
      <c r="I11" s="1">
        <f t="shared" si="8"/>
        <v>0.80851063829787229</v>
      </c>
      <c r="J11">
        <f t="shared" si="9"/>
        <v>0.90800000000000003</v>
      </c>
      <c r="K11">
        <f t="shared" si="10"/>
        <v>0.72453287721653281</v>
      </c>
      <c r="M11">
        <f t="shared" si="11"/>
        <v>921.36563876651985</v>
      </c>
      <c r="O11">
        <f t="shared" si="12"/>
        <v>933.5670212765956</v>
      </c>
      <c r="P11" s="2">
        <f t="shared" si="13"/>
        <v>0.11590607372292083</v>
      </c>
      <c r="Q11">
        <f>$E$2*($G$2+$G$1*C11)/($G$2+$G$1*$C$2)*J11</f>
        <v>820.27841239743861</v>
      </c>
      <c r="R11" s="2">
        <f t="shared" si="7"/>
        <v>1.9509428164668191E-2</v>
      </c>
    </row>
    <row r="12" spans="1:18" x14ac:dyDescent="0.25">
      <c r="A12" s="4"/>
      <c r="B12">
        <v>0.85</v>
      </c>
      <c r="C12">
        <v>41</v>
      </c>
      <c r="D12">
        <v>474</v>
      </c>
      <c r="E12">
        <v>958.4</v>
      </c>
      <c r="F12">
        <v>2.78</v>
      </c>
      <c r="G12" t="s">
        <v>6</v>
      </c>
      <c r="I12" s="1">
        <f t="shared" si="8"/>
        <v>0.87234042553191493</v>
      </c>
      <c r="J12">
        <f t="shared" si="9"/>
        <v>0.94799999999999995</v>
      </c>
      <c r="K12">
        <f t="shared" si="10"/>
        <v>0.83001710438002041</v>
      </c>
      <c r="M12">
        <f t="shared" si="11"/>
        <v>1010.9704641350211</v>
      </c>
      <c r="O12">
        <f t="shared" si="12"/>
        <v>1007.2696808510639</v>
      </c>
      <c r="P12" s="2">
        <f t="shared" si="13"/>
        <v>5.0990902390509067E-2</v>
      </c>
      <c r="Q12">
        <f t="shared" si="14"/>
        <v>935.81998351892207</v>
      </c>
      <c r="R12" s="2">
        <f t="shared" si="7"/>
        <v>2.3560117363395142E-2</v>
      </c>
    </row>
    <row r="13" spans="1:18" x14ac:dyDescent="0.25">
      <c r="A13" s="4"/>
      <c r="B13">
        <v>1</v>
      </c>
      <c r="C13">
        <v>47</v>
      </c>
      <c r="D13">
        <v>500</v>
      </c>
      <c r="E13">
        <v>1165.0999999999999</v>
      </c>
      <c r="F13">
        <v>3.04</v>
      </c>
      <c r="G13" t="s">
        <v>6</v>
      </c>
      <c r="I13" s="1">
        <f t="shared" si="8"/>
        <v>1</v>
      </c>
      <c r="J13">
        <f t="shared" si="9"/>
        <v>1</v>
      </c>
      <c r="K13">
        <f t="shared" si="10"/>
        <v>1.0090285145170719</v>
      </c>
      <c r="M13">
        <f t="shared" si="11"/>
        <v>1165.0999999999999</v>
      </c>
      <c r="O13">
        <f t="shared" si="12"/>
        <v>1154.675</v>
      </c>
      <c r="P13" s="2">
        <f t="shared" si="13"/>
        <v>8.9477298086000825E-3</v>
      </c>
      <c r="Q13">
        <f t="shared" si="14"/>
        <v>1154.675</v>
      </c>
      <c r="R13" s="2">
        <f t="shared" si="7"/>
        <v>8.9477298086000825E-3</v>
      </c>
    </row>
    <row r="14" spans="1:18" x14ac:dyDescent="0.25">
      <c r="A14" s="4" t="s">
        <v>10</v>
      </c>
      <c r="B14">
        <v>0.25</v>
      </c>
      <c r="C14">
        <v>25</v>
      </c>
      <c r="D14">
        <v>315</v>
      </c>
      <c r="E14">
        <v>350.5</v>
      </c>
      <c r="F14">
        <v>0.32</v>
      </c>
      <c r="G14">
        <v>60</v>
      </c>
      <c r="I14" s="1">
        <f>C14/47</f>
        <v>0.53191489361702127</v>
      </c>
      <c r="J14">
        <f>D14/$E$1</f>
        <v>0.63</v>
      </c>
      <c r="K14">
        <f>E14/$E$2</f>
        <v>0.3035486175763743</v>
      </c>
      <c r="M14">
        <f>E14*$E$1/D14</f>
        <v>556.34920634920638</v>
      </c>
      <c r="O14">
        <f>I14*$E$2</f>
        <v>614.188829787234</v>
      </c>
      <c r="P14" s="2">
        <f>ABS((O14-E14)/E14)</f>
        <v>0.75232191094788592</v>
      </c>
      <c r="Q14">
        <f>$E$2*($G$2+$G$1*C14)/($G$2+$G$1*$C$2)*J14</f>
        <v>340.46684591636074</v>
      </c>
      <c r="R14" s="2">
        <f t="shared" si="7"/>
        <v>2.8625261294263224E-2</v>
      </c>
    </row>
    <row r="15" spans="1:18" x14ac:dyDescent="0.25">
      <c r="A15" s="4"/>
      <c r="B15">
        <v>0.5</v>
      </c>
      <c r="C15">
        <v>32</v>
      </c>
      <c r="D15">
        <v>397</v>
      </c>
      <c r="E15">
        <v>586.9</v>
      </c>
      <c r="F15">
        <v>1.39</v>
      </c>
      <c r="G15">
        <v>136</v>
      </c>
      <c r="I15" s="1">
        <f t="shared" ref="I15:I18" si="15">C15/47</f>
        <v>0.68085106382978722</v>
      </c>
      <c r="J15">
        <f t="shared" ref="J15:J18" si="16">D15/$E$1</f>
        <v>0.79400000000000004</v>
      </c>
      <c r="K15">
        <f t="shared" ref="K15:K18" si="17">E15/$E$2</f>
        <v>0.50828155108580342</v>
      </c>
      <c r="M15">
        <f t="shared" ref="M15:M18" si="18">E15*$E$1/D15</f>
        <v>739.1687657430731</v>
      </c>
      <c r="O15">
        <f t="shared" ref="O15:O18" si="19">I15*$E$2</f>
        <v>786.16170212765951</v>
      </c>
      <c r="P15" s="2">
        <f t="shared" ref="P15:P18" si="20">ABS((O15-E15)/E15)</f>
        <v>0.33951559401543624</v>
      </c>
      <c r="Q15">
        <f t="shared" si="14"/>
        <v>584.2785594779117</v>
      </c>
      <c r="R15" s="2">
        <f t="shared" si="7"/>
        <v>4.466588042406335E-3</v>
      </c>
    </row>
    <row r="16" spans="1:18" x14ac:dyDescent="0.25">
      <c r="A16" s="4"/>
      <c r="B16">
        <v>0.75</v>
      </c>
      <c r="C16">
        <v>39</v>
      </c>
      <c r="D16">
        <v>454</v>
      </c>
      <c r="E16">
        <v>844.7</v>
      </c>
      <c r="F16">
        <v>2.3199999999999998</v>
      </c>
      <c r="G16">
        <v>179</v>
      </c>
      <c r="I16" s="1">
        <f t="shared" si="15"/>
        <v>0.82978723404255317</v>
      </c>
      <c r="J16">
        <f t="shared" si="16"/>
        <v>0.90800000000000003</v>
      </c>
      <c r="K16">
        <f t="shared" si="17"/>
        <v>0.73154783813627222</v>
      </c>
      <c r="M16">
        <f t="shared" si="18"/>
        <v>930.2863436123348</v>
      </c>
      <c r="O16">
        <f t="shared" si="19"/>
        <v>958.13457446808502</v>
      </c>
      <c r="P16" s="2">
        <f t="shared" si="20"/>
        <v>0.13428977680606721</v>
      </c>
      <c r="Q16">
        <f t="shared" si="14"/>
        <v>845.63024435327895</v>
      </c>
      <c r="R16" s="2">
        <f t="shared" si="7"/>
        <v>1.1012718755521586E-3</v>
      </c>
    </row>
    <row r="17" spans="1:18" x14ac:dyDescent="0.25">
      <c r="A17" s="4"/>
      <c r="B17">
        <v>0.85</v>
      </c>
      <c r="C17">
        <v>42</v>
      </c>
      <c r="D17">
        <v>474</v>
      </c>
      <c r="E17">
        <v>975.5</v>
      </c>
      <c r="F17">
        <v>2.79</v>
      </c>
      <c r="G17">
        <v>200</v>
      </c>
      <c r="I17" s="1">
        <f t="shared" si="15"/>
        <v>0.8936170212765957</v>
      </c>
      <c r="J17">
        <f t="shared" si="16"/>
        <v>0.94799999999999995</v>
      </c>
      <c r="K17">
        <f t="shared" si="17"/>
        <v>0.84482646632169234</v>
      </c>
      <c r="M17">
        <f t="shared" si="18"/>
        <v>1029.0084388185653</v>
      </c>
      <c r="O17">
        <f t="shared" si="19"/>
        <v>1031.8372340425531</v>
      </c>
      <c r="P17" s="2">
        <f t="shared" si="20"/>
        <v>5.7752162011843224E-2</v>
      </c>
      <c r="Q17">
        <f t="shared" si="14"/>
        <v>962.28863626576822</v>
      </c>
      <c r="R17" s="2">
        <f t="shared" si="7"/>
        <v>1.3543171434373943E-2</v>
      </c>
    </row>
    <row r="18" spans="1:18" x14ac:dyDescent="0.25">
      <c r="A18" s="4"/>
      <c r="B18">
        <v>1</v>
      </c>
      <c r="C18">
        <v>47</v>
      </c>
      <c r="D18">
        <v>500</v>
      </c>
      <c r="E18">
        <v>1152</v>
      </c>
      <c r="F18">
        <v>3.11</v>
      </c>
      <c r="G18">
        <v>216</v>
      </c>
      <c r="I18" s="1">
        <f t="shared" si="15"/>
        <v>1</v>
      </c>
      <c r="J18">
        <f t="shared" si="16"/>
        <v>1</v>
      </c>
      <c r="K18">
        <f t="shared" si="17"/>
        <v>0.99768333080737004</v>
      </c>
      <c r="M18">
        <f t="shared" si="18"/>
        <v>1152</v>
      </c>
      <c r="O18">
        <f t="shared" si="19"/>
        <v>1154.675</v>
      </c>
      <c r="P18" s="2">
        <f t="shared" si="20"/>
        <v>2.3220486111110716E-3</v>
      </c>
      <c r="Q18">
        <f t="shared" si="14"/>
        <v>1154.675</v>
      </c>
      <c r="R18" s="2">
        <f t="shared" si="7"/>
        <v>2.3220486111110716E-3</v>
      </c>
    </row>
    <row r="19" spans="1:18" x14ac:dyDescent="0.25">
      <c r="A19" s="4" t="s">
        <v>11</v>
      </c>
      <c r="B19">
        <v>0.25</v>
      </c>
      <c r="C19">
        <v>24</v>
      </c>
      <c r="D19">
        <v>315</v>
      </c>
      <c r="E19">
        <v>326.2</v>
      </c>
      <c r="F19">
        <v>0.32</v>
      </c>
      <c r="G19">
        <v>66</v>
      </c>
      <c r="I19" s="1">
        <f>C19/47</f>
        <v>0.51063829787234039</v>
      </c>
      <c r="J19">
        <f>D19/$E$1</f>
        <v>0.63</v>
      </c>
      <c r="K19">
        <f>E19/$E$2</f>
        <v>0.28250373481715635</v>
      </c>
      <c r="M19">
        <f>E19*$E$1/D19</f>
        <v>517.77777777777783</v>
      </c>
      <c r="O19">
        <f>I19*$E$2</f>
        <v>589.62127659574458</v>
      </c>
      <c r="P19" s="2">
        <f>ABS((O19-E19)/E19)</f>
        <v>0.80754529918989759</v>
      </c>
      <c r="Q19">
        <f t="shared" si="14"/>
        <v>322.87691845801351</v>
      </c>
      <c r="R19" s="2">
        <f t="shared" si="7"/>
        <v>1.0187251814796084E-2</v>
      </c>
    </row>
    <row r="20" spans="1:18" x14ac:dyDescent="0.25">
      <c r="A20" s="4"/>
      <c r="B20">
        <v>0.5</v>
      </c>
      <c r="C20">
        <v>31</v>
      </c>
      <c r="D20">
        <v>397</v>
      </c>
      <c r="E20">
        <v>580.1</v>
      </c>
      <c r="F20">
        <v>1.47</v>
      </c>
      <c r="G20">
        <v>142</v>
      </c>
      <c r="I20" s="1">
        <f t="shared" ref="I20:I23" si="21">C20/47</f>
        <v>0.65957446808510634</v>
      </c>
      <c r="J20">
        <f t="shared" ref="J20:J23" si="22">D20/$E$1</f>
        <v>0.79400000000000004</v>
      </c>
      <c r="K20">
        <f t="shared" ref="K20:K23" si="23">E20/$E$2</f>
        <v>0.50239244809145434</v>
      </c>
      <c r="M20">
        <f t="shared" ref="M20:M23" si="24">E20*$E$1/D20</f>
        <v>730.60453400503775</v>
      </c>
      <c r="O20">
        <f t="shared" ref="O20:O23" si="25">I20*$E$2</f>
        <v>761.59414893617009</v>
      </c>
      <c r="P20" s="2">
        <f t="shared" ref="P20:P23" si="26">ABS((O20-E20)/E20)</f>
        <v>0.31286700385480098</v>
      </c>
      <c r="Q20">
        <f t="shared" si="14"/>
        <v>562.10966677643921</v>
      </c>
      <c r="R20" s="2">
        <f t="shared" si="7"/>
        <v>3.1012468925290138E-2</v>
      </c>
    </row>
    <row r="21" spans="1:18" x14ac:dyDescent="0.25">
      <c r="A21" s="4"/>
      <c r="B21">
        <v>0.75</v>
      </c>
      <c r="C21">
        <v>38</v>
      </c>
      <c r="D21">
        <v>454</v>
      </c>
      <c r="E21">
        <v>839.2</v>
      </c>
      <c r="F21">
        <v>2.36</v>
      </c>
      <c r="G21">
        <v>176</v>
      </c>
      <c r="I21" s="1">
        <f t="shared" si="21"/>
        <v>0.80851063829787229</v>
      </c>
      <c r="J21">
        <f t="shared" si="22"/>
        <v>0.90800000000000003</v>
      </c>
      <c r="K21">
        <f t="shared" si="23"/>
        <v>0.72678459306731336</v>
      </c>
      <c r="M21">
        <f t="shared" si="24"/>
        <v>924.22907488986789</v>
      </c>
      <c r="O21">
        <f t="shared" si="25"/>
        <v>933.5670212765956</v>
      </c>
      <c r="P21" s="2">
        <f t="shared" si="26"/>
        <v>0.11244878607792605</v>
      </c>
      <c r="Q21">
        <f t="shared" si="14"/>
        <v>820.27841239743861</v>
      </c>
      <c r="R21" s="2">
        <f t="shared" si="7"/>
        <v>2.2547173024977871E-2</v>
      </c>
    </row>
    <row r="22" spans="1:18" x14ac:dyDescent="0.25">
      <c r="A22" s="4"/>
      <c r="B22">
        <v>0.85</v>
      </c>
      <c r="C22">
        <v>42</v>
      </c>
      <c r="D22">
        <v>474</v>
      </c>
      <c r="E22">
        <v>966.1</v>
      </c>
      <c r="F22">
        <v>2.74</v>
      </c>
      <c r="G22">
        <v>197</v>
      </c>
      <c r="I22" s="1">
        <f t="shared" si="21"/>
        <v>0.8936170212765957</v>
      </c>
      <c r="J22">
        <f t="shared" si="22"/>
        <v>0.94799999999999995</v>
      </c>
      <c r="K22">
        <f t="shared" si="23"/>
        <v>0.83668564747656271</v>
      </c>
      <c r="M22">
        <f t="shared" si="24"/>
        <v>1019.0928270042194</v>
      </c>
      <c r="O22">
        <f t="shared" si="25"/>
        <v>1031.8372340425531</v>
      </c>
      <c r="P22" s="2">
        <f t="shared" si="26"/>
        <v>6.8043923033384787E-2</v>
      </c>
      <c r="Q22">
        <f t="shared" si="14"/>
        <v>962.28863626576822</v>
      </c>
      <c r="R22" s="2">
        <f t="shared" si="7"/>
        <v>3.9451027163148788E-3</v>
      </c>
    </row>
    <row r="23" spans="1:18" x14ac:dyDescent="0.25">
      <c r="A23" s="4"/>
      <c r="B23">
        <v>1</v>
      </c>
      <c r="C23">
        <v>46</v>
      </c>
      <c r="D23">
        <v>500</v>
      </c>
      <c r="E23">
        <v>1160.5999999999999</v>
      </c>
      <c r="F23">
        <v>3.08</v>
      </c>
      <c r="G23">
        <v>212</v>
      </c>
      <c r="I23" s="1">
        <f t="shared" si="21"/>
        <v>0.97872340425531912</v>
      </c>
      <c r="J23">
        <f t="shared" si="22"/>
        <v>1</v>
      </c>
      <c r="K23">
        <f t="shared" si="23"/>
        <v>1.0051313140061056</v>
      </c>
      <c r="M23">
        <f t="shared" si="24"/>
        <v>1160.5999999999999</v>
      </c>
      <c r="O23">
        <f t="shared" si="25"/>
        <v>1130.1074468085105</v>
      </c>
      <c r="P23" s="2">
        <f t="shared" si="26"/>
        <v>2.6273094254255884E-2</v>
      </c>
      <c r="Q23">
        <f t="shared" si="14"/>
        <v>1126.7544802248458</v>
      </c>
      <c r="R23" s="2">
        <f t="shared" si="7"/>
        <v>2.9162088381142617E-2</v>
      </c>
    </row>
    <row r="61" spans="2:5" x14ac:dyDescent="0.25">
      <c r="B61" t="s">
        <v>23</v>
      </c>
      <c r="C61" t="s">
        <v>24</v>
      </c>
      <c r="D61" t="s">
        <v>25</v>
      </c>
      <c r="E61" t="s">
        <v>26</v>
      </c>
    </row>
    <row r="62" spans="2:5" x14ac:dyDescent="0.25">
      <c r="B62">
        <f>INDEX(LINEST($C$4:$C$8,$B$4:$B$8),1)</f>
        <v>32.861189801699716</v>
      </c>
      <c r="C62">
        <f>INDEX(LINEST($C$9:$C$13,$B$9:$B$13),1)</f>
        <v>29.490084985835697</v>
      </c>
      <c r="D62">
        <f>INDEX(LINEST($C$14:$C$18,$B$14:$B$18),1)</f>
        <v>29.036827195467428</v>
      </c>
      <c r="E62">
        <f>INDEX(LINEST($C$19:$C$23,$B$19:$B$23),1)</f>
        <v>29.546742209631734</v>
      </c>
    </row>
    <row r="63" spans="2:5" x14ac:dyDescent="0.25">
      <c r="B63">
        <f>INDEX(LINEST($C$4:$C$8,$B$4:$B$8),2)</f>
        <v>17.983002832861189</v>
      </c>
      <c r="C63">
        <f>INDEX(LINEST($C$9:$C$13,$B$9:$B$13),2)</f>
        <v>16.641643059490079</v>
      </c>
      <c r="D63">
        <f>INDEX(LINEST($C$14:$C$18,$B$14:$B$18),2)</f>
        <v>17.545325779036823</v>
      </c>
      <c r="E63">
        <f>INDEX(LINEST($C$19:$C$23,$B$19:$B$23),2)</f>
        <v>16.40368271954674</v>
      </c>
    </row>
  </sheetData>
  <mergeCells count="6">
    <mergeCell ref="Q2:R2"/>
    <mergeCell ref="A4:A8"/>
    <mergeCell ref="A9:A13"/>
    <mergeCell ref="A14:A18"/>
    <mergeCell ref="A19:A23"/>
    <mergeCell ref="O2:P2"/>
  </mergeCells>
  <conditionalFormatting sqref="R4:R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Chalmers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Baldi</dc:creator>
  <cp:lastModifiedBy>Francesco Baldi</cp:lastModifiedBy>
  <dcterms:created xsi:type="dcterms:W3CDTF">2015-11-13T08:16:27Z</dcterms:created>
  <dcterms:modified xsi:type="dcterms:W3CDTF">2017-10-11T09:13:12Z</dcterms:modified>
</cp:coreProperties>
</file>