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General\"/>
    </mc:Choice>
  </mc:AlternateContent>
  <bookViews>
    <workbookView xWindow="0" yWindow="0" windowWidth="15210" windowHeight="7845" activeTab="2"/>
  </bookViews>
  <sheets>
    <sheet name="Components" sheetId="1" r:id="rId1"/>
    <sheet name="Constants" sheetId="2" r:id="rId2"/>
    <sheet name="Assumptions for demand FB" sheetId="3" r:id="rId3"/>
  </sheets>
  <definedNames>
    <definedName name="h_condensate">Constants!$C$3</definedName>
    <definedName name="h_steam">Constants!$C$2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8" i="3" l="1"/>
  <c r="N61" i="3"/>
  <c r="N5" i="3"/>
  <c r="AG88" i="3" l="1"/>
  <c r="AF88" i="3"/>
  <c r="AE88" i="3"/>
  <c r="Z88" i="3"/>
  <c r="Y88" i="3"/>
  <c r="X88" i="3"/>
  <c r="U88" i="3"/>
  <c r="V88" i="3"/>
  <c r="L96" i="3"/>
  <c r="K96" i="3"/>
  <c r="N97" i="3" s="1"/>
  <c r="N96" i="3" l="1"/>
  <c r="P96" i="3" s="1"/>
  <c r="D60" i="3"/>
  <c r="D58" i="3"/>
  <c r="D56" i="3"/>
  <c r="D54" i="3"/>
  <c r="C3" i="3"/>
  <c r="C4" i="3"/>
  <c r="C5" i="3"/>
  <c r="C6" i="3"/>
  <c r="B74" i="3"/>
  <c r="B75" i="3"/>
  <c r="B76" i="3"/>
  <c r="B77" i="3"/>
  <c r="B78" i="3"/>
  <c r="B79" i="3"/>
  <c r="B80" i="3"/>
  <c r="B81" i="3"/>
  <c r="B8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D33" i="3" s="1"/>
  <c r="B34" i="3"/>
  <c r="D34" i="3" s="1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D55" i="3" s="1"/>
  <c r="B56" i="3"/>
  <c r="B57" i="3"/>
  <c r="D57" i="3" s="1"/>
  <c r="B58" i="3"/>
  <c r="B59" i="3"/>
  <c r="D59" i="3" s="1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3" i="3"/>
  <c r="AI5" i="3" l="1"/>
  <c r="AK5" i="3"/>
  <c r="O5" i="3"/>
  <c r="P5" i="3"/>
  <c r="AJ5" i="3"/>
  <c r="Q5" i="3"/>
  <c r="AJ6" i="3"/>
  <c r="AI6" i="3"/>
  <c r="AE6" i="3"/>
  <c r="AA6" i="3"/>
  <c r="W6" i="3"/>
  <c r="S6" i="3"/>
  <c r="O6" i="3"/>
  <c r="AH6" i="3"/>
  <c r="AD6" i="3"/>
  <c r="Z6" i="3"/>
  <c r="V6" i="3"/>
  <c r="R6" i="3"/>
  <c r="N6" i="3"/>
  <c r="AG6" i="3"/>
  <c r="AC6" i="3"/>
  <c r="Y6" i="3"/>
  <c r="U6" i="3"/>
  <c r="Q6" i="3"/>
  <c r="AK6" i="3"/>
  <c r="AF6" i="3"/>
  <c r="AB6" i="3"/>
  <c r="X6" i="3"/>
  <c r="T6" i="3"/>
  <c r="P6" i="3"/>
  <c r="O4" i="3"/>
  <c r="S4" i="3"/>
  <c r="W4" i="3"/>
  <c r="AA4" i="3"/>
  <c r="AE4" i="3"/>
  <c r="AI4" i="3"/>
  <c r="P4" i="3"/>
  <c r="T4" i="3"/>
  <c r="X4" i="3"/>
  <c r="AB4" i="3"/>
  <c r="AF4" i="3"/>
  <c r="AJ4" i="3"/>
  <c r="Q4" i="3"/>
  <c r="U4" i="3"/>
  <c r="Y4" i="3"/>
  <c r="AC4" i="3"/>
  <c r="AG4" i="3"/>
  <c r="AK4" i="3"/>
  <c r="R4" i="3"/>
  <c r="V4" i="3"/>
  <c r="Z4" i="3"/>
  <c r="AD4" i="3"/>
  <c r="AH4" i="3"/>
  <c r="N4" i="3"/>
  <c r="R5" i="3"/>
  <c r="J155" i="1"/>
  <c r="K155" i="1"/>
  <c r="C65" i="3" s="1"/>
  <c r="J156" i="1"/>
  <c r="K156" i="1" s="1"/>
  <c r="C66" i="3" s="1"/>
  <c r="J157" i="1"/>
  <c r="K157" i="1"/>
  <c r="C67" i="3" s="1"/>
  <c r="J158" i="1"/>
  <c r="K158" i="1" s="1"/>
  <c r="C68" i="3" s="1"/>
  <c r="J159" i="1"/>
  <c r="K159" i="1" s="1"/>
  <c r="C69" i="3" s="1"/>
  <c r="J160" i="1"/>
  <c r="K160" i="1" s="1"/>
  <c r="C70" i="3" s="1"/>
  <c r="J161" i="1"/>
  <c r="K161" i="1"/>
  <c r="C71" i="3" s="1"/>
  <c r="J162" i="1"/>
  <c r="K162" i="1" s="1"/>
  <c r="C72" i="3" s="1"/>
  <c r="J163" i="1"/>
  <c r="K163" i="1"/>
  <c r="C73" i="3" s="1"/>
  <c r="J164" i="1"/>
  <c r="K164" i="1" s="1"/>
  <c r="C74" i="3" s="1"/>
  <c r="J165" i="1"/>
  <c r="K165" i="1"/>
  <c r="C75" i="3" s="1"/>
  <c r="J166" i="1"/>
  <c r="K166" i="1" s="1"/>
  <c r="C76" i="3" s="1"/>
  <c r="J167" i="1"/>
  <c r="K167" i="1" s="1"/>
  <c r="C77" i="3" s="1"/>
  <c r="J168" i="1"/>
  <c r="K168" i="1" s="1"/>
  <c r="C78" i="3" s="1"/>
  <c r="J169" i="1"/>
  <c r="K169" i="1"/>
  <c r="C79" i="3" s="1"/>
  <c r="J170" i="1"/>
  <c r="K170" i="1" s="1"/>
  <c r="C80" i="3" s="1"/>
  <c r="J171" i="1"/>
  <c r="K171" i="1"/>
  <c r="C81" i="3" s="1"/>
  <c r="J172" i="1"/>
  <c r="K172" i="1" s="1"/>
  <c r="C82" i="3" s="1"/>
  <c r="K153" i="1"/>
  <c r="C63" i="3" s="1"/>
  <c r="K154" i="1"/>
  <c r="C64" i="3" s="1"/>
  <c r="J154" i="1"/>
  <c r="J153" i="1"/>
  <c r="J152" i="1"/>
  <c r="K152" i="1" s="1"/>
  <c r="C62" i="3" s="1"/>
  <c r="J151" i="1"/>
  <c r="K151" i="1" s="1"/>
  <c r="C61" i="3" s="1"/>
  <c r="K145" i="1"/>
  <c r="C55" i="3" s="1"/>
  <c r="E55" i="3" s="1"/>
  <c r="K146" i="1"/>
  <c r="C56" i="3" s="1"/>
  <c r="E56" i="3" s="1"/>
  <c r="K149" i="1"/>
  <c r="C59" i="3" s="1"/>
  <c r="E59" i="3" s="1"/>
  <c r="K150" i="1"/>
  <c r="C60" i="3" s="1"/>
  <c r="E60" i="3" s="1"/>
  <c r="J150" i="1"/>
  <c r="J149" i="1"/>
  <c r="J148" i="1"/>
  <c r="K148" i="1" s="1"/>
  <c r="C58" i="3" s="1"/>
  <c r="E58" i="3" s="1"/>
  <c r="J147" i="1"/>
  <c r="K147" i="1" s="1"/>
  <c r="C57" i="3" s="1"/>
  <c r="E57" i="3" s="1"/>
  <c r="J146" i="1"/>
  <c r="J145" i="1"/>
  <c r="J144" i="1"/>
  <c r="K144" i="1" s="1"/>
  <c r="C54" i="3" s="1"/>
  <c r="E54" i="3" s="1"/>
  <c r="N54" i="3" s="1"/>
  <c r="J143" i="1"/>
  <c r="K143" i="1" s="1"/>
  <c r="C53" i="3" s="1"/>
  <c r="E61" i="3" s="1"/>
  <c r="K135" i="1"/>
  <c r="C45" i="3" s="1"/>
  <c r="K136" i="1"/>
  <c r="C46" i="3" s="1"/>
  <c r="K139" i="1"/>
  <c r="C49" i="3" s="1"/>
  <c r="K140" i="1"/>
  <c r="C50" i="3" s="1"/>
  <c r="J142" i="1"/>
  <c r="K142" i="1" s="1"/>
  <c r="C52" i="3" s="1"/>
  <c r="J141" i="1"/>
  <c r="K141" i="1" s="1"/>
  <c r="C51" i="3" s="1"/>
  <c r="J140" i="1"/>
  <c r="J139" i="1"/>
  <c r="J138" i="1"/>
  <c r="K138" i="1" s="1"/>
  <c r="C48" i="3" s="1"/>
  <c r="J137" i="1"/>
  <c r="K137" i="1" s="1"/>
  <c r="C47" i="3" s="1"/>
  <c r="J136" i="1"/>
  <c r="J135" i="1"/>
  <c r="J134" i="1"/>
  <c r="K134" i="1" s="1"/>
  <c r="C44" i="3" s="1"/>
  <c r="J133" i="1"/>
  <c r="K133" i="1" s="1"/>
  <c r="C43" i="3" s="1"/>
  <c r="K127" i="1"/>
  <c r="C37" i="3" s="1"/>
  <c r="K129" i="1"/>
  <c r="C39" i="3" s="1"/>
  <c r="K131" i="1"/>
  <c r="C41" i="3" s="1"/>
  <c r="J132" i="1"/>
  <c r="K132" i="1" s="1"/>
  <c r="C42" i="3" s="1"/>
  <c r="J131" i="1"/>
  <c r="J130" i="1"/>
  <c r="K130" i="1" s="1"/>
  <c r="C40" i="3" s="1"/>
  <c r="J129" i="1"/>
  <c r="J128" i="1"/>
  <c r="K128" i="1" s="1"/>
  <c r="C38" i="3" s="1"/>
  <c r="J127" i="1"/>
  <c r="J126" i="1"/>
  <c r="K126" i="1" s="1"/>
  <c r="C36" i="3" s="1"/>
  <c r="J125" i="1"/>
  <c r="K125" i="1" s="1"/>
  <c r="C35" i="3" s="1"/>
  <c r="J124" i="1"/>
  <c r="K124" i="1" s="1"/>
  <c r="C34" i="3" s="1"/>
  <c r="E34" i="3" s="1"/>
  <c r="J123" i="1"/>
  <c r="K123" i="1" s="1"/>
  <c r="C33" i="3" s="1"/>
  <c r="E33" i="3" s="1"/>
  <c r="J122" i="1"/>
  <c r="K122" i="1" s="1"/>
  <c r="C32" i="3" s="1"/>
  <c r="J121" i="1"/>
  <c r="K121" i="1" s="1"/>
  <c r="C31" i="3" s="1"/>
  <c r="K115" i="1"/>
  <c r="C25" i="3" s="1"/>
  <c r="K117" i="1"/>
  <c r="C27" i="3" s="1"/>
  <c r="K119" i="1"/>
  <c r="C29" i="3" s="1"/>
  <c r="J120" i="1"/>
  <c r="K120" i="1" s="1"/>
  <c r="C30" i="3" s="1"/>
  <c r="J119" i="1"/>
  <c r="J118" i="1"/>
  <c r="K118" i="1" s="1"/>
  <c r="C28" i="3" s="1"/>
  <c r="J117" i="1"/>
  <c r="J116" i="1"/>
  <c r="K116" i="1" s="1"/>
  <c r="C26" i="3" s="1"/>
  <c r="J115" i="1"/>
  <c r="J114" i="1"/>
  <c r="K114" i="1" s="1"/>
  <c r="C24" i="3" s="1"/>
  <c r="J98" i="1"/>
  <c r="K98" i="1" s="1"/>
  <c r="C8" i="3" s="1"/>
  <c r="J99" i="1"/>
  <c r="K99" i="1" s="1"/>
  <c r="C9" i="3" s="1"/>
  <c r="E7" i="3" s="1"/>
  <c r="J100" i="1"/>
  <c r="J101" i="1"/>
  <c r="K101" i="1" s="1"/>
  <c r="C11" i="3" s="1"/>
  <c r="J102" i="1"/>
  <c r="K102" i="1" s="1"/>
  <c r="C12" i="3" s="1"/>
  <c r="J103" i="1"/>
  <c r="K103" i="1" s="1"/>
  <c r="C13" i="3" s="1"/>
  <c r="J104" i="1"/>
  <c r="J105" i="1"/>
  <c r="K105" i="1" s="1"/>
  <c r="C15" i="3" s="1"/>
  <c r="J106" i="1"/>
  <c r="J107" i="1"/>
  <c r="K107" i="1" s="1"/>
  <c r="C17" i="3" s="1"/>
  <c r="J108" i="1"/>
  <c r="J109" i="1"/>
  <c r="K109" i="1" s="1"/>
  <c r="C19" i="3" s="1"/>
  <c r="J110" i="1"/>
  <c r="J111" i="1"/>
  <c r="J112" i="1"/>
  <c r="J113" i="1"/>
  <c r="K113" i="1" s="1"/>
  <c r="C23" i="3" s="1"/>
  <c r="J97" i="1"/>
  <c r="K97" i="1" s="1"/>
  <c r="C7" i="3" s="1"/>
  <c r="I9" i="1"/>
  <c r="I5" i="1"/>
  <c r="J2" i="1"/>
  <c r="J7" i="1" s="1"/>
  <c r="I7" i="1" s="1"/>
  <c r="K104" i="1"/>
  <c r="C14" i="3" s="1"/>
  <c r="K106" i="1"/>
  <c r="C16" i="3" s="1"/>
  <c r="K108" i="1"/>
  <c r="C18" i="3" s="1"/>
  <c r="K110" i="1"/>
  <c r="C20" i="3" s="1"/>
  <c r="K111" i="1"/>
  <c r="C21" i="3" s="1"/>
  <c r="K112" i="1"/>
  <c r="C22" i="3" s="1"/>
  <c r="K100" i="1"/>
  <c r="C10" i="3" s="1"/>
  <c r="J92" i="1"/>
  <c r="J91" i="1"/>
  <c r="J90" i="1"/>
  <c r="J89" i="1"/>
  <c r="J88" i="1"/>
  <c r="J87" i="1"/>
  <c r="J86" i="1"/>
  <c r="J53" i="1"/>
  <c r="J52" i="1"/>
  <c r="J30" i="1"/>
  <c r="J31" i="1"/>
  <c r="J32" i="1"/>
  <c r="J33" i="1"/>
  <c r="J37" i="1"/>
  <c r="J36" i="1"/>
  <c r="J35" i="1"/>
  <c r="J34" i="1"/>
  <c r="J47" i="1"/>
  <c r="J48" i="1"/>
  <c r="J49" i="1"/>
  <c r="J46" i="1"/>
  <c r="J43" i="1"/>
  <c r="J44" i="1"/>
  <c r="J45" i="1"/>
  <c r="J42" i="1"/>
  <c r="J39" i="1"/>
  <c r="J40" i="1"/>
  <c r="J41" i="1"/>
  <c r="J27" i="1"/>
  <c r="J28" i="1"/>
  <c r="J29" i="1"/>
  <c r="J26" i="1"/>
  <c r="J25" i="1"/>
  <c r="J23" i="1"/>
  <c r="J24" i="1"/>
  <c r="J22" i="1"/>
  <c r="J38" i="1"/>
  <c r="J21" i="1"/>
  <c r="J12" i="1"/>
  <c r="J10" i="1"/>
  <c r="I10" i="1" s="1"/>
  <c r="J6" i="1"/>
  <c r="I6" i="1" s="1"/>
  <c r="J5" i="1"/>
  <c r="J4" i="1"/>
  <c r="I4" i="1" s="1"/>
  <c r="J3" i="1"/>
  <c r="J8" i="1" s="1"/>
  <c r="I8" i="1" s="1"/>
  <c r="E43" i="3" l="1"/>
  <c r="AH33" i="3"/>
  <c r="AD33" i="3"/>
  <c r="Z33" i="3"/>
  <c r="V33" i="3"/>
  <c r="R33" i="3"/>
  <c r="AK33" i="3"/>
  <c r="AG33" i="3"/>
  <c r="AC33" i="3"/>
  <c r="Y33" i="3"/>
  <c r="U33" i="3"/>
  <c r="Q33" i="3"/>
  <c r="N33" i="3"/>
  <c r="AF33" i="3"/>
  <c r="X33" i="3"/>
  <c r="P33" i="3"/>
  <c r="AJ33" i="3"/>
  <c r="T33" i="3"/>
  <c r="AI33" i="3"/>
  <c r="S33" i="3"/>
  <c r="AE33" i="3"/>
  <c r="W33" i="3"/>
  <c r="O33" i="3"/>
  <c r="AB33" i="3"/>
  <c r="AA33" i="3"/>
  <c r="Q7" i="3"/>
  <c r="U7" i="3"/>
  <c r="Y7" i="3"/>
  <c r="AC7" i="3"/>
  <c r="AG7" i="3"/>
  <c r="AK7" i="3"/>
  <c r="R7" i="3"/>
  <c r="V7" i="3"/>
  <c r="Z7" i="3"/>
  <c r="AD7" i="3"/>
  <c r="AH7" i="3"/>
  <c r="N7" i="3"/>
  <c r="S7" i="3"/>
  <c r="AA7" i="3"/>
  <c r="AI7" i="3"/>
  <c r="O7" i="3"/>
  <c r="AE7" i="3"/>
  <c r="X7" i="3"/>
  <c r="T7" i="3"/>
  <c r="AB7" i="3"/>
  <c r="AJ7" i="3"/>
  <c r="W7" i="3"/>
  <c r="P7" i="3"/>
  <c r="AF7" i="3"/>
  <c r="O61" i="3"/>
  <c r="S61" i="3"/>
  <c r="W61" i="3"/>
  <c r="AA61" i="3"/>
  <c r="AE61" i="3"/>
  <c r="AI61" i="3"/>
  <c r="P61" i="3"/>
  <c r="T61" i="3"/>
  <c r="X61" i="3"/>
  <c r="AB61" i="3"/>
  <c r="AF61" i="3"/>
  <c r="AJ61" i="3"/>
  <c r="Q61" i="3"/>
  <c r="U61" i="3"/>
  <c r="Y61" i="3"/>
  <c r="AC61" i="3"/>
  <c r="AG61" i="3"/>
  <c r="AK61" i="3"/>
  <c r="R61" i="3"/>
  <c r="V61" i="3"/>
  <c r="Z61" i="3"/>
  <c r="AD61" i="3"/>
  <c r="AH61" i="3"/>
  <c r="AI34" i="3"/>
  <c r="AE34" i="3"/>
  <c r="AA34" i="3"/>
  <c r="W34" i="3"/>
  <c r="S34" i="3"/>
  <c r="O34" i="3"/>
  <c r="N34" i="3"/>
  <c r="AH34" i="3"/>
  <c r="AD34" i="3"/>
  <c r="Z34" i="3"/>
  <c r="V34" i="3"/>
  <c r="R34" i="3"/>
  <c r="AG34" i="3"/>
  <c r="Y34" i="3"/>
  <c r="Q34" i="3"/>
  <c r="AC34" i="3"/>
  <c r="AJ34" i="3"/>
  <c r="T34" i="3"/>
  <c r="AF34" i="3"/>
  <c r="X34" i="3"/>
  <c r="P34" i="3"/>
  <c r="AK34" i="3"/>
  <c r="U34" i="3"/>
  <c r="AB34" i="3"/>
  <c r="E37" i="3"/>
  <c r="E15" i="3"/>
  <c r="O60" i="3"/>
  <c r="S60" i="3"/>
  <c r="W60" i="3"/>
  <c r="AA60" i="3"/>
  <c r="AE60" i="3"/>
  <c r="AI60" i="3"/>
  <c r="P60" i="3"/>
  <c r="T60" i="3"/>
  <c r="X60" i="3"/>
  <c r="AB60" i="3"/>
  <c r="AF60" i="3"/>
  <c r="AJ60" i="3"/>
  <c r="Q60" i="3"/>
  <c r="U60" i="3"/>
  <c r="Y60" i="3"/>
  <c r="AC60" i="3"/>
  <c r="AG60" i="3"/>
  <c r="AK60" i="3"/>
  <c r="R60" i="3"/>
  <c r="AH60" i="3"/>
  <c r="Z60" i="3"/>
  <c r="AD60" i="3"/>
  <c r="V60" i="3"/>
  <c r="N60" i="3"/>
  <c r="I3" i="1"/>
  <c r="R59" i="3"/>
  <c r="V59" i="3"/>
  <c r="Z59" i="3"/>
  <c r="AD59" i="3"/>
  <c r="AH59" i="3"/>
  <c r="N59" i="3"/>
  <c r="O59" i="3"/>
  <c r="S59" i="3"/>
  <c r="W59" i="3"/>
  <c r="AA59" i="3"/>
  <c r="AE59" i="3"/>
  <c r="AI59" i="3"/>
  <c r="P59" i="3"/>
  <c r="T59" i="3"/>
  <c r="X59" i="3"/>
  <c r="AB59" i="3"/>
  <c r="AF59" i="3"/>
  <c r="AJ59" i="3"/>
  <c r="Y59" i="3"/>
  <c r="AG59" i="3"/>
  <c r="U59" i="3"/>
  <c r="AC59" i="3"/>
  <c r="Q59" i="3"/>
  <c r="AK59" i="3"/>
  <c r="S5" i="3"/>
  <c r="S43" i="3"/>
  <c r="Q37" i="3" l="1"/>
  <c r="U37" i="3"/>
  <c r="Y37" i="3"/>
  <c r="AC37" i="3"/>
  <c r="AG37" i="3"/>
  <c r="AK37" i="3"/>
  <c r="R37" i="3"/>
  <c r="V37" i="3"/>
  <c r="Z37" i="3"/>
  <c r="AD37" i="3"/>
  <c r="AH37" i="3"/>
  <c r="N37" i="3"/>
  <c r="O37" i="3"/>
  <c r="S37" i="3"/>
  <c r="W37" i="3"/>
  <c r="AA37" i="3"/>
  <c r="X37" i="3"/>
  <c r="AI37" i="3"/>
  <c r="P37" i="3"/>
  <c r="AE37" i="3"/>
  <c r="T37" i="3"/>
  <c r="AF37" i="3"/>
  <c r="AB37" i="3"/>
  <c r="AJ37" i="3"/>
  <c r="E83" i="3"/>
  <c r="Q15" i="3"/>
  <c r="U15" i="3"/>
  <c r="Y15" i="3"/>
  <c r="AC15" i="3"/>
  <c r="AG15" i="3"/>
  <c r="AK15" i="3"/>
  <c r="AK83" i="3" s="1"/>
  <c r="R15" i="3"/>
  <c r="R83" i="3" s="1"/>
  <c r="V15" i="3"/>
  <c r="Z15" i="3"/>
  <c r="AD15" i="3"/>
  <c r="AH15" i="3"/>
  <c r="N15" i="3"/>
  <c r="S15" i="3"/>
  <c r="AA15" i="3"/>
  <c r="AI15" i="3"/>
  <c r="AI83" i="3" s="1"/>
  <c r="O15" i="3"/>
  <c r="AE15" i="3"/>
  <c r="P15" i="3"/>
  <c r="AF15" i="3"/>
  <c r="T15" i="3"/>
  <c r="AB15" i="3"/>
  <c r="AJ15" i="3"/>
  <c r="AJ83" i="3" s="1"/>
  <c r="W15" i="3"/>
  <c r="X15" i="3"/>
  <c r="AI43" i="3"/>
  <c r="O43" i="3"/>
  <c r="O83" i="3" s="1"/>
  <c r="R43" i="3"/>
  <c r="N43" i="3"/>
  <c r="Q43" i="3"/>
  <c r="P43" i="3"/>
  <c r="AK43" i="3"/>
  <c r="AJ43" i="3"/>
  <c r="S83" i="3"/>
  <c r="T5" i="3"/>
  <c r="T43" i="3"/>
  <c r="P83" i="3" l="1"/>
  <c r="Q83" i="3"/>
  <c r="N83" i="3"/>
  <c r="T83" i="3"/>
  <c r="U5" i="3"/>
  <c r="U43" i="3"/>
  <c r="V5" i="3" l="1"/>
  <c r="V43" i="3"/>
  <c r="U83" i="3"/>
  <c r="V83" i="3" l="1"/>
  <c r="W5" i="3"/>
  <c r="W43" i="3"/>
  <c r="W83" i="3" l="1"/>
  <c r="X5" i="3"/>
  <c r="X43" i="3"/>
  <c r="X83" i="3" l="1"/>
  <c r="Y5" i="3"/>
  <c r="Y43" i="3"/>
  <c r="Y83" i="3" l="1"/>
  <c r="Z5" i="3"/>
  <c r="Z43" i="3"/>
  <c r="Z83" i="3" l="1"/>
  <c r="AA5" i="3"/>
  <c r="AA43" i="3"/>
  <c r="AA83" i="3" l="1"/>
  <c r="AB5" i="3"/>
  <c r="AB43" i="3"/>
  <c r="AC5" i="3" l="1"/>
  <c r="AC43" i="3"/>
  <c r="AB83" i="3"/>
  <c r="AC83" i="3" l="1"/>
  <c r="AD5" i="3"/>
  <c r="AD43" i="3"/>
  <c r="AE5" i="3" l="1"/>
  <c r="AE43" i="3"/>
  <c r="AD83" i="3"/>
  <c r="AF5" i="3" l="1"/>
  <c r="AF43" i="3"/>
  <c r="AE83" i="3"/>
  <c r="AG5" i="3" l="1"/>
  <c r="AG43" i="3"/>
  <c r="AF83" i="3"/>
  <c r="AG83" i="3" l="1"/>
  <c r="AH5" i="3"/>
  <c r="AH43" i="3"/>
  <c r="K90" i="3"/>
  <c r="AH83" i="3" l="1"/>
</calcChain>
</file>

<file path=xl/comments1.xml><?xml version="1.0" encoding="utf-8"?>
<comments xmlns="http://schemas.openxmlformats.org/spreadsheetml/2006/main">
  <authors>
    <author>Fredrik Ahlgren</author>
  </authors>
  <commentList>
    <comment ref="K97" authorId="0" shapeId="0">
      <text>
        <r>
          <rPr>
            <b/>
            <sz val="9"/>
            <color indexed="81"/>
            <rFont val="Tahoma"/>
            <family val="2"/>
          </rPr>
          <t>Fredrik Ahlgren:</t>
        </r>
        <r>
          <rPr>
            <sz val="9"/>
            <color indexed="81"/>
            <rFont val="Tahoma"/>
            <family val="2"/>
          </rPr>
          <t xml:space="preserve">
2700 kJ/kg steam, 7 bar (8 absolute pressure) and 589 kJ/kg condensate water (4 bar absolute pressure 140 C)</t>
        </r>
      </text>
    </comment>
  </commentList>
</comments>
</file>

<file path=xl/sharedStrings.xml><?xml version="1.0" encoding="utf-8"?>
<sst xmlns="http://schemas.openxmlformats.org/spreadsheetml/2006/main" count="966" uniqueCount="313">
  <si>
    <t>SW</t>
  </si>
  <si>
    <t>HEX</t>
  </si>
  <si>
    <t>Note</t>
  </si>
  <si>
    <t>Pump</t>
  </si>
  <si>
    <t>FW</t>
  </si>
  <si>
    <t>Name</t>
  </si>
  <si>
    <t>T1 [C°]</t>
  </si>
  <si>
    <t>T2 [C°]</t>
  </si>
  <si>
    <t>Seawater Pump MEAE 1/3</t>
  </si>
  <si>
    <t>P_SW_13</t>
  </si>
  <si>
    <t>P_SW_24</t>
  </si>
  <si>
    <t>P_SW_Aux</t>
  </si>
  <si>
    <t>Seawater Pump MEAE 1/3. The data is for the larger pump, there is two!</t>
  </si>
  <si>
    <t>P1_SW_AC</t>
  </si>
  <si>
    <t>P2_SW_AC</t>
  </si>
  <si>
    <t>Seawater pump for Auxiliary equipment</t>
  </si>
  <si>
    <t>Seawater pump for AC compressor 1</t>
  </si>
  <si>
    <t>Seawater pump for AC compressor 2</t>
  </si>
  <si>
    <t>H_SW_13</t>
  </si>
  <si>
    <t>Central cooler for ME/AE 2 and 4.</t>
  </si>
  <si>
    <t>H_SW_24</t>
  </si>
  <si>
    <t>Central cooler for ME/AE 1 and 3. Note, each 50% power. Design power for one, I think...</t>
  </si>
  <si>
    <t>H_SW_Aux</t>
  </si>
  <si>
    <t>System1</t>
  </si>
  <si>
    <t>System2</t>
  </si>
  <si>
    <t>H_SW_AC</t>
  </si>
  <si>
    <t>Cooling for AC-compressor</t>
  </si>
  <si>
    <t>Condenser for AC system</t>
  </si>
  <si>
    <t>Central cooler for Auxiliary equipment</t>
  </si>
  <si>
    <t>H_SW_AC_Cond</t>
  </si>
  <si>
    <t>P_FW_Aux</t>
  </si>
  <si>
    <t>Circulation pump for FW Aux cooling system</t>
  </si>
  <si>
    <t>H_FW_Aux_Prov1</t>
  </si>
  <si>
    <t>H_FW_Aux_Prov2</t>
  </si>
  <si>
    <t>H_FW_Aux_Prov3</t>
  </si>
  <si>
    <t>Heat exchanger for proviant cooling compressors</t>
  </si>
  <si>
    <t>H_FW_Aux_Air_Start1</t>
  </si>
  <si>
    <t>H_FW_Aux_Air_Start2</t>
  </si>
  <si>
    <t>H_FW_Aux_Air_Working1</t>
  </si>
  <si>
    <t>H_FW_Aux_Air_Working2</t>
  </si>
  <si>
    <t>Heat exchanger for starting air compressor</t>
  </si>
  <si>
    <t>Heat exchanger for working air compressor</t>
  </si>
  <si>
    <t>Steam</t>
  </si>
  <si>
    <t>Heat exchanger Flash steam condensor</t>
  </si>
  <si>
    <t>P_FW_LT_13</t>
  </si>
  <si>
    <t>Pump for low temperature Freshwater cooling MEAE 1/3 aux</t>
  </si>
  <si>
    <t>Cooler for generator 1</t>
  </si>
  <si>
    <t>Cooler for generator 2</t>
  </si>
  <si>
    <t>Cooler for generator 3</t>
  </si>
  <si>
    <t>P_LT_AE1</t>
  </si>
  <si>
    <t>Engine driven pump for AE LT</t>
  </si>
  <si>
    <t>P_LT_AE2</t>
  </si>
  <si>
    <t>P_LT_AE3</t>
  </si>
  <si>
    <t>P_LT_ME1</t>
  </si>
  <si>
    <t>m [kg/s]</t>
  </si>
  <si>
    <t>P [kW]</t>
  </si>
  <si>
    <t>p [bar]</t>
  </si>
  <si>
    <t>P_LT_AE4</t>
  </si>
  <si>
    <t>Engine driven pump for ME LT</t>
  </si>
  <si>
    <t>P_LT_ME2</t>
  </si>
  <si>
    <t>P_LT_ME3</t>
  </si>
  <si>
    <t>P_LT_ME4</t>
  </si>
  <si>
    <t>P_HT_AE1</t>
  </si>
  <si>
    <t>Cooler for generator 4</t>
  </si>
  <si>
    <t>P_HT_AE2</t>
  </si>
  <si>
    <t>P_HT_AE3</t>
  </si>
  <si>
    <t>P_HT_AE4</t>
  </si>
  <si>
    <t>Engine driven pump for AE HT</t>
  </si>
  <si>
    <t>H_FW_LT_Generator1</t>
  </si>
  <si>
    <t>H_FW_LT_Generator2</t>
  </si>
  <si>
    <t>H_FW_LT_Generator3</t>
  </si>
  <si>
    <t>H_FW_LT_Generator4</t>
  </si>
  <si>
    <t>Fluid1</t>
  </si>
  <si>
    <t>Fluid2</t>
  </si>
  <si>
    <t>SW_13</t>
  </si>
  <si>
    <t>SW_24</t>
  </si>
  <si>
    <t>SW_Aux</t>
  </si>
  <si>
    <t>SW_AC</t>
  </si>
  <si>
    <t>FW_Aux</t>
  </si>
  <si>
    <t>FW_LT_13</t>
  </si>
  <si>
    <t>FW_LT_24</t>
  </si>
  <si>
    <t>H_FW_LT13_Bearing1_2</t>
  </si>
  <si>
    <t>H_FW_LT13_Bearing1_1</t>
  </si>
  <si>
    <t>H_FW_LT24_Bearing1_1</t>
  </si>
  <si>
    <t>H_FW_LT24_Bearing1_2</t>
  </si>
  <si>
    <t>H_FW_LT13_Bearing2_1</t>
  </si>
  <si>
    <t>H_FW_LT13_Bearing2_2</t>
  </si>
  <si>
    <t>H_FW_LT24_Bearing2_1</t>
  </si>
  <si>
    <t>H_FW_LT24_Bearing2_2</t>
  </si>
  <si>
    <t>Cooling for shaft bearing</t>
  </si>
  <si>
    <t>H_FW_HT13_HeatRecovery</t>
  </si>
  <si>
    <t>H_FW_HT24_HeatRecovery</t>
  </si>
  <si>
    <t>FW_HT_13</t>
  </si>
  <si>
    <t>FW_HT_24</t>
  </si>
  <si>
    <t>Heat recovery for HT system 13</t>
  </si>
  <si>
    <t>Heat recovery for HT system 24</t>
  </si>
  <si>
    <t>Air</t>
  </si>
  <si>
    <t>Refr</t>
  </si>
  <si>
    <t>P_HT_ME1</t>
  </si>
  <si>
    <t>P_HT_ME2</t>
  </si>
  <si>
    <t>P_HT_ME3</t>
  </si>
  <si>
    <t>P_HT_ME4</t>
  </si>
  <si>
    <t>H_FW_LT13_FinStabilizer</t>
  </si>
  <si>
    <t>Oil</t>
  </si>
  <si>
    <t>H_FW_LT24_FinStabilizer</t>
  </si>
  <si>
    <t>H_FW_LT_LO_ME2</t>
  </si>
  <si>
    <t>H_FW_LT_LO_ME1</t>
  </si>
  <si>
    <t>H_FW_LT_LO_ME3</t>
  </si>
  <si>
    <t>H_FW_LT_LO_ME4</t>
  </si>
  <si>
    <t>x</t>
  </si>
  <si>
    <t>LO Cooler ME, after CAC!</t>
  </si>
  <si>
    <t>H_FW_LT_CAC_ME1</t>
  </si>
  <si>
    <t>H_FW_LT_CAC_ME2</t>
  </si>
  <si>
    <t>H_FW_LT_CAC_ME3</t>
  </si>
  <si>
    <t>H_FW_LT_CAC_ME4</t>
  </si>
  <si>
    <t>Eq</t>
  </si>
  <si>
    <t>CAC Cooler ME, before LO cooler</t>
  </si>
  <si>
    <t>H_FW_Aux_Flash_Steamcondensor</t>
  </si>
  <si>
    <t>H_FW_LT13_SteamCondensor</t>
  </si>
  <si>
    <t>Steam condensor cooler</t>
  </si>
  <si>
    <t>H_FW_LT24_SteamCondensor</t>
  </si>
  <si>
    <t>Cooling for reduction gear</t>
  </si>
  <si>
    <t>H_FW_LT_ReductionGear13</t>
  </si>
  <si>
    <t>H_FW_LT_ReductionGear24</t>
  </si>
  <si>
    <t>H_FW_LT_CPP13</t>
  </si>
  <si>
    <t>H_FW_LT_CPP24</t>
  </si>
  <si>
    <t>Cooling for CP Propeller</t>
  </si>
  <si>
    <t>H_FW_LT_LO_AE1</t>
  </si>
  <si>
    <t>H_FW_LT_LO_AE2</t>
  </si>
  <si>
    <t>H_FW_LT_LO_AE3</t>
  </si>
  <si>
    <t>H_FW_LT_LO_AE4</t>
  </si>
  <si>
    <t>H_FW_LT_CAC_AE1</t>
  </si>
  <si>
    <t>H_FW_LT_CAC_AE2</t>
  </si>
  <si>
    <t>H_FW_LT_CAC_AE3</t>
  </si>
  <si>
    <t>H_FW_LT_CAC_AE4</t>
  </si>
  <si>
    <t>LO Cooler AE, after CAC!</t>
  </si>
  <si>
    <t>CAC Cooler AE, before LO cooler</t>
  </si>
  <si>
    <t>H_FW_HT_ME1</t>
  </si>
  <si>
    <t>H_FW_HT_ME2</t>
  </si>
  <si>
    <t>H_FW_HT_ME3</t>
  </si>
  <si>
    <t>H_FW_HT_ME4</t>
  </si>
  <si>
    <t>Cylinder</t>
  </si>
  <si>
    <t>Jacket water cooling ME</t>
  </si>
  <si>
    <t>H_FW_HT_AE1</t>
  </si>
  <si>
    <t>H_FW_HT_AE2</t>
  </si>
  <si>
    <t>H_FW_HT_AE3</t>
  </si>
  <si>
    <t>H_FW_HT_AE4</t>
  </si>
  <si>
    <t>?</t>
  </si>
  <si>
    <t>Jacket water cooling AE</t>
  </si>
  <si>
    <t>H_FW_HT_CAC_ME1</t>
  </si>
  <si>
    <t>H_FW_HT_CAC_ME2</t>
  </si>
  <si>
    <t>H_FW_HT_CAC_ME3</t>
  </si>
  <si>
    <t>H_FW_HT_CAC_ME4</t>
  </si>
  <si>
    <t>CAC Cooler HT ME, after cylinder jacket water</t>
  </si>
  <si>
    <t>H_FW_HT_CAC_AE1</t>
  </si>
  <si>
    <t>H_FW_HT_CAC_AE2</t>
  </si>
  <si>
    <t>H_FW_HT_CAC_AE3</t>
  </si>
  <si>
    <t>H_FW_HT_CAC_AE4</t>
  </si>
  <si>
    <t>CAC Cooler HT AE, after cylinder jacket water</t>
  </si>
  <si>
    <t>P_FW_HeatRecovery</t>
  </si>
  <si>
    <t>FW_HR</t>
  </si>
  <si>
    <t>Circulation pumps for heat recovery</t>
  </si>
  <si>
    <t>H_FW_HR_SteamHeater</t>
  </si>
  <si>
    <t>Steam heater for heat recovery system</t>
  </si>
  <si>
    <t>PotableWater</t>
  </si>
  <si>
    <t>H_FW_HR_HotWater</t>
  </si>
  <si>
    <t>Hot Water Pre heater</t>
  </si>
  <si>
    <t>H_FW_AC_PreHeat</t>
  </si>
  <si>
    <t>H_FW_AC_ReHeat</t>
  </si>
  <si>
    <t>Ventilation</t>
  </si>
  <si>
    <t>AC-Reheater</t>
  </si>
  <si>
    <t>AC-Preheater</t>
  </si>
  <si>
    <t>Coil</t>
  </si>
  <si>
    <t>HFO</t>
  </si>
  <si>
    <t>HFO Storage tank temp 40C</t>
  </si>
  <si>
    <t>HFO storage Tank temp 40C</t>
  </si>
  <si>
    <t>Steam kJ/kg</t>
  </si>
  <si>
    <t>Condensate kJ/kg</t>
  </si>
  <si>
    <t>MDO</t>
  </si>
  <si>
    <t>LO</t>
  </si>
  <si>
    <t>Water</t>
  </si>
  <si>
    <t>FO</t>
  </si>
  <si>
    <t>V [m3/h]</t>
  </si>
  <si>
    <t>m [kg/h]</t>
  </si>
  <si>
    <t>TANK_HFO_T23S_KeepUp</t>
  </si>
  <si>
    <t>TANK_HFO_T23S_HeatUp</t>
  </si>
  <si>
    <t>TANK_HFO_T23P_KeepUp</t>
  </si>
  <si>
    <t>TANK_HFO_T23P_HeatUp</t>
  </si>
  <si>
    <t>TANK_HFO_T22S_KeepUp</t>
  </si>
  <si>
    <t>TANK_HFO_T22S_HeatUp</t>
  </si>
  <si>
    <t>TANK_MDO_T22P</t>
  </si>
  <si>
    <t>TANK_HFO_T22CP</t>
  </si>
  <si>
    <t>TANK_Bilge_T6C</t>
  </si>
  <si>
    <t>TANK_Sludge_T7C</t>
  </si>
  <si>
    <t>TANK_ME_LO_T8P</t>
  </si>
  <si>
    <t>TANK_ME_LO_T8S</t>
  </si>
  <si>
    <t>TANK_ME_LO_T6P</t>
  </si>
  <si>
    <t>TANK_ME_LO_T6S</t>
  </si>
  <si>
    <t>TANK_FO_CleanDrain_T7CP</t>
  </si>
  <si>
    <t>TANK_FO_DirtyDrain_T8C</t>
  </si>
  <si>
    <t>TANK_LO_T7CS</t>
  </si>
  <si>
    <t>HEATER_VOID_T5039</t>
  </si>
  <si>
    <t>HEATER_EngineRoom_1</t>
  </si>
  <si>
    <t>HEATER_EngineRoom_2</t>
  </si>
  <si>
    <t>HEATER_PumpRoom</t>
  </si>
  <si>
    <t>HEATER_SanitaryWaterRoom</t>
  </si>
  <si>
    <t>HEATER_HeelingPumpRoom</t>
  </si>
  <si>
    <t>HEATER_ACRoom2</t>
  </si>
  <si>
    <t>Blower</t>
  </si>
  <si>
    <t>H_Pre-Heater_AC</t>
  </si>
  <si>
    <t>H_Re-Heater_AC</t>
  </si>
  <si>
    <t>LO_Separator_ME</t>
  </si>
  <si>
    <t>LO_Separator_AE</t>
  </si>
  <si>
    <t>Separator</t>
  </si>
  <si>
    <t>T_SteamHeater_HR</t>
  </si>
  <si>
    <t>TANK_LO_Storage_T33</t>
  </si>
  <si>
    <t>TANK_HFO_Settl_T31CS</t>
  </si>
  <si>
    <t>TANK_HFO_Settl_T31CP</t>
  </si>
  <si>
    <t>TANK_HFO_Day_T32CS</t>
  </si>
  <si>
    <t>TANK_HFO_Day_T32CP</t>
  </si>
  <si>
    <t>TANK_BilgeWater_T31S</t>
  </si>
  <si>
    <t>TANK_Sludge_TXXX</t>
  </si>
  <si>
    <t>HEATER_BowThrusterRoom</t>
  </si>
  <si>
    <t>HEATER_WorkshopBoatswain</t>
  </si>
  <si>
    <t>HEATER_Workshop_El</t>
  </si>
  <si>
    <t>HEATER_Workshop_Repairman</t>
  </si>
  <si>
    <t>HEATER_Workshop_Machinery</t>
  </si>
  <si>
    <t>HEATER_FreshWaterRoom</t>
  </si>
  <si>
    <t>HEATER_SanitaryWaterRoom1</t>
  </si>
  <si>
    <t>HEATER_MachineryStore</t>
  </si>
  <si>
    <t>HEATER_SteeringGearRoom</t>
  </si>
  <si>
    <t>HEATER_SeparatorRoom</t>
  </si>
  <si>
    <t>H_GreaseTrap</t>
  </si>
  <si>
    <t>Separator_bilgeWater</t>
  </si>
  <si>
    <t>Hot_Water_Calorifier</t>
  </si>
  <si>
    <t>FO_Feed_Unit_ME</t>
  </si>
  <si>
    <t>HFO_Separator</t>
  </si>
  <si>
    <t>HFO_MDO_Separator</t>
  </si>
  <si>
    <t>Prep_Galley_BoilingPan1</t>
  </si>
  <si>
    <t>Prep_Galley_BoilingPan2</t>
  </si>
  <si>
    <t>Prep_Galley_BoilingPan3</t>
  </si>
  <si>
    <t>Prep_Galley_Dishwasher</t>
  </si>
  <si>
    <t>Boiler</t>
  </si>
  <si>
    <t>Dishwasher</t>
  </si>
  <si>
    <t>Pub_Dishwasher</t>
  </si>
  <si>
    <t>Galley_Dishwasher1</t>
  </si>
  <si>
    <t>Galley_Dishwasher2</t>
  </si>
  <si>
    <t>Galley_Dishwasher3</t>
  </si>
  <si>
    <t>Galley_HotCounter1</t>
  </si>
  <si>
    <t>Galley_HotCounter2</t>
  </si>
  <si>
    <t>Galley_HotCounter3</t>
  </si>
  <si>
    <t>Galley_HotCounter4</t>
  </si>
  <si>
    <t>Galley_HotCounter5</t>
  </si>
  <si>
    <t>Galley_BoilingPan1</t>
  </si>
  <si>
    <t>Galley_BoilingPan2</t>
  </si>
  <si>
    <t>Galley_BoilingPan3</t>
  </si>
  <si>
    <t>Galley_HotCounter6</t>
  </si>
  <si>
    <t>Galley_BainMarie1</t>
  </si>
  <si>
    <t>Galley_BainMarie2</t>
  </si>
  <si>
    <t>Galley_BainMarie3</t>
  </si>
  <si>
    <t>Galley_BainMarie4</t>
  </si>
  <si>
    <t>Galley_BainMarie5</t>
  </si>
  <si>
    <t>Design power [kW]</t>
  </si>
  <si>
    <t>Lumped</t>
  </si>
  <si>
    <t>Galley</t>
  </si>
  <si>
    <t>see below, "Machinery space heaters"</t>
  </si>
  <si>
    <t>Machinery space heaters</t>
  </si>
  <si>
    <t>See (HFO Tank heating)</t>
  </si>
  <si>
    <t>Other tanks</t>
  </si>
  <si>
    <t>See "other tanks"</t>
  </si>
  <si>
    <t>HFO HT Tank heating</t>
  </si>
  <si>
    <t>Relevant variables</t>
  </si>
  <si>
    <t>T_air</t>
  </si>
  <si>
    <t>T_sw</t>
  </si>
  <si>
    <t>hour (day)</t>
  </si>
  <si>
    <t># pass</t>
  </si>
  <si>
    <t>tank level</t>
  </si>
  <si>
    <t>Engines load</t>
  </si>
  <si>
    <t>Never used (…)</t>
  </si>
  <si>
    <t>NOTES:</t>
  </si>
  <si>
    <t>Preheat is only used during winter, re-heat during summer</t>
  </si>
  <si>
    <t>HFO LT Tank heating (NOTE: only keep, not heat up)</t>
  </si>
  <si>
    <t>At night demand is lowered (HOW MUCH?)</t>
  </si>
  <si>
    <t>Heat for tank heating is assumed to be calculated for outer temperature 0. Then linear interpolation</t>
  </si>
  <si>
    <t>As for the level, we can assume it linear also in this case?</t>
  </si>
  <si>
    <t>min 10%, max 90%.</t>
  </si>
  <si>
    <t>Min when no passengers, max when 1800 passengers on board.</t>
  </si>
  <si>
    <t xml:space="preserve">Galley equipment:   </t>
  </si>
  <si>
    <t>Equal to min during other times of the day (10-11 and 14-18)</t>
  </si>
  <si>
    <t>Zero at night</t>
  </si>
  <si>
    <t>Hot water heaters according to the numbers provided by Bologna people for hot water demand in a hotel</t>
  </si>
  <si>
    <t>Scaled to the maximum of the chart</t>
  </si>
  <si>
    <t>Min (10%) when no passengers on board. Max (100%) when 1800 passengers</t>
  </si>
  <si>
    <t>Every passenger contributes with 60+60 W of heat</t>
  </si>
  <si>
    <t>TEST conditions</t>
  </si>
  <si>
    <t>Tank level</t>
  </si>
  <si>
    <t>Passengers</t>
  </si>
  <si>
    <t>see "galley"</t>
  </si>
  <si>
    <t>Hot_Water_Heater</t>
  </si>
  <si>
    <t>Hot_Water_PreHeater</t>
  </si>
  <si>
    <t>(Half)</t>
  </si>
  <si>
    <t>Sea water temperature</t>
  </si>
  <si>
    <t>T_air and T_sw should be between -5 and 20 (i.e. for T&gt;20 there is no more need for heating)</t>
  </si>
  <si>
    <t>W per person of "free heat"</t>
  </si>
  <si>
    <t>Mininum air temperature</t>
  </si>
  <si>
    <t>Maximum air temperature</t>
  </si>
  <si>
    <t>MAX</t>
  </si>
  <si>
    <t>Heating demand is linear with outer air temperature (0 for T&gt;=20, max for T&lt;=-5)</t>
  </si>
  <si>
    <t>FOR THE LINEAR APPROXIMATION</t>
  </si>
  <si>
    <t>HOT WATER DEMAND</t>
  </si>
  <si>
    <t>GALLEY DEMAND</t>
  </si>
  <si>
    <t>Calculated From 7 to 10, from 11 to 14 and from 18 to 21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</si>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</sst>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0" borderId="1" xfId="0" applyFont="1" applyBorder="1"/>
    <xf numFmtId="1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Heat</a:t>
            </a:r>
            <a:r>
              <a:rPr lang="en-GB" sz="2400" baseline="0"/>
              <a:t> demand (test)</a:t>
            </a:r>
            <a:endParaRPr lang="en-GB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'Assumptions for demand FB'!$N$83:$AK$83</c:f>
              <c:numCache>
                <c:formatCode>General</c:formatCode>
                <c:ptCount val="24"/>
                <c:pt idx="0">
                  <c:v>2791.6998277777784</c:v>
                </c:pt>
                <c:pt idx="1">
                  <c:v>2965.2771166666671</c:v>
                </c:pt>
                <c:pt idx="2">
                  <c:v>3165.2419055555561</c:v>
                </c:pt>
                <c:pt idx="3">
                  <c:v>3365.2066944444459</c:v>
                </c:pt>
                <c:pt idx="4">
                  <c:v>3779.2066944444459</c:v>
                </c:pt>
                <c:pt idx="5">
                  <c:v>3986.2066944444459</c:v>
                </c:pt>
                <c:pt idx="6">
                  <c:v>4132.1820305555557</c:v>
                </c:pt>
                <c:pt idx="7">
                  <c:v>4132.1820305555557</c:v>
                </c:pt>
                <c:pt idx="8">
                  <c:v>3787.1820305555561</c:v>
                </c:pt>
                <c:pt idx="9">
                  <c:v>3301.4406166666672</c:v>
                </c:pt>
                <c:pt idx="10">
                  <c:v>3587.2172416666672</c:v>
                </c:pt>
                <c:pt idx="11">
                  <c:v>3387.2524527777787</c:v>
                </c:pt>
                <c:pt idx="12">
                  <c:v>3187.2876638888897</c:v>
                </c:pt>
                <c:pt idx="13">
                  <c:v>2701.5462500000003</c:v>
                </c:pt>
                <c:pt idx="14">
                  <c:v>2301.6166722222233</c:v>
                </c:pt>
                <c:pt idx="15">
                  <c:v>2101.6518833333339</c:v>
                </c:pt>
                <c:pt idx="16">
                  <c:v>2239.6518833333339</c:v>
                </c:pt>
                <c:pt idx="17">
                  <c:v>2725.3932972222233</c:v>
                </c:pt>
                <c:pt idx="18">
                  <c:v>3132.3580861111118</c:v>
                </c:pt>
                <c:pt idx="19">
                  <c:v>3132.3580861111118</c:v>
                </c:pt>
                <c:pt idx="20">
                  <c:v>3046.5462500000003</c:v>
                </c:pt>
                <c:pt idx="21">
                  <c:v>2701.5462500000003</c:v>
                </c:pt>
                <c:pt idx="22">
                  <c:v>2901.5110388888897</c:v>
                </c:pt>
                <c:pt idx="23">
                  <c:v>2963.4758277777787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F-41E8-A4EE-6A23C1F7E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0436776"/>
        <c:axId val="380434816"/>
      </c:barChart>
      <c:catAx>
        <c:axId val="38043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34816"/>
        <c:crosses val="autoZero"/>
        <c:auto val="1"/>
        <c:lblAlgn val="ctr"/>
        <c:lblOffset val="100"/>
        <c:noMultiLvlLbl val="0"/>
      </c:catAx>
      <c:valAx>
        <c:axId val="3804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Heat demand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3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348838</xdr:colOff>
      <xdr:row>22</xdr:row>
      <xdr:rowOff>44778</xdr:rowOff>
    </xdr:from>
    <xdr:to>
      <xdr:col>32</xdr:col>
      <xdr:colOff>494804</xdr:colOff>
      <xdr:row>57</xdr:row>
      <xdr:rowOff>37109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2"/>
  <sheetViews>
    <sheetView zoomScale="80" zoomScaleNormal="80" workbookViewId="0">
      <pane ySplit="1" topLeftCell="A104" activePane="bottomLeft" state="frozen"/>
      <selection pane="bottomLeft" activeCell="I143" sqref="I143"/>
    </sheetView>
  </sheetViews>
  <sheetFormatPr defaultRowHeight="15" x14ac:dyDescent="0.25"/>
  <cols>
    <col min="1" max="1" width="28.5703125" bestFit="1" customWidth="1"/>
    <col min="2" max="2" width="11.42578125" bestFit="1" customWidth="1"/>
    <col min="3" max="3" width="9.42578125" bestFit="1" customWidth="1"/>
    <col min="4" max="4" width="11.5703125" bestFit="1" customWidth="1"/>
    <col min="5" max="6" width="7.5703125" bestFit="1" customWidth="1"/>
    <col min="7" max="7" width="6.140625" bestFit="1" customWidth="1"/>
    <col min="8" max="8" width="7.7109375" bestFit="1" customWidth="1"/>
    <col min="9" max="9" width="8" bestFit="1" customWidth="1"/>
    <col min="10" max="10" width="7.85546875" customWidth="1"/>
    <col min="11" max="11" width="7.42578125" bestFit="1" customWidth="1"/>
    <col min="12" max="12" width="6.42578125" customWidth="1"/>
    <col min="13" max="13" width="6" bestFit="1" customWidth="1"/>
    <col min="14" max="14" width="64.28515625" customWidth="1"/>
  </cols>
  <sheetData>
    <row r="1" spans="1:14" s="1" customFormat="1" x14ac:dyDescent="0.25">
      <c r="A1" s="1" t="s">
        <v>5</v>
      </c>
      <c r="B1" s="1" t="s">
        <v>115</v>
      </c>
      <c r="C1" s="1" t="s">
        <v>23</v>
      </c>
      <c r="D1" s="1" t="s">
        <v>24</v>
      </c>
      <c r="E1" s="1" t="s">
        <v>72</v>
      </c>
      <c r="F1" s="1" t="s">
        <v>73</v>
      </c>
      <c r="G1" s="1" t="s">
        <v>56</v>
      </c>
      <c r="H1" s="1" t="s">
        <v>183</v>
      </c>
      <c r="I1" s="1" t="s">
        <v>182</v>
      </c>
      <c r="J1" s="1" t="s">
        <v>54</v>
      </c>
      <c r="K1" s="1" t="s">
        <v>55</v>
      </c>
      <c r="L1" s="1" t="s">
        <v>6</v>
      </c>
      <c r="M1" s="1" t="s">
        <v>7</v>
      </c>
      <c r="N1" s="1" t="s">
        <v>2</v>
      </c>
    </row>
    <row r="2" spans="1:14" x14ac:dyDescent="0.25">
      <c r="A2" t="s">
        <v>9</v>
      </c>
      <c r="B2" t="s">
        <v>3</v>
      </c>
      <c r="C2" t="s">
        <v>74</v>
      </c>
      <c r="E2" t="s">
        <v>0</v>
      </c>
      <c r="G2">
        <v>4.2</v>
      </c>
      <c r="I2">
        <v>725</v>
      </c>
      <c r="J2">
        <f>I2/3.6</f>
        <v>201.38888888888889</v>
      </c>
      <c r="N2" t="s">
        <v>12</v>
      </c>
    </row>
    <row r="3" spans="1:14" x14ac:dyDescent="0.25">
      <c r="A3" t="s">
        <v>10</v>
      </c>
      <c r="B3" t="s">
        <v>3</v>
      </c>
      <c r="C3" t="s">
        <v>75</v>
      </c>
      <c r="E3" t="s">
        <v>0</v>
      </c>
      <c r="G3">
        <v>4.2</v>
      </c>
      <c r="I3">
        <f>J3*3.6</f>
        <v>725</v>
      </c>
      <c r="J3">
        <f>725/3.6</f>
        <v>201.38888888888889</v>
      </c>
      <c r="N3" t="s">
        <v>8</v>
      </c>
    </row>
    <row r="4" spans="1:14" x14ac:dyDescent="0.25">
      <c r="A4" t="s">
        <v>11</v>
      </c>
      <c r="B4" t="s">
        <v>3</v>
      </c>
      <c r="C4" t="s">
        <v>76</v>
      </c>
      <c r="E4" t="s">
        <v>0</v>
      </c>
      <c r="G4">
        <v>1.8</v>
      </c>
      <c r="I4">
        <f t="shared" ref="I4:I10" si="0">J4*3.6</f>
        <v>150</v>
      </c>
      <c r="J4">
        <f>150/3.6</f>
        <v>41.666666666666664</v>
      </c>
      <c r="N4" t="s">
        <v>15</v>
      </c>
    </row>
    <row r="5" spans="1:14" x14ac:dyDescent="0.25">
      <c r="A5" t="s">
        <v>13</v>
      </c>
      <c r="B5" t="s">
        <v>3</v>
      </c>
      <c r="C5" t="s">
        <v>77</v>
      </c>
      <c r="E5" t="s">
        <v>0</v>
      </c>
      <c r="G5">
        <v>1.6</v>
      </c>
      <c r="I5">
        <f t="shared" si="0"/>
        <v>340</v>
      </c>
      <c r="J5">
        <f>340/3.6</f>
        <v>94.444444444444443</v>
      </c>
      <c r="N5" t="s">
        <v>16</v>
      </c>
    </row>
    <row r="6" spans="1:14" x14ac:dyDescent="0.25">
      <c r="A6" t="s">
        <v>14</v>
      </c>
      <c r="B6" t="s">
        <v>3</v>
      </c>
      <c r="C6" t="s">
        <v>77</v>
      </c>
      <c r="E6" t="s">
        <v>0</v>
      </c>
      <c r="G6">
        <v>1.6</v>
      </c>
      <c r="I6">
        <f t="shared" si="0"/>
        <v>340</v>
      </c>
      <c r="J6">
        <f>340/3.6</f>
        <v>94.444444444444443</v>
      </c>
      <c r="N6" t="s">
        <v>17</v>
      </c>
    </row>
    <row r="7" spans="1:14" x14ac:dyDescent="0.25">
      <c r="A7" t="s">
        <v>18</v>
      </c>
      <c r="B7" t="s">
        <v>1</v>
      </c>
      <c r="C7" t="s">
        <v>74</v>
      </c>
      <c r="D7" t="s">
        <v>79</v>
      </c>
      <c r="E7" t="s">
        <v>0</v>
      </c>
      <c r="F7" t="s">
        <v>4</v>
      </c>
      <c r="I7">
        <f t="shared" si="0"/>
        <v>725</v>
      </c>
      <c r="J7">
        <f>J2</f>
        <v>201.38888888888889</v>
      </c>
      <c r="K7">
        <v>5428</v>
      </c>
      <c r="N7" t="s">
        <v>21</v>
      </c>
    </row>
    <row r="8" spans="1:14" x14ac:dyDescent="0.25">
      <c r="A8" t="s">
        <v>20</v>
      </c>
      <c r="B8" t="s">
        <v>1</v>
      </c>
      <c r="C8" t="s">
        <v>75</v>
      </c>
      <c r="D8" t="s">
        <v>80</v>
      </c>
      <c r="E8" t="s">
        <v>0</v>
      </c>
      <c r="F8" t="s">
        <v>4</v>
      </c>
      <c r="I8">
        <f t="shared" si="0"/>
        <v>725</v>
      </c>
      <c r="J8">
        <f>J3</f>
        <v>201.38888888888889</v>
      </c>
      <c r="K8">
        <v>5428</v>
      </c>
      <c r="N8" t="s">
        <v>19</v>
      </c>
    </row>
    <row r="9" spans="1:14" x14ac:dyDescent="0.25">
      <c r="A9" t="s">
        <v>22</v>
      </c>
      <c r="B9" t="s">
        <v>1</v>
      </c>
      <c r="C9" t="s">
        <v>76</v>
      </c>
      <c r="D9" t="s">
        <v>78</v>
      </c>
      <c r="E9" t="s">
        <v>0</v>
      </c>
      <c r="F9" t="s">
        <v>4</v>
      </c>
      <c r="I9">
        <f t="shared" si="0"/>
        <v>0</v>
      </c>
      <c r="K9">
        <v>430</v>
      </c>
      <c r="N9" t="s">
        <v>28</v>
      </c>
    </row>
    <row r="10" spans="1:14" x14ac:dyDescent="0.25">
      <c r="A10" t="s">
        <v>25</v>
      </c>
      <c r="B10" t="s">
        <v>1</v>
      </c>
      <c r="C10" t="s">
        <v>77</v>
      </c>
      <c r="D10" t="s">
        <v>160</v>
      </c>
      <c r="E10" t="s">
        <v>0</v>
      </c>
      <c r="I10">
        <f t="shared" si="0"/>
        <v>680</v>
      </c>
      <c r="J10">
        <f>680/3.6</f>
        <v>188.88888888888889</v>
      </c>
      <c r="K10">
        <v>2000</v>
      </c>
      <c r="N10" t="s">
        <v>26</v>
      </c>
    </row>
    <row r="11" spans="1:14" x14ac:dyDescent="0.25">
      <c r="A11" t="s">
        <v>29</v>
      </c>
      <c r="B11" t="s">
        <v>1</v>
      </c>
      <c r="C11" t="s">
        <v>77</v>
      </c>
      <c r="E11" t="s">
        <v>0</v>
      </c>
      <c r="F11" t="s">
        <v>97</v>
      </c>
      <c r="N11" t="s">
        <v>27</v>
      </c>
    </row>
    <row r="12" spans="1:14" x14ac:dyDescent="0.25">
      <c r="A12" t="s">
        <v>30</v>
      </c>
      <c r="B12" t="s">
        <v>3</v>
      </c>
      <c r="C12" t="s">
        <v>78</v>
      </c>
      <c r="E12" t="s">
        <v>4</v>
      </c>
      <c r="G12">
        <v>2</v>
      </c>
      <c r="J12">
        <f>130/3.6</f>
        <v>36.111111111111107</v>
      </c>
      <c r="N12" t="s">
        <v>31</v>
      </c>
    </row>
    <row r="13" spans="1:14" x14ac:dyDescent="0.25">
      <c r="A13" t="s">
        <v>32</v>
      </c>
      <c r="B13" t="s">
        <v>1</v>
      </c>
      <c r="C13" t="s">
        <v>78</v>
      </c>
      <c r="E13" t="s">
        <v>4</v>
      </c>
      <c r="F13" t="s">
        <v>97</v>
      </c>
      <c r="K13">
        <v>75</v>
      </c>
      <c r="N13" t="s">
        <v>35</v>
      </c>
    </row>
    <row r="14" spans="1:14" x14ac:dyDescent="0.25">
      <c r="A14" t="s">
        <v>33</v>
      </c>
      <c r="B14" t="s">
        <v>1</v>
      </c>
      <c r="C14" t="s">
        <v>78</v>
      </c>
      <c r="E14" t="s">
        <v>4</v>
      </c>
      <c r="F14" t="s">
        <v>97</v>
      </c>
      <c r="K14">
        <v>270</v>
      </c>
      <c r="N14" t="s">
        <v>35</v>
      </c>
    </row>
    <row r="15" spans="1:14" x14ac:dyDescent="0.25">
      <c r="A15" t="s">
        <v>34</v>
      </c>
      <c r="B15" t="s">
        <v>1</v>
      </c>
      <c r="C15" t="s">
        <v>78</v>
      </c>
      <c r="E15" t="s">
        <v>4</v>
      </c>
      <c r="F15" t="s">
        <v>97</v>
      </c>
      <c r="K15">
        <v>189</v>
      </c>
      <c r="N15" t="s">
        <v>35</v>
      </c>
    </row>
    <row r="16" spans="1:14" x14ac:dyDescent="0.25">
      <c r="A16" t="s">
        <v>36</v>
      </c>
      <c r="B16" t="s">
        <v>1</v>
      </c>
      <c r="C16" t="s">
        <v>78</v>
      </c>
      <c r="E16" t="s">
        <v>4</v>
      </c>
      <c r="F16" t="s">
        <v>96</v>
      </c>
      <c r="K16">
        <v>20</v>
      </c>
      <c r="N16" t="s">
        <v>40</v>
      </c>
    </row>
    <row r="17" spans="1:14" x14ac:dyDescent="0.25">
      <c r="A17" t="s">
        <v>37</v>
      </c>
      <c r="B17" t="s">
        <v>1</v>
      </c>
      <c r="C17" t="s">
        <v>78</v>
      </c>
      <c r="E17" t="s">
        <v>4</v>
      </c>
      <c r="F17" t="s">
        <v>96</v>
      </c>
      <c r="K17">
        <v>20</v>
      </c>
      <c r="N17" t="s">
        <v>40</v>
      </c>
    </row>
    <row r="18" spans="1:14" x14ac:dyDescent="0.25">
      <c r="A18" t="s">
        <v>38</v>
      </c>
      <c r="B18" t="s">
        <v>1</v>
      </c>
      <c r="C18" t="s">
        <v>78</v>
      </c>
      <c r="E18" t="s">
        <v>4</v>
      </c>
      <c r="F18" t="s">
        <v>96</v>
      </c>
      <c r="K18">
        <v>55</v>
      </c>
      <c r="N18" t="s">
        <v>41</v>
      </c>
    </row>
    <row r="19" spans="1:14" x14ac:dyDescent="0.25">
      <c r="A19" t="s">
        <v>39</v>
      </c>
      <c r="B19" t="s">
        <v>1</v>
      </c>
      <c r="C19" t="s">
        <v>78</v>
      </c>
      <c r="E19" t="s">
        <v>4</v>
      </c>
      <c r="F19" t="s">
        <v>96</v>
      </c>
      <c r="K19">
        <v>30</v>
      </c>
      <c r="N19" t="s">
        <v>41</v>
      </c>
    </row>
    <row r="20" spans="1:14" x14ac:dyDescent="0.25">
      <c r="A20" t="s">
        <v>117</v>
      </c>
      <c r="B20" t="s">
        <v>1</v>
      </c>
      <c r="C20" t="s">
        <v>78</v>
      </c>
      <c r="D20" t="s">
        <v>42</v>
      </c>
      <c r="E20" t="s">
        <v>4</v>
      </c>
      <c r="F20" t="s">
        <v>42</v>
      </c>
      <c r="K20">
        <v>200</v>
      </c>
      <c r="N20" t="s">
        <v>43</v>
      </c>
    </row>
    <row r="21" spans="1:14" x14ac:dyDescent="0.25">
      <c r="A21" t="s">
        <v>44</v>
      </c>
      <c r="B21" t="s">
        <v>3</v>
      </c>
      <c r="C21" t="s">
        <v>79</v>
      </c>
      <c r="E21" t="s">
        <v>4</v>
      </c>
      <c r="G21">
        <v>2</v>
      </c>
      <c r="J21">
        <f>146/3.6</f>
        <v>40.555555555555557</v>
      </c>
      <c r="L21">
        <v>36</v>
      </c>
      <c r="N21" t="s">
        <v>45</v>
      </c>
    </row>
    <row r="22" spans="1:14" x14ac:dyDescent="0.25">
      <c r="A22" t="s">
        <v>49</v>
      </c>
      <c r="B22" t="s">
        <v>3</v>
      </c>
      <c r="C22" t="s">
        <v>79</v>
      </c>
      <c r="E22" t="s">
        <v>4</v>
      </c>
      <c r="G22">
        <v>2.5</v>
      </c>
      <c r="J22">
        <f>60/3.6</f>
        <v>16.666666666666668</v>
      </c>
      <c r="L22">
        <v>36</v>
      </c>
      <c r="N22" t="s">
        <v>50</v>
      </c>
    </row>
    <row r="23" spans="1:14" x14ac:dyDescent="0.25">
      <c r="A23" t="s">
        <v>51</v>
      </c>
      <c r="B23" t="s">
        <v>3</v>
      </c>
      <c r="C23" t="s">
        <v>80</v>
      </c>
      <c r="E23" t="s">
        <v>4</v>
      </c>
      <c r="G23">
        <v>2.5</v>
      </c>
      <c r="J23">
        <f>60/3.6</f>
        <v>16.666666666666668</v>
      </c>
      <c r="L23">
        <v>36</v>
      </c>
      <c r="N23" t="s">
        <v>50</v>
      </c>
    </row>
    <row r="24" spans="1:14" x14ac:dyDescent="0.25">
      <c r="A24" t="s">
        <v>52</v>
      </c>
      <c r="B24" t="s">
        <v>3</v>
      </c>
      <c r="C24" t="s">
        <v>79</v>
      </c>
      <c r="E24" t="s">
        <v>4</v>
      </c>
      <c r="G24">
        <v>2.5</v>
      </c>
      <c r="J24">
        <f>60/3.6</f>
        <v>16.666666666666668</v>
      </c>
      <c r="L24">
        <v>36</v>
      </c>
      <c r="N24" t="s">
        <v>50</v>
      </c>
    </row>
    <row r="25" spans="1:14" x14ac:dyDescent="0.25">
      <c r="A25" t="s">
        <v>57</v>
      </c>
      <c r="B25" t="s">
        <v>3</v>
      </c>
      <c r="C25" t="s">
        <v>80</v>
      </c>
      <c r="E25" t="s">
        <v>4</v>
      </c>
      <c r="G25">
        <v>2.5</v>
      </c>
      <c r="J25">
        <f>60/3.6</f>
        <v>16.666666666666668</v>
      </c>
      <c r="L25">
        <v>36</v>
      </c>
      <c r="N25" t="s">
        <v>50</v>
      </c>
    </row>
    <row r="26" spans="1:14" x14ac:dyDescent="0.25">
      <c r="A26" t="s">
        <v>53</v>
      </c>
      <c r="B26" t="s">
        <v>3</v>
      </c>
      <c r="C26" t="s">
        <v>79</v>
      </c>
      <c r="E26" t="s">
        <v>4</v>
      </c>
      <c r="G26">
        <v>2.5</v>
      </c>
      <c r="J26">
        <f>120/3.6</f>
        <v>33.333333333333336</v>
      </c>
      <c r="L26">
        <v>36</v>
      </c>
      <c r="N26" t="s">
        <v>58</v>
      </c>
    </row>
    <row r="27" spans="1:14" x14ac:dyDescent="0.25">
      <c r="A27" t="s">
        <v>59</v>
      </c>
      <c r="B27" t="s">
        <v>3</v>
      </c>
      <c r="C27" t="s">
        <v>80</v>
      </c>
      <c r="E27" t="s">
        <v>4</v>
      </c>
      <c r="G27">
        <v>2.5</v>
      </c>
      <c r="J27">
        <f t="shared" ref="J27:J33" si="1">120/3.6</f>
        <v>33.333333333333336</v>
      </c>
      <c r="L27">
        <v>36</v>
      </c>
      <c r="N27" t="s">
        <v>58</v>
      </c>
    </row>
    <row r="28" spans="1:14" x14ac:dyDescent="0.25">
      <c r="A28" t="s">
        <v>60</v>
      </c>
      <c r="B28" t="s">
        <v>3</v>
      </c>
      <c r="C28" t="s">
        <v>79</v>
      </c>
      <c r="E28" t="s">
        <v>4</v>
      </c>
      <c r="G28">
        <v>2.5</v>
      </c>
      <c r="J28">
        <f t="shared" si="1"/>
        <v>33.333333333333336</v>
      </c>
      <c r="L28">
        <v>36</v>
      </c>
      <c r="N28" t="s">
        <v>58</v>
      </c>
    </row>
    <row r="29" spans="1:14" x14ac:dyDescent="0.25">
      <c r="A29" t="s">
        <v>61</v>
      </c>
      <c r="B29" t="s">
        <v>3</v>
      </c>
      <c r="C29" t="s">
        <v>80</v>
      </c>
      <c r="E29" t="s">
        <v>4</v>
      </c>
      <c r="G29">
        <v>2.5</v>
      </c>
      <c r="J29">
        <f t="shared" si="1"/>
        <v>33.333333333333336</v>
      </c>
      <c r="L29">
        <v>36</v>
      </c>
      <c r="N29" t="s">
        <v>58</v>
      </c>
    </row>
    <row r="30" spans="1:14" x14ac:dyDescent="0.25">
      <c r="A30" t="s">
        <v>62</v>
      </c>
      <c r="B30" t="s">
        <v>3</v>
      </c>
      <c r="C30" t="s">
        <v>79</v>
      </c>
      <c r="E30" t="s">
        <v>4</v>
      </c>
      <c r="G30">
        <v>2.5</v>
      </c>
      <c r="J30">
        <f t="shared" si="1"/>
        <v>33.333333333333336</v>
      </c>
      <c r="L30">
        <v>91</v>
      </c>
      <c r="N30" t="s">
        <v>67</v>
      </c>
    </row>
    <row r="31" spans="1:14" x14ac:dyDescent="0.25">
      <c r="A31" t="s">
        <v>64</v>
      </c>
      <c r="B31" t="s">
        <v>3</v>
      </c>
      <c r="C31" t="s">
        <v>80</v>
      </c>
      <c r="E31" t="s">
        <v>4</v>
      </c>
      <c r="G31">
        <v>2.5</v>
      </c>
      <c r="J31">
        <f t="shared" si="1"/>
        <v>33.333333333333336</v>
      </c>
      <c r="L31">
        <v>91</v>
      </c>
      <c r="N31" t="s">
        <v>67</v>
      </c>
    </row>
    <row r="32" spans="1:14" x14ac:dyDescent="0.25">
      <c r="A32" t="s">
        <v>65</v>
      </c>
      <c r="B32" t="s">
        <v>3</v>
      </c>
      <c r="C32" t="s">
        <v>79</v>
      </c>
      <c r="E32" t="s">
        <v>4</v>
      </c>
      <c r="G32">
        <v>2.5</v>
      </c>
      <c r="J32">
        <f t="shared" si="1"/>
        <v>33.333333333333336</v>
      </c>
      <c r="L32">
        <v>91</v>
      </c>
      <c r="N32" t="s">
        <v>67</v>
      </c>
    </row>
    <row r="33" spans="1:14" x14ac:dyDescent="0.25">
      <c r="A33" t="s">
        <v>66</v>
      </c>
      <c r="B33" t="s">
        <v>3</v>
      </c>
      <c r="C33" t="s">
        <v>80</v>
      </c>
      <c r="E33" t="s">
        <v>4</v>
      </c>
      <c r="G33">
        <v>2.5</v>
      </c>
      <c r="J33">
        <f t="shared" si="1"/>
        <v>33.333333333333336</v>
      </c>
      <c r="L33">
        <v>91</v>
      </c>
      <c r="N33" t="s">
        <v>67</v>
      </c>
    </row>
    <row r="34" spans="1:14" x14ac:dyDescent="0.25">
      <c r="A34" t="s">
        <v>98</v>
      </c>
      <c r="B34" t="s">
        <v>3</v>
      </c>
      <c r="C34" t="s">
        <v>92</v>
      </c>
      <c r="E34" t="s">
        <v>4</v>
      </c>
      <c r="G34">
        <v>2.5</v>
      </c>
      <c r="J34">
        <f>120/3.6</f>
        <v>33.333333333333336</v>
      </c>
      <c r="L34">
        <v>91</v>
      </c>
      <c r="N34" t="s">
        <v>58</v>
      </c>
    </row>
    <row r="35" spans="1:14" x14ac:dyDescent="0.25">
      <c r="A35" t="s">
        <v>99</v>
      </c>
      <c r="B35" t="s">
        <v>3</v>
      </c>
      <c r="C35" t="s">
        <v>93</v>
      </c>
      <c r="E35" t="s">
        <v>4</v>
      </c>
      <c r="G35">
        <v>2.5</v>
      </c>
      <c r="J35">
        <f t="shared" ref="J35:J37" si="2">120/3.6</f>
        <v>33.333333333333336</v>
      </c>
      <c r="L35">
        <v>91</v>
      </c>
      <c r="N35" t="s">
        <v>58</v>
      </c>
    </row>
    <row r="36" spans="1:14" x14ac:dyDescent="0.25">
      <c r="A36" t="s">
        <v>100</v>
      </c>
      <c r="B36" t="s">
        <v>3</v>
      </c>
      <c r="C36" t="s">
        <v>92</v>
      </c>
      <c r="E36" t="s">
        <v>4</v>
      </c>
      <c r="G36">
        <v>2.5</v>
      </c>
      <c r="J36">
        <f t="shared" si="2"/>
        <v>33.333333333333336</v>
      </c>
      <c r="L36">
        <v>91</v>
      </c>
      <c r="N36" t="s">
        <v>58</v>
      </c>
    </row>
    <row r="37" spans="1:14" x14ac:dyDescent="0.25">
      <c r="A37" t="s">
        <v>101</v>
      </c>
      <c r="B37" t="s">
        <v>3</v>
      </c>
      <c r="C37" t="s">
        <v>93</v>
      </c>
      <c r="E37" t="s">
        <v>4</v>
      </c>
      <c r="G37">
        <v>2.5</v>
      </c>
      <c r="J37">
        <f t="shared" si="2"/>
        <v>33.333333333333336</v>
      </c>
      <c r="L37">
        <v>91</v>
      </c>
      <c r="N37" t="s">
        <v>58</v>
      </c>
    </row>
    <row r="38" spans="1:14" x14ac:dyDescent="0.25">
      <c r="A38" t="s">
        <v>68</v>
      </c>
      <c r="B38" t="s">
        <v>1</v>
      </c>
      <c r="C38" t="s">
        <v>79</v>
      </c>
      <c r="E38" t="s">
        <v>4</v>
      </c>
      <c r="J38">
        <f>21/3.6</f>
        <v>5.833333333333333</v>
      </c>
      <c r="K38">
        <v>120</v>
      </c>
      <c r="L38">
        <v>36</v>
      </c>
      <c r="N38" t="s">
        <v>46</v>
      </c>
    </row>
    <row r="39" spans="1:14" x14ac:dyDescent="0.25">
      <c r="A39" t="s">
        <v>69</v>
      </c>
      <c r="B39" t="s">
        <v>1</v>
      </c>
      <c r="C39" t="s">
        <v>80</v>
      </c>
      <c r="E39" t="s">
        <v>4</v>
      </c>
      <c r="J39">
        <f t="shared" ref="J39:J41" si="3">21/3.6</f>
        <v>5.833333333333333</v>
      </c>
      <c r="K39">
        <v>120</v>
      </c>
      <c r="L39">
        <v>36</v>
      </c>
      <c r="N39" t="s">
        <v>47</v>
      </c>
    </row>
    <row r="40" spans="1:14" x14ac:dyDescent="0.25">
      <c r="A40" t="s">
        <v>70</v>
      </c>
      <c r="B40" t="s">
        <v>1</v>
      </c>
      <c r="C40" t="s">
        <v>79</v>
      </c>
      <c r="E40" t="s">
        <v>4</v>
      </c>
      <c r="J40">
        <f t="shared" si="3"/>
        <v>5.833333333333333</v>
      </c>
      <c r="K40">
        <v>120</v>
      </c>
      <c r="L40">
        <v>36</v>
      </c>
      <c r="N40" t="s">
        <v>48</v>
      </c>
    </row>
    <row r="41" spans="1:14" x14ac:dyDescent="0.25">
      <c r="A41" t="s">
        <v>71</v>
      </c>
      <c r="B41" t="s">
        <v>1</v>
      </c>
      <c r="C41" t="s">
        <v>80</v>
      </c>
      <c r="E41" t="s">
        <v>4</v>
      </c>
      <c r="J41">
        <f t="shared" si="3"/>
        <v>5.833333333333333</v>
      </c>
      <c r="K41">
        <v>120</v>
      </c>
      <c r="L41">
        <v>36</v>
      </c>
      <c r="N41" t="s">
        <v>63</v>
      </c>
    </row>
    <row r="42" spans="1:14" x14ac:dyDescent="0.25">
      <c r="A42" t="s">
        <v>82</v>
      </c>
      <c r="B42" t="s">
        <v>1</v>
      </c>
      <c r="C42" t="s">
        <v>79</v>
      </c>
      <c r="E42" t="s">
        <v>4</v>
      </c>
      <c r="J42">
        <f>1.5/3.6</f>
        <v>0.41666666666666663</v>
      </c>
      <c r="K42">
        <v>1.5</v>
      </c>
      <c r="L42">
        <v>36</v>
      </c>
      <c r="N42" t="s">
        <v>89</v>
      </c>
    </row>
    <row r="43" spans="1:14" x14ac:dyDescent="0.25">
      <c r="A43" t="s">
        <v>81</v>
      </c>
      <c r="B43" t="s">
        <v>1</v>
      </c>
      <c r="C43" t="s">
        <v>79</v>
      </c>
      <c r="E43" t="s">
        <v>4</v>
      </c>
      <c r="J43">
        <f t="shared" ref="J43:J45" si="4">1.5/3.6</f>
        <v>0.41666666666666663</v>
      </c>
      <c r="K43">
        <v>1.5</v>
      </c>
      <c r="L43">
        <v>36</v>
      </c>
      <c r="N43" t="s">
        <v>89</v>
      </c>
    </row>
    <row r="44" spans="1:14" x14ac:dyDescent="0.25">
      <c r="A44" t="s">
        <v>83</v>
      </c>
      <c r="B44" t="s">
        <v>1</v>
      </c>
      <c r="C44" t="s">
        <v>80</v>
      </c>
      <c r="E44" t="s">
        <v>4</v>
      </c>
      <c r="J44">
        <f t="shared" si="4"/>
        <v>0.41666666666666663</v>
      </c>
      <c r="K44">
        <v>1.5</v>
      </c>
      <c r="L44">
        <v>36</v>
      </c>
      <c r="N44" t="s">
        <v>89</v>
      </c>
    </row>
    <row r="45" spans="1:14" x14ac:dyDescent="0.25">
      <c r="A45" t="s">
        <v>84</v>
      </c>
      <c r="B45" t="s">
        <v>1</v>
      </c>
      <c r="C45" t="s">
        <v>80</v>
      </c>
      <c r="E45" t="s">
        <v>4</v>
      </c>
      <c r="J45">
        <f t="shared" si="4"/>
        <v>0.41666666666666663</v>
      </c>
      <c r="K45">
        <v>1.5</v>
      </c>
      <c r="L45">
        <v>36</v>
      </c>
      <c r="N45" t="s">
        <v>89</v>
      </c>
    </row>
    <row r="46" spans="1:14" x14ac:dyDescent="0.25">
      <c r="A46" t="s">
        <v>85</v>
      </c>
      <c r="B46" t="s">
        <v>1</v>
      </c>
      <c r="C46" t="s">
        <v>79</v>
      </c>
      <c r="E46" t="s">
        <v>4</v>
      </c>
      <c r="J46">
        <f>3/3.6</f>
        <v>0.83333333333333326</v>
      </c>
      <c r="K46">
        <v>3.5</v>
      </c>
      <c r="L46">
        <v>36</v>
      </c>
      <c r="N46" t="s">
        <v>89</v>
      </c>
    </row>
    <row r="47" spans="1:14" x14ac:dyDescent="0.25">
      <c r="A47" t="s">
        <v>86</v>
      </c>
      <c r="B47" t="s">
        <v>1</v>
      </c>
      <c r="C47" t="s">
        <v>79</v>
      </c>
      <c r="E47" t="s">
        <v>4</v>
      </c>
      <c r="J47">
        <f t="shared" ref="J47:J49" si="5">3/3.6</f>
        <v>0.83333333333333326</v>
      </c>
      <c r="K47">
        <v>3.5</v>
      </c>
      <c r="L47">
        <v>36</v>
      </c>
      <c r="N47" t="s">
        <v>89</v>
      </c>
    </row>
    <row r="48" spans="1:14" x14ac:dyDescent="0.25">
      <c r="A48" t="s">
        <v>87</v>
      </c>
      <c r="B48" t="s">
        <v>1</v>
      </c>
      <c r="C48" t="s">
        <v>80</v>
      </c>
      <c r="E48" t="s">
        <v>4</v>
      </c>
      <c r="J48">
        <f t="shared" si="5"/>
        <v>0.83333333333333326</v>
      </c>
      <c r="K48">
        <v>3.5</v>
      </c>
      <c r="L48">
        <v>36</v>
      </c>
      <c r="N48" t="s">
        <v>89</v>
      </c>
    </row>
    <row r="49" spans="1:14" x14ac:dyDescent="0.25">
      <c r="A49" t="s">
        <v>88</v>
      </c>
      <c r="B49" t="s">
        <v>1</v>
      </c>
      <c r="C49" t="s">
        <v>80</v>
      </c>
      <c r="E49" t="s">
        <v>4</v>
      </c>
      <c r="J49">
        <f t="shared" si="5"/>
        <v>0.83333333333333326</v>
      </c>
      <c r="K49">
        <v>3.5</v>
      </c>
      <c r="L49">
        <v>36</v>
      </c>
      <c r="N49" t="s">
        <v>89</v>
      </c>
    </row>
    <row r="50" spans="1:14" x14ac:dyDescent="0.25">
      <c r="A50" t="s">
        <v>90</v>
      </c>
      <c r="B50" t="s">
        <v>1</v>
      </c>
      <c r="C50" t="s">
        <v>92</v>
      </c>
      <c r="D50" t="s">
        <v>160</v>
      </c>
      <c r="E50" t="s">
        <v>4</v>
      </c>
      <c r="F50" t="s">
        <v>4</v>
      </c>
      <c r="K50">
        <v>2400</v>
      </c>
      <c r="L50">
        <v>91</v>
      </c>
      <c r="N50" t="s">
        <v>94</v>
      </c>
    </row>
    <row r="51" spans="1:14" x14ac:dyDescent="0.25">
      <c r="A51" t="s">
        <v>91</v>
      </c>
      <c r="B51" t="s">
        <v>1</v>
      </c>
      <c r="C51" t="s">
        <v>93</v>
      </c>
      <c r="D51" t="s">
        <v>160</v>
      </c>
      <c r="E51" t="s">
        <v>4</v>
      </c>
      <c r="F51" t="s">
        <v>4</v>
      </c>
      <c r="K51">
        <v>2400</v>
      </c>
      <c r="L51">
        <v>91</v>
      </c>
      <c r="N51" t="s">
        <v>95</v>
      </c>
    </row>
    <row r="52" spans="1:14" x14ac:dyDescent="0.25">
      <c r="A52" t="s">
        <v>102</v>
      </c>
      <c r="B52" t="s">
        <v>1</v>
      </c>
      <c r="C52" t="s">
        <v>79</v>
      </c>
      <c r="E52" t="s">
        <v>4</v>
      </c>
      <c r="F52" t="s">
        <v>103</v>
      </c>
      <c r="J52">
        <f>6/3.6</f>
        <v>1.6666666666666665</v>
      </c>
      <c r="K52">
        <v>7</v>
      </c>
      <c r="L52">
        <v>36</v>
      </c>
    </row>
    <row r="53" spans="1:14" x14ac:dyDescent="0.25">
      <c r="A53" t="s">
        <v>104</v>
      </c>
      <c r="B53" t="s">
        <v>1</v>
      </c>
      <c r="C53" t="s">
        <v>80</v>
      </c>
      <c r="E53" t="s">
        <v>4</v>
      </c>
      <c r="F53" t="s">
        <v>103</v>
      </c>
      <c r="J53">
        <f>6/3.6</f>
        <v>1.6666666666666665</v>
      </c>
      <c r="K53">
        <v>7</v>
      </c>
      <c r="L53">
        <v>36</v>
      </c>
    </row>
    <row r="54" spans="1:14" x14ac:dyDescent="0.25">
      <c r="A54" t="s">
        <v>106</v>
      </c>
      <c r="B54" t="s">
        <v>1</v>
      </c>
      <c r="C54" t="s">
        <v>79</v>
      </c>
      <c r="E54" t="s">
        <v>4</v>
      </c>
      <c r="F54" t="s">
        <v>103</v>
      </c>
      <c r="K54">
        <v>770</v>
      </c>
      <c r="L54" t="s">
        <v>109</v>
      </c>
      <c r="N54" t="s">
        <v>110</v>
      </c>
    </row>
    <row r="55" spans="1:14" x14ac:dyDescent="0.25">
      <c r="A55" t="s">
        <v>105</v>
      </c>
      <c r="B55" t="s">
        <v>1</v>
      </c>
      <c r="C55" t="s">
        <v>80</v>
      </c>
      <c r="E55" t="s">
        <v>4</v>
      </c>
      <c r="F55" t="s">
        <v>103</v>
      </c>
      <c r="K55">
        <v>770</v>
      </c>
      <c r="L55" t="s">
        <v>109</v>
      </c>
      <c r="N55" t="s">
        <v>110</v>
      </c>
    </row>
    <row r="56" spans="1:14" x14ac:dyDescent="0.25">
      <c r="A56" t="s">
        <v>107</v>
      </c>
      <c r="B56" t="s">
        <v>1</v>
      </c>
      <c r="C56" t="s">
        <v>79</v>
      </c>
      <c r="E56" t="s">
        <v>4</v>
      </c>
      <c r="F56" t="s">
        <v>103</v>
      </c>
      <c r="K56">
        <v>770</v>
      </c>
      <c r="L56" t="s">
        <v>109</v>
      </c>
      <c r="N56" t="s">
        <v>110</v>
      </c>
    </row>
    <row r="57" spans="1:14" x14ac:dyDescent="0.25">
      <c r="A57" t="s">
        <v>108</v>
      </c>
      <c r="B57" t="s">
        <v>1</v>
      </c>
      <c r="C57" t="s">
        <v>80</v>
      </c>
      <c r="E57" t="s">
        <v>4</v>
      </c>
      <c r="F57" t="s">
        <v>103</v>
      </c>
      <c r="K57">
        <v>770</v>
      </c>
      <c r="L57" t="s">
        <v>109</v>
      </c>
      <c r="N57" t="s">
        <v>110</v>
      </c>
    </row>
    <row r="58" spans="1:14" x14ac:dyDescent="0.25">
      <c r="A58" t="s">
        <v>111</v>
      </c>
      <c r="B58" t="s">
        <v>1</v>
      </c>
      <c r="C58" t="s">
        <v>79</v>
      </c>
      <c r="E58" t="s">
        <v>4</v>
      </c>
      <c r="F58" t="s">
        <v>96</v>
      </c>
      <c r="L58">
        <v>36</v>
      </c>
      <c r="N58" t="s">
        <v>116</v>
      </c>
    </row>
    <row r="59" spans="1:14" x14ac:dyDescent="0.25">
      <c r="A59" t="s">
        <v>112</v>
      </c>
      <c r="B59" t="s">
        <v>1</v>
      </c>
      <c r="C59" t="s">
        <v>80</v>
      </c>
      <c r="E59" t="s">
        <v>4</v>
      </c>
      <c r="F59" t="s">
        <v>96</v>
      </c>
      <c r="L59">
        <v>36</v>
      </c>
      <c r="N59" t="s">
        <v>116</v>
      </c>
    </row>
    <row r="60" spans="1:14" x14ac:dyDescent="0.25">
      <c r="A60" t="s">
        <v>113</v>
      </c>
      <c r="B60" t="s">
        <v>1</v>
      </c>
      <c r="C60" t="s">
        <v>79</v>
      </c>
      <c r="E60" t="s">
        <v>4</v>
      </c>
      <c r="F60" t="s">
        <v>96</v>
      </c>
      <c r="L60">
        <v>36</v>
      </c>
      <c r="N60" t="s">
        <v>116</v>
      </c>
    </row>
    <row r="61" spans="1:14" x14ac:dyDescent="0.25">
      <c r="A61" t="s">
        <v>114</v>
      </c>
      <c r="B61" t="s">
        <v>1</v>
      </c>
      <c r="C61" t="s">
        <v>80</v>
      </c>
      <c r="E61" t="s">
        <v>4</v>
      </c>
      <c r="F61" t="s">
        <v>96</v>
      </c>
      <c r="L61">
        <v>36</v>
      </c>
      <c r="N61" t="s">
        <v>116</v>
      </c>
    </row>
    <row r="62" spans="1:14" x14ac:dyDescent="0.25">
      <c r="A62" t="s">
        <v>127</v>
      </c>
      <c r="B62" t="s">
        <v>1</v>
      </c>
      <c r="C62" t="s">
        <v>79</v>
      </c>
      <c r="E62" t="s">
        <v>4</v>
      </c>
      <c r="F62" t="s">
        <v>103</v>
      </c>
      <c r="N62" t="s">
        <v>135</v>
      </c>
    </row>
    <row r="63" spans="1:14" x14ac:dyDescent="0.25">
      <c r="A63" t="s">
        <v>128</v>
      </c>
      <c r="B63" t="s">
        <v>1</v>
      </c>
      <c r="C63" t="s">
        <v>80</v>
      </c>
      <c r="E63" t="s">
        <v>4</v>
      </c>
      <c r="F63" t="s">
        <v>103</v>
      </c>
      <c r="N63" t="s">
        <v>135</v>
      </c>
    </row>
    <row r="64" spans="1:14" x14ac:dyDescent="0.25">
      <c r="A64" t="s">
        <v>129</v>
      </c>
      <c r="B64" t="s">
        <v>1</v>
      </c>
      <c r="C64" t="s">
        <v>79</v>
      </c>
      <c r="E64" t="s">
        <v>4</v>
      </c>
      <c r="F64" t="s">
        <v>103</v>
      </c>
      <c r="N64" t="s">
        <v>135</v>
      </c>
    </row>
    <row r="65" spans="1:14" x14ac:dyDescent="0.25">
      <c r="A65" t="s">
        <v>130</v>
      </c>
      <c r="B65" t="s">
        <v>1</v>
      </c>
      <c r="C65" t="s">
        <v>80</v>
      </c>
      <c r="E65" t="s">
        <v>4</v>
      </c>
      <c r="F65" t="s">
        <v>103</v>
      </c>
      <c r="N65" t="s">
        <v>135</v>
      </c>
    </row>
    <row r="66" spans="1:14" x14ac:dyDescent="0.25">
      <c r="A66" t="s">
        <v>131</v>
      </c>
      <c r="B66" t="s">
        <v>1</v>
      </c>
      <c r="C66" t="s">
        <v>79</v>
      </c>
      <c r="E66" t="s">
        <v>4</v>
      </c>
      <c r="F66" t="s">
        <v>96</v>
      </c>
      <c r="L66">
        <v>36</v>
      </c>
      <c r="N66" t="s">
        <v>136</v>
      </c>
    </row>
    <row r="67" spans="1:14" x14ac:dyDescent="0.25">
      <c r="A67" t="s">
        <v>132</v>
      </c>
      <c r="B67" t="s">
        <v>1</v>
      </c>
      <c r="C67" t="s">
        <v>80</v>
      </c>
      <c r="E67" t="s">
        <v>4</v>
      </c>
      <c r="F67" t="s">
        <v>96</v>
      </c>
      <c r="L67">
        <v>36</v>
      </c>
      <c r="N67" t="s">
        <v>136</v>
      </c>
    </row>
    <row r="68" spans="1:14" x14ac:dyDescent="0.25">
      <c r="A68" t="s">
        <v>133</v>
      </c>
      <c r="B68" t="s">
        <v>1</v>
      </c>
      <c r="C68" t="s">
        <v>79</v>
      </c>
      <c r="E68" t="s">
        <v>4</v>
      </c>
      <c r="F68" t="s">
        <v>96</v>
      </c>
      <c r="L68">
        <v>36</v>
      </c>
      <c r="N68" t="s">
        <v>136</v>
      </c>
    </row>
    <row r="69" spans="1:14" x14ac:dyDescent="0.25">
      <c r="A69" t="s">
        <v>134</v>
      </c>
      <c r="B69" t="s">
        <v>1</v>
      </c>
      <c r="C69" t="s">
        <v>80</v>
      </c>
      <c r="E69" t="s">
        <v>4</v>
      </c>
      <c r="F69" t="s">
        <v>96</v>
      </c>
      <c r="L69">
        <v>36</v>
      </c>
      <c r="N69" t="s">
        <v>136</v>
      </c>
    </row>
    <row r="70" spans="1:14" x14ac:dyDescent="0.25">
      <c r="A70" t="s">
        <v>137</v>
      </c>
      <c r="B70" t="s">
        <v>1</v>
      </c>
      <c r="C70" t="s">
        <v>92</v>
      </c>
      <c r="E70" t="s">
        <v>4</v>
      </c>
      <c r="F70" t="s">
        <v>141</v>
      </c>
      <c r="L70">
        <v>91</v>
      </c>
      <c r="N70" t="s">
        <v>142</v>
      </c>
    </row>
    <row r="71" spans="1:14" x14ac:dyDescent="0.25">
      <c r="A71" t="s">
        <v>138</v>
      </c>
      <c r="B71" t="s">
        <v>1</v>
      </c>
      <c r="C71" t="s">
        <v>93</v>
      </c>
      <c r="E71" t="s">
        <v>4</v>
      </c>
      <c r="F71" t="s">
        <v>141</v>
      </c>
      <c r="L71">
        <v>91</v>
      </c>
      <c r="N71" t="s">
        <v>142</v>
      </c>
    </row>
    <row r="72" spans="1:14" x14ac:dyDescent="0.25">
      <c r="A72" t="s">
        <v>139</v>
      </c>
      <c r="B72" t="s">
        <v>1</v>
      </c>
      <c r="C72" t="s">
        <v>92</v>
      </c>
      <c r="E72" t="s">
        <v>4</v>
      </c>
      <c r="F72" t="s">
        <v>141</v>
      </c>
      <c r="L72">
        <v>91</v>
      </c>
      <c r="N72" t="s">
        <v>142</v>
      </c>
    </row>
    <row r="73" spans="1:14" x14ac:dyDescent="0.25">
      <c r="A73" t="s">
        <v>140</v>
      </c>
      <c r="B73" t="s">
        <v>1</v>
      </c>
      <c r="C73" t="s">
        <v>93</v>
      </c>
      <c r="E73" t="s">
        <v>4</v>
      </c>
      <c r="F73" t="s">
        <v>141</v>
      </c>
      <c r="L73">
        <v>91</v>
      </c>
      <c r="N73" t="s">
        <v>142</v>
      </c>
    </row>
    <row r="74" spans="1:14" x14ac:dyDescent="0.25">
      <c r="A74" t="s">
        <v>149</v>
      </c>
      <c r="B74" t="s">
        <v>1</v>
      </c>
      <c r="C74" t="s">
        <v>92</v>
      </c>
      <c r="E74" t="s">
        <v>4</v>
      </c>
      <c r="F74" t="s">
        <v>96</v>
      </c>
      <c r="L74" t="s">
        <v>147</v>
      </c>
      <c r="N74" t="s">
        <v>153</v>
      </c>
    </row>
    <row r="75" spans="1:14" x14ac:dyDescent="0.25">
      <c r="A75" t="s">
        <v>150</v>
      </c>
      <c r="B75" t="s">
        <v>1</v>
      </c>
      <c r="C75" t="s">
        <v>93</v>
      </c>
      <c r="E75" t="s">
        <v>4</v>
      </c>
      <c r="F75" t="s">
        <v>96</v>
      </c>
      <c r="L75" t="s">
        <v>147</v>
      </c>
      <c r="N75" t="s">
        <v>153</v>
      </c>
    </row>
    <row r="76" spans="1:14" x14ac:dyDescent="0.25">
      <c r="A76" t="s">
        <v>151</v>
      </c>
      <c r="B76" t="s">
        <v>1</v>
      </c>
      <c r="C76" t="s">
        <v>92</v>
      </c>
      <c r="E76" t="s">
        <v>4</v>
      </c>
      <c r="F76" t="s">
        <v>96</v>
      </c>
      <c r="L76" t="s">
        <v>147</v>
      </c>
      <c r="N76" t="s">
        <v>153</v>
      </c>
    </row>
    <row r="77" spans="1:14" x14ac:dyDescent="0.25">
      <c r="A77" t="s">
        <v>152</v>
      </c>
      <c r="B77" t="s">
        <v>1</v>
      </c>
      <c r="C77" t="s">
        <v>93</v>
      </c>
      <c r="E77" t="s">
        <v>4</v>
      </c>
      <c r="F77" t="s">
        <v>96</v>
      </c>
      <c r="L77" t="s">
        <v>147</v>
      </c>
      <c r="N77" t="s">
        <v>153</v>
      </c>
    </row>
    <row r="78" spans="1:14" x14ac:dyDescent="0.25">
      <c r="A78" t="s">
        <v>143</v>
      </c>
      <c r="B78" t="s">
        <v>1</v>
      </c>
      <c r="C78" t="s">
        <v>92</v>
      </c>
      <c r="E78" t="s">
        <v>4</v>
      </c>
      <c r="F78" t="s">
        <v>141</v>
      </c>
      <c r="L78" t="s">
        <v>147</v>
      </c>
      <c r="N78" t="s">
        <v>148</v>
      </c>
    </row>
    <row r="79" spans="1:14" x14ac:dyDescent="0.25">
      <c r="A79" t="s">
        <v>144</v>
      </c>
      <c r="B79" t="s">
        <v>1</v>
      </c>
      <c r="C79" t="s">
        <v>93</v>
      </c>
      <c r="E79" t="s">
        <v>4</v>
      </c>
      <c r="F79" t="s">
        <v>141</v>
      </c>
      <c r="L79" t="s">
        <v>147</v>
      </c>
      <c r="N79" t="s">
        <v>148</v>
      </c>
    </row>
    <row r="80" spans="1:14" x14ac:dyDescent="0.25">
      <c r="A80" t="s">
        <v>145</v>
      </c>
      <c r="B80" t="s">
        <v>1</v>
      </c>
      <c r="C80" t="s">
        <v>92</v>
      </c>
      <c r="E80" t="s">
        <v>4</v>
      </c>
      <c r="F80" t="s">
        <v>141</v>
      </c>
      <c r="L80" t="s">
        <v>147</v>
      </c>
      <c r="N80" t="s">
        <v>148</v>
      </c>
    </row>
    <row r="81" spans="1:14" x14ac:dyDescent="0.25">
      <c r="A81" t="s">
        <v>146</v>
      </c>
      <c r="B81" t="s">
        <v>1</v>
      </c>
      <c r="C81" t="s">
        <v>93</v>
      </c>
      <c r="E81" t="s">
        <v>4</v>
      </c>
      <c r="F81" t="s">
        <v>141</v>
      </c>
      <c r="L81" t="s">
        <v>147</v>
      </c>
      <c r="N81" t="s">
        <v>148</v>
      </c>
    </row>
    <row r="82" spans="1:14" x14ac:dyDescent="0.25">
      <c r="A82" t="s">
        <v>154</v>
      </c>
      <c r="B82" t="s">
        <v>1</v>
      </c>
      <c r="C82" t="s">
        <v>92</v>
      </c>
      <c r="E82" t="s">
        <v>4</v>
      </c>
      <c r="F82" t="s">
        <v>96</v>
      </c>
      <c r="L82" t="s">
        <v>147</v>
      </c>
      <c r="N82" t="s">
        <v>158</v>
      </c>
    </row>
    <row r="83" spans="1:14" x14ac:dyDescent="0.25">
      <c r="A83" t="s">
        <v>155</v>
      </c>
      <c r="B83" t="s">
        <v>1</v>
      </c>
      <c r="C83" t="s">
        <v>93</v>
      </c>
      <c r="E83" t="s">
        <v>4</v>
      </c>
      <c r="F83" t="s">
        <v>96</v>
      </c>
      <c r="L83" t="s">
        <v>147</v>
      </c>
      <c r="N83" t="s">
        <v>158</v>
      </c>
    </row>
    <row r="84" spans="1:14" x14ac:dyDescent="0.25">
      <c r="A84" t="s">
        <v>156</v>
      </c>
      <c r="B84" t="s">
        <v>1</v>
      </c>
      <c r="C84" t="s">
        <v>92</v>
      </c>
      <c r="E84" t="s">
        <v>4</v>
      </c>
      <c r="F84" t="s">
        <v>96</v>
      </c>
      <c r="L84" t="s">
        <v>147</v>
      </c>
      <c r="N84" t="s">
        <v>158</v>
      </c>
    </row>
    <row r="85" spans="1:14" x14ac:dyDescent="0.25">
      <c r="A85" t="s">
        <v>157</v>
      </c>
      <c r="B85" t="s">
        <v>1</v>
      </c>
      <c r="C85" t="s">
        <v>93</v>
      </c>
      <c r="E85" t="s">
        <v>4</v>
      </c>
      <c r="F85" t="s">
        <v>96</v>
      </c>
      <c r="L85" t="s">
        <v>147</v>
      </c>
      <c r="N85" t="s">
        <v>158</v>
      </c>
    </row>
    <row r="86" spans="1:14" x14ac:dyDescent="0.25">
      <c r="A86" t="s">
        <v>118</v>
      </c>
      <c r="B86" t="s">
        <v>1</v>
      </c>
      <c r="C86" t="s">
        <v>79</v>
      </c>
      <c r="E86" t="s">
        <v>4</v>
      </c>
      <c r="F86" t="s">
        <v>42</v>
      </c>
      <c r="J86">
        <f>39/3.6</f>
        <v>10.833333333333334</v>
      </c>
      <c r="K86">
        <v>1450</v>
      </c>
      <c r="L86">
        <v>36</v>
      </c>
      <c r="N86" t="s">
        <v>119</v>
      </c>
    </row>
    <row r="87" spans="1:14" x14ac:dyDescent="0.25">
      <c r="A87" t="s">
        <v>120</v>
      </c>
      <c r="B87" t="s">
        <v>1</v>
      </c>
      <c r="C87" t="s">
        <v>80</v>
      </c>
      <c r="E87" t="s">
        <v>4</v>
      </c>
      <c r="F87" t="s">
        <v>42</v>
      </c>
      <c r="J87">
        <f>39/3.6</f>
        <v>10.833333333333334</v>
      </c>
      <c r="K87">
        <v>1450</v>
      </c>
      <c r="L87">
        <v>36</v>
      </c>
      <c r="N87" t="s">
        <v>119</v>
      </c>
    </row>
    <row r="88" spans="1:14" x14ac:dyDescent="0.25">
      <c r="A88" t="s">
        <v>122</v>
      </c>
      <c r="B88" t="s">
        <v>1</v>
      </c>
      <c r="C88" t="s">
        <v>79</v>
      </c>
      <c r="E88" t="s">
        <v>4</v>
      </c>
      <c r="F88" t="s">
        <v>103</v>
      </c>
      <c r="J88">
        <f>48/3.6</f>
        <v>13.333333333333332</v>
      </c>
      <c r="K88">
        <v>115</v>
      </c>
      <c r="L88">
        <v>36</v>
      </c>
      <c r="N88" t="s">
        <v>121</v>
      </c>
    </row>
    <row r="89" spans="1:14" x14ac:dyDescent="0.25">
      <c r="A89" t="s">
        <v>123</v>
      </c>
      <c r="B89" t="s">
        <v>1</v>
      </c>
      <c r="C89" t="s">
        <v>80</v>
      </c>
      <c r="E89" t="s">
        <v>4</v>
      </c>
      <c r="F89" t="s">
        <v>103</v>
      </c>
      <c r="J89">
        <f>48/3.6</f>
        <v>13.333333333333332</v>
      </c>
      <c r="K89">
        <v>115</v>
      </c>
      <c r="L89">
        <v>36</v>
      </c>
      <c r="N89" t="s">
        <v>121</v>
      </c>
    </row>
    <row r="90" spans="1:14" x14ac:dyDescent="0.25">
      <c r="A90" t="s">
        <v>124</v>
      </c>
      <c r="B90" t="s">
        <v>1</v>
      </c>
      <c r="C90" t="s">
        <v>79</v>
      </c>
      <c r="E90" t="s">
        <v>4</v>
      </c>
      <c r="F90" t="s">
        <v>103</v>
      </c>
      <c r="J90">
        <f>2/3.6</f>
        <v>0.55555555555555558</v>
      </c>
      <c r="K90">
        <v>17</v>
      </c>
      <c r="L90">
        <v>36</v>
      </c>
      <c r="N90" t="s">
        <v>126</v>
      </c>
    </row>
    <row r="91" spans="1:14" x14ac:dyDescent="0.25">
      <c r="A91" t="s">
        <v>125</v>
      </c>
      <c r="B91" t="s">
        <v>1</v>
      </c>
      <c r="C91" t="s">
        <v>80</v>
      </c>
      <c r="E91" t="s">
        <v>4</v>
      </c>
      <c r="F91" t="s">
        <v>103</v>
      </c>
      <c r="J91">
        <f>2/3.6</f>
        <v>0.55555555555555558</v>
      </c>
      <c r="K91">
        <v>17</v>
      </c>
      <c r="L91">
        <v>36</v>
      </c>
      <c r="N91" t="s">
        <v>126</v>
      </c>
    </row>
    <row r="92" spans="1:14" x14ac:dyDescent="0.25">
      <c r="A92" t="s">
        <v>159</v>
      </c>
      <c r="B92" t="s">
        <v>3</v>
      </c>
      <c r="C92" t="s">
        <v>160</v>
      </c>
      <c r="E92" t="s">
        <v>4</v>
      </c>
      <c r="G92">
        <v>3</v>
      </c>
      <c r="J92">
        <f>300/3.6</f>
        <v>83.333333333333329</v>
      </c>
      <c r="N92" t="s">
        <v>161</v>
      </c>
    </row>
    <row r="93" spans="1:14" x14ac:dyDescent="0.25">
      <c r="A93" t="s">
        <v>162</v>
      </c>
      <c r="B93" t="s">
        <v>1</v>
      </c>
      <c r="C93" t="s">
        <v>160</v>
      </c>
      <c r="D93" t="s">
        <v>42</v>
      </c>
      <c r="E93" t="s">
        <v>4</v>
      </c>
      <c r="F93" t="s">
        <v>42</v>
      </c>
      <c r="K93">
        <v>7150</v>
      </c>
      <c r="N93" t="s">
        <v>163</v>
      </c>
    </row>
    <row r="94" spans="1:14" x14ac:dyDescent="0.25">
      <c r="A94" t="s">
        <v>165</v>
      </c>
      <c r="B94" t="s">
        <v>1</v>
      </c>
      <c r="C94" t="s">
        <v>160</v>
      </c>
      <c r="D94" t="s">
        <v>164</v>
      </c>
      <c r="E94" t="s">
        <v>4</v>
      </c>
      <c r="F94" t="s">
        <v>4</v>
      </c>
      <c r="K94">
        <v>1200</v>
      </c>
      <c r="L94">
        <v>70</v>
      </c>
      <c r="N94" t="s">
        <v>166</v>
      </c>
    </row>
    <row r="95" spans="1:14" x14ac:dyDescent="0.25">
      <c r="A95" t="s">
        <v>167</v>
      </c>
      <c r="B95" t="s">
        <v>1</v>
      </c>
      <c r="C95" t="s">
        <v>160</v>
      </c>
      <c r="D95" t="s">
        <v>169</v>
      </c>
      <c r="E95" t="s">
        <v>4</v>
      </c>
      <c r="F95" t="s">
        <v>4</v>
      </c>
      <c r="K95">
        <v>3500</v>
      </c>
      <c r="N95" t="s">
        <v>170</v>
      </c>
    </row>
    <row r="96" spans="1:14" x14ac:dyDescent="0.25">
      <c r="A96" t="s">
        <v>168</v>
      </c>
      <c r="B96" t="s">
        <v>1</v>
      </c>
      <c r="C96" t="s">
        <v>160</v>
      </c>
      <c r="D96" t="s">
        <v>169</v>
      </c>
      <c r="E96" t="s">
        <v>4</v>
      </c>
      <c r="F96" t="s">
        <v>4</v>
      </c>
      <c r="K96">
        <v>1780</v>
      </c>
      <c r="N96" t="s">
        <v>171</v>
      </c>
    </row>
    <row r="97" spans="1:14" x14ac:dyDescent="0.25">
      <c r="A97" t="s">
        <v>184</v>
      </c>
      <c r="B97" t="s">
        <v>172</v>
      </c>
      <c r="C97" t="s">
        <v>42</v>
      </c>
      <c r="E97" t="s">
        <v>42</v>
      </c>
      <c r="F97" t="s">
        <v>173</v>
      </c>
      <c r="H97">
        <v>94</v>
      </c>
      <c r="J97">
        <f>H97/3600</f>
        <v>2.6111111111111113E-2</v>
      </c>
      <c r="K97">
        <f t="shared" ref="K97:K128" si="6">(h_steam-h_condensate)*J97</f>
        <v>55.120555555555562</v>
      </c>
      <c r="M97">
        <v>40</v>
      </c>
      <c r="N97" t="s">
        <v>174</v>
      </c>
    </row>
    <row r="98" spans="1:14" x14ac:dyDescent="0.25">
      <c r="A98" t="s">
        <v>185</v>
      </c>
      <c r="B98" t="s">
        <v>172</v>
      </c>
      <c r="C98" t="s">
        <v>42</v>
      </c>
      <c r="E98" t="s">
        <v>42</v>
      </c>
      <c r="F98" t="s">
        <v>173</v>
      </c>
      <c r="H98">
        <v>285</v>
      </c>
      <c r="J98">
        <f t="shared" ref="J98:J154" si="7">H98/3600</f>
        <v>7.9166666666666663E-2</v>
      </c>
      <c r="K98">
        <f t="shared" si="6"/>
        <v>167.12083333333334</v>
      </c>
      <c r="M98">
        <v>40</v>
      </c>
      <c r="N98" t="s">
        <v>175</v>
      </c>
    </row>
    <row r="99" spans="1:14" x14ac:dyDescent="0.25">
      <c r="A99" t="s">
        <v>186</v>
      </c>
      <c r="B99" t="s">
        <v>172</v>
      </c>
      <c r="C99" t="s">
        <v>42</v>
      </c>
      <c r="E99" t="s">
        <v>42</v>
      </c>
      <c r="F99" t="s">
        <v>173</v>
      </c>
      <c r="H99">
        <v>94</v>
      </c>
      <c r="J99">
        <f t="shared" si="7"/>
        <v>2.6111111111111113E-2</v>
      </c>
      <c r="K99">
        <f t="shared" si="6"/>
        <v>55.120555555555562</v>
      </c>
      <c r="M99">
        <v>40</v>
      </c>
      <c r="N99" t="s">
        <v>174</v>
      </c>
    </row>
    <row r="100" spans="1:14" x14ac:dyDescent="0.25">
      <c r="A100" t="s">
        <v>187</v>
      </c>
      <c r="B100" t="s">
        <v>172</v>
      </c>
      <c r="C100" t="s">
        <v>42</v>
      </c>
      <c r="E100" t="s">
        <v>42</v>
      </c>
      <c r="F100" t="s">
        <v>173</v>
      </c>
      <c r="H100">
        <v>285</v>
      </c>
      <c r="J100">
        <f t="shared" si="7"/>
        <v>7.9166666666666663E-2</v>
      </c>
      <c r="K100">
        <f t="shared" si="6"/>
        <v>167.12083333333334</v>
      </c>
      <c r="M100">
        <v>40</v>
      </c>
      <c r="N100" t="s">
        <v>175</v>
      </c>
    </row>
    <row r="101" spans="1:14" x14ac:dyDescent="0.25">
      <c r="A101" t="s">
        <v>188</v>
      </c>
      <c r="B101" t="s">
        <v>172</v>
      </c>
      <c r="C101" t="s">
        <v>42</v>
      </c>
      <c r="E101" t="s">
        <v>42</v>
      </c>
      <c r="F101" t="s">
        <v>173</v>
      </c>
      <c r="H101">
        <v>55</v>
      </c>
      <c r="J101">
        <f t="shared" si="7"/>
        <v>1.5277777777777777E-2</v>
      </c>
      <c r="K101">
        <f t="shared" si="6"/>
        <v>32.25138888888889</v>
      </c>
      <c r="M101">
        <v>40</v>
      </c>
    </row>
    <row r="102" spans="1:14" x14ac:dyDescent="0.25">
      <c r="A102" t="s">
        <v>189</v>
      </c>
      <c r="B102" t="s">
        <v>172</v>
      </c>
      <c r="C102" t="s">
        <v>42</v>
      </c>
      <c r="E102" t="s">
        <v>42</v>
      </c>
      <c r="F102" t="s">
        <v>173</v>
      </c>
      <c r="H102">
        <v>105</v>
      </c>
      <c r="J102">
        <f t="shared" si="7"/>
        <v>2.9166666666666667E-2</v>
      </c>
      <c r="K102">
        <f t="shared" si="6"/>
        <v>61.570833333333333</v>
      </c>
      <c r="M102">
        <v>40</v>
      </c>
    </row>
    <row r="103" spans="1:14" x14ac:dyDescent="0.25">
      <c r="A103" t="s">
        <v>190</v>
      </c>
      <c r="B103" t="s">
        <v>172</v>
      </c>
      <c r="C103" t="s">
        <v>42</v>
      </c>
      <c r="E103" t="s">
        <v>42</v>
      </c>
      <c r="F103" t="s">
        <v>178</v>
      </c>
      <c r="H103">
        <v>65</v>
      </c>
      <c r="J103">
        <f t="shared" si="7"/>
        <v>1.8055555555555554E-2</v>
      </c>
      <c r="K103">
        <f t="shared" si="6"/>
        <v>38.115277777777777</v>
      </c>
      <c r="M103">
        <v>20</v>
      </c>
    </row>
    <row r="104" spans="1:14" x14ac:dyDescent="0.25">
      <c r="A104" t="s">
        <v>191</v>
      </c>
      <c r="B104" t="s">
        <v>172</v>
      </c>
      <c r="C104" t="s">
        <v>42</v>
      </c>
      <c r="E104" t="s">
        <v>42</v>
      </c>
      <c r="F104" t="s">
        <v>173</v>
      </c>
      <c r="H104">
        <v>47</v>
      </c>
      <c r="J104">
        <f t="shared" si="7"/>
        <v>1.3055555555555556E-2</v>
      </c>
      <c r="K104">
        <f t="shared" si="6"/>
        <v>27.560277777777781</v>
      </c>
      <c r="M104">
        <v>40</v>
      </c>
    </row>
    <row r="105" spans="1:14" x14ac:dyDescent="0.25">
      <c r="A105" t="s">
        <v>192</v>
      </c>
      <c r="B105" t="s">
        <v>172</v>
      </c>
      <c r="C105" t="s">
        <v>42</v>
      </c>
      <c r="E105" t="s">
        <v>42</v>
      </c>
      <c r="F105" t="s">
        <v>180</v>
      </c>
      <c r="H105">
        <v>15</v>
      </c>
      <c r="J105">
        <f t="shared" si="7"/>
        <v>4.1666666666666666E-3</v>
      </c>
      <c r="K105">
        <f t="shared" si="6"/>
        <v>8.7958333333333325</v>
      </c>
      <c r="M105">
        <v>40</v>
      </c>
    </row>
    <row r="106" spans="1:14" x14ac:dyDescent="0.25">
      <c r="A106" t="s">
        <v>193</v>
      </c>
      <c r="B106" t="s">
        <v>172</v>
      </c>
      <c r="C106" t="s">
        <v>42</v>
      </c>
      <c r="E106" t="s">
        <v>42</v>
      </c>
      <c r="F106" t="s">
        <v>103</v>
      </c>
      <c r="H106">
        <v>23</v>
      </c>
      <c r="J106">
        <f t="shared" si="7"/>
        <v>6.3888888888888893E-3</v>
      </c>
      <c r="K106">
        <f t="shared" si="6"/>
        <v>13.486944444444445</v>
      </c>
      <c r="M106">
        <v>50</v>
      </c>
    </row>
    <row r="107" spans="1:14" x14ac:dyDescent="0.25">
      <c r="A107" t="s">
        <v>194</v>
      </c>
      <c r="B107" t="s">
        <v>172</v>
      </c>
      <c r="C107" t="s">
        <v>42</v>
      </c>
      <c r="E107" t="s">
        <v>42</v>
      </c>
      <c r="F107" t="s">
        <v>179</v>
      </c>
      <c r="H107">
        <v>17</v>
      </c>
      <c r="J107">
        <f t="shared" si="7"/>
        <v>4.7222222222222223E-3</v>
      </c>
      <c r="K107">
        <f t="shared" si="6"/>
        <v>9.9686111111111106</v>
      </c>
      <c r="M107">
        <v>50</v>
      </c>
    </row>
    <row r="108" spans="1:14" x14ac:dyDescent="0.25">
      <c r="A108" t="s">
        <v>195</v>
      </c>
      <c r="B108" t="s">
        <v>172</v>
      </c>
      <c r="C108" t="s">
        <v>42</v>
      </c>
      <c r="E108" t="s">
        <v>42</v>
      </c>
      <c r="F108" t="s">
        <v>179</v>
      </c>
      <c r="H108">
        <v>17</v>
      </c>
      <c r="J108">
        <f t="shared" si="7"/>
        <v>4.7222222222222223E-3</v>
      </c>
      <c r="K108">
        <f t="shared" si="6"/>
        <v>9.9686111111111106</v>
      </c>
      <c r="M108">
        <v>50</v>
      </c>
    </row>
    <row r="109" spans="1:14" x14ac:dyDescent="0.25">
      <c r="A109" t="s">
        <v>196</v>
      </c>
      <c r="B109" t="s">
        <v>172</v>
      </c>
      <c r="C109" t="s">
        <v>42</v>
      </c>
      <c r="E109" t="s">
        <v>42</v>
      </c>
      <c r="F109" t="s">
        <v>179</v>
      </c>
      <c r="H109">
        <v>17</v>
      </c>
      <c r="J109">
        <f t="shared" si="7"/>
        <v>4.7222222222222223E-3</v>
      </c>
      <c r="K109">
        <f t="shared" si="6"/>
        <v>9.9686111111111106</v>
      </c>
      <c r="M109">
        <v>50</v>
      </c>
    </row>
    <row r="110" spans="1:14" x14ac:dyDescent="0.25">
      <c r="A110" t="s">
        <v>197</v>
      </c>
      <c r="B110" t="s">
        <v>172</v>
      </c>
      <c r="C110" t="s">
        <v>42</v>
      </c>
      <c r="E110" t="s">
        <v>42</v>
      </c>
      <c r="F110" t="s">
        <v>179</v>
      </c>
      <c r="H110">
        <v>17</v>
      </c>
      <c r="J110">
        <f t="shared" si="7"/>
        <v>4.7222222222222223E-3</v>
      </c>
      <c r="K110">
        <f t="shared" si="6"/>
        <v>9.9686111111111106</v>
      </c>
      <c r="M110">
        <v>50</v>
      </c>
    </row>
    <row r="111" spans="1:14" x14ac:dyDescent="0.25">
      <c r="A111" t="s">
        <v>198</v>
      </c>
      <c r="B111" t="s">
        <v>172</v>
      </c>
      <c r="C111" t="s">
        <v>42</v>
      </c>
      <c r="E111" t="s">
        <v>42</v>
      </c>
      <c r="F111" t="s">
        <v>181</v>
      </c>
      <c r="H111">
        <v>12</v>
      </c>
      <c r="J111">
        <f t="shared" si="7"/>
        <v>3.3333333333333335E-3</v>
      </c>
      <c r="K111">
        <f t="shared" si="6"/>
        <v>7.0366666666666671</v>
      </c>
      <c r="M111">
        <v>40</v>
      </c>
    </row>
    <row r="112" spans="1:14" x14ac:dyDescent="0.25">
      <c r="A112" t="s">
        <v>199</v>
      </c>
      <c r="B112" t="s">
        <v>172</v>
      </c>
      <c r="C112" t="s">
        <v>42</v>
      </c>
      <c r="E112" t="s">
        <v>42</v>
      </c>
      <c r="F112" t="s">
        <v>181</v>
      </c>
      <c r="H112">
        <v>21</v>
      </c>
      <c r="J112">
        <f t="shared" si="7"/>
        <v>5.8333333333333336E-3</v>
      </c>
      <c r="K112">
        <f t="shared" si="6"/>
        <v>12.314166666666667</v>
      </c>
      <c r="M112">
        <v>40</v>
      </c>
    </row>
    <row r="113" spans="1:13" x14ac:dyDescent="0.25">
      <c r="A113" t="s">
        <v>200</v>
      </c>
      <c r="B113" t="s">
        <v>172</v>
      </c>
      <c r="C113" t="s">
        <v>42</v>
      </c>
      <c r="E113" t="s">
        <v>42</v>
      </c>
      <c r="F113" t="s">
        <v>179</v>
      </c>
      <c r="H113">
        <v>12</v>
      </c>
      <c r="J113">
        <f t="shared" si="7"/>
        <v>3.3333333333333335E-3</v>
      </c>
      <c r="K113">
        <f t="shared" si="6"/>
        <v>7.0366666666666671</v>
      </c>
      <c r="M113">
        <v>40</v>
      </c>
    </row>
    <row r="114" spans="1:13" x14ac:dyDescent="0.25">
      <c r="A114" t="s">
        <v>201</v>
      </c>
      <c r="B114" t="s">
        <v>208</v>
      </c>
      <c r="C114" t="s">
        <v>42</v>
      </c>
      <c r="E114" t="s">
        <v>42</v>
      </c>
      <c r="F114" t="s">
        <v>96</v>
      </c>
      <c r="H114">
        <v>30</v>
      </c>
      <c r="J114">
        <f t="shared" si="7"/>
        <v>8.3333333333333332E-3</v>
      </c>
      <c r="K114">
        <f t="shared" si="6"/>
        <v>17.591666666666665</v>
      </c>
    </row>
    <row r="115" spans="1:13" x14ac:dyDescent="0.25">
      <c r="A115" t="s">
        <v>207</v>
      </c>
      <c r="B115" t="s">
        <v>208</v>
      </c>
      <c r="C115" t="s">
        <v>42</v>
      </c>
      <c r="E115" t="s">
        <v>42</v>
      </c>
      <c r="F115" t="s">
        <v>96</v>
      </c>
      <c r="H115">
        <v>30</v>
      </c>
      <c r="J115">
        <f t="shared" si="7"/>
        <v>8.3333333333333332E-3</v>
      </c>
      <c r="K115">
        <f t="shared" si="6"/>
        <v>17.591666666666665</v>
      </c>
    </row>
    <row r="116" spans="1:13" x14ac:dyDescent="0.25">
      <c r="A116" t="s">
        <v>205</v>
      </c>
      <c r="B116" t="s">
        <v>208</v>
      </c>
      <c r="C116" t="s">
        <v>42</v>
      </c>
      <c r="E116" t="s">
        <v>42</v>
      </c>
      <c r="F116" t="s">
        <v>96</v>
      </c>
      <c r="H116">
        <v>30</v>
      </c>
      <c r="J116">
        <f t="shared" si="7"/>
        <v>8.3333333333333332E-3</v>
      </c>
      <c r="K116">
        <f t="shared" si="6"/>
        <v>17.591666666666665</v>
      </c>
    </row>
    <row r="117" spans="1:13" x14ac:dyDescent="0.25">
      <c r="A117" t="s">
        <v>206</v>
      </c>
      <c r="B117" t="s">
        <v>208</v>
      </c>
      <c r="C117" t="s">
        <v>42</v>
      </c>
      <c r="E117" t="s">
        <v>42</v>
      </c>
      <c r="F117" t="s">
        <v>96</v>
      </c>
      <c r="H117">
        <v>23</v>
      </c>
      <c r="J117">
        <f t="shared" si="7"/>
        <v>6.3888888888888893E-3</v>
      </c>
      <c r="K117">
        <f t="shared" si="6"/>
        <v>13.486944444444445</v>
      </c>
    </row>
    <row r="118" spans="1:13" x14ac:dyDescent="0.25">
      <c r="A118" t="s">
        <v>202</v>
      </c>
      <c r="B118" t="s">
        <v>208</v>
      </c>
      <c r="C118" t="s">
        <v>42</v>
      </c>
      <c r="E118" t="s">
        <v>42</v>
      </c>
      <c r="F118" t="s">
        <v>96</v>
      </c>
      <c r="H118">
        <v>30</v>
      </c>
      <c r="J118">
        <f t="shared" si="7"/>
        <v>8.3333333333333332E-3</v>
      </c>
      <c r="K118">
        <f t="shared" si="6"/>
        <v>17.591666666666665</v>
      </c>
    </row>
    <row r="119" spans="1:13" x14ac:dyDescent="0.25">
      <c r="A119" t="s">
        <v>203</v>
      </c>
      <c r="B119" t="s">
        <v>208</v>
      </c>
      <c r="C119" t="s">
        <v>42</v>
      </c>
      <c r="E119" t="s">
        <v>42</v>
      </c>
      <c r="F119" t="s">
        <v>96</v>
      </c>
      <c r="H119">
        <v>30</v>
      </c>
      <c r="J119">
        <f t="shared" si="7"/>
        <v>8.3333333333333332E-3</v>
      </c>
      <c r="K119">
        <f t="shared" si="6"/>
        <v>17.591666666666665</v>
      </c>
    </row>
    <row r="120" spans="1:13" x14ac:dyDescent="0.25">
      <c r="A120" t="s">
        <v>204</v>
      </c>
      <c r="B120" t="s">
        <v>208</v>
      </c>
      <c r="C120" t="s">
        <v>42</v>
      </c>
      <c r="E120" t="s">
        <v>42</v>
      </c>
      <c r="F120" t="s">
        <v>96</v>
      </c>
      <c r="H120">
        <v>20</v>
      </c>
      <c r="J120">
        <f t="shared" si="7"/>
        <v>5.5555555555555558E-3</v>
      </c>
      <c r="K120">
        <f t="shared" si="6"/>
        <v>11.727777777777778</v>
      </c>
    </row>
    <row r="121" spans="1:13" x14ac:dyDescent="0.25">
      <c r="A121" t="s">
        <v>210</v>
      </c>
      <c r="B121" t="s">
        <v>1</v>
      </c>
      <c r="C121" t="s">
        <v>42</v>
      </c>
      <c r="E121" t="s">
        <v>42</v>
      </c>
      <c r="F121" t="s">
        <v>4</v>
      </c>
      <c r="H121">
        <v>2705</v>
      </c>
      <c r="J121">
        <f t="shared" si="7"/>
        <v>0.75138888888888888</v>
      </c>
      <c r="K121">
        <f t="shared" si="6"/>
        <v>1586.1819444444445</v>
      </c>
    </row>
    <row r="122" spans="1:13" x14ac:dyDescent="0.25">
      <c r="A122" t="s">
        <v>209</v>
      </c>
      <c r="B122" t="s">
        <v>1</v>
      </c>
      <c r="C122" t="s">
        <v>42</v>
      </c>
      <c r="E122" t="s">
        <v>42</v>
      </c>
      <c r="F122" t="s">
        <v>4</v>
      </c>
      <c r="H122">
        <v>5240</v>
      </c>
      <c r="J122">
        <f t="shared" si="7"/>
        <v>1.4555555555555555</v>
      </c>
      <c r="K122">
        <f t="shared" si="6"/>
        <v>3072.6777777777775</v>
      </c>
    </row>
    <row r="123" spans="1:13" x14ac:dyDescent="0.25">
      <c r="A123" t="s">
        <v>211</v>
      </c>
      <c r="B123" t="s">
        <v>213</v>
      </c>
      <c r="C123" t="s">
        <v>42</v>
      </c>
      <c r="E123" t="s">
        <v>42</v>
      </c>
      <c r="F123" t="s">
        <v>181</v>
      </c>
      <c r="H123">
        <v>80</v>
      </c>
      <c r="J123">
        <f t="shared" si="7"/>
        <v>2.2222222222222223E-2</v>
      </c>
      <c r="K123">
        <f t="shared" si="6"/>
        <v>46.911111111111111</v>
      </c>
    </row>
    <row r="124" spans="1:13" x14ac:dyDescent="0.25">
      <c r="A124" t="s">
        <v>212</v>
      </c>
      <c r="B124" t="s">
        <v>213</v>
      </c>
      <c r="C124" t="s">
        <v>42</v>
      </c>
      <c r="E124" t="s">
        <v>42</v>
      </c>
      <c r="F124" t="s">
        <v>181</v>
      </c>
      <c r="H124">
        <v>80</v>
      </c>
      <c r="J124">
        <f t="shared" si="7"/>
        <v>2.2222222222222223E-2</v>
      </c>
      <c r="K124">
        <f t="shared" si="6"/>
        <v>46.911111111111111</v>
      </c>
    </row>
    <row r="125" spans="1:13" x14ac:dyDescent="0.25">
      <c r="A125" t="s">
        <v>214</v>
      </c>
      <c r="C125" t="s">
        <v>42</v>
      </c>
      <c r="D125" t="s">
        <v>160</v>
      </c>
      <c r="E125" t="s">
        <v>42</v>
      </c>
      <c r="F125" t="s">
        <v>160</v>
      </c>
      <c r="H125">
        <v>10788</v>
      </c>
      <c r="J125">
        <f t="shared" si="7"/>
        <v>2.9966666666666666</v>
      </c>
      <c r="K125">
        <f t="shared" si="6"/>
        <v>6325.9633333333331</v>
      </c>
    </row>
    <row r="126" spans="1:13" x14ac:dyDescent="0.25">
      <c r="A126" t="s">
        <v>215</v>
      </c>
      <c r="B126" t="s">
        <v>172</v>
      </c>
      <c r="C126" t="s">
        <v>42</v>
      </c>
      <c r="E126" t="s">
        <v>42</v>
      </c>
      <c r="H126">
        <v>30</v>
      </c>
      <c r="J126">
        <f t="shared" si="7"/>
        <v>8.3333333333333332E-3</v>
      </c>
      <c r="K126">
        <f t="shared" si="6"/>
        <v>17.591666666666665</v>
      </c>
    </row>
    <row r="127" spans="1:13" x14ac:dyDescent="0.25">
      <c r="A127" t="s">
        <v>216</v>
      </c>
      <c r="B127" t="s">
        <v>172</v>
      </c>
      <c r="C127" t="s">
        <v>42</v>
      </c>
      <c r="E127" t="s">
        <v>42</v>
      </c>
      <c r="H127">
        <v>160</v>
      </c>
      <c r="J127">
        <f t="shared" si="7"/>
        <v>4.4444444444444446E-2</v>
      </c>
      <c r="K127">
        <f t="shared" si="6"/>
        <v>93.822222222222223</v>
      </c>
    </row>
    <row r="128" spans="1:13" x14ac:dyDescent="0.25">
      <c r="A128" t="s">
        <v>217</v>
      </c>
      <c r="B128" t="s">
        <v>172</v>
      </c>
      <c r="C128" t="s">
        <v>42</v>
      </c>
      <c r="E128" t="s">
        <v>42</v>
      </c>
      <c r="H128">
        <v>150</v>
      </c>
      <c r="J128">
        <f t="shared" si="7"/>
        <v>4.1666666666666664E-2</v>
      </c>
      <c r="K128">
        <f t="shared" si="6"/>
        <v>87.958333333333329</v>
      </c>
    </row>
    <row r="129" spans="1:11" x14ac:dyDescent="0.25">
      <c r="A129" t="s">
        <v>218</v>
      </c>
      <c r="B129" t="s">
        <v>172</v>
      </c>
      <c r="C129" t="s">
        <v>42</v>
      </c>
      <c r="E129" t="s">
        <v>42</v>
      </c>
      <c r="H129">
        <v>83</v>
      </c>
      <c r="J129">
        <f t="shared" si="7"/>
        <v>2.3055555555555555E-2</v>
      </c>
      <c r="K129">
        <f t="shared" ref="K129:K160" si="8">(h_steam-h_condensate)*J129</f>
        <v>48.670277777777777</v>
      </c>
    </row>
    <row r="130" spans="1:11" x14ac:dyDescent="0.25">
      <c r="A130" t="s">
        <v>219</v>
      </c>
      <c r="B130" t="s">
        <v>172</v>
      </c>
      <c r="C130" t="s">
        <v>42</v>
      </c>
      <c r="E130" t="s">
        <v>42</v>
      </c>
      <c r="H130">
        <v>70</v>
      </c>
      <c r="J130">
        <f t="shared" si="7"/>
        <v>1.9444444444444445E-2</v>
      </c>
      <c r="K130">
        <f t="shared" si="8"/>
        <v>41.047222222222224</v>
      </c>
    </row>
    <row r="131" spans="1:11" x14ac:dyDescent="0.25">
      <c r="A131" t="s">
        <v>220</v>
      </c>
      <c r="B131" t="s">
        <v>172</v>
      </c>
      <c r="C131" t="s">
        <v>42</v>
      </c>
      <c r="E131" t="s">
        <v>42</v>
      </c>
      <c r="H131">
        <v>9</v>
      </c>
      <c r="J131">
        <f t="shared" si="7"/>
        <v>2.5000000000000001E-3</v>
      </c>
      <c r="K131">
        <f t="shared" si="8"/>
        <v>5.2774999999999999</v>
      </c>
    </row>
    <row r="132" spans="1:11" x14ac:dyDescent="0.25">
      <c r="A132" t="s">
        <v>221</v>
      </c>
      <c r="B132" t="s">
        <v>172</v>
      </c>
      <c r="C132" t="s">
        <v>42</v>
      </c>
      <c r="E132" t="s">
        <v>42</v>
      </c>
      <c r="H132">
        <v>10</v>
      </c>
      <c r="J132">
        <f t="shared" si="7"/>
        <v>2.7777777777777779E-3</v>
      </c>
      <c r="K132">
        <f t="shared" si="8"/>
        <v>5.8638888888888889</v>
      </c>
    </row>
    <row r="133" spans="1:11" x14ac:dyDescent="0.25">
      <c r="A133" t="s">
        <v>222</v>
      </c>
      <c r="B133" t="s">
        <v>208</v>
      </c>
      <c r="C133" t="s">
        <v>42</v>
      </c>
      <c r="E133" t="s">
        <v>42</v>
      </c>
      <c r="H133">
        <v>23</v>
      </c>
      <c r="J133">
        <f t="shared" si="7"/>
        <v>6.3888888888888893E-3</v>
      </c>
      <c r="K133">
        <f t="shared" si="8"/>
        <v>13.486944444444445</v>
      </c>
    </row>
    <row r="134" spans="1:11" x14ac:dyDescent="0.25">
      <c r="A134" t="s">
        <v>223</v>
      </c>
      <c r="B134" t="s">
        <v>208</v>
      </c>
      <c r="C134" t="s">
        <v>42</v>
      </c>
      <c r="E134" t="s">
        <v>42</v>
      </c>
      <c r="H134">
        <v>10</v>
      </c>
      <c r="J134">
        <f t="shared" si="7"/>
        <v>2.7777777777777779E-3</v>
      </c>
      <c r="K134">
        <f t="shared" si="8"/>
        <v>5.8638888888888889</v>
      </c>
    </row>
    <row r="135" spans="1:11" x14ac:dyDescent="0.25">
      <c r="A135" t="s">
        <v>224</v>
      </c>
      <c r="B135" t="s">
        <v>208</v>
      </c>
      <c r="C135" t="s">
        <v>42</v>
      </c>
      <c r="E135" t="s">
        <v>42</v>
      </c>
      <c r="H135">
        <v>10</v>
      </c>
      <c r="J135">
        <f t="shared" si="7"/>
        <v>2.7777777777777779E-3</v>
      </c>
      <c r="K135">
        <f t="shared" si="8"/>
        <v>5.8638888888888889</v>
      </c>
    </row>
    <row r="136" spans="1:11" x14ac:dyDescent="0.25">
      <c r="A136" t="s">
        <v>225</v>
      </c>
      <c r="B136" t="s">
        <v>208</v>
      </c>
      <c r="C136" t="s">
        <v>42</v>
      </c>
      <c r="E136" t="s">
        <v>42</v>
      </c>
      <c r="H136">
        <v>31</v>
      </c>
      <c r="J136">
        <f t="shared" si="7"/>
        <v>8.611111111111111E-3</v>
      </c>
      <c r="K136">
        <f t="shared" si="8"/>
        <v>18.178055555555556</v>
      </c>
    </row>
    <row r="137" spans="1:11" x14ac:dyDescent="0.25">
      <c r="A137" t="s">
        <v>226</v>
      </c>
      <c r="B137" t="s">
        <v>208</v>
      </c>
      <c r="C137" t="s">
        <v>42</v>
      </c>
      <c r="E137" t="s">
        <v>42</v>
      </c>
      <c r="H137">
        <v>31</v>
      </c>
      <c r="J137">
        <f t="shared" si="7"/>
        <v>8.611111111111111E-3</v>
      </c>
      <c r="K137">
        <f t="shared" si="8"/>
        <v>18.178055555555556</v>
      </c>
    </row>
    <row r="138" spans="1:11" x14ac:dyDescent="0.25">
      <c r="A138" t="s">
        <v>227</v>
      </c>
      <c r="B138" t="s">
        <v>208</v>
      </c>
      <c r="C138" t="s">
        <v>42</v>
      </c>
      <c r="E138" t="s">
        <v>42</v>
      </c>
      <c r="H138">
        <v>31</v>
      </c>
      <c r="J138">
        <f t="shared" si="7"/>
        <v>8.611111111111111E-3</v>
      </c>
      <c r="K138">
        <f t="shared" si="8"/>
        <v>18.178055555555556</v>
      </c>
    </row>
    <row r="139" spans="1:11" x14ac:dyDescent="0.25">
      <c r="A139" t="s">
        <v>228</v>
      </c>
      <c r="B139" t="s">
        <v>208</v>
      </c>
      <c r="C139" t="s">
        <v>42</v>
      </c>
      <c r="E139" t="s">
        <v>42</v>
      </c>
      <c r="H139">
        <v>31</v>
      </c>
      <c r="J139">
        <f t="shared" si="7"/>
        <v>8.611111111111111E-3</v>
      </c>
      <c r="K139">
        <f t="shared" si="8"/>
        <v>18.178055555555556</v>
      </c>
    </row>
    <row r="140" spans="1:11" x14ac:dyDescent="0.25">
      <c r="A140" t="s">
        <v>229</v>
      </c>
      <c r="B140" t="s">
        <v>208</v>
      </c>
      <c r="C140" t="s">
        <v>42</v>
      </c>
      <c r="E140" t="s">
        <v>42</v>
      </c>
      <c r="H140">
        <v>10</v>
      </c>
      <c r="J140">
        <f t="shared" si="7"/>
        <v>2.7777777777777779E-3</v>
      </c>
      <c r="K140">
        <f t="shared" si="8"/>
        <v>5.8638888888888889</v>
      </c>
    </row>
    <row r="141" spans="1:11" x14ac:dyDescent="0.25">
      <c r="A141" t="s">
        <v>230</v>
      </c>
      <c r="B141" t="s">
        <v>208</v>
      </c>
      <c r="C141" t="s">
        <v>42</v>
      </c>
      <c r="E141" t="s">
        <v>42</v>
      </c>
      <c r="H141">
        <v>93</v>
      </c>
      <c r="J141">
        <f t="shared" si="7"/>
        <v>2.5833333333333333E-2</v>
      </c>
      <c r="K141">
        <f t="shared" si="8"/>
        <v>54.534166666666664</v>
      </c>
    </row>
    <row r="142" spans="1:11" x14ac:dyDescent="0.25">
      <c r="A142" t="s">
        <v>231</v>
      </c>
      <c r="B142" t="s">
        <v>208</v>
      </c>
      <c r="C142" t="s">
        <v>42</v>
      </c>
      <c r="E142" t="s">
        <v>42</v>
      </c>
      <c r="H142">
        <v>16</v>
      </c>
      <c r="J142">
        <f t="shared" si="7"/>
        <v>4.4444444444444444E-3</v>
      </c>
      <c r="K142">
        <f t="shared" si="8"/>
        <v>9.3822222222222216</v>
      </c>
    </row>
    <row r="143" spans="1:11" x14ac:dyDescent="0.25">
      <c r="A143" t="s">
        <v>232</v>
      </c>
      <c r="B143" t="s">
        <v>1</v>
      </c>
      <c r="C143" t="s">
        <v>42</v>
      </c>
      <c r="E143" t="s">
        <v>42</v>
      </c>
      <c r="H143">
        <v>139</v>
      </c>
      <c r="J143">
        <f t="shared" si="7"/>
        <v>3.861111111111111E-2</v>
      </c>
      <c r="K143">
        <f t="shared" si="8"/>
        <v>81.508055555555558</v>
      </c>
    </row>
    <row r="144" spans="1:11" x14ac:dyDescent="0.25">
      <c r="A144" t="s">
        <v>233</v>
      </c>
      <c r="B144" t="s">
        <v>213</v>
      </c>
      <c r="C144" t="s">
        <v>42</v>
      </c>
      <c r="E144" t="s">
        <v>42</v>
      </c>
      <c r="H144">
        <v>45</v>
      </c>
      <c r="J144">
        <f t="shared" si="7"/>
        <v>1.2500000000000001E-2</v>
      </c>
      <c r="K144">
        <f t="shared" si="8"/>
        <v>26.387500000000003</v>
      </c>
    </row>
    <row r="145" spans="1:11" x14ac:dyDescent="0.25">
      <c r="A145" t="s">
        <v>234</v>
      </c>
      <c r="B145" t="s">
        <v>1</v>
      </c>
      <c r="C145" t="s">
        <v>42</v>
      </c>
      <c r="E145" t="s">
        <v>42</v>
      </c>
      <c r="H145">
        <v>625</v>
      </c>
      <c r="J145">
        <f t="shared" si="7"/>
        <v>0.1736111111111111</v>
      </c>
      <c r="K145">
        <f t="shared" si="8"/>
        <v>366.49305555555554</v>
      </c>
    </row>
    <row r="146" spans="1:11" x14ac:dyDescent="0.25">
      <c r="A146" t="s">
        <v>298</v>
      </c>
      <c r="B146" t="s">
        <v>1</v>
      </c>
      <c r="C146" t="s">
        <v>42</v>
      </c>
      <c r="E146" t="s">
        <v>42</v>
      </c>
      <c r="H146">
        <v>16</v>
      </c>
      <c r="J146">
        <f t="shared" si="7"/>
        <v>4.4444444444444444E-3</v>
      </c>
      <c r="K146">
        <f t="shared" si="8"/>
        <v>9.3822222222222216</v>
      </c>
    </row>
    <row r="147" spans="1:11" x14ac:dyDescent="0.25">
      <c r="A147" t="s">
        <v>299</v>
      </c>
      <c r="B147" t="s">
        <v>1</v>
      </c>
      <c r="C147" t="s">
        <v>42</v>
      </c>
      <c r="E147" t="s">
        <v>42</v>
      </c>
      <c r="H147">
        <v>1828</v>
      </c>
      <c r="J147">
        <f t="shared" si="7"/>
        <v>0.50777777777777777</v>
      </c>
      <c r="K147">
        <f t="shared" si="8"/>
        <v>1071.9188888888889</v>
      </c>
    </row>
    <row r="148" spans="1:11" x14ac:dyDescent="0.25">
      <c r="A148" t="s">
        <v>235</v>
      </c>
      <c r="B148" t="s">
        <v>1</v>
      </c>
      <c r="C148" t="s">
        <v>42</v>
      </c>
      <c r="E148" t="s">
        <v>42</v>
      </c>
      <c r="H148">
        <v>175</v>
      </c>
      <c r="J148">
        <f t="shared" si="7"/>
        <v>4.8611111111111112E-2</v>
      </c>
      <c r="K148">
        <f t="shared" si="8"/>
        <v>102.61805555555556</v>
      </c>
    </row>
    <row r="149" spans="1:11" x14ac:dyDescent="0.25">
      <c r="A149" t="s">
        <v>236</v>
      </c>
      <c r="B149" t="s">
        <v>213</v>
      </c>
      <c r="C149" t="s">
        <v>42</v>
      </c>
      <c r="E149" t="s">
        <v>42</v>
      </c>
      <c r="H149">
        <v>125</v>
      </c>
      <c r="J149">
        <f t="shared" si="7"/>
        <v>3.4722222222222224E-2</v>
      </c>
      <c r="K149">
        <f t="shared" si="8"/>
        <v>73.298611111111114</v>
      </c>
    </row>
    <row r="150" spans="1:11" x14ac:dyDescent="0.25">
      <c r="A150" t="s">
        <v>237</v>
      </c>
      <c r="B150" t="s">
        <v>213</v>
      </c>
      <c r="C150" t="s">
        <v>42</v>
      </c>
      <c r="E150" t="s">
        <v>42</v>
      </c>
      <c r="H150">
        <v>125</v>
      </c>
      <c r="J150">
        <f t="shared" si="7"/>
        <v>3.4722222222222224E-2</v>
      </c>
      <c r="K150">
        <f t="shared" si="8"/>
        <v>73.298611111111114</v>
      </c>
    </row>
    <row r="151" spans="1:11" x14ac:dyDescent="0.25">
      <c r="A151" t="s">
        <v>238</v>
      </c>
      <c r="B151" t="s">
        <v>242</v>
      </c>
      <c r="C151" t="s">
        <v>42</v>
      </c>
      <c r="E151" t="s">
        <v>42</v>
      </c>
      <c r="H151">
        <v>46</v>
      </c>
      <c r="J151">
        <f t="shared" si="7"/>
        <v>1.2777777777777779E-2</v>
      </c>
      <c r="K151">
        <f t="shared" si="8"/>
        <v>26.97388888888889</v>
      </c>
    </row>
    <row r="152" spans="1:11" x14ac:dyDescent="0.25">
      <c r="A152" t="s">
        <v>239</v>
      </c>
      <c r="B152" t="s">
        <v>242</v>
      </c>
      <c r="C152" t="s">
        <v>42</v>
      </c>
      <c r="E152" t="s">
        <v>42</v>
      </c>
      <c r="H152">
        <v>46</v>
      </c>
      <c r="J152">
        <f t="shared" si="7"/>
        <v>1.2777777777777779E-2</v>
      </c>
      <c r="K152">
        <f t="shared" si="8"/>
        <v>26.97388888888889</v>
      </c>
    </row>
    <row r="153" spans="1:11" x14ac:dyDescent="0.25">
      <c r="A153" t="s">
        <v>240</v>
      </c>
      <c r="B153" t="s">
        <v>242</v>
      </c>
      <c r="C153" t="s">
        <v>42</v>
      </c>
      <c r="E153" t="s">
        <v>42</v>
      </c>
      <c r="H153">
        <v>78</v>
      </c>
      <c r="J153">
        <f t="shared" si="7"/>
        <v>2.1666666666666667E-2</v>
      </c>
      <c r="K153">
        <f t="shared" si="8"/>
        <v>45.738333333333337</v>
      </c>
    </row>
    <row r="154" spans="1:11" x14ac:dyDescent="0.25">
      <c r="A154" t="s">
        <v>241</v>
      </c>
      <c r="B154" t="s">
        <v>243</v>
      </c>
      <c r="C154" t="s">
        <v>42</v>
      </c>
      <c r="E154" t="s">
        <v>42</v>
      </c>
      <c r="H154">
        <v>60</v>
      </c>
      <c r="J154">
        <f t="shared" si="7"/>
        <v>1.6666666666666666E-2</v>
      </c>
      <c r="K154">
        <f t="shared" si="8"/>
        <v>35.18333333333333</v>
      </c>
    </row>
    <row r="155" spans="1:11" x14ac:dyDescent="0.25">
      <c r="A155" t="s">
        <v>244</v>
      </c>
      <c r="B155" t="s">
        <v>243</v>
      </c>
      <c r="C155" t="s">
        <v>42</v>
      </c>
      <c r="E155" t="s">
        <v>42</v>
      </c>
      <c r="H155">
        <v>50</v>
      </c>
      <c r="J155">
        <f t="shared" ref="J155:J172" si="9">H155/3600</f>
        <v>1.3888888888888888E-2</v>
      </c>
      <c r="K155">
        <f t="shared" si="8"/>
        <v>29.319444444444443</v>
      </c>
    </row>
    <row r="156" spans="1:11" x14ac:dyDescent="0.25">
      <c r="A156" t="s">
        <v>245</v>
      </c>
      <c r="C156" t="s">
        <v>42</v>
      </c>
      <c r="E156" t="s">
        <v>42</v>
      </c>
      <c r="H156">
        <v>60</v>
      </c>
      <c r="J156">
        <f t="shared" si="9"/>
        <v>1.6666666666666666E-2</v>
      </c>
      <c r="K156">
        <f t="shared" si="8"/>
        <v>35.18333333333333</v>
      </c>
    </row>
    <row r="157" spans="1:11" x14ac:dyDescent="0.25">
      <c r="A157" t="s">
        <v>246</v>
      </c>
      <c r="C157" t="s">
        <v>42</v>
      </c>
      <c r="E157" t="s">
        <v>42</v>
      </c>
      <c r="H157">
        <v>48</v>
      </c>
      <c r="J157">
        <f t="shared" si="9"/>
        <v>1.3333333333333334E-2</v>
      </c>
      <c r="K157">
        <f t="shared" si="8"/>
        <v>28.146666666666668</v>
      </c>
    </row>
    <row r="158" spans="1:11" x14ac:dyDescent="0.25">
      <c r="A158" t="s">
        <v>247</v>
      </c>
      <c r="C158" t="s">
        <v>42</v>
      </c>
      <c r="E158" t="s">
        <v>42</v>
      </c>
      <c r="H158">
        <v>70</v>
      </c>
      <c r="J158">
        <f t="shared" si="9"/>
        <v>1.9444444444444445E-2</v>
      </c>
      <c r="K158">
        <f t="shared" si="8"/>
        <v>41.047222222222224</v>
      </c>
    </row>
    <row r="159" spans="1:11" x14ac:dyDescent="0.25">
      <c r="A159" t="s">
        <v>248</v>
      </c>
      <c r="C159" t="s">
        <v>42</v>
      </c>
      <c r="E159" t="s">
        <v>42</v>
      </c>
      <c r="H159">
        <v>15</v>
      </c>
      <c r="J159">
        <f t="shared" si="9"/>
        <v>4.1666666666666666E-3</v>
      </c>
      <c r="K159">
        <f t="shared" si="8"/>
        <v>8.7958333333333325</v>
      </c>
    </row>
    <row r="160" spans="1:11" x14ac:dyDescent="0.25">
      <c r="A160" t="s">
        <v>249</v>
      </c>
      <c r="C160" t="s">
        <v>42</v>
      </c>
      <c r="E160" t="s">
        <v>42</v>
      </c>
      <c r="H160">
        <v>20</v>
      </c>
      <c r="J160">
        <f t="shared" si="9"/>
        <v>5.5555555555555558E-3</v>
      </c>
      <c r="K160">
        <f t="shared" si="8"/>
        <v>11.727777777777778</v>
      </c>
    </row>
    <row r="161" spans="1:11" x14ac:dyDescent="0.25">
      <c r="A161" t="s">
        <v>250</v>
      </c>
      <c r="C161" t="s">
        <v>42</v>
      </c>
      <c r="E161" t="s">
        <v>42</v>
      </c>
      <c r="H161">
        <v>30</v>
      </c>
      <c r="J161">
        <f t="shared" si="9"/>
        <v>8.3333333333333332E-3</v>
      </c>
      <c r="K161">
        <f t="shared" ref="K161:K172" si="10">(h_steam-h_condensate)*J161</f>
        <v>17.591666666666665</v>
      </c>
    </row>
    <row r="162" spans="1:11" x14ac:dyDescent="0.25">
      <c r="A162" t="s">
        <v>251</v>
      </c>
      <c r="C162" t="s">
        <v>42</v>
      </c>
      <c r="E162" t="s">
        <v>42</v>
      </c>
      <c r="H162">
        <v>30</v>
      </c>
      <c r="J162">
        <f t="shared" si="9"/>
        <v>8.3333333333333332E-3</v>
      </c>
      <c r="K162">
        <f t="shared" si="10"/>
        <v>17.591666666666665</v>
      </c>
    </row>
    <row r="163" spans="1:11" x14ac:dyDescent="0.25">
      <c r="A163" t="s">
        <v>252</v>
      </c>
      <c r="C163" t="s">
        <v>42</v>
      </c>
      <c r="E163" t="s">
        <v>42</v>
      </c>
      <c r="H163">
        <v>30</v>
      </c>
      <c r="J163">
        <f t="shared" si="9"/>
        <v>8.3333333333333332E-3</v>
      </c>
      <c r="K163">
        <f t="shared" si="10"/>
        <v>17.591666666666665</v>
      </c>
    </row>
    <row r="164" spans="1:11" x14ac:dyDescent="0.25">
      <c r="A164" t="s">
        <v>256</v>
      </c>
      <c r="C164" t="s">
        <v>42</v>
      </c>
      <c r="E164" t="s">
        <v>42</v>
      </c>
      <c r="H164">
        <v>20</v>
      </c>
      <c r="J164">
        <f t="shared" si="9"/>
        <v>5.5555555555555558E-3</v>
      </c>
      <c r="K164">
        <f t="shared" si="10"/>
        <v>11.727777777777778</v>
      </c>
    </row>
    <row r="165" spans="1:11" x14ac:dyDescent="0.25">
      <c r="A165" t="s">
        <v>253</v>
      </c>
      <c r="C165" t="s">
        <v>42</v>
      </c>
      <c r="E165" t="s">
        <v>42</v>
      </c>
      <c r="H165">
        <v>63</v>
      </c>
      <c r="J165">
        <f t="shared" si="9"/>
        <v>1.7500000000000002E-2</v>
      </c>
      <c r="K165">
        <f t="shared" si="10"/>
        <v>36.942500000000003</v>
      </c>
    </row>
    <row r="166" spans="1:11" x14ac:dyDescent="0.25">
      <c r="A166" t="s">
        <v>254</v>
      </c>
      <c r="C166" t="s">
        <v>42</v>
      </c>
      <c r="E166" t="s">
        <v>42</v>
      </c>
      <c r="H166">
        <v>46</v>
      </c>
      <c r="J166">
        <f t="shared" si="9"/>
        <v>1.2777777777777779E-2</v>
      </c>
      <c r="K166">
        <f t="shared" si="10"/>
        <v>26.97388888888889</v>
      </c>
    </row>
    <row r="167" spans="1:11" x14ac:dyDescent="0.25">
      <c r="A167" t="s">
        <v>255</v>
      </c>
      <c r="C167" t="s">
        <v>42</v>
      </c>
      <c r="E167" t="s">
        <v>42</v>
      </c>
      <c r="H167">
        <v>46</v>
      </c>
      <c r="J167">
        <f t="shared" si="9"/>
        <v>1.2777777777777779E-2</v>
      </c>
      <c r="K167">
        <f t="shared" si="10"/>
        <v>26.97388888888889</v>
      </c>
    </row>
    <row r="168" spans="1:11" x14ac:dyDescent="0.25">
      <c r="A168" t="s">
        <v>257</v>
      </c>
      <c r="C168" t="s">
        <v>42</v>
      </c>
      <c r="E168" t="s">
        <v>42</v>
      </c>
      <c r="H168">
        <v>15</v>
      </c>
      <c r="J168">
        <f t="shared" si="9"/>
        <v>4.1666666666666666E-3</v>
      </c>
      <c r="K168">
        <f t="shared" si="10"/>
        <v>8.7958333333333325</v>
      </c>
    </row>
    <row r="169" spans="1:11" x14ac:dyDescent="0.25">
      <c r="A169" t="s">
        <v>258</v>
      </c>
      <c r="C169" t="s">
        <v>42</v>
      </c>
      <c r="E169" t="s">
        <v>42</v>
      </c>
      <c r="H169">
        <v>25</v>
      </c>
      <c r="J169">
        <f t="shared" si="9"/>
        <v>6.9444444444444441E-3</v>
      </c>
      <c r="K169">
        <f t="shared" si="10"/>
        <v>14.659722222222221</v>
      </c>
    </row>
    <row r="170" spans="1:11" x14ac:dyDescent="0.25">
      <c r="A170" t="s">
        <v>259</v>
      </c>
      <c r="C170" t="s">
        <v>42</v>
      </c>
      <c r="E170" t="s">
        <v>42</v>
      </c>
      <c r="H170">
        <v>25</v>
      </c>
      <c r="J170">
        <f t="shared" si="9"/>
        <v>6.9444444444444441E-3</v>
      </c>
      <c r="K170">
        <f t="shared" si="10"/>
        <v>14.659722222222221</v>
      </c>
    </row>
    <row r="171" spans="1:11" x14ac:dyDescent="0.25">
      <c r="A171" t="s">
        <v>260</v>
      </c>
      <c r="C171" t="s">
        <v>42</v>
      </c>
      <c r="E171" t="s">
        <v>42</v>
      </c>
      <c r="H171">
        <v>32</v>
      </c>
      <c r="J171">
        <f t="shared" si="9"/>
        <v>8.8888888888888889E-3</v>
      </c>
      <c r="K171">
        <f t="shared" si="10"/>
        <v>18.764444444444443</v>
      </c>
    </row>
    <row r="172" spans="1:11" x14ac:dyDescent="0.25">
      <c r="A172" t="s">
        <v>261</v>
      </c>
      <c r="C172" t="s">
        <v>42</v>
      </c>
      <c r="E172" t="s">
        <v>42</v>
      </c>
      <c r="H172">
        <v>32</v>
      </c>
      <c r="J172">
        <f t="shared" si="9"/>
        <v>8.8888888888888889E-3</v>
      </c>
      <c r="K172">
        <f t="shared" si="10"/>
        <v>18.764444444444443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B7" sqref="B7"/>
    </sheetView>
  </sheetViews>
  <sheetFormatPr defaultRowHeight="15" x14ac:dyDescent="0.25"/>
  <cols>
    <col min="2" max="2" width="15.28515625" bestFit="1" customWidth="1"/>
  </cols>
  <sheetData>
    <row r="2" spans="2:3" x14ac:dyDescent="0.25">
      <c r="B2" s="3" t="s">
        <v>176</v>
      </c>
      <c r="C2" s="2">
        <v>2700</v>
      </c>
    </row>
    <row r="3" spans="2:3" x14ac:dyDescent="0.25">
      <c r="B3" s="3" t="s">
        <v>177</v>
      </c>
      <c r="C3" s="2">
        <v>589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05"/>
  <sheetViews>
    <sheetView tabSelected="1" topLeftCell="A19" zoomScale="77" zoomScaleNormal="77" workbookViewId="0">
      <selection activeCell="L35" sqref="L35"/>
    </sheetView>
  </sheetViews>
  <sheetFormatPr defaultRowHeight="15" x14ac:dyDescent="0.25"/>
  <cols>
    <col min="2" max="2" width="28.140625" bestFit="1" customWidth="1"/>
    <col min="3" max="3" width="9.42578125" customWidth="1"/>
    <col min="4" max="4" width="19.28515625" style="5" customWidth="1"/>
    <col min="5" max="5" width="9" style="8"/>
    <col min="12" max="12" width="23.42578125" bestFit="1" customWidth="1"/>
    <col min="13" max="13" width="26.7109375" customWidth="1"/>
  </cols>
  <sheetData>
    <row r="1" spans="2:38" s="6" customFormat="1" ht="56.25" customHeight="1" x14ac:dyDescent="0.25">
      <c r="B1" s="12" t="s">
        <v>5</v>
      </c>
      <c r="C1" s="6" t="s">
        <v>262</v>
      </c>
      <c r="D1" s="6" t="s">
        <v>263</v>
      </c>
      <c r="F1" s="17" t="s">
        <v>271</v>
      </c>
      <c r="G1" s="17"/>
      <c r="H1" s="17"/>
      <c r="I1" s="17"/>
      <c r="J1" s="17"/>
      <c r="K1" s="17"/>
      <c r="L1" s="17"/>
      <c r="M1" s="17"/>
      <c r="N1" s="6">
        <v>0</v>
      </c>
      <c r="O1" s="6">
        <v>1</v>
      </c>
      <c r="P1" s="6">
        <v>2</v>
      </c>
      <c r="Q1" s="6">
        <v>3</v>
      </c>
      <c r="R1" s="6">
        <v>4</v>
      </c>
      <c r="S1" s="6">
        <v>5</v>
      </c>
      <c r="T1" s="6">
        <v>6</v>
      </c>
      <c r="U1" s="6">
        <v>7</v>
      </c>
      <c r="V1" s="6">
        <v>8</v>
      </c>
      <c r="W1" s="6">
        <v>9</v>
      </c>
      <c r="X1" s="6">
        <v>10</v>
      </c>
      <c r="Y1" s="6">
        <v>11</v>
      </c>
      <c r="Z1" s="6">
        <v>12</v>
      </c>
      <c r="AA1" s="6">
        <v>13</v>
      </c>
      <c r="AB1" s="6">
        <v>14</v>
      </c>
      <c r="AC1" s="6">
        <v>15</v>
      </c>
      <c r="AD1" s="6">
        <v>16</v>
      </c>
      <c r="AE1" s="6">
        <v>17</v>
      </c>
      <c r="AF1" s="6">
        <v>18</v>
      </c>
      <c r="AG1" s="6">
        <v>19</v>
      </c>
      <c r="AH1" s="6">
        <v>20</v>
      </c>
      <c r="AI1" s="6">
        <v>21</v>
      </c>
      <c r="AJ1" s="6">
        <v>22</v>
      </c>
      <c r="AK1" s="6">
        <v>23</v>
      </c>
    </row>
    <row r="2" spans="2:38" s="6" customFormat="1" ht="31.5" x14ac:dyDescent="0.25">
      <c r="F2" s="6" t="s">
        <v>272</v>
      </c>
      <c r="G2" s="6" t="s">
        <v>273</v>
      </c>
      <c r="H2" s="6" t="s">
        <v>274</v>
      </c>
      <c r="I2" s="6" t="s">
        <v>275</v>
      </c>
      <c r="J2" s="6" t="s">
        <v>276</v>
      </c>
      <c r="K2" s="6" t="s">
        <v>277</v>
      </c>
      <c r="N2" s="11">
        <v>8</v>
      </c>
      <c r="O2" s="11">
        <v>7</v>
      </c>
      <c r="P2" s="11">
        <v>6</v>
      </c>
      <c r="Q2" s="11">
        <v>5</v>
      </c>
      <c r="R2" s="11">
        <v>5</v>
      </c>
      <c r="S2" s="11">
        <v>5</v>
      </c>
      <c r="T2" s="11">
        <v>6</v>
      </c>
      <c r="U2" s="11">
        <v>6</v>
      </c>
      <c r="V2" s="11">
        <v>6</v>
      </c>
      <c r="W2" s="11">
        <v>7</v>
      </c>
      <c r="X2" s="11">
        <v>7</v>
      </c>
      <c r="Y2" s="11">
        <v>8</v>
      </c>
      <c r="Z2" s="11">
        <v>9</v>
      </c>
      <c r="AA2" s="11">
        <v>10</v>
      </c>
      <c r="AB2" s="11">
        <v>12</v>
      </c>
      <c r="AC2" s="11">
        <v>13</v>
      </c>
      <c r="AD2" s="11">
        <v>13</v>
      </c>
      <c r="AE2" s="11">
        <v>12</v>
      </c>
      <c r="AF2" s="11">
        <v>11</v>
      </c>
      <c r="AG2" s="11">
        <v>11</v>
      </c>
      <c r="AH2" s="11">
        <v>10</v>
      </c>
      <c r="AI2" s="11">
        <v>10</v>
      </c>
      <c r="AJ2" s="11">
        <v>9</v>
      </c>
      <c r="AK2" s="11">
        <v>8</v>
      </c>
      <c r="AL2" s="11"/>
    </row>
    <row r="3" spans="2:38" x14ac:dyDescent="0.25">
      <c r="B3" t="str">
        <f>Components!A93</f>
        <v>H_FW_HR_SteamHeater</v>
      </c>
      <c r="C3">
        <f>Components!K93</f>
        <v>7150</v>
      </c>
      <c r="D3" s="9"/>
      <c r="F3" s="8"/>
      <c r="G3" s="8"/>
      <c r="H3" s="8"/>
      <c r="I3" s="8"/>
      <c r="J3" s="8"/>
    </row>
    <row r="4" spans="2:38" x14ac:dyDescent="0.25">
      <c r="B4" t="str">
        <f>Components!A94</f>
        <v>H_FW_HR_HotWater</v>
      </c>
      <c r="C4">
        <f>Components!K94</f>
        <v>1200</v>
      </c>
      <c r="D4" s="9"/>
      <c r="F4" s="8"/>
      <c r="G4" s="8"/>
      <c r="H4" s="8" t="s">
        <v>109</v>
      </c>
      <c r="I4" s="8" t="s">
        <v>109</v>
      </c>
      <c r="J4" s="8"/>
      <c r="N4">
        <f>$C$4*N87*($K$89+$K$94)/($J$89+$J$94)</f>
        <v>69</v>
      </c>
      <c r="O4">
        <f t="shared" ref="O4:AK4" si="0">$C$4*O87*($K$89+$K$94)/($J$89+$J$94)</f>
        <v>69</v>
      </c>
      <c r="P4">
        <f t="shared" si="0"/>
        <v>69</v>
      </c>
      <c r="Q4">
        <f t="shared" si="0"/>
        <v>69</v>
      </c>
      <c r="R4">
        <f t="shared" si="0"/>
        <v>483</v>
      </c>
      <c r="S4">
        <f t="shared" si="0"/>
        <v>690</v>
      </c>
      <c r="T4">
        <f t="shared" si="0"/>
        <v>690</v>
      </c>
      <c r="U4">
        <f t="shared" si="0"/>
        <v>690</v>
      </c>
      <c r="V4">
        <f t="shared" si="0"/>
        <v>345</v>
      </c>
      <c r="W4">
        <f t="shared" si="0"/>
        <v>345</v>
      </c>
      <c r="X4">
        <f t="shared" si="0"/>
        <v>345</v>
      </c>
      <c r="Y4">
        <f t="shared" si="0"/>
        <v>345</v>
      </c>
      <c r="Z4">
        <f t="shared" si="0"/>
        <v>345</v>
      </c>
      <c r="AA4">
        <f t="shared" si="0"/>
        <v>345</v>
      </c>
      <c r="AB4">
        <f t="shared" si="0"/>
        <v>345</v>
      </c>
      <c r="AC4">
        <f t="shared" si="0"/>
        <v>345</v>
      </c>
      <c r="AD4">
        <f t="shared" si="0"/>
        <v>483</v>
      </c>
      <c r="AE4">
        <f t="shared" si="0"/>
        <v>483</v>
      </c>
      <c r="AF4">
        <f t="shared" si="0"/>
        <v>690</v>
      </c>
      <c r="AG4">
        <f t="shared" si="0"/>
        <v>690</v>
      </c>
      <c r="AH4">
        <f t="shared" si="0"/>
        <v>690</v>
      </c>
      <c r="AI4">
        <f t="shared" si="0"/>
        <v>345</v>
      </c>
      <c r="AJ4">
        <f t="shared" si="0"/>
        <v>345</v>
      </c>
      <c r="AK4">
        <f t="shared" si="0"/>
        <v>207</v>
      </c>
    </row>
    <row r="5" spans="2:38" x14ac:dyDescent="0.25">
      <c r="B5" t="str">
        <f>Components!A95</f>
        <v>H_FW_AC_PreHeat</v>
      </c>
      <c r="C5">
        <f>Components!K95</f>
        <v>3500</v>
      </c>
      <c r="D5" s="9"/>
      <c r="F5" s="8" t="s">
        <v>109</v>
      </c>
      <c r="G5" s="8"/>
      <c r="H5" s="8" t="s">
        <v>109</v>
      </c>
      <c r="I5" s="8" t="s">
        <v>109</v>
      </c>
      <c r="J5" s="8"/>
      <c r="N5">
        <f>-$K$91*$K$89/1000+$C5*(N$2*$N$96+$N$97)</f>
        <v>1450.0000000000002</v>
      </c>
      <c r="O5">
        <f t="shared" ref="O5:AK6" si="1">-$K$91*$K$89/1000+$C5*(O$2*$N$96+$N$97)</f>
        <v>1590</v>
      </c>
      <c r="P5">
        <f t="shared" si="1"/>
        <v>1730.0000000000002</v>
      </c>
      <c r="Q5">
        <f t="shared" si="1"/>
        <v>1870.0000000000005</v>
      </c>
      <c r="R5">
        <f t="shared" si="1"/>
        <v>1870.0000000000005</v>
      </c>
      <c r="S5">
        <f t="shared" si="1"/>
        <v>1870.0000000000005</v>
      </c>
      <c r="T5">
        <f t="shared" si="1"/>
        <v>1730.0000000000002</v>
      </c>
      <c r="U5">
        <f t="shared" si="1"/>
        <v>1730.0000000000002</v>
      </c>
      <c r="V5">
        <f t="shared" si="1"/>
        <v>1730.0000000000002</v>
      </c>
      <c r="W5">
        <f t="shared" si="1"/>
        <v>1590</v>
      </c>
      <c r="X5">
        <f t="shared" si="1"/>
        <v>1590</v>
      </c>
      <c r="Y5">
        <f t="shared" si="1"/>
        <v>1450.0000000000002</v>
      </c>
      <c r="Z5">
        <f t="shared" si="1"/>
        <v>1310.0000000000002</v>
      </c>
      <c r="AA5">
        <f t="shared" si="1"/>
        <v>1170</v>
      </c>
      <c r="AB5">
        <f t="shared" si="1"/>
        <v>890.00000000000023</v>
      </c>
      <c r="AC5">
        <f t="shared" si="1"/>
        <v>750.00000000000011</v>
      </c>
      <c r="AD5">
        <f t="shared" si="1"/>
        <v>750.00000000000011</v>
      </c>
      <c r="AE5">
        <f t="shared" si="1"/>
        <v>890.00000000000023</v>
      </c>
      <c r="AF5">
        <f t="shared" si="1"/>
        <v>1030.0000000000002</v>
      </c>
      <c r="AG5">
        <f t="shared" si="1"/>
        <v>1030.0000000000002</v>
      </c>
      <c r="AH5">
        <f t="shared" si="1"/>
        <v>1170</v>
      </c>
      <c r="AI5">
        <f t="shared" si="1"/>
        <v>1170</v>
      </c>
      <c r="AJ5">
        <f t="shared" si="1"/>
        <v>1310.0000000000002</v>
      </c>
      <c r="AK5">
        <f t="shared" si="1"/>
        <v>1450.0000000000002</v>
      </c>
    </row>
    <row r="6" spans="2:38" x14ac:dyDescent="0.25">
      <c r="B6" t="str">
        <f>Components!A96</f>
        <v>H_FW_AC_ReHeat</v>
      </c>
      <c r="C6">
        <f>Components!K96</f>
        <v>1780</v>
      </c>
      <c r="D6" s="9"/>
      <c r="F6" s="8" t="s">
        <v>109</v>
      </c>
      <c r="G6" s="8"/>
      <c r="H6" s="8" t="s">
        <v>109</v>
      </c>
      <c r="I6" s="8" t="s">
        <v>109</v>
      </c>
      <c r="J6" s="8"/>
      <c r="N6">
        <f>-$K$91*$K$89/1000+$C6*(N$2*$N$96+$N$97)</f>
        <v>624.40000000000009</v>
      </c>
      <c r="O6">
        <f t="shared" si="1"/>
        <v>695.6</v>
      </c>
      <c r="P6">
        <f t="shared" si="1"/>
        <v>766.80000000000007</v>
      </c>
      <c r="Q6">
        <f t="shared" si="1"/>
        <v>838.00000000000023</v>
      </c>
      <c r="R6">
        <f t="shared" si="1"/>
        <v>838.00000000000023</v>
      </c>
      <c r="S6">
        <f t="shared" si="1"/>
        <v>838.00000000000023</v>
      </c>
      <c r="T6">
        <f t="shared" si="1"/>
        <v>766.80000000000007</v>
      </c>
      <c r="U6">
        <f t="shared" si="1"/>
        <v>766.80000000000007</v>
      </c>
      <c r="V6">
        <f t="shared" si="1"/>
        <v>766.80000000000007</v>
      </c>
      <c r="W6">
        <f t="shared" si="1"/>
        <v>695.6</v>
      </c>
      <c r="X6">
        <f t="shared" si="1"/>
        <v>695.6</v>
      </c>
      <c r="Y6">
        <f t="shared" si="1"/>
        <v>624.40000000000009</v>
      </c>
      <c r="Z6">
        <f t="shared" si="1"/>
        <v>553.20000000000016</v>
      </c>
      <c r="AA6">
        <f t="shared" si="1"/>
        <v>482</v>
      </c>
      <c r="AB6">
        <f t="shared" si="1"/>
        <v>339.60000000000014</v>
      </c>
      <c r="AC6">
        <f t="shared" si="1"/>
        <v>268.40000000000003</v>
      </c>
      <c r="AD6">
        <f t="shared" si="1"/>
        <v>268.40000000000003</v>
      </c>
      <c r="AE6">
        <f t="shared" si="1"/>
        <v>339.60000000000014</v>
      </c>
      <c r="AF6">
        <f t="shared" si="1"/>
        <v>410.80000000000007</v>
      </c>
      <c r="AG6">
        <f t="shared" si="1"/>
        <v>410.80000000000007</v>
      </c>
      <c r="AH6">
        <f t="shared" si="1"/>
        <v>482</v>
      </c>
      <c r="AI6">
        <f t="shared" si="1"/>
        <v>482</v>
      </c>
      <c r="AJ6">
        <f t="shared" si="1"/>
        <v>553.20000000000016</v>
      </c>
      <c r="AK6">
        <f t="shared" si="1"/>
        <v>624.40000000000009</v>
      </c>
    </row>
    <row r="7" spans="2:38" x14ac:dyDescent="0.25">
      <c r="B7" t="str">
        <f>Components!A97</f>
        <v>TANK_HFO_T23S_KeepUp</v>
      </c>
      <c r="C7" s="4">
        <f>Components!K97</f>
        <v>55.120555555555562</v>
      </c>
      <c r="D7" s="14" t="s">
        <v>281</v>
      </c>
      <c r="E7" s="15">
        <f>SUM(C7:C13)+C14-C12-C10-C8</f>
        <v>208.16805555555561</v>
      </c>
      <c r="F7" s="16"/>
      <c r="G7" s="16"/>
      <c r="H7" s="16"/>
      <c r="I7" s="16"/>
      <c r="J7" s="16" t="s">
        <v>109</v>
      </c>
      <c r="K7" s="16"/>
      <c r="N7" s="16">
        <f>$E$7*$K$88</f>
        <v>104.08402777777781</v>
      </c>
      <c r="O7" s="16">
        <f t="shared" ref="O7:AK7" si="2">$E$7*$K$88</f>
        <v>104.08402777777781</v>
      </c>
      <c r="P7" s="16">
        <f t="shared" si="2"/>
        <v>104.08402777777781</v>
      </c>
      <c r="Q7" s="16">
        <f t="shared" si="2"/>
        <v>104.08402777777781</v>
      </c>
      <c r="R7" s="16">
        <f t="shared" si="2"/>
        <v>104.08402777777781</v>
      </c>
      <c r="S7" s="16">
        <f t="shared" si="2"/>
        <v>104.08402777777781</v>
      </c>
      <c r="T7" s="16">
        <f t="shared" si="2"/>
        <v>104.08402777777781</v>
      </c>
      <c r="U7" s="16">
        <f t="shared" si="2"/>
        <v>104.08402777777781</v>
      </c>
      <c r="V7" s="16">
        <f t="shared" si="2"/>
        <v>104.08402777777781</v>
      </c>
      <c r="W7" s="16">
        <f t="shared" si="2"/>
        <v>104.08402777777781</v>
      </c>
      <c r="X7" s="16">
        <f t="shared" si="2"/>
        <v>104.08402777777781</v>
      </c>
      <c r="Y7" s="16">
        <f t="shared" si="2"/>
        <v>104.08402777777781</v>
      </c>
      <c r="Z7" s="16">
        <f t="shared" si="2"/>
        <v>104.08402777777781</v>
      </c>
      <c r="AA7" s="16">
        <f t="shared" si="2"/>
        <v>104.08402777777781</v>
      </c>
      <c r="AB7" s="16">
        <f t="shared" si="2"/>
        <v>104.08402777777781</v>
      </c>
      <c r="AC7" s="16">
        <f t="shared" si="2"/>
        <v>104.08402777777781</v>
      </c>
      <c r="AD7" s="16">
        <f t="shared" si="2"/>
        <v>104.08402777777781</v>
      </c>
      <c r="AE7" s="16">
        <f t="shared" si="2"/>
        <v>104.08402777777781</v>
      </c>
      <c r="AF7" s="16">
        <f t="shared" si="2"/>
        <v>104.08402777777781</v>
      </c>
      <c r="AG7" s="16">
        <f t="shared" si="2"/>
        <v>104.08402777777781</v>
      </c>
      <c r="AH7" s="16">
        <f t="shared" si="2"/>
        <v>104.08402777777781</v>
      </c>
      <c r="AI7" s="16">
        <f t="shared" si="2"/>
        <v>104.08402777777781</v>
      </c>
      <c r="AJ7" s="16">
        <f t="shared" si="2"/>
        <v>104.08402777777781</v>
      </c>
      <c r="AK7" s="16">
        <f t="shared" si="2"/>
        <v>104.08402777777781</v>
      </c>
      <c r="AL7" s="16"/>
    </row>
    <row r="8" spans="2:38" x14ac:dyDescent="0.25">
      <c r="B8" t="str">
        <f>Components!A98</f>
        <v>TANK_HFO_T23S_HeatUp</v>
      </c>
      <c r="C8" s="4">
        <f>Components!K98</f>
        <v>167.12083333333334</v>
      </c>
      <c r="D8" s="14"/>
      <c r="E8" s="16"/>
      <c r="F8" s="16"/>
      <c r="G8" s="16"/>
      <c r="H8" s="16"/>
      <c r="I8" s="16"/>
      <c r="J8" s="16"/>
      <c r="K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</row>
    <row r="9" spans="2:38" x14ac:dyDescent="0.25">
      <c r="B9" t="str">
        <f>Components!A99</f>
        <v>TANK_HFO_T23P_KeepUp</v>
      </c>
      <c r="C9" s="4">
        <f>Components!K99</f>
        <v>55.120555555555562</v>
      </c>
      <c r="D9" s="14"/>
      <c r="E9" s="16"/>
      <c r="F9" s="16"/>
      <c r="G9" s="16"/>
      <c r="H9" s="16"/>
      <c r="I9" s="16"/>
      <c r="J9" s="16"/>
      <c r="K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2:38" x14ac:dyDescent="0.25">
      <c r="B10" t="str">
        <f>Components!A100</f>
        <v>TANK_HFO_T23P_HeatUp</v>
      </c>
      <c r="C10" s="4">
        <f>Components!K100</f>
        <v>167.12083333333334</v>
      </c>
      <c r="D10" s="14"/>
      <c r="E10" s="16"/>
      <c r="F10" s="16"/>
      <c r="G10" s="16"/>
      <c r="H10" s="16"/>
      <c r="I10" s="16"/>
      <c r="J10" s="16"/>
      <c r="K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2:38" x14ac:dyDescent="0.25">
      <c r="B11" t="str">
        <f>Components!A101</f>
        <v>TANK_HFO_T22S_KeepUp</v>
      </c>
      <c r="C11" s="4">
        <f>Components!K101</f>
        <v>32.25138888888889</v>
      </c>
      <c r="D11" s="14"/>
      <c r="E11" s="16"/>
      <c r="F11" s="16"/>
      <c r="G11" s="16"/>
      <c r="H11" s="16"/>
      <c r="I11" s="16"/>
      <c r="J11" s="16"/>
      <c r="K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2:38" x14ac:dyDescent="0.25">
      <c r="B12" t="str">
        <f>Components!A102</f>
        <v>TANK_HFO_T22S_HeatUp</v>
      </c>
      <c r="C12" s="4">
        <f>Components!K102</f>
        <v>61.570833333333333</v>
      </c>
      <c r="D12" s="14"/>
      <c r="E12" s="16"/>
      <c r="F12" s="16"/>
      <c r="G12" s="16"/>
      <c r="H12" s="16"/>
      <c r="I12" s="16"/>
      <c r="J12" s="16"/>
      <c r="K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spans="2:38" x14ac:dyDescent="0.25">
      <c r="B13" t="str">
        <f>Components!A103</f>
        <v>TANK_MDO_T22P</v>
      </c>
      <c r="C13" s="4">
        <f>Components!K103</f>
        <v>38.115277777777777</v>
      </c>
      <c r="D13" s="9" t="s">
        <v>269</v>
      </c>
      <c r="F13" s="8"/>
      <c r="G13" s="8"/>
      <c r="H13" s="8"/>
      <c r="I13" s="8"/>
      <c r="J13" s="8"/>
    </row>
    <row r="14" spans="2:38" ht="30" x14ac:dyDescent="0.25">
      <c r="B14" t="str">
        <f>Components!A104</f>
        <v>TANK_HFO_T22CP</v>
      </c>
      <c r="C14" s="4">
        <f>Components!K104</f>
        <v>27.560277777777781</v>
      </c>
      <c r="D14" s="9" t="s">
        <v>267</v>
      </c>
      <c r="F14" s="8"/>
      <c r="G14" s="8"/>
      <c r="H14" s="8"/>
      <c r="I14" s="8"/>
      <c r="J14" s="8"/>
    </row>
    <row r="15" spans="2:38" x14ac:dyDescent="0.25">
      <c r="B15" t="str">
        <f>Components!A105</f>
        <v>TANK_Bilge_T6C</v>
      </c>
      <c r="C15" s="4">
        <f>Components!K105</f>
        <v>8.7958333333333325</v>
      </c>
      <c r="D15" s="14" t="s">
        <v>268</v>
      </c>
      <c r="E15" s="15">
        <f>SUM(C15:C23)+C13+C41+C42</f>
        <v>137.80138888888885</v>
      </c>
      <c r="F15" s="15"/>
      <c r="G15" s="15"/>
      <c r="H15" s="15"/>
      <c r="I15" s="15"/>
      <c r="J15" s="15" t="s">
        <v>109</v>
      </c>
      <c r="K15" s="15"/>
      <c r="N15" s="15">
        <f>$E$15*$K$88</f>
        <v>68.900694444444426</v>
      </c>
      <c r="O15" s="15">
        <f t="shared" ref="O15:AK15" si="3">$E$15*$K$88</f>
        <v>68.900694444444426</v>
      </c>
      <c r="P15" s="15">
        <f t="shared" si="3"/>
        <v>68.900694444444426</v>
      </c>
      <c r="Q15" s="15">
        <f t="shared" si="3"/>
        <v>68.900694444444426</v>
      </c>
      <c r="R15" s="15">
        <f t="shared" si="3"/>
        <v>68.900694444444426</v>
      </c>
      <c r="S15" s="15">
        <f t="shared" si="3"/>
        <v>68.900694444444426</v>
      </c>
      <c r="T15" s="15">
        <f t="shared" si="3"/>
        <v>68.900694444444426</v>
      </c>
      <c r="U15" s="15">
        <f t="shared" si="3"/>
        <v>68.900694444444426</v>
      </c>
      <c r="V15" s="15">
        <f t="shared" si="3"/>
        <v>68.900694444444426</v>
      </c>
      <c r="W15" s="15">
        <f t="shared" si="3"/>
        <v>68.900694444444426</v>
      </c>
      <c r="X15" s="15">
        <f t="shared" si="3"/>
        <v>68.900694444444426</v>
      </c>
      <c r="Y15" s="15">
        <f t="shared" si="3"/>
        <v>68.900694444444426</v>
      </c>
      <c r="Z15" s="15">
        <f t="shared" si="3"/>
        <v>68.900694444444426</v>
      </c>
      <c r="AA15" s="15">
        <f t="shared" si="3"/>
        <v>68.900694444444426</v>
      </c>
      <c r="AB15" s="15">
        <f t="shared" si="3"/>
        <v>68.900694444444426</v>
      </c>
      <c r="AC15" s="15">
        <f t="shared" si="3"/>
        <v>68.900694444444426</v>
      </c>
      <c r="AD15" s="15">
        <f t="shared" si="3"/>
        <v>68.900694444444426</v>
      </c>
      <c r="AE15" s="15">
        <f t="shared" si="3"/>
        <v>68.900694444444426</v>
      </c>
      <c r="AF15" s="15">
        <f t="shared" si="3"/>
        <v>68.900694444444426</v>
      </c>
      <c r="AG15" s="15">
        <f t="shared" si="3"/>
        <v>68.900694444444426</v>
      </c>
      <c r="AH15" s="15">
        <f t="shared" si="3"/>
        <v>68.900694444444426</v>
      </c>
      <c r="AI15" s="15">
        <f t="shared" si="3"/>
        <v>68.900694444444426</v>
      </c>
      <c r="AJ15" s="15">
        <f t="shared" si="3"/>
        <v>68.900694444444426</v>
      </c>
      <c r="AK15" s="15">
        <f t="shared" si="3"/>
        <v>68.900694444444426</v>
      </c>
      <c r="AL15" s="15"/>
    </row>
    <row r="16" spans="2:38" x14ac:dyDescent="0.25">
      <c r="B16" t="str">
        <f>Components!A106</f>
        <v>TANK_Sludge_T7C</v>
      </c>
      <c r="C16" s="4">
        <f>Components!K106</f>
        <v>13.486944444444445</v>
      </c>
      <c r="D16" s="14"/>
      <c r="E16" s="16"/>
      <c r="F16" s="16"/>
      <c r="G16" s="16"/>
      <c r="H16" s="16"/>
      <c r="I16" s="16"/>
      <c r="J16" s="16"/>
      <c r="K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spans="2:38" x14ac:dyDescent="0.25">
      <c r="B17" t="str">
        <f>Components!A107</f>
        <v>TANK_ME_LO_T8P</v>
      </c>
      <c r="C17" s="4">
        <f>Components!K107</f>
        <v>9.9686111111111106</v>
      </c>
      <c r="D17" s="14"/>
      <c r="E17" s="16"/>
      <c r="F17" s="16"/>
      <c r="G17" s="16"/>
      <c r="H17" s="16"/>
      <c r="I17" s="16"/>
      <c r="J17" s="16"/>
      <c r="K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pans="2:38" x14ac:dyDescent="0.25">
      <c r="B18" t="str">
        <f>Components!A108</f>
        <v>TANK_ME_LO_T8S</v>
      </c>
      <c r="C18" s="4">
        <f>Components!K108</f>
        <v>9.9686111111111106</v>
      </c>
      <c r="D18" s="14"/>
      <c r="E18" s="16"/>
      <c r="F18" s="16"/>
      <c r="G18" s="16"/>
      <c r="H18" s="16"/>
      <c r="I18" s="16"/>
      <c r="J18" s="16"/>
      <c r="K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spans="2:38" x14ac:dyDescent="0.25">
      <c r="B19" t="str">
        <f>Components!A109</f>
        <v>TANK_ME_LO_T6P</v>
      </c>
      <c r="C19" s="4">
        <f>Components!K109</f>
        <v>9.9686111111111106</v>
      </c>
      <c r="D19" s="14"/>
      <c r="E19" s="16"/>
      <c r="F19" s="16"/>
      <c r="G19" s="16"/>
      <c r="H19" s="16"/>
      <c r="I19" s="16"/>
      <c r="J19" s="16"/>
      <c r="K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spans="2:38" x14ac:dyDescent="0.25">
      <c r="B20" t="str">
        <f>Components!A110</f>
        <v>TANK_ME_LO_T6S</v>
      </c>
      <c r="C20" s="4">
        <f>Components!K110</f>
        <v>9.9686111111111106</v>
      </c>
      <c r="D20" s="14"/>
      <c r="E20" s="16"/>
      <c r="F20" s="16"/>
      <c r="G20" s="16"/>
      <c r="H20" s="16"/>
      <c r="I20" s="16"/>
      <c r="J20" s="16"/>
      <c r="K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spans="2:38" x14ac:dyDescent="0.25">
      <c r="B21" t="str">
        <f>Components!A111</f>
        <v>TANK_FO_CleanDrain_T7CP</v>
      </c>
      <c r="C21" s="4">
        <f>Components!K111</f>
        <v>7.0366666666666671</v>
      </c>
      <c r="D21" s="14"/>
      <c r="E21" s="16"/>
      <c r="F21" s="16"/>
      <c r="G21" s="16"/>
      <c r="H21" s="16"/>
      <c r="I21" s="16"/>
      <c r="J21" s="16"/>
      <c r="K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spans="2:38" x14ac:dyDescent="0.25">
      <c r="B22" t="str">
        <f>Components!A112</f>
        <v>TANK_FO_DirtyDrain_T8C</v>
      </c>
      <c r="C22" s="4">
        <f>Components!K112</f>
        <v>12.314166666666667</v>
      </c>
      <c r="D22" s="14"/>
      <c r="E22" s="16"/>
      <c r="F22" s="16"/>
      <c r="G22" s="16"/>
      <c r="H22" s="16"/>
      <c r="I22" s="16"/>
      <c r="J22" s="16"/>
      <c r="K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spans="2:38" x14ac:dyDescent="0.25">
      <c r="B23" t="str">
        <f>Components!A113</f>
        <v>TANK_LO_T7CS</v>
      </c>
      <c r="C23" s="4">
        <f>Components!K113</f>
        <v>7.0366666666666671</v>
      </c>
      <c r="D23" s="14"/>
      <c r="E23" s="16"/>
      <c r="F23" s="16"/>
      <c r="G23" s="16"/>
      <c r="H23" s="16"/>
      <c r="I23" s="16"/>
      <c r="J23" s="16"/>
      <c r="K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spans="2:38" x14ac:dyDescent="0.25">
      <c r="B24" t="str">
        <f>Components!A114</f>
        <v>HEATER_VOID_T5039</v>
      </c>
      <c r="C24" s="4">
        <f>Components!K114</f>
        <v>17.591666666666665</v>
      </c>
      <c r="D24" s="14" t="s">
        <v>265</v>
      </c>
      <c r="E24" s="14"/>
      <c r="F24" s="14"/>
      <c r="G24" s="14"/>
      <c r="H24" s="14"/>
      <c r="I24" s="14"/>
      <c r="J24" s="14"/>
      <c r="K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</row>
    <row r="25" spans="2:38" x14ac:dyDescent="0.25">
      <c r="B25" t="str">
        <f>Components!A115</f>
        <v>HEATER_ACRoom2</v>
      </c>
      <c r="C25" s="4">
        <f>Components!K115</f>
        <v>17.591666666666665</v>
      </c>
      <c r="D25" s="14"/>
      <c r="E25" s="14"/>
      <c r="F25" s="14"/>
      <c r="G25" s="14"/>
      <c r="H25" s="14"/>
      <c r="I25" s="14"/>
      <c r="J25" s="14"/>
      <c r="K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</row>
    <row r="26" spans="2:38" x14ac:dyDescent="0.25">
      <c r="B26" t="str">
        <f>Components!A116</f>
        <v>HEATER_SanitaryWaterRoom</v>
      </c>
      <c r="C26" s="4">
        <f>Components!K116</f>
        <v>17.591666666666665</v>
      </c>
      <c r="D26" s="14"/>
      <c r="E26" s="14"/>
      <c r="F26" s="14"/>
      <c r="G26" s="14"/>
      <c r="H26" s="14"/>
      <c r="I26" s="14"/>
      <c r="J26" s="14"/>
      <c r="K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 spans="2:38" x14ac:dyDescent="0.25">
      <c r="B27" t="str">
        <f>Components!A117</f>
        <v>HEATER_HeelingPumpRoom</v>
      </c>
      <c r="C27" s="4">
        <f>Components!K117</f>
        <v>13.486944444444445</v>
      </c>
      <c r="D27" s="14"/>
      <c r="E27" s="14"/>
      <c r="F27" s="14"/>
      <c r="G27" s="14"/>
      <c r="H27" s="14"/>
      <c r="I27" s="14"/>
      <c r="J27" s="14"/>
      <c r="K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 spans="2:38" x14ac:dyDescent="0.25">
      <c r="B28" t="str">
        <f>Components!A118</f>
        <v>HEATER_EngineRoom_1</v>
      </c>
      <c r="C28" s="4">
        <f>Components!K118</f>
        <v>17.591666666666665</v>
      </c>
      <c r="D28" s="14"/>
      <c r="E28" s="14"/>
      <c r="F28" s="14"/>
      <c r="G28" s="14"/>
      <c r="H28" s="14"/>
      <c r="I28" s="14"/>
      <c r="J28" s="14"/>
      <c r="K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spans="2:38" x14ac:dyDescent="0.25">
      <c r="B29" t="str">
        <f>Components!A119</f>
        <v>HEATER_EngineRoom_2</v>
      </c>
      <c r="C29" s="4">
        <f>Components!K119</f>
        <v>17.591666666666665</v>
      </c>
      <c r="D29" s="14"/>
      <c r="E29" s="14"/>
      <c r="F29" s="14"/>
      <c r="G29" s="14"/>
      <c r="H29" s="14"/>
      <c r="I29" s="14"/>
      <c r="J29" s="14"/>
      <c r="K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spans="2:38" x14ac:dyDescent="0.25">
      <c r="B30" t="str">
        <f>Components!A120</f>
        <v>HEATER_PumpRoom</v>
      </c>
      <c r="C30" s="4">
        <f>Components!K120</f>
        <v>11.727777777777778</v>
      </c>
      <c r="D30" s="14"/>
      <c r="E30" s="14"/>
      <c r="F30" s="14"/>
      <c r="G30" s="14"/>
      <c r="H30" s="14"/>
      <c r="I30" s="14"/>
      <c r="J30" s="14"/>
      <c r="K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2:38" x14ac:dyDescent="0.25">
      <c r="B31" t="str">
        <f>Components!A121</f>
        <v>H_Re-Heater_AC</v>
      </c>
      <c r="C31" s="4">
        <f>Components!K121</f>
        <v>1586.1819444444445</v>
      </c>
      <c r="D31" s="9"/>
      <c r="E31" s="10"/>
      <c r="F31" s="16" t="s">
        <v>278</v>
      </c>
      <c r="G31" s="16"/>
      <c r="H31" s="16"/>
      <c r="I31" s="16"/>
      <c r="J31" s="16"/>
      <c r="K31" s="16"/>
    </row>
    <row r="32" spans="2:38" x14ac:dyDescent="0.25">
      <c r="B32" t="str">
        <f>Components!A122</f>
        <v>H_Pre-Heater_AC</v>
      </c>
      <c r="C32" s="4">
        <f>Components!K122</f>
        <v>3072.6777777777775</v>
      </c>
      <c r="D32" s="9"/>
      <c r="E32" s="10"/>
      <c r="F32" s="16"/>
      <c r="G32" s="16"/>
      <c r="H32" s="16"/>
      <c r="I32" s="16"/>
      <c r="J32" s="16"/>
      <c r="K32" s="16"/>
    </row>
    <row r="33" spans="2:38" x14ac:dyDescent="0.25">
      <c r="B33" t="str">
        <f>Components!A123</f>
        <v>LO_Separator_ME</v>
      </c>
      <c r="C33" s="4">
        <f>Components!K123</f>
        <v>46.911111111111111</v>
      </c>
      <c r="D33" s="9" t="str">
        <f>B33</f>
        <v>LO_Separator_ME</v>
      </c>
      <c r="E33" s="10">
        <f>C33</f>
        <v>46.911111111111111</v>
      </c>
      <c r="F33" s="8"/>
      <c r="G33" s="8"/>
      <c r="H33" s="8"/>
      <c r="I33" s="8"/>
      <c r="J33" s="8"/>
      <c r="N33" s="4">
        <f>$E33</f>
        <v>46.911111111111111</v>
      </c>
      <c r="O33" s="4">
        <f t="shared" ref="O33:AK34" si="4">$E33</f>
        <v>46.911111111111111</v>
      </c>
      <c r="P33" s="4">
        <f t="shared" si="4"/>
        <v>46.911111111111111</v>
      </c>
      <c r="Q33" s="4">
        <f t="shared" si="4"/>
        <v>46.911111111111111</v>
      </c>
      <c r="R33" s="4">
        <f t="shared" si="4"/>
        <v>46.911111111111111</v>
      </c>
      <c r="S33" s="4">
        <f t="shared" si="4"/>
        <v>46.911111111111111</v>
      </c>
      <c r="T33" s="4">
        <f t="shared" si="4"/>
        <v>46.911111111111111</v>
      </c>
      <c r="U33" s="4">
        <f t="shared" si="4"/>
        <v>46.911111111111111</v>
      </c>
      <c r="V33" s="4">
        <f t="shared" si="4"/>
        <v>46.911111111111111</v>
      </c>
      <c r="W33" s="4">
        <f t="shared" si="4"/>
        <v>46.911111111111111</v>
      </c>
      <c r="X33" s="4">
        <f t="shared" si="4"/>
        <v>46.911111111111111</v>
      </c>
      <c r="Y33" s="4">
        <f t="shared" si="4"/>
        <v>46.911111111111111</v>
      </c>
      <c r="Z33" s="4">
        <f t="shared" si="4"/>
        <v>46.911111111111111</v>
      </c>
      <c r="AA33" s="4">
        <f t="shared" si="4"/>
        <v>46.911111111111111</v>
      </c>
      <c r="AB33" s="4">
        <f t="shared" si="4"/>
        <v>46.911111111111111</v>
      </c>
      <c r="AC33" s="4">
        <f t="shared" si="4"/>
        <v>46.911111111111111</v>
      </c>
      <c r="AD33" s="4">
        <f t="shared" si="4"/>
        <v>46.911111111111111</v>
      </c>
      <c r="AE33" s="4">
        <f t="shared" si="4"/>
        <v>46.911111111111111</v>
      </c>
      <c r="AF33" s="4">
        <f t="shared" si="4"/>
        <v>46.911111111111111</v>
      </c>
      <c r="AG33" s="4">
        <f t="shared" si="4"/>
        <v>46.911111111111111</v>
      </c>
      <c r="AH33" s="4">
        <f t="shared" si="4"/>
        <v>46.911111111111111</v>
      </c>
      <c r="AI33" s="4">
        <f t="shared" si="4"/>
        <v>46.911111111111111</v>
      </c>
      <c r="AJ33" s="4">
        <f t="shared" si="4"/>
        <v>46.911111111111111</v>
      </c>
      <c r="AK33" s="4">
        <f t="shared" si="4"/>
        <v>46.911111111111111</v>
      </c>
    </row>
    <row r="34" spans="2:38" x14ac:dyDescent="0.25">
      <c r="B34" t="str">
        <f>Components!A124</f>
        <v>LO_Separator_AE</v>
      </c>
      <c r="C34" s="4">
        <f>Components!K124</f>
        <v>46.911111111111111</v>
      </c>
      <c r="D34" s="9" t="str">
        <f>B34</f>
        <v>LO_Separator_AE</v>
      </c>
      <c r="E34" s="10">
        <f>C34</f>
        <v>46.911111111111111</v>
      </c>
      <c r="F34" s="8"/>
      <c r="G34" s="8"/>
      <c r="H34" s="8"/>
      <c r="I34" s="8"/>
      <c r="J34" s="8"/>
      <c r="N34" s="4">
        <f>$E34</f>
        <v>46.911111111111111</v>
      </c>
      <c r="O34" s="4">
        <f t="shared" si="4"/>
        <v>46.911111111111111</v>
      </c>
      <c r="P34" s="4">
        <f t="shared" si="4"/>
        <v>46.911111111111111</v>
      </c>
      <c r="Q34" s="4">
        <f t="shared" si="4"/>
        <v>46.911111111111111</v>
      </c>
      <c r="R34" s="4">
        <f t="shared" si="4"/>
        <v>46.911111111111111</v>
      </c>
      <c r="S34" s="4">
        <f t="shared" si="4"/>
        <v>46.911111111111111</v>
      </c>
      <c r="T34" s="4">
        <f t="shared" si="4"/>
        <v>46.911111111111111</v>
      </c>
      <c r="U34" s="4">
        <f t="shared" si="4"/>
        <v>46.911111111111111</v>
      </c>
      <c r="V34" s="4">
        <f t="shared" si="4"/>
        <v>46.911111111111111</v>
      </c>
      <c r="W34" s="4">
        <f t="shared" si="4"/>
        <v>46.911111111111111</v>
      </c>
      <c r="X34" s="4">
        <f t="shared" si="4"/>
        <v>46.911111111111111</v>
      </c>
      <c r="Y34" s="4">
        <f t="shared" si="4"/>
        <v>46.911111111111111</v>
      </c>
      <c r="Z34" s="4">
        <f t="shared" si="4"/>
        <v>46.911111111111111</v>
      </c>
      <c r="AA34" s="4">
        <f t="shared" si="4"/>
        <v>46.911111111111111</v>
      </c>
      <c r="AB34" s="4">
        <f t="shared" si="4"/>
        <v>46.911111111111111</v>
      </c>
      <c r="AC34" s="4">
        <f t="shared" si="4"/>
        <v>46.911111111111111</v>
      </c>
      <c r="AD34" s="4">
        <f t="shared" si="4"/>
        <v>46.911111111111111</v>
      </c>
      <c r="AE34" s="4">
        <f t="shared" si="4"/>
        <v>46.911111111111111</v>
      </c>
      <c r="AF34" s="4">
        <f t="shared" si="4"/>
        <v>46.911111111111111</v>
      </c>
      <c r="AG34" s="4">
        <f t="shared" si="4"/>
        <v>46.911111111111111</v>
      </c>
      <c r="AH34" s="4">
        <f t="shared" si="4"/>
        <v>46.911111111111111</v>
      </c>
      <c r="AI34" s="4">
        <f t="shared" si="4"/>
        <v>46.911111111111111</v>
      </c>
      <c r="AJ34" s="4">
        <f t="shared" si="4"/>
        <v>46.911111111111111</v>
      </c>
      <c r="AK34" s="4">
        <f t="shared" si="4"/>
        <v>46.911111111111111</v>
      </c>
    </row>
    <row r="35" spans="2:38" x14ac:dyDescent="0.25">
      <c r="B35" t="str">
        <f>Components!A125</f>
        <v>T_SteamHeater_HR</v>
      </c>
      <c r="C35" s="4">
        <f>Components!K125</f>
        <v>6325.9633333333331</v>
      </c>
      <c r="D35" s="9"/>
      <c r="E35" s="10"/>
      <c r="F35" s="8"/>
      <c r="G35" s="8"/>
      <c r="H35" s="8"/>
      <c r="I35" s="8"/>
      <c r="J35" s="8"/>
    </row>
    <row r="36" spans="2:38" x14ac:dyDescent="0.25">
      <c r="B36" t="str">
        <f>Components!A126</f>
        <v>TANK_LO_Storage_T33</v>
      </c>
      <c r="C36" s="4">
        <f>Components!K126</f>
        <v>17.591666666666665</v>
      </c>
      <c r="D36" s="9" t="s">
        <v>269</v>
      </c>
      <c r="F36" s="8"/>
      <c r="G36" s="8"/>
      <c r="H36" s="8"/>
      <c r="I36" s="8"/>
      <c r="J36" s="8"/>
    </row>
    <row r="37" spans="2:38" x14ac:dyDescent="0.25">
      <c r="B37" t="str">
        <f>Components!A127</f>
        <v>TANK_HFO_Settl_T31CS</v>
      </c>
      <c r="C37" s="4">
        <f>Components!K127</f>
        <v>93.822222222222223</v>
      </c>
      <c r="D37" s="14" t="s">
        <v>270</v>
      </c>
      <c r="E37" s="15">
        <f>SUM(C37:C40)</f>
        <v>271.4980555555556</v>
      </c>
      <c r="F37" s="15"/>
      <c r="G37" s="15"/>
      <c r="H37" s="15"/>
      <c r="I37" s="15"/>
      <c r="J37" s="15" t="s">
        <v>109</v>
      </c>
      <c r="K37" s="15"/>
      <c r="N37" s="15">
        <f>$E$37*$K$88</f>
        <v>135.7490277777778</v>
      </c>
      <c r="O37" s="15">
        <f t="shared" ref="O37:AK37" si="5">$E$37*$K$88</f>
        <v>135.7490277777778</v>
      </c>
      <c r="P37" s="15">
        <f t="shared" si="5"/>
        <v>135.7490277777778</v>
      </c>
      <c r="Q37" s="15">
        <f t="shared" si="5"/>
        <v>135.7490277777778</v>
      </c>
      <c r="R37" s="15">
        <f t="shared" si="5"/>
        <v>135.7490277777778</v>
      </c>
      <c r="S37" s="15">
        <f t="shared" si="5"/>
        <v>135.7490277777778</v>
      </c>
      <c r="T37" s="15">
        <f t="shared" si="5"/>
        <v>135.7490277777778</v>
      </c>
      <c r="U37" s="15">
        <f t="shared" si="5"/>
        <v>135.7490277777778</v>
      </c>
      <c r="V37" s="15">
        <f t="shared" si="5"/>
        <v>135.7490277777778</v>
      </c>
      <c r="W37" s="15">
        <f t="shared" si="5"/>
        <v>135.7490277777778</v>
      </c>
      <c r="X37" s="15">
        <f t="shared" si="5"/>
        <v>135.7490277777778</v>
      </c>
      <c r="Y37" s="15">
        <f t="shared" si="5"/>
        <v>135.7490277777778</v>
      </c>
      <c r="Z37" s="15">
        <f t="shared" si="5"/>
        <v>135.7490277777778</v>
      </c>
      <c r="AA37" s="15">
        <f t="shared" si="5"/>
        <v>135.7490277777778</v>
      </c>
      <c r="AB37" s="15">
        <f t="shared" si="5"/>
        <v>135.7490277777778</v>
      </c>
      <c r="AC37" s="15">
        <f t="shared" si="5"/>
        <v>135.7490277777778</v>
      </c>
      <c r="AD37" s="15">
        <f t="shared" si="5"/>
        <v>135.7490277777778</v>
      </c>
      <c r="AE37" s="15">
        <f t="shared" si="5"/>
        <v>135.7490277777778</v>
      </c>
      <c r="AF37" s="15">
        <f t="shared" si="5"/>
        <v>135.7490277777778</v>
      </c>
      <c r="AG37" s="15">
        <f t="shared" si="5"/>
        <v>135.7490277777778</v>
      </c>
      <c r="AH37" s="15">
        <f t="shared" si="5"/>
        <v>135.7490277777778</v>
      </c>
      <c r="AI37" s="15">
        <f t="shared" si="5"/>
        <v>135.7490277777778</v>
      </c>
      <c r="AJ37" s="15">
        <f t="shared" si="5"/>
        <v>135.7490277777778</v>
      </c>
      <c r="AK37" s="15">
        <f t="shared" si="5"/>
        <v>135.7490277777778</v>
      </c>
      <c r="AL37" s="15"/>
    </row>
    <row r="38" spans="2:38" x14ac:dyDescent="0.25">
      <c r="B38" t="str">
        <f>Components!A128</f>
        <v>TANK_HFO_Settl_T31CP</v>
      </c>
      <c r="C38" s="4">
        <f>Components!K128</f>
        <v>87.958333333333329</v>
      </c>
      <c r="D38" s="14"/>
      <c r="E38" s="16"/>
      <c r="F38" s="16"/>
      <c r="G38" s="16"/>
      <c r="H38" s="16"/>
      <c r="I38" s="16"/>
      <c r="J38" s="16"/>
      <c r="K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2:38" x14ac:dyDescent="0.25">
      <c r="B39" t="str">
        <f>Components!A129</f>
        <v>TANK_HFO_Day_T32CS</v>
      </c>
      <c r="C39" s="4">
        <f>Components!K129</f>
        <v>48.670277777777777</v>
      </c>
      <c r="D39" s="14"/>
      <c r="E39" s="16"/>
      <c r="F39" s="16"/>
      <c r="G39" s="16"/>
      <c r="H39" s="16"/>
      <c r="I39" s="16"/>
      <c r="J39" s="16"/>
      <c r="K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spans="2:38" x14ac:dyDescent="0.25">
      <c r="B40" t="str">
        <f>Components!A130</f>
        <v>TANK_HFO_Day_T32CP</v>
      </c>
      <c r="C40" s="4">
        <f>Components!K130</f>
        <v>41.047222222222224</v>
      </c>
      <c r="D40" s="14"/>
      <c r="E40" s="16"/>
      <c r="F40" s="16"/>
      <c r="G40" s="16"/>
      <c r="H40" s="16"/>
      <c r="I40" s="16"/>
      <c r="J40" s="16"/>
      <c r="K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</row>
    <row r="41" spans="2:38" x14ac:dyDescent="0.25">
      <c r="B41" t="str">
        <f>Components!A131</f>
        <v>TANK_BilgeWater_T31S</v>
      </c>
      <c r="C41" s="4">
        <f>Components!K131</f>
        <v>5.2774999999999999</v>
      </c>
      <c r="D41" s="9" t="s">
        <v>269</v>
      </c>
      <c r="F41" s="8"/>
      <c r="G41" s="8"/>
      <c r="H41" s="8"/>
      <c r="I41" s="8"/>
      <c r="J41" s="8"/>
    </row>
    <row r="42" spans="2:38" x14ac:dyDescent="0.25">
      <c r="B42" t="str">
        <f>Components!A132</f>
        <v>TANK_Sludge_TXXX</v>
      </c>
      <c r="C42" s="4">
        <f>Components!K132</f>
        <v>5.8638888888888889</v>
      </c>
      <c r="D42" s="9" t="s">
        <v>269</v>
      </c>
      <c r="F42" s="8"/>
      <c r="G42" s="8"/>
      <c r="H42" s="8"/>
      <c r="I42" s="8"/>
      <c r="J42" s="8"/>
    </row>
    <row r="43" spans="2:38" x14ac:dyDescent="0.25">
      <c r="B43" t="str">
        <f>Components!A133</f>
        <v>HEATER_BowThrusterRoom</v>
      </c>
      <c r="C43" s="4">
        <f>Components!K133</f>
        <v>13.486944444444445</v>
      </c>
      <c r="D43" s="14" t="s">
        <v>266</v>
      </c>
      <c r="E43" s="15">
        <f>SUM(C24:C30)+SUM(C43:C52)</f>
        <v>280.88027777777779</v>
      </c>
      <c r="F43" s="15" t="s">
        <v>109</v>
      </c>
      <c r="G43" s="15"/>
      <c r="H43" s="15"/>
      <c r="I43" s="15"/>
      <c r="J43" s="15"/>
      <c r="K43" s="15"/>
      <c r="N43" s="15">
        <f>$E43*((N$2-$K$92)/($K$93-$K$92))</f>
        <v>146.05774444444447</v>
      </c>
      <c r="O43" s="15">
        <f t="shared" ref="O43:AK43" si="6">$E43*((O$2-$K$92)/($K$93-$K$92))</f>
        <v>134.82253333333333</v>
      </c>
      <c r="P43" s="15">
        <f t="shared" si="6"/>
        <v>123.58732222222223</v>
      </c>
      <c r="Q43" s="15">
        <f t="shared" si="6"/>
        <v>112.35211111111113</v>
      </c>
      <c r="R43" s="15">
        <f t="shared" si="6"/>
        <v>112.35211111111113</v>
      </c>
      <c r="S43" s="15">
        <f t="shared" si="6"/>
        <v>112.35211111111113</v>
      </c>
      <c r="T43" s="15">
        <f t="shared" si="6"/>
        <v>123.58732222222223</v>
      </c>
      <c r="U43" s="15">
        <f t="shared" si="6"/>
        <v>123.58732222222223</v>
      </c>
      <c r="V43" s="15">
        <f t="shared" si="6"/>
        <v>123.58732222222223</v>
      </c>
      <c r="W43" s="15">
        <f t="shared" si="6"/>
        <v>134.82253333333333</v>
      </c>
      <c r="X43" s="15">
        <f t="shared" si="6"/>
        <v>134.82253333333333</v>
      </c>
      <c r="Y43" s="15">
        <f t="shared" si="6"/>
        <v>146.05774444444447</v>
      </c>
      <c r="Z43" s="15">
        <f t="shared" si="6"/>
        <v>157.29295555555558</v>
      </c>
      <c r="AA43" s="15">
        <f t="shared" si="6"/>
        <v>168.52816666666666</v>
      </c>
      <c r="AB43" s="15">
        <f t="shared" si="6"/>
        <v>190.99858888888892</v>
      </c>
      <c r="AC43" s="15">
        <f t="shared" si="6"/>
        <v>202.2338</v>
      </c>
      <c r="AD43" s="15">
        <f t="shared" si="6"/>
        <v>202.2338</v>
      </c>
      <c r="AE43" s="15">
        <f t="shared" si="6"/>
        <v>190.99858888888892</v>
      </c>
      <c r="AF43" s="15">
        <f t="shared" si="6"/>
        <v>179.76337777777778</v>
      </c>
      <c r="AG43" s="15">
        <f>$E43*((AG$2-$K$92)/($K$93-$K$92))</f>
        <v>179.76337777777778</v>
      </c>
      <c r="AH43" s="15">
        <f t="shared" si="6"/>
        <v>168.52816666666666</v>
      </c>
      <c r="AI43" s="15">
        <f t="shared" si="6"/>
        <v>168.52816666666666</v>
      </c>
      <c r="AJ43" s="15">
        <f t="shared" si="6"/>
        <v>157.29295555555558</v>
      </c>
      <c r="AK43" s="15">
        <f t="shared" si="6"/>
        <v>146.05774444444447</v>
      </c>
      <c r="AL43" s="15"/>
    </row>
    <row r="44" spans="2:38" x14ac:dyDescent="0.25">
      <c r="B44" t="str">
        <f>Components!A134</f>
        <v>HEATER_WorkshopBoatswain</v>
      </c>
      <c r="C44" s="4">
        <f>Components!K134</f>
        <v>5.8638888888888889</v>
      </c>
      <c r="D44" s="14"/>
      <c r="E44" s="16"/>
      <c r="F44" s="16"/>
      <c r="G44" s="16"/>
      <c r="H44" s="16"/>
      <c r="I44" s="16"/>
      <c r="J44" s="15"/>
      <c r="K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</row>
    <row r="45" spans="2:38" x14ac:dyDescent="0.25">
      <c r="B45" t="str">
        <f>Components!A135</f>
        <v>HEATER_Workshop_El</v>
      </c>
      <c r="C45" s="4">
        <f>Components!K135</f>
        <v>5.8638888888888889</v>
      </c>
      <c r="D45" s="14"/>
      <c r="E45" s="16"/>
      <c r="F45" s="16"/>
      <c r="G45" s="16"/>
      <c r="H45" s="16"/>
      <c r="I45" s="16"/>
      <c r="J45" s="15"/>
      <c r="K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</row>
    <row r="46" spans="2:38" x14ac:dyDescent="0.25">
      <c r="B46" t="str">
        <f>Components!A136</f>
        <v>HEATER_Workshop_Repairman</v>
      </c>
      <c r="C46" s="4">
        <f>Components!K136</f>
        <v>18.178055555555556</v>
      </c>
      <c r="D46" s="14"/>
      <c r="E46" s="16"/>
      <c r="F46" s="16"/>
      <c r="G46" s="16"/>
      <c r="H46" s="16"/>
      <c r="I46" s="16"/>
      <c r="J46" s="15"/>
      <c r="K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</row>
    <row r="47" spans="2:38" x14ac:dyDescent="0.25">
      <c r="B47" t="str">
        <f>Components!A137</f>
        <v>HEATER_Workshop_Machinery</v>
      </c>
      <c r="C47" s="4">
        <f>Components!K137</f>
        <v>18.178055555555556</v>
      </c>
      <c r="D47" s="14"/>
      <c r="E47" s="16"/>
      <c r="F47" s="16"/>
      <c r="G47" s="16"/>
      <c r="H47" s="16"/>
      <c r="I47" s="16"/>
      <c r="J47" s="15"/>
      <c r="K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</row>
    <row r="48" spans="2:38" x14ac:dyDescent="0.25">
      <c r="B48" t="str">
        <f>Components!A138</f>
        <v>HEATER_FreshWaterRoom</v>
      </c>
      <c r="C48" s="4">
        <f>Components!K138</f>
        <v>18.178055555555556</v>
      </c>
      <c r="D48" s="14"/>
      <c r="E48" s="16"/>
      <c r="F48" s="16"/>
      <c r="G48" s="16"/>
      <c r="H48" s="16"/>
      <c r="I48" s="16"/>
      <c r="J48" s="15"/>
      <c r="K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</row>
    <row r="49" spans="2:38" x14ac:dyDescent="0.25">
      <c r="B49" t="str">
        <f>Components!A139</f>
        <v>HEATER_SanitaryWaterRoom1</v>
      </c>
      <c r="C49" s="4">
        <f>Components!K139</f>
        <v>18.178055555555556</v>
      </c>
      <c r="D49" s="14"/>
      <c r="E49" s="16"/>
      <c r="F49" s="16"/>
      <c r="G49" s="16"/>
      <c r="H49" s="16"/>
      <c r="I49" s="16"/>
      <c r="J49" s="15"/>
      <c r="K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</row>
    <row r="50" spans="2:38" x14ac:dyDescent="0.25">
      <c r="B50" t="str">
        <f>Components!A140</f>
        <v>HEATER_MachineryStore</v>
      </c>
      <c r="C50" s="4">
        <f>Components!K140</f>
        <v>5.8638888888888889</v>
      </c>
      <c r="D50" s="14"/>
      <c r="E50" s="16"/>
      <c r="F50" s="16"/>
      <c r="G50" s="16"/>
      <c r="H50" s="16"/>
      <c r="I50" s="16"/>
      <c r="J50" s="15"/>
      <c r="K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</row>
    <row r="51" spans="2:38" x14ac:dyDescent="0.25">
      <c r="B51" t="str">
        <f>Components!A141</f>
        <v>HEATER_SteeringGearRoom</v>
      </c>
      <c r="C51" s="4">
        <f>Components!K141</f>
        <v>54.534166666666664</v>
      </c>
      <c r="D51" s="14"/>
      <c r="E51" s="16"/>
      <c r="F51" s="16"/>
      <c r="G51" s="16"/>
      <c r="H51" s="16"/>
      <c r="I51" s="16"/>
      <c r="J51" s="15"/>
      <c r="K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</row>
    <row r="52" spans="2:38" x14ac:dyDescent="0.25">
      <c r="B52" t="str">
        <f>Components!A142</f>
        <v>HEATER_SeparatorRoom</v>
      </c>
      <c r="C52" s="4">
        <f>Components!K142</f>
        <v>9.3822222222222216</v>
      </c>
      <c r="D52" s="14"/>
      <c r="E52" s="16"/>
      <c r="F52" s="16"/>
      <c r="G52" s="16"/>
      <c r="H52" s="16"/>
      <c r="I52" s="16"/>
      <c r="J52" s="15"/>
      <c r="K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</row>
    <row r="53" spans="2:38" x14ac:dyDescent="0.25">
      <c r="B53" t="str">
        <f>Components!A143</f>
        <v>H_GreaseTrap</v>
      </c>
      <c r="C53" s="4">
        <f>Components!K143</f>
        <v>81.508055555555558</v>
      </c>
      <c r="D53" s="9" t="s">
        <v>297</v>
      </c>
      <c r="F53" s="8"/>
      <c r="G53" s="8"/>
      <c r="H53" s="8"/>
      <c r="I53" s="8"/>
      <c r="J53" s="8"/>
    </row>
    <row r="54" spans="2:38" ht="30" x14ac:dyDescent="0.25">
      <c r="B54" t="str">
        <f>Components!A144</f>
        <v>Separator_bilgeWater</v>
      </c>
      <c r="C54" s="4">
        <f>Components!K144</f>
        <v>26.387500000000003</v>
      </c>
      <c r="D54" s="9" t="str">
        <f t="shared" ref="D54:E60" si="7">B54</f>
        <v>Separator_bilgeWater</v>
      </c>
      <c r="E54" s="10">
        <f t="shared" si="7"/>
        <v>26.387500000000003</v>
      </c>
      <c r="F54" s="8"/>
      <c r="G54" s="8"/>
      <c r="H54" s="8"/>
      <c r="I54" s="8"/>
      <c r="J54" s="8"/>
      <c r="N54" s="4">
        <f>$E54</f>
        <v>26.387500000000003</v>
      </c>
    </row>
    <row r="55" spans="2:38" ht="30" x14ac:dyDescent="0.25">
      <c r="B55" t="str">
        <f>Components!A145</f>
        <v>Hot_Water_Calorifier</v>
      </c>
      <c r="C55" s="4">
        <f>Components!K145</f>
        <v>366.49305555555554</v>
      </c>
      <c r="D55" s="9" t="str">
        <f t="shared" si="7"/>
        <v>Hot_Water_Calorifier</v>
      </c>
      <c r="E55" s="10">
        <f t="shared" si="7"/>
        <v>366.49305555555554</v>
      </c>
      <c r="F55" s="8"/>
      <c r="G55" s="8"/>
      <c r="H55" s="8" t="s">
        <v>109</v>
      </c>
      <c r="I55" s="8"/>
      <c r="J55" s="8"/>
    </row>
    <row r="56" spans="2:38" x14ac:dyDescent="0.25">
      <c r="B56" t="str">
        <f>Components!A146</f>
        <v>Hot_Water_Heater</v>
      </c>
      <c r="C56" s="4">
        <f>Components!K146</f>
        <v>9.3822222222222216</v>
      </c>
      <c r="D56" s="9" t="str">
        <f t="shared" si="7"/>
        <v>Hot_Water_Heater</v>
      </c>
      <c r="E56" s="10">
        <f t="shared" si="7"/>
        <v>9.3822222222222216</v>
      </c>
      <c r="F56" s="16" t="s">
        <v>278</v>
      </c>
      <c r="G56" s="16"/>
      <c r="H56" s="16"/>
      <c r="I56" s="16"/>
      <c r="J56" s="16"/>
      <c r="K56" s="16"/>
    </row>
    <row r="57" spans="2:38" ht="30" x14ac:dyDescent="0.25">
      <c r="B57" t="str">
        <f>Components!A147</f>
        <v>Hot_Water_PreHeater</v>
      </c>
      <c r="C57" s="4">
        <f>Components!K147</f>
        <v>1071.9188888888889</v>
      </c>
      <c r="D57" s="9" t="str">
        <f t="shared" si="7"/>
        <v>Hot_Water_PreHeater</v>
      </c>
      <c r="E57" s="10">
        <f t="shared" si="7"/>
        <v>1071.9188888888889</v>
      </c>
      <c r="F57" s="16"/>
      <c r="G57" s="16"/>
      <c r="H57" s="16"/>
      <c r="I57" s="16"/>
      <c r="J57" s="16"/>
      <c r="K57" s="16"/>
    </row>
    <row r="58" spans="2:38" x14ac:dyDescent="0.25">
      <c r="B58" t="str">
        <f>Components!A148</f>
        <v>FO_Feed_Unit_ME</v>
      </c>
      <c r="C58" s="4">
        <f>Components!K148</f>
        <v>102.61805555555556</v>
      </c>
      <c r="D58" s="9" t="str">
        <f t="shared" si="7"/>
        <v>FO_Feed_Unit_ME</v>
      </c>
      <c r="E58" s="10">
        <f t="shared" si="7"/>
        <v>102.61805555555556</v>
      </c>
      <c r="F58" s="8"/>
      <c r="G58" s="8"/>
      <c r="H58" s="8"/>
      <c r="I58" s="8"/>
      <c r="J58" s="8"/>
      <c r="K58" s="7" t="s">
        <v>109</v>
      </c>
    </row>
    <row r="59" spans="2:38" x14ac:dyDescent="0.25">
      <c r="B59" t="str">
        <f>Components!A149</f>
        <v>HFO_Separator</v>
      </c>
      <c r="C59" s="4">
        <f>Components!K149</f>
        <v>73.298611111111114</v>
      </c>
      <c r="D59" s="9" t="str">
        <f t="shared" si="7"/>
        <v>HFO_Separator</v>
      </c>
      <c r="E59" s="10">
        <f t="shared" si="7"/>
        <v>73.298611111111114</v>
      </c>
      <c r="F59" s="8" t="s">
        <v>300</v>
      </c>
      <c r="G59" s="8"/>
      <c r="H59" s="8"/>
      <c r="I59" s="8"/>
      <c r="J59" s="8"/>
      <c r="N59" s="4">
        <f>$E59/2</f>
        <v>36.649305555555557</v>
      </c>
      <c r="O59" s="4">
        <f t="shared" ref="O59:AK60" si="8">$E59/2</f>
        <v>36.649305555555557</v>
      </c>
      <c r="P59" s="4">
        <f t="shared" si="8"/>
        <v>36.649305555555557</v>
      </c>
      <c r="Q59" s="4">
        <f t="shared" si="8"/>
        <v>36.649305555555557</v>
      </c>
      <c r="R59" s="4">
        <f t="shared" si="8"/>
        <v>36.649305555555557</v>
      </c>
      <c r="S59" s="4">
        <f t="shared" si="8"/>
        <v>36.649305555555557</v>
      </c>
      <c r="T59" s="4">
        <f t="shared" si="8"/>
        <v>36.649305555555557</v>
      </c>
      <c r="U59" s="4">
        <f t="shared" si="8"/>
        <v>36.649305555555557</v>
      </c>
      <c r="V59" s="4">
        <f t="shared" si="8"/>
        <v>36.649305555555557</v>
      </c>
      <c r="W59" s="4">
        <f t="shared" si="8"/>
        <v>36.649305555555557</v>
      </c>
      <c r="X59" s="4">
        <f t="shared" si="8"/>
        <v>36.649305555555557</v>
      </c>
      <c r="Y59" s="4">
        <f t="shared" si="8"/>
        <v>36.649305555555557</v>
      </c>
      <c r="Z59" s="4">
        <f t="shared" si="8"/>
        <v>36.649305555555557</v>
      </c>
      <c r="AA59" s="4">
        <f t="shared" si="8"/>
        <v>36.649305555555557</v>
      </c>
      <c r="AB59" s="4">
        <f t="shared" si="8"/>
        <v>36.649305555555557</v>
      </c>
      <c r="AC59" s="4">
        <f t="shared" si="8"/>
        <v>36.649305555555557</v>
      </c>
      <c r="AD59" s="4">
        <f t="shared" si="8"/>
        <v>36.649305555555557</v>
      </c>
      <c r="AE59" s="4">
        <f t="shared" si="8"/>
        <v>36.649305555555557</v>
      </c>
      <c r="AF59" s="4">
        <f t="shared" si="8"/>
        <v>36.649305555555557</v>
      </c>
      <c r="AG59" s="4">
        <f t="shared" si="8"/>
        <v>36.649305555555557</v>
      </c>
      <c r="AH59" s="4">
        <f t="shared" si="8"/>
        <v>36.649305555555557</v>
      </c>
      <c r="AI59" s="4">
        <f t="shared" si="8"/>
        <v>36.649305555555557</v>
      </c>
      <c r="AJ59" s="4">
        <f t="shared" si="8"/>
        <v>36.649305555555557</v>
      </c>
      <c r="AK59" s="4">
        <f t="shared" si="8"/>
        <v>36.649305555555557</v>
      </c>
    </row>
    <row r="60" spans="2:38" ht="30" x14ac:dyDescent="0.25">
      <c r="B60" t="str">
        <f>Components!A150</f>
        <v>HFO_MDO_Separator</v>
      </c>
      <c r="C60" s="4">
        <f>Components!K150</f>
        <v>73.298611111111114</v>
      </c>
      <c r="D60" s="9" t="str">
        <f t="shared" si="7"/>
        <v>HFO_MDO_Separator</v>
      </c>
      <c r="E60" s="10">
        <f t="shared" si="7"/>
        <v>73.298611111111114</v>
      </c>
      <c r="F60" s="8" t="s">
        <v>300</v>
      </c>
      <c r="G60" s="8"/>
      <c r="H60" s="8"/>
      <c r="I60" s="8"/>
      <c r="J60" s="8"/>
      <c r="N60" s="4">
        <f>$E60/2</f>
        <v>36.649305555555557</v>
      </c>
      <c r="O60" s="4">
        <f t="shared" si="8"/>
        <v>36.649305555555557</v>
      </c>
      <c r="P60" s="4">
        <f t="shared" si="8"/>
        <v>36.649305555555557</v>
      </c>
      <c r="Q60" s="4">
        <f t="shared" si="8"/>
        <v>36.649305555555557</v>
      </c>
      <c r="R60" s="4">
        <f t="shared" si="8"/>
        <v>36.649305555555557</v>
      </c>
      <c r="S60" s="4">
        <f t="shared" si="8"/>
        <v>36.649305555555557</v>
      </c>
      <c r="T60" s="4">
        <f t="shared" si="8"/>
        <v>36.649305555555557</v>
      </c>
      <c r="U60" s="4">
        <f t="shared" si="8"/>
        <v>36.649305555555557</v>
      </c>
      <c r="V60" s="4">
        <f t="shared" si="8"/>
        <v>36.649305555555557</v>
      </c>
      <c r="W60" s="4">
        <f t="shared" si="8"/>
        <v>36.649305555555557</v>
      </c>
      <c r="X60" s="4">
        <f t="shared" si="8"/>
        <v>36.649305555555557</v>
      </c>
      <c r="Y60" s="4">
        <f t="shared" si="8"/>
        <v>36.649305555555557</v>
      </c>
      <c r="Z60" s="4">
        <f t="shared" si="8"/>
        <v>36.649305555555557</v>
      </c>
      <c r="AA60" s="4">
        <f t="shared" si="8"/>
        <v>36.649305555555557</v>
      </c>
      <c r="AB60" s="4">
        <f t="shared" si="8"/>
        <v>36.649305555555557</v>
      </c>
      <c r="AC60" s="4">
        <f t="shared" si="8"/>
        <v>36.649305555555557</v>
      </c>
      <c r="AD60" s="4">
        <f t="shared" si="8"/>
        <v>36.649305555555557</v>
      </c>
      <c r="AE60" s="4">
        <f t="shared" si="8"/>
        <v>36.649305555555557</v>
      </c>
      <c r="AF60" s="4">
        <f t="shared" si="8"/>
        <v>36.649305555555557</v>
      </c>
      <c r="AG60" s="4">
        <f t="shared" si="8"/>
        <v>36.649305555555557</v>
      </c>
      <c r="AH60" s="4">
        <f t="shared" si="8"/>
        <v>36.649305555555557</v>
      </c>
      <c r="AI60" s="4">
        <f t="shared" si="8"/>
        <v>36.649305555555557</v>
      </c>
      <c r="AJ60" s="4">
        <f t="shared" si="8"/>
        <v>36.649305555555557</v>
      </c>
      <c r="AK60" s="4">
        <f t="shared" si="8"/>
        <v>36.649305555555557</v>
      </c>
    </row>
    <row r="61" spans="2:38" x14ac:dyDescent="0.25">
      <c r="B61" t="str">
        <f>Components!A151</f>
        <v>Prep_Galley_BoilingPan1</v>
      </c>
      <c r="C61" s="4">
        <f>Components!K151</f>
        <v>26.97388888888889</v>
      </c>
      <c r="D61" s="14" t="s">
        <v>264</v>
      </c>
      <c r="E61" s="15">
        <f>SUM(C61:C82)+C53</f>
        <v>601.63499999999988</v>
      </c>
      <c r="F61" s="15"/>
      <c r="G61" s="15"/>
      <c r="H61" s="15" t="s">
        <v>109</v>
      </c>
      <c r="I61" s="15" t="s">
        <v>109</v>
      </c>
      <c r="J61" s="15"/>
      <c r="K61" s="15"/>
      <c r="N61" s="15">
        <f>$E$61*N88</f>
        <v>0</v>
      </c>
      <c r="O61" s="15">
        <f t="shared" ref="O61:AK61" si="9">$E$61*O88</f>
        <v>0</v>
      </c>
      <c r="P61" s="15">
        <f t="shared" si="9"/>
        <v>0</v>
      </c>
      <c r="Q61" s="15">
        <f t="shared" si="9"/>
        <v>0</v>
      </c>
      <c r="R61" s="15">
        <f t="shared" si="9"/>
        <v>0</v>
      </c>
      <c r="S61" s="15">
        <f t="shared" si="9"/>
        <v>0</v>
      </c>
      <c r="T61" s="15">
        <f t="shared" si="9"/>
        <v>345.94012499999991</v>
      </c>
      <c r="U61" s="15">
        <f t="shared" si="9"/>
        <v>345.94012499999991</v>
      </c>
      <c r="V61" s="15">
        <f t="shared" si="9"/>
        <v>345.94012499999991</v>
      </c>
      <c r="W61" s="15">
        <f t="shared" si="9"/>
        <v>60.163499999999992</v>
      </c>
      <c r="X61" s="15">
        <f t="shared" si="9"/>
        <v>345.94012499999991</v>
      </c>
      <c r="Y61" s="15">
        <f t="shared" si="9"/>
        <v>345.94012499999991</v>
      </c>
      <c r="Z61" s="15">
        <f t="shared" si="9"/>
        <v>345.94012499999991</v>
      </c>
      <c r="AA61" s="15">
        <f t="shared" si="9"/>
        <v>60.163499999999992</v>
      </c>
      <c r="AB61" s="15">
        <f t="shared" si="9"/>
        <v>60.163499999999992</v>
      </c>
      <c r="AC61" s="15">
        <f t="shared" si="9"/>
        <v>60.163499999999992</v>
      </c>
      <c r="AD61" s="15">
        <f t="shared" si="9"/>
        <v>60.163499999999992</v>
      </c>
      <c r="AE61" s="15">
        <f t="shared" si="9"/>
        <v>345.94012499999991</v>
      </c>
      <c r="AF61" s="15">
        <f t="shared" si="9"/>
        <v>345.94012499999991</v>
      </c>
      <c r="AG61" s="15">
        <f t="shared" si="9"/>
        <v>345.94012499999991</v>
      </c>
      <c r="AH61" s="15">
        <f t="shared" si="9"/>
        <v>60.163499999999992</v>
      </c>
      <c r="AI61" s="15">
        <f t="shared" si="9"/>
        <v>60.163499999999992</v>
      </c>
      <c r="AJ61" s="15">
        <f t="shared" si="9"/>
        <v>60.163499999999992</v>
      </c>
      <c r="AK61" s="15">
        <f t="shared" si="9"/>
        <v>60.163499999999992</v>
      </c>
      <c r="AL61" s="15"/>
    </row>
    <row r="62" spans="2:38" x14ac:dyDescent="0.25">
      <c r="B62" t="str">
        <f>Components!A152</f>
        <v>Prep_Galley_BoilingPan2</v>
      </c>
      <c r="C62" s="4">
        <f>Components!K152</f>
        <v>26.97388888888889</v>
      </c>
      <c r="D62" s="14"/>
      <c r="E62" s="16"/>
      <c r="F62" s="16"/>
      <c r="G62" s="16"/>
      <c r="H62" s="16"/>
      <c r="I62" s="16"/>
      <c r="J62" s="16"/>
      <c r="K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</row>
    <row r="63" spans="2:38" x14ac:dyDescent="0.25">
      <c r="B63" t="str">
        <f>Components!A153</f>
        <v>Prep_Galley_BoilingPan3</v>
      </c>
      <c r="C63" s="4">
        <f>Components!K153</f>
        <v>45.738333333333337</v>
      </c>
      <c r="D63" s="14"/>
      <c r="E63" s="16"/>
      <c r="F63" s="16"/>
      <c r="G63" s="16"/>
      <c r="H63" s="16"/>
      <c r="I63" s="16"/>
      <c r="J63" s="16"/>
      <c r="K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</row>
    <row r="64" spans="2:38" x14ac:dyDescent="0.25">
      <c r="B64" t="str">
        <f>Components!A154</f>
        <v>Prep_Galley_Dishwasher</v>
      </c>
      <c r="C64" s="4">
        <f>Components!K154</f>
        <v>35.18333333333333</v>
      </c>
      <c r="D64" s="14"/>
      <c r="E64" s="16"/>
      <c r="F64" s="16"/>
      <c r="G64" s="16"/>
      <c r="H64" s="16"/>
      <c r="I64" s="16"/>
      <c r="J64" s="16"/>
      <c r="K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</row>
    <row r="65" spans="2:38" x14ac:dyDescent="0.25">
      <c r="B65" t="str">
        <f>Components!A155</f>
        <v>Pub_Dishwasher</v>
      </c>
      <c r="C65" s="4">
        <f>Components!K155</f>
        <v>29.319444444444443</v>
      </c>
      <c r="D65" s="14"/>
      <c r="E65" s="16"/>
      <c r="F65" s="16"/>
      <c r="G65" s="16"/>
      <c r="H65" s="16"/>
      <c r="I65" s="16"/>
      <c r="J65" s="16"/>
      <c r="K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</row>
    <row r="66" spans="2:38" x14ac:dyDescent="0.25">
      <c r="B66" t="str">
        <f>Components!A156</f>
        <v>Galley_Dishwasher1</v>
      </c>
      <c r="C66" s="4">
        <f>Components!K156</f>
        <v>35.18333333333333</v>
      </c>
      <c r="D66" s="14"/>
      <c r="E66" s="16"/>
      <c r="F66" s="16"/>
      <c r="G66" s="16"/>
      <c r="H66" s="16"/>
      <c r="I66" s="16"/>
      <c r="J66" s="16"/>
      <c r="K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</row>
    <row r="67" spans="2:38" x14ac:dyDescent="0.25">
      <c r="B67" t="str">
        <f>Components!A157</f>
        <v>Galley_Dishwasher2</v>
      </c>
      <c r="C67" s="4">
        <f>Components!K157</f>
        <v>28.146666666666668</v>
      </c>
      <c r="D67" s="14"/>
      <c r="E67" s="16"/>
      <c r="F67" s="16"/>
      <c r="G67" s="16"/>
      <c r="H67" s="16"/>
      <c r="I67" s="16"/>
      <c r="J67" s="16"/>
      <c r="K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</row>
    <row r="68" spans="2:38" x14ac:dyDescent="0.25">
      <c r="B68" t="str">
        <f>Components!A158</f>
        <v>Galley_Dishwasher3</v>
      </c>
      <c r="C68" s="4">
        <f>Components!K158</f>
        <v>41.047222222222224</v>
      </c>
      <c r="D68" s="14"/>
      <c r="E68" s="16"/>
      <c r="F68" s="16"/>
      <c r="G68" s="16"/>
      <c r="H68" s="16"/>
      <c r="I68" s="16"/>
      <c r="J68" s="16"/>
      <c r="K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</row>
    <row r="69" spans="2:38" x14ac:dyDescent="0.25">
      <c r="B69" t="str">
        <f>Components!A159</f>
        <v>Galley_HotCounter1</v>
      </c>
      <c r="C69" s="4">
        <f>Components!K159</f>
        <v>8.7958333333333325</v>
      </c>
      <c r="D69" s="14"/>
      <c r="E69" s="16"/>
      <c r="F69" s="16"/>
      <c r="G69" s="16"/>
      <c r="H69" s="16"/>
      <c r="I69" s="16"/>
      <c r="J69" s="16"/>
      <c r="K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</row>
    <row r="70" spans="2:38" x14ac:dyDescent="0.25">
      <c r="B70" t="str">
        <f>Components!A160</f>
        <v>Galley_HotCounter2</v>
      </c>
      <c r="C70" s="4">
        <f>Components!K160</f>
        <v>11.727777777777778</v>
      </c>
      <c r="D70" s="14"/>
      <c r="E70" s="16"/>
      <c r="F70" s="16"/>
      <c r="G70" s="16"/>
      <c r="H70" s="16"/>
      <c r="I70" s="16"/>
      <c r="J70" s="16"/>
      <c r="K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</row>
    <row r="71" spans="2:38" x14ac:dyDescent="0.25">
      <c r="B71" t="str">
        <f>Components!A161</f>
        <v>Galley_HotCounter3</v>
      </c>
      <c r="C71" s="4">
        <f>Components!K161</f>
        <v>17.591666666666665</v>
      </c>
      <c r="D71" s="14"/>
      <c r="E71" s="16"/>
      <c r="F71" s="16"/>
      <c r="G71" s="16"/>
      <c r="H71" s="16"/>
      <c r="I71" s="16"/>
      <c r="J71" s="16"/>
      <c r="K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</row>
    <row r="72" spans="2:38" x14ac:dyDescent="0.25">
      <c r="B72" t="str">
        <f>Components!A162</f>
        <v>Galley_HotCounter4</v>
      </c>
      <c r="C72" s="4">
        <f>Components!K162</f>
        <v>17.591666666666665</v>
      </c>
      <c r="D72" s="14"/>
      <c r="E72" s="16"/>
      <c r="F72" s="16"/>
      <c r="G72" s="16"/>
      <c r="H72" s="16"/>
      <c r="I72" s="16"/>
      <c r="J72" s="16"/>
      <c r="K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</row>
    <row r="73" spans="2:38" x14ac:dyDescent="0.25">
      <c r="B73" t="str">
        <f>Components!A163</f>
        <v>Galley_HotCounter5</v>
      </c>
      <c r="C73" s="4">
        <f>Components!K163</f>
        <v>17.591666666666665</v>
      </c>
      <c r="D73" s="14"/>
      <c r="E73" s="16"/>
      <c r="F73" s="16"/>
      <c r="G73" s="16"/>
      <c r="H73" s="16"/>
      <c r="I73" s="16"/>
      <c r="J73" s="16"/>
      <c r="K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</row>
    <row r="74" spans="2:38" x14ac:dyDescent="0.25">
      <c r="B74" t="str">
        <f>Components!A164</f>
        <v>Galley_HotCounter6</v>
      </c>
      <c r="C74" s="4">
        <f>Components!K164</f>
        <v>11.727777777777778</v>
      </c>
      <c r="D74" s="14"/>
      <c r="E74" s="16"/>
      <c r="F74" s="16"/>
      <c r="G74" s="16"/>
      <c r="H74" s="16"/>
      <c r="I74" s="16"/>
      <c r="J74" s="16"/>
      <c r="K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</row>
    <row r="75" spans="2:38" x14ac:dyDescent="0.25">
      <c r="B75" t="str">
        <f>Components!A165</f>
        <v>Galley_BoilingPan1</v>
      </c>
      <c r="C75" s="4">
        <f>Components!K165</f>
        <v>36.942500000000003</v>
      </c>
      <c r="D75" s="14"/>
      <c r="E75" s="16"/>
      <c r="F75" s="16"/>
      <c r="G75" s="16"/>
      <c r="H75" s="16"/>
      <c r="I75" s="16"/>
      <c r="J75" s="16"/>
      <c r="K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</row>
    <row r="76" spans="2:38" x14ac:dyDescent="0.25">
      <c r="B76" t="str">
        <f>Components!A166</f>
        <v>Galley_BoilingPan2</v>
      </c>
      <c r="C76" s="4">
        <f>Components!K166</f>
        <v>26.97388888888889</v>
      </c>
      <c r="D76" s="14"/>
      <c r="E76" s="16"/>
      <c r="F76" s="16"/>
      <c r="G76" s="16"/>
      <c r="H76" s="16"/>
      <c r="I76" s="16"/>
      <c r="J76" s="16"/>
      <c r="K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</row>
    <row r="77" spans="2:38" x14ac:dyDescent="0.25">
      <c r="B77" t="str">
        <f>Components!A167</f>
        <v>Galley_BoilingPan3</v>
      </c>
      <c r="C77" s="4">
        <f>Components!K167</f>
        <v>26.97388888888889</v>
      </c>
      <c r="D77" s="14"/>
      <c r="E77" s="16"/>
      <c r="F77" s="16"/>
      <c r="G77" s="16"/>
      <c r="H77" s="16"/>
      <c r="I77" s="16"/>
      <c r="J77" s="16"/>
      <c r="K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</row>
    <row r="78" spans="2:38" x14ac:dyDescent="0.25">
      <c r="B78" t="str">
        <f>Components!A168</f>
        <v>Galley_BainMarie1</v>
      </c>
      <c r="C78" s="4">
        <f>Components!K168</f>
        <v>8.7958333333333325</v>
      </c>
      <c r="D78" s="14"/>
      <c r="E78" s="16"/>
      <c r="F78" s="16"/>
      <c r="G78" s="16"/>
      <c r="H78" s="16"/>
      <c r="I78" s="16"/>
      <c r="J78" s="16"/>
      <c r="K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</row>
    <row r="79" spans="2:38" x14ac:dyDescent="0.25">
      <c r="B79" t="str">
        <f>Components!A169</f>
        <v>Galley_BainMarie2</v>
      </c>
      <c r="C79" s="4">
        <f>Components!K169</f>
        <v>14.659722222222221</v>
      </c>
      <c r="D79" s="14"/>
      <c r="E79" s="16"/>
      <c r="F79" s="16"/>
      <c r="G79" s="16"/>
      <c r="H79" s="16"/>
      <c r="I79" s="16"/>
      <c r="J79" s="16"/>
      <c r="K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</row>
    <row r="80" spans="2:38" x14ac:dyDescent="0.25">
      <c r="B80" t="str">
        <f>Components!A170</f>
        <v>Galley_BainMarie3</v>
      </c>
      <c r="C80" s="4">
        <f>Components!K170</f>
        <v>14.659722222222221</v>
      </c>
      <c r="D80" s="14"/>
      <c r="E80" s="16"/>
      <c r="F80" s="16"/>
      <c r="G80" s="16"/>
      <c r="H80" s="16"/>
      <c r="I80" s="16"/>
      <c r="J80" s="16"/>
      <c r="K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</row>
    <row r="81" spans="2:38" x14ac:dyDescent="0.25">
      <c r="B81" t="str">
        <f>Components!A171</f>
        <v>Galley_BainMarie4</v>
      </c>
      <c r="C81" s="4">
        <f>Components!K171</f>
        <v>18.764444444444443</v>
      </c>
      <c r="D81" s="14"/>
      <c r="E81" s="16"/>
      <c r="F81" s="16"/>
      <c r="G81" s="16"/>
      <c r="H81" s="16"/>
      <c r="I81" s="16"/>
      <c r="J81" s="16"/>
      <c r="K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</row>
    <row r="82" spans="2:38" x14ac:dyDescent="0.25">
      <c r="B82" t="str">
        <f>Components!A172</f>
        <v>Galley_BainMarie5</v>
      </c>
      <c r="C82" s="4">
        <f>Components!K172</f>
        <v>18.764444444444443</v>
      </c>
      <c r="D82" s="14"/>
      <c r="E82" s="16"/>
      <c r="F82" s="16"/>
      <c r="G82" s="16"/>
      <c r="H82" s="16"/>
      <c r="I82" s="16"/>
      <c r="J82" s="16"/>
      <c r="K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</row>
    <row r="83" spans="2:38" x14ac:dyDescent="0.25">
      <c r="E83" s="10">
        <f>SUM(E7:E82)</f>
        <v>3317.2019444444445</v>
      </c>
      <c r="F83" s="8"/>
      <c r="G83" s="8"/>
      <c r="H83" s="8"/>
      <c r="I83" s="8"/>
      <c r="J83" s="8"/>
      <c r="N83">
        <f>SUM(N4:N82)</f>
        <v>2791.6998277777784</v>
      </c>
      <c r="O83">
        <f t="shared" ref="O83:AK83" si="10">SUM(O4:O82)</f>
        <v>2965.2771166666671</v>
      </c>
      <c r="P83">
        <f t="shared" si="10"/>
        <v>3165.2419055555561</v>
      </c>
      <c r="Q83">
        <f t="shared" si="10"/>
        <v>3365.2066944444459</v>
      </c>
      <c r="R83">
        <f t="shared" si="10"/>
        <v>3779.2066944444459</v>
      </c>
      <c r="S83">
        <f t="shared" si="10"/>
        <v>3986.2066944444459</v>
      </c>
      <c r="T83">
        <f t="shared" si="10"/>
        <v>4132.1820305555557</v>
      </c>
      <c r="U83">
        <f t="shared" si="10"/>
        <v>4132.1820305555557</v>
      </c>
      <c r="V83">
        <f t="shared" si="10"/>
        <v>3787.1820305555561</v>
      </c>
      <c r="W83">
        <f t="shared" si="10"/>
        <v>3301.4406166666672</v>
      </c>
      <c r="X83">
        <f t="shared" si="10"/>
        <v>3587.2172416666672</v>
      </c>
      <c r="Y83">
        <f t="shared" si="10"/>
        <v>3387.2524527777787</v>
      </c>
      <c r="Z83">
        <f t="shared" si="10"/>
        <v>3187.2876638888897</v>
      </c>
      <c r="AA83">
        <f t="shared" si="10"/>
        <v>2701.5462500000003</v>
      </c>
      <c r="AB83">
        <f t="shared" si="10"/>
        <v>2301.6166722222233</v>
      </c>
      <c r="AC83">
        <f t="shared" si="10"/>
        <v>2101.6518833333339</v>
      </c>
      <c r="AD83">
        <f t="shared" si="10"/>
        <v>2239.6518833333339</v>
      </c>
      <c r="AE83">
        <f t="shared" si="10"/>
        <v>2725.3932972222233</v>
      </c>
      <c r="AF83">
        <f t="shared" si="10"/>
        <v>3132.3580861111118</v>
      </c>
      <c r="AG83">
        <f t="shared" si="10"/>
        <v>3132.3580861111118</v>
      </c>
      <c r="AH83">
        <f t="shared" si="10"/>
        <v>3046.5462500000003</v>
      </c>
      <c r="AI83">
        <f t="shared" si="10"/>
        <v>2701.5462500000003</v>
      </c>
      <c r="AJ83">
        <f t="shared" si="10"/>
        <v>2901.5110388888897</v>
      </c>
      <c r="AK83">
        <f t="shared" si="10"/>
        <v>2963.4758277777787</v>
      </c>
    </row>
    <row r="84" spans="2:38" x14ac:dyDescent="0.25">
      <c r="F84" s="8"/>
      <c r="G84" s="8"/>
      <c r="H84" s="8"/>
      <c r="I84" s="8"/>
      <c r="J84" s="8"/>
    </row>
    <row r="85" spans="2:38" x14ac:dyDescent="0.25">
      <c r="F85" s="8"/>
      <c r="G85" s="8"/>
      <c r="H85" s="8"/>
      <c r="I85" s="8"/>
      <c r="J85" s="8"/>
    </row>
    <row r="86" spans="2:38" x14ac:dyDescent="0.25">
      <c r="B86" t="s">
        <v>279</v>
      </c>
      <c r="F86" s="8"/>
      <c r="G86" s="8"/>
      <c r="H86" s="8"/>
      <c r="I86" s="8"/>
      <c r="J86" s="8"/>
    </row>
    <row r="87" spans="2:38" x14ac:dyDescent="0.25">
      <c r="B87" t="s">
        <v>302</v>
      </c>
      <c r="F87" s="8"/>
      <c r="G87" s="8"/>
      <c r="H87" s="8"/>
      <c r="I87" s="8"/>
      <c r="J87" s="8"/>
      <c r="K87" t="s">
        <v>294</v>
      </c>
      <c r="M87" t="s">
        <v>309</v>
      </c>
      <c r="N87">
        <v>0.1</v>
      </c>
      <c r="O87">
        <v>0.1</v>
      </c>
      <c r="P87">
        <v>0.1</v>
      </c>
      <c r="Q87">
        <v>0.1</v>
      </c>
      <c r="R87">
        <v>0.7</v>
      </c>
      <c r="S87">
        <v>1</v>
      </c>
      <c r="T87">
        <v>1</v>
      </c>
      <c r="U87">
        <v>1</v>
      </c>
      <c r="V87">
        <v>0.5</v>
      </c>
      <c r="W87">
        <v>0.5</v>
      </c>
      <c r="X87">
        <v>0.5</v>
      </c>
      <c r="Y87">
        <v>0.5</v>
      </c>
      <c r="Z87">
        <v>0.5</v>
      </c>
      <c r="AA87">
        <v>0.5</v>
      </c>
      <c r="AB87">
        <v>0.5</v>
      </c>
      <c r="AC87">
        <v>0.5</v>
      </c>
      <c r="AD87">
        <v>0.7</v>
      </c>
      <c r="AE87">
        <v>0.7</v>
      </c>
      <c r="AF87">
        <v>1</v>
      </c>
      <c r="AG87">
        <v>1</v>
      </c>
      <c r="AH87">
        <v>1</v>
      </c>
      <c r="AI87">
        <v>0.5</v>
      </c>
      <c r="AJ87">
        <v>0.5</v>
      </c>
      <c r="AK87">
        <v>0.3</v>
      </c>
    </row>
    <row r="88" spans="2:38" x14ac:dyDescent="0.25">
      <c r="B88" t="s">
        <v>280</v>
      </c>
      <c r="F88" s="8"/>
      <c r="G88" s="8"/>
      <c r="H88" s="8"/>
      <c r="I88" s="8"/>
      <c r="J88" s="8"/>
      <c r="K88">
        <v>0.5</v>
      </c>
      <c r="L88" t="s">
        <v>295</v>
      </c>
      <c r="M88" t="s">
        <v>310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>($K$89+$K$94)/($J$89+$J$94)</f>
        <v>0.57499999999999996</v>
      </c>
      <c r="U88">
        <f t="shared" ref="U88:Z88" si="11">($K$89+$K$94)/($J$89+$J$94)</f>
        <v>0.57499999999999996</v>
      </c>
      <c r="V88">
        <f t="shared" si="11"/>
        <v>0.57499999999999996</v>
      </c>
      <c r="W88">
        <v>0.1</v>
      </c>
      <c r="X88">
        <f t="shared" si="11"/>
        <v>0.57499999999999996</v>
      </c>
      <c r="Y88">
        <f t="shared" si="11"/>
        <v>0.57499999999999996</v>
      </c>
      <c r="Z88">
        <f t="shared" si="11"/>
        <v>0.57499999999999996</v>
      </c>
      <c r="AA88">
        <v>0.1</v>
      </c>
      <c r="AB88">
        <v>0.1</v>
      </c>
      <c r="AC88">
        <v>0.1</v>
      </c>
      <c r="AD88">
        <v>0.1</v>
      </c>
      <c r="AE88">
        <f t="shared" ref="AE88:AG88" si="12">($K$89+$K$94)/($J$89+$J$94)</f>
        <v>0.57499999999999996</v>
      </c>
      <c r="AF88">
        <f t="shared" si="12"/>
        <v>0.57499999999999996</v>
      </c>
      <c r="AG88">
        <f t="shared" si="12"/>
        <v>0.57499999999999996</v>
      </c>
      <c r="AH88">
        <v>0.1</v>
      </c>
      <c r="AI88">
        <v>0.1</v>
      </c>
      <c r="AJ88">
        <v>0.1</v>
      </c>
      <c r="AK88">
        <v>0.1</v>
      </c>
    </row>
    <row r="89" spans="2:38" x14ac:dyDescent="0.25">
      <c r="B89" t="s">
        <v>307</v>
      </c>
      <c r="F89" s="8"/>
      <c r="G89" s="8"/>
      <c r="H89" s="8"/>
      <c r="I89" s="8" t="s">
        <v>306</v>
      </c>
      <c r="J89" s="8">
        <v>1800</v>
      </c>
      <c r="K89">
        <v>1000</v>
      </c>
      <c r="L89" t="s">
        <v>296</v>
      </c>
    </row>
    <row r="90" spans="2:38" x14ac:dyDescent="0.25">
      <c r="B90" t="s">
        <v>293</v>
      </c>
      <c r="K90">
        <f>AVERAGE(N2:AL2)</f>
        <v>8.5</v>
      </c>
      <c r="L90" t="s">
        <v>301</v>
      </c>
    </row>
    <row r="91" spans="2:38" x14ac:dyDescent="0.25">
      <c r="B91" t="s">
        <v>282</v>
      </c>
      <c r="K91">
        <v>230</v>
      </c>
      <c r="L91" t="s">
        <v>303</v>
      </c>
    </row>
    <row r="92" spans="2:38" x14ac:dyDescent="0.25">
      <c r="B92" t="s">
        <v>283</v>
      </c>
      <c r="K92">
        <v>-5</v>
      </c>
      <c r="L92" t="s">
        <v>304</v>
      </c>
    </row>
    <row r="93" spans="2:38" x14ac:dyDescent="0.25">
      <c r="B93" t="s">
        <v>284</v>
      </c>
      <c r="K93">
        <v>20</v>
      </c>
      <c r="L93" t="s">
        <v>305</v>
      </c>
    </row>
    <row r="94" spans="2:38" x14ac:dyDescent="0.25">
      <c r="I94" s="8" t="s">
        <v>306</v>
      </c>
      <c r="J94">
        <v>200</v>
      </c>
      <c r="K94">
        <v>150</v>
      </c>
      <c r="L94" t="s">
        <v>312</v>
      </c>
    </row>
    <row r="95" spans="2:38" x14ac:dyDescent="0.25">
      <c r="K95" t="s">
        <v>308</v>
      </c>
      <c r="P95">
        <v>-5</v>
      </c>
      <c r="Q95">
        <v>0</v>
      </c>
      <c r="R95">
        <v>5</v>
      </c>
      <c r="S95">
        <v>10</v>
      </c>
      <c r="T95">
        <v>15</v>
      </c>
      <c r="U95">
        <v>20</v>
      </c>
    </row>
    <row r="96" spans="2:38" x14ac:dyDescent="0.25">
      <c r="B96" t="s">
        <v>287</v>
      </c>
      <c r="K96">
        <f>K92</f>
        <v>-5</v>
      </c>
      <c r="L96">
        <f>K93</f>
        <v>20</v>
      </c>
      <c r="N96" s="13">
        <f>SLOPE(K97:L97,K96:L96)</f>
        <v>-0.04</v>
      </c>
      <c r="P96">
        <f>N97+N96*P95</f>
        <v>1</v>
      </c>
    </row>
    <row r="97" spans="2:38" x14ac:dyDescent="0.25">
      <c r="B97" t="s">
        <v>285</v>
      </c>
      <c r="K97">
        <v>1</v>
      </c>
      <c r="L97">
        <v>0</v>
      </c>
      <c r="N97" s="13">
        <f>INTERCEPT(K97:L97,K96:L96)</f>
        <v>0.8</v>
      </c>
    </row>
    <row r="98" spans="2:38" x14ac:dyDescent="0.25">
      <c r="B98" t="s">
        <v>286</v>
      </c>
    </row>
    <row r="99" spans="2:38" x14ac:dyDescent="0.25">
      <c r="B99" t="s">
        <v>311</v>
      </c>
    </row>
    <row r="100" spans="2:38" x14ac:dyDescent="0.25">
      <c r="B100" t="s">
        <v>288</v>
      </c>
    </row>
    <row r="101" spans="2:38" x14ac:dyDescent="0.25">
      <c r="B101" t="s">
        <v>289</v>
      </c>
    </row>
    <row r="102" spans="2:38" ht="15.75" x14ac:dyDescent="0.25">
      <c r="N102" s="11">
        <v>8</v>
      </c>
      <c r="O102" s="11">
        <v>7</v>
      </c>
      <c r="P102" s="11">
        <v>6</v>
      </c>
      <c r="Q102" s="11">
        <v>5</v>
      </c>
      <c r="R102" s="11">
        <v>5</v>
      </c>
      <c r="S102" s="11">
        <v>5</v>
      </c>
      <c r="T102" s="11">
        <v>6</v>
      </c>
      <c r="U102" s="11">
        <v>6</v>
      </c>
      <c r="V102" s="11">
        <v>6</v>
      </c>
      <c r="W102" s="11">
        <v>7</v>
      </c>
      <c r="X102" s="11">
        <v>7</v>
      </c>
      <c r="Y102" s="11">
        <v>8</v>
      </c>
      <c r="Z102" s="11">
        <v>9</v>
      </c>
      <c r="AA102" s="11">
        <v>10</v>
      </c>
      <c r="AB102" s="11">
        <v>12</v>
      </c>
      <c r="AC102" s="11">
        <v>13</v>
      </c>
      <c r="AD102" s="11">
        <v>13</v>
      </c>
      <c r="AE102" s="11">
        <v>12</v>
      </c>
      <c r="AF102" s="11">
        <v>11</v>
      </c>
      <c r="AG102" s="11">
        <v>11</v>
      </c>
      <c r="AH102" s="11">
        <v>10</v>
      </c>
      <c r="AI102" s="11">
        <v>10</v>
      </c>
      <c r="AJ102" s="11">
        <v>9</v>
      </c>
      <c r="AK102" s="11">
        <v>8</v>
      </c>
      <c r="AL102" s="11"/>
    </row>
    <row r="103" spans="2:38" x14ac:dyDescent="0.25">
      <c r="B103" t="s">
        <v>290</v>
      </c>
    </row>
    <row r="104" spans="2:38" x14ac:dyDescent="0.25">
      <c r="B104" t="s">
        <v>291</v>
      </c>
    </row>
    <row r="105" spans="2:38" x14ac:dyDescent="0.25">
      <c r="B105" t="s">
        <v>292</v>
      </c>
    </row>
  </sheetData>
  <mergeCells count="201">
    <mergeCell ref="AI24:AI30"/>
    <mergeCell ref="AJ24:AJ30"/>
    <mergeCell ref="AK24:AK30"/>
    <mergeCell ref="AL37:AL40"/>
    <mergeCell ref="AF37:AF40"/>
    <mergeCell ref="AG37:AG40"/>
    <mergeCell ref="AH37:AH40"/>
    <mergeCell ref="AI37:AI40"/>
    <mergeCell ref="AJ37:AJ40"/>
    <mergeCell ref="AK37:AK40"/>
    <mergeCell ref="AL24:AL30"/>
    <mergeCell ref="AF24:AF30"/>
    <mergeCell ref="AG24:AG30"/>
    <mergeCell ref="AH24:AH30"/>
    <mergeCell ref="Q37:Q40"/>
    <mergeCell ref="R37:R40"/>
    <mergeCell ref="S37:S40"/>
    <mergeCell ref="AC24:AC30"/>
    <mergeCell ref="AD24:AD30"/>
    <mergeCell ref="AE24:AE30"/>
    <mergeCell ref="W24:W30"/>
    <mergeCell ref="X24:X30"/>
    <mergeCell ref="Y24:Y30"/>
    <mergeCell ref="Z24:Z30"/>
    <mergeCell ref="AA24:AA30"/>
    <mergeCell ref="AB24:AB30"/>
    <mergeCell ref="T37:T40"/>
    <mergeCell ref="U37:U40"/>
    <mergeCell ref="V37:V40"/>
    <mergeCell ref="W37:W40"/>
    <mergeCell ref="X37:X40"/>
    <mergeCell ref="Y37:Y40"/>
    <mergeCell ref="Z37:Z40"/>
    <mergeCell ref="AA37:AA40"/>
    <mergeCell ref="AB37:AB40"/>
    <mergeCell ref="AC37:AC40"/>
    <mergeCell ref="AD37:AD40"/>
    <mergeCell ref="AE37:AE40"/>
    <mergeCell ref="AL15:AL23"/>
    <mergeCell ref="N24:N30"/>
    <mergeCell ref="O24:O30"/>
    <mergeCell ref="P24:P30"/>
    <mergeCell ref="Q24:Q30"/>
    <mergeCell ref="R24:R30"/>
    <mergeCell ref="S24:S30"/>
    <mergeCell ref="T24:T30"/>
    <mergeCell ref="U24:U30"/>
    <mergeCell ref="V24:V30"/>
    <mergeCell ref="AF15:AF23"/>
    <mergeCell ref="AG15:AG23"/>
    <mergeCell ref="AH15:AH23"/>
    <mergeCell ref="AI15:AI23"/>
    <mergeCell ref="AJ15:AJ23"/>
    <mergeCell ref="AK15:AK23"/>
    <mergeCell ref="Z15:Z23"/>
    <mergeCell ref="AA15:AA23"/>
    <mergeCell ref="AB15:AB23"/>
    <mergeCell ref="AC15:AC23"/>
    <mergeCell ref="AD15:AD23"/>
    <mergeCell ref="AE15:AE23"/>
    <mergeCell ref="T15:T23"/>
    <mergeCell ref="U15:U23"/>
    <mergeCell ref="V15:V23"/>
    <mergeCell ref="W15:W23"/>
    <mergeCell ref="X15:X23"/>
    <mergeCell ref="Y15:Y23"/>
    <mergeCell ref="AI7:AI12"/>
    <mergeCell ref="AJ7:AJ12"/>
    <mergeCell ref="AK7:AK12"/>
    <mergeCell ref="AL7:AL12"/>
    <mergeCell ref="N15:N23"/>
    <mergeCell ref="O15:O23"/>
    <mergeCell ref="P15:P23"/>
    <mergeCell ref="Q15:Q23"/>
    <mergeCell ref="R15:R23"/>
    <mergeCell ref="S15:S23"/>
    <mergeCell ref="AC7:AC12"/>
    <mergeCell ref="AD7:AD12"/>
    <mergeCell ref="AE7:AE12"/>
    <mergeCell ref="AF7:AF12"/>
    <mergeCell ref="AG7:AG12"/>
    <mergeCell ref="AH7:AH12"/>
    <mergeCell ref="W7:W12"/>
    <mergeCell ref="X7:X12"/>
    <mergeCell ref="Y7:Y12"/>
    <mergeCell ref="Z7:Z12"/>
    <mergeCell ref="AA7:AA12"/>
    <mergeCell ref="AB7:AB12"/>
    <mergeCell ref="AL43:AL52"/>
    <mergeCell ref="N7:N12"/>
    <mergeCell ref="O7:O12"/>
    <mergeCell ref="P7:P12"/>
    <mergeCell ref="Q7:Q12"/>
    <mergeCell ref="R7:R12"/>
    <mergeCell ref="S7:S12"/>
    <mergeCell ref="T7:T12"/>
    <mergeCell ref="U7:U12"/>
    <mergeCell ref="V7:V12"/>
    <mergeCell ref="AF43:AF52"/>
    <mergeCell ref="AG43:AG52"/>
    <mergeCell ref="AH43:AH52"/>
    <mergeCell ref="AI43:AI52"/>
    <mergeCell ref="AJ43:AJ52"/>
    <mergeCell ref="AK43:AK52"/>
    <mergeCell ref="Z43:Z52"/>
    <mergeCell ref="AA43:AA52"/>
    <mergeCell ref="AB43:AB52"/>
    <mergeCell ref="AC43:AC52"/>
    <mergeCell ref="AD43:AD52"/>
    <mergeCell ref="AE43:AE52"/>
    <mergeCell ref="T43:T52"/>
    <mergeCell ref="U43:U52"/>
    <mergeCell ref="V43:V52"/>
    <mergeCell ref="W43:W52"/>
    <mergeCell ref="X43:X52"/>
    <mergeCell ref="Y43:Y52"/>
    <mergeCell ref="AI61:AI82"/>
    <mergeCell ref="AJ61:AJ82"/>
    <mergeCell ref="AK61:AK82"/>
    <mergeCell ref="V61:V82"/>
    <mergeCell ref="AL61:AL82"/>
    <mergeCell ref="N43:N52"/>
    <mergeCell ref="O43:O52"/>
    <mergeCell ref="P43:P52"/>
    <mergeCell ref="Q43:Q52"/>
    <mergeCell ref="R43:R52"/>
    <mergeCell ref="S43:S52"/>
    <mergeCell ref="AC61:AC82"/>
    <mergeCell ref="AD61:AD82"/>
    <mergeCell ref="AE61:AE82"/>
    <mergeCell ref="AF61:AF82"/>
    <mergeCell ref="AG61:AG82"/>
    <mergeCell ref="AH61:AH82"/>
    <mergeCell ref="W61:W82"/>
    <mergeCell ref="X61:X82"/>
    <mergeCell ref="Y61:Y82"/>
    <mergeCell ref="Z61:Z82"/>
    <mergeCell ref="AA61:AA82"/>
    <mergeCell ref="AB61:AB82"/>
    <mergeCell ref="Q61:Q82"/>
    <mergeCell ref="R61:R82"/>
    <mergeCell ref="S61:S82"/>
    <mergeCell ref="T61:T82"/>
    <mergeCell ref="U61:U82"/>
    <mergeCell ref="K61:K82"/>
    <mergeCell ref="F31:K32"/>
    <mergeCell ref="F56:K57"/>
    <mergeCell ref="N61:N82"/>
    <mergeCell ref="O61:O82"/>
    <mergeCell ref="P61:P82"/>
    <mergeCell ref="F61:F82"/>
    <mergeCell ref="G61:G82"/>
    <mergeCell ref="H61:H82"/>
    <mergeCell ref="I61:I82"/>
    <mergeCell ref="J61:J82"/>
    <mergeCell ref="N37:N40"/>
    <mergeCell ref="O37:O40"/>
    <mergeCell ref="P37:P40"/>
    <mergeCell ref="K24:K30"/>
    <mergeCell ref="K43:K52"/>
    <mergeCell ref="J37:J40"/>
    <mergeCell ref="F37:F40"/>
    <mergeCell ref="G37:G40"/>
    <mergeCell ref="H37:H40"/>
    <mergeCell ref="I37:I40"/>
    <mergeCell ref="K37:K40"/>
    <mergeCell ref="F43:F52"/>
    <mergeCell ref="G43:G52"/>
    <mergeCell ref="H43:H52"/>
    <mergeCell ref="I43:I52"/>
    <mergeCell ref="J43:J52"/>
    <mergeCell ref="F24:F30"/>
    <mergeCell ref="G24:G30"/>
    <mergeCell ref="H24:H30"/>
    <mergeCell ref="I24:I30"/>
    <mergeCell ref="F1:M1"/>
    <mergeCell ref="F7:F12"/>
    <mergeCell ref="G7:G12"/>
    <mergeCell ref="H7:H12"/>
    <mergeCell ref="I7:I12"/>
    <mergeCell ref="J7:J12"/>
    <mergeCell ref="D7:D12"/>
    <mergeCell ref="E7:E12"/>
    <mergeCell ref="D15:D23"/>
    <mergeCell ref="E15:E23"/>
    <mergeCell ref="K7:K12"/>
    <mergeCell ref="K15:K23"/>
    <mergeCell ref="F15:F23"/>
    <mergeCell ref="G15:G23"/>
    <mergeCell ref="H15:H23"/>
    <mergeCell ref="I15:I23"/>
    <mergeCell ref="J15:J23"/>
    <mergeCell ref="D37:D40"/>
    <mergeCell ref="E37:E40"/>
    <mergeCell ref="D61:D82"/>
    <mergeCell ref="E61:E82"/>
    <mergeCell ref="D24:D30"/>
    <mergeCell ref="D43:D52"/>
    <mergeCell ref="E24:E30"/>
    <mergeCell ref="E43:E52"/>
    <mergeCell ref="J24:J30"/>
  </mergeCells>
  <pageMargins left="0.7" right="0.7" top="0.75" bottom="0.75" header="0.3" footer="0.3"/>
  <pageSetup paperSize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Components</vt:lpstr>
      <vt:lpstr>Constants</vt:lpstr>
      <vt:lpstr>Assumptions for demand FB</vt:lpstr>
      <vt:lpstr>h_condensate</vt:lpstr>
      <vt:lpstr>h_steam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2016-01-13T09:53:30Z</dcterms:created>
  <dcterms:modified xsi:type="dcterms:W3CDTF">2017-05-15T15:45:03Z</dcterms:modified>
</cp:coreProperties>
</file>