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"/>
    </mc:Choice>
  </mc:AlternateContent>
  <xr:revisionPtr revIDLastSave="0" documentId="8_{76130E3A-ED04-490A-8BFC-39C55C85F729}" xr6:coauthVersionLast="47" xr6:coauthVersionMax="47" xr10:uidLastSave="{00000000-0000-0000-0000-000000000000}"/>
  <bookViews>
    <workbookView xWindow="-28920" yWindow="-4995" windowWidth="29040" windowHeight="15840" activeTab="1" xr2:uid="{B1D783F5-17AA-4934-97D6-37ACE32566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G5" i="2" s="1"/>
  <c r="E9" i="2"/>
  <c r="F9" i="2" s="1"/>
  <c r="G9" i="2" s="1"/>
  <c r="E13" i="2"/>
  <c r="F13" i="2" s="1"/>
  <c r="G13" i="2" s="1"/>
  <c r="E17" i="2"/>
  <c r="F17" i="2" s="1"/>
  <c r="G17" i="2" s="1"/>
  <c r="B2" i="2"/>
  <c r="A2" i="2"/>
  <c r="H3" i="2"/>
  <c r="E3" i="2" s="1"/>
  <c r="F3" i="2" s="1"/>
  <c r="G3" i="2" s="1"/>
  <c r="H4" i="2"/>
  <c r="E4" i="2" s="1"/>
  <c r="F4" i="2" s="1"/>
  <c r="G4" i="2" s="1"/>
  <c r="H5" i="2"/>
  <c r="H6" i="2"/>
  <c r="E6" i="2" s="1"/>
  <c r="F6" i="2" s="1"/>
  <c r="G6" i="2" s="1"/>
  <c r="H7" i="2"/>
  <c r="E7" i="2" s="1"/>
  <c r="F7" i="2" s="1"/>
  <c r="G7" i="2" s="1"/>
  <c r="H8" i="2"/>
  <c r="E8" i="2" s="1"/>
  <c r="F8" i="2" s="1"/>
  <c r="G8" i="2" s="1"/>
  <c r="H9" i="2"/>
  <c r="H10" i="2"/>
  <c r="E10" i="2" s="1"/>
  <c r="F10" i="2" s="1"/>
  <c r="G10" i="2" s="1"/>
  <c r="H11" i="2"/>
  <c r="E11" i="2" s="1"/>
  <c r="F11" i="2" s="1"/>
  <c r="G11" i="2" s="1"/>
  <c r="H12" i="2"/>
  <c r="E12" i="2" s="1"/>
  <c r="F12" i="2" s="1"/>
  <c r="G12" i="2" s="1"/>
  <c r="H13" i="2"/>
  <c r="H14" i="2"/>
  <c r="E14" i="2" s="1"/>
  <c r="F14" i="2" s="1"/>
  <c r="G14" i="2" s="1"/>
  <c r="H15" i="2"/>
  <c r="E15" i="2" s="1"/>
  <c r="F15" i="2" s="1"/>
  <c r="G15" i="2" s="1"/>
  <c r="H16" i="2"/>
  <c r="E16" i="2" s="1"/>
  <c r="F16" i="2" s="1"/>
  <c r="G16" i="2" s="1"/>
  <c r="H17" i="2"/>
  <c r="H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4" i="2"/>
  <c r="D2" i="2"/>
  <c r="C2" i="2"/>
  <c r="E2" i="2" l="1"/>
  <c r="F2" i="2" s="1"/>
  <c r="G2" i="2" s="1"/>
</calcChain>
</file>

<file path=xl/sharedStrings.xml><?xml version="1.0" encoding="utf-8"?>
<sst xmlns="http://schemas.openxmlformats.org/spreadsheetml/2006/main" count="12" uniqueCount="12">
  <si>
    <t>Bulk Lifetime</t>
  </si>
  <si>
    <t>Defect Lifetime</t>
  </si>
  <si>
    <t>Trapping Coefficient</t>
  </si>
  <si>
    <t>Vacancy concentration</t>
  </si>
  <si>
    <t>Bulk life</t>
  </si>
  <si>
    <t>Defect life</t>
  </si>
  <si>
    <t>Trapping Coeff</t>
  </si>
  <si>
    <t>Red Bulk</t>
  </si>
  <si>
    <t>I1</t>
  </si>
  <si>
    <t>I2</t>
  </si>
  <si>
    <t>Vacancy conc. Rate</t>
  </si>
  <si>
    <t>Kappa_d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</si>
</sst>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Reduced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Sheet2!$E$2:$E$17</c:f>
              <c:numCache>
                <c:formatCode>0.00E+00</c:formatCode>
                <c:ptCount val="16"/>
                <c:pt idx="0">
                  <c:v>3.3961797048042812E-10</c:v>
                </c:pt>
                <c:pt idx="1">
                  <c:v>3.4021178460237541E-10</c:v>
                </c:pt>
                <c:pt idx="2">
                  <c:v>3.4133239624176965E-10</c:v>
                </c:pt>
                <c:pt idx="3">
                  <c:v>3.4237175145271115E-10</c:v>
                </c:pt>
                <c:pt idx="4">
                  <c:v>3.4333837897344161E-10</c:v>
                </c:pt>
                <c:pt idx="5">
                  <c:v>3.4423965431278047E-10</c:v>
                </c:pt>
                <c:pt idx="6">
                  <c:v>3.4796417401194201E-10</c:v>
                </c:pt>
                <c:pt idx="7">
                  <c:v>3.5290692545213943E-10</c:v>
                </c:pt>
                <c:pt idx="8">
                  <c:v>3.5603855161232214E-10</c:v>
                </c:pt>
                <c:pt idx="9">
                  <c:v>3.5820036540803903E-10</c:v>
                </c:pt>
                <c:pt idx="10">
                  <c:v>3.5978246539222153E-10</c:v>
                </c:pt>
                <c:pt idx="11">
                  <c:v>3.6388318863456995E-10</c:v>
                </c:pt>
                <c:pt idx="12">
                  <c:v>3.6660683012259202E-10</c:v>
                </c:pt>
                <c:pt idx="13">
                  <c:v>3.6765222659800061E-10</c:v>
                </c:pt>
                <c:pt idx="14">
                  <c:v>3.6820518758684583E-10</c:v>
                </c:pt>
                <c:pt idx="15">
                  <c:v>3.6854732895970011E-10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4567-9F29-44B9A8A4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81631"/>
        <c:axId val="1293315775"/>
      </c:scatterChart>
      <c:valAx>
        <c:axId val="111028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5775"/>
        <c:crosses val="autoZero"/>
        <c:crossBetween val="midCat"/>
      </c:valAx>
      <c:valAx>
        <c:axId val="12933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0.00%</c:formatCode>
                <c:ptCount val="16"/>
                <c:pt idx="0">
                  <c:v>1.993453162671292E-2</c:v>
                </c:pt>
                <c:pt idx="1">
                  <c:v>3.908982588307728E-2</c:v>
                </c:pt>
                <c:pt idx="2">
                  <c:v>7.5238588444181798E-2</c:v>
                </c:pt>
                <c:pt idx="3">
                  <c:v>0.10876617589390758</c:v>
                </c:pt>
                <c:pt idx="4">
                  <c:v>0.13994770882069654</c:v>
                </c:pt>
                <c:pt idx="5">
                  <c:v>0.16902110686388566</c:v>
                </c:pt>
                <c:pt idx="6">
                  <c:v>0.28916690361103187</c:v>
                </c:pt>
                <c:pt idx="7">
                  <c:v>0.44861049845611017</c:v>
                </c:pt>
                <c:pt idx="8">
                  <c:v>0.54963069717168156</c:v>
                </c:pt>
                <c:pt idx="9">
                  <c:v>0.61936662606577464</c:v>
                </c:pt>
                <c:pt idx="10">
                  <c:v>0.67040210942650058</c:v>
                </c:pt>
                <c:pt idx="11">
                  <c:v>0.80268350434096547</c:v>
                </c:pt>
                <c:pt idx="12">
                  <c:v>0.89054290718038742</c:v>
                </c:pt>
                <c:pt idx="13">
                  <c:v>0.9242653741290513</c:v>
                </c:pt>
                <c:pt idx="14">
                  <c:v>0.94210282538212298</c:v>
                </c:pt>
                <c:pt idx="15">
                  <c:v>0.95313964386129335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I2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0.00%</c:formatCode>
                <c:ptCount val="16"/>
                <c:pt idx="0">
                  <c:v>0.98006546837328712</c:v>
                </c:pt>
                <c:pt idx="1">
                  <c:v>0.9609101741169227</c:v>
                </c:pt>
                <c:pt idx="2">
                  <c:v>0.92476141155581826</c:v>
                </c:pt>
                <c:pt idx="3">
                  <c:v>0.89123382410609242</c:v>
                </c:pt>
                <c:pt idx="4">
                  <c:v>0.86005229117930349</c:v>
                </c:pt>
                <c:pt idx="5">
                  <c:v>0.83097889313611439</c:v>
                </c:pt>
                <c:pt idx="6">
                  <c:v>0.71083309638896819</c:v>
                </c:pt>
                <c:pt idx="7">
                  <c:v>0.55138950154388988</c:v>
                </c:pt>
                <c:pt idx="8">
                  <c:v>0.45036930282831844</c:v>
                </c:pt>
                <c:pt idx="9">
                  <c:v>0.38063337393422536</c:v>
                </c:pt>
                <c:pt idx="10">
                  <c:v>0.32959789057349942</c:v>
                </c:pt>
                <c:pt idx="11">
                  <c:v>0.19731649565903453</c:v>
                </c:pt>
                <c:pt idx="12">
                  <c:v>0.10945709281961258</c:v>
                </c:pt>
                <c:pt idx="13">
                  <c:v>7.5734625870948702E-2</c:v>
                </c:pt>
                <c:pt idx="14">
                  <c:v>5.7897174617877023E-2</c:v>
                </c:pt>
                <c:pt idx="15">
                  <c:v>4.6860356138706649E-2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17</xdr:row>
      <xdr:rowOff>185737</xdr:rowOff>
    </xdr:from>
    <xdr:to>
      <xdr:col>9</xdr:col>
      <xdr:colOff>357187</xdr:colOff>
      <xdr:row>32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AEBDC-C7FD-8E8E-DB19-7F6A9E87C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0</xdr:rowOff>
    </xdr:from>
    <xdr:to>
      <xdr:col>16</xdr:col>
      <xdr:colOff>319087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3098-EB0B-408C-A6F5-0F52F834EB3C}">
  <dimension ref="A1:K1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5.140625" customWidth="1"/>
    <col min="3" max="3" width="20.85546875" customWidth="1"/>
    <col min="4" max="4" width="9.140625" customWidth="1"/>
  </cols>
  <sheetData>
    <row r="1" spans="1:11" x14ac:dyDescent="0.25">
      <c r="A1" t="s">
        <v>0</v>
      </c>
      <c r="B1" t="s">
        <v>1</v>
      </c>
      <c r="C1" t="s">
        <v>3</v>
      </c>
      <c r="K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H17"/>
  <sheetViews>
    <sheetView tabSelected="1" workbookViewId="0">
      <selection activeCell="O25" sqref="O25"/>
    </sheetView>
  </sheetViews>
  <sheetFormatPr defaultRowHeight="15" x14ac:dyDescent="0.25"/>
  <cols>
    <col min="2" max="2" width="9.7109375" customWidth="1"/>
    <col min="3" max="3" width="14.140625" customWidth="1"/>
    <col min="4" max="4" width="17.42578125" customWidth="1"/>
    <col min="8" max="8" width="9.140625" customWidth="1"/>
    <col min="9" max="9" width="17.5703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10</v>
      </c>
      <c r="E1" t="s">
        <v>7</v>
      </c>
      <c r="F1" t="s">
        <v>8</v>
      </c>
      <c r="G1" t="s">
        <v>9</v>
      </c>
      <c r="H1" t="s">
        <v>11</v>
      </c>
    </row>
    <row r="2" spans="1:8" x14ac:dyDescent="0.25">
      <c r="A2">
        <f>339*10^-12</f>
        <v>3.3900000000000002E-10</v>
      </c>
      <c r="B2">
        <f>0.00000000037</f>
        <v>3.7000000000000001E-10</v>
      </c>
      <c r="C2" s="1">
        <f>6*10^-8</f>
        <v>6.0000000000000008E-8</v>
      </c>
      <c r="D2">
        <f>1*10^15</f>
        <v>1000000000000000</v>
      </c>
      <c r="E2" s="1">
        <f>(1+H2*$B$2)/(1+H2*$A$2)*$A$2</f>
        <v>3.3961797048042812E-10</v>
      </c>
      <c r="F2" s="2">
        <f>(E2-$A$2)/($B$2-$A$2)</f>
        <v>1.993453162671292E-2</v>
      </c>
      <c r="G2" s="2">
        <f>1-F2</f>
        <v>0.98006546837328712</v>
      </c>
      <c r="H2" s="1">
        <f>$C$2*D2</f>
        <v>60000000.000000007</v>
      </c>
    </row>
    <row r="3" spans="1:8" x14ac:dyDescent="0.25">
      <c r="D3">
        <f>2*10^15</f>
        <v>2000000000000000</v>
      </c>
      <c r="E3" s="1">
        <f t="shared" ref="E3:E17" si="0">(1+H3*$B$2)/(1+H3*$A$2)*$A$2</f>
        <v>3.4021178460237541E-10</v>
      </c>
      <c r="F3" s="2">
        <f t="shared" ref="F3:F17" si="1">(E3-$A$2)/($B$2-$A$2)</f>
        <v>3.908982588307728E-2</v>
      </c>
      <c r="G3" s="2">
        <f t="shared" ref="G3:G17" si="2">1-F3</f>
        <v>0.9609101741169227</v>
      </c>
      <c r="H3" s="1">
        <f>$C$2*D3</f>
        <v>120000000.00000001</v>
      </c>
    </row>
    <row r="4" spans="1:8" x14ac:dyDescent="0.25">
      <c r="D4">
        <f>4*10^15</f>
        <v>4000000000000000</v>
      </c>
      <c r="E4" s="1">
        <f t="shared" si="0"/>
        <v>3.4133239624176965E-10</v>
      </c>
      <c r="F4" s="2">
        <f t="shared" si="1"/>
        <v>7.5238588444181798E-2</v>
      </c>
      <c r="G4" s="2">
        <f t="shared" si="2"/>
        <v>0.92476141155581826</v>
      </c>
      <c r="H4" s="1">
        <f>$C$2*D4</f>
        <v>240000000.00000003</v>
      </c>
    </row>
    <row r="5" spans="1:8" x14ac:dyDescent="0.25">
      <c r="D5">
        <f>6*10^15</f>
        <v>6000000000000000</v>
      </c>
      <c r="E5" s="1">
        <f t="shared" si="0"/>
        <v>3.4237175145271115E-10</v>
      </c>
      <c r="F5" s="2">
        <f t="shared" si="1"/>
        <v>0.10876617589390758</v>
      </c>
      <c r="G5" s="2">
        <f t="shared" si="2"/>
        <v>0.89123382410609242</v>
      </c>
      <c r="H5" s="1">
        <f>$C$2*D5</f>
        <v>360000000.00000006</v>
      </c>
    </row>
    <row r="6" spans="1:8" x14ac:dyDescent="0.25">
      <c r="D6">
        <f>8*10^15</f>
        <v>8000000000000000</v>
      </c>
      <c r="E6" s="1">
        <f t="shared" si="0"/>
        <v>3.4333837897344161E-10</v>
      </c>
      <c r="F6" s="2">
        <f t="shared" si="1"/>
        <v>0.13994770882069654</v>
      </c>
      <c r="G6" s="2">
        <f t="shared" si="2"/>
        <v>0.86005229117930349</v>
      </c>
      <c r="H6" s="1">
        <f>$C$2*D6</f>
        <v>480000000.00000006</v>
      </c>
    </row>
    <row r="7" spans="1:8" x14ac:dyDescent="0.25">
      <c r="D7">
        <f>10*10^15</f>
        <v>1E+16</v>
      </c>
      <c r="E7" s="1">
        <f t="shared" si="0"/>
        <v>3.4423965431278047E-10</v>
      </c>
      <c r="F7" s="2">
        <f t="shared" si="1"/>
        <v>0.16902110686388566</v>
      </c>
      <c r="G7" s="2">
        <f t="shared" si="2"/>
        <v>0.83097889313611439</v>
      </c>
      <c r="H7" s="1">
        <f>$C$2*D7</f>
        <v>600000000.00000012</v>
      </c>
    </row>
    <row r="8" spans="1:8" x14ac:dyDescent="0.25">
      <c r="D8">
        <f>20*10^15</f>
        <v>2E+16</v>
      </c>
      <c r="E8" s="1">
        <f t="shared" si="0"/>
        <v>3.4796417401194201E-10</v>
      </c>
      <c r="F8" s="2">
        <f t="shared" si="1"/>
        <v>0.28916690361103187</v>
      </c>
      <c r="G8" s="2">
        <f t="shared" si="2"/>
        <v>0.71083309638896819</v>
      </c>
      <c r="H8" s="1">
        <f>$C$2*D8</f>
        <v>1200000000.0000002</v>
      </c>
    </row>
    <row r="9" spans="1:8" x14ac:dyDescent="0.25">
      <c r="D9">
        <f>40*10^15</f>
        <v>4E+16</v>
      </c>
      <c r="E9" s="1">
        <f t="shared" si="0"/>
        <v>3.5290692545213943E-10</v>
      </c>
      <c r="F9" s="2">
        <f t="shared" si="1"/>
        <v>0.44861049845611017</v>
      </c>
      <c r="G9" s="2">
        <f t="shared" si="2"/>
        <v>0.55138950154388988</v>
      </c>
      <c r="H9" s="1">
        <f>$C$2*D9</f>
        <v>2400000000.0000005</v>
      </c>
    </row>
    <row r="10" spans="1:8" x14ac:dyDescent="0.25">
      <c r="D10">
        <f>60*10^15</f>
        <v>6E+16</v>
      </c>
      <c r="E10" s="1">
        <f t="shared" si="0"/>
        <v>3.5603855161232214E-10</v>
      </c>
      <c r="F10" s="2">
        <f t="shared" si="1"/>
        <v>0.54963069717168156</v>
      </c>
      <c r="G10" s="2">
        <f t="shared" si="2"/>
        <v>0.45036930282831844</v>
      </c>
      <c r="H10" s="1">
        <f>$C$2*D10</f>
        <v>3600000000.0000005</v>
      </c>
    </row>
    <row r="11" spans="1:8" x14ac:dyDescent="0.25">
      <c r="D11">
        <f>80*10^15</f>
        <v>8E+16</v>
      </c>
      <c r="E11" s="1">
        <f t="shared" si="0"/>
        <v>3.5820036540803903E-10</v>
      </c>
      <c r="F11" s="2">
        <f t="shared" si="1"/>
        <v>0.61936662606577464</v>
      </c>
      <c r="G11" s="2">
        <f t="shared" si="2"/>
        <v>0.38063337393422536</v>
      </c>
      <c r="H11" s="1">
        <f>$C$2*D11</f>
        <v>4800000000.000001</v>
      </c>
    </row>
    <row r="12" spans="1:8" x14ac:dyDescent="0.25">
      <c r="D12">
        <f>100*10^15</f>
        <v>1E+17</v>
      </c>
      <c r="E12" s="1">
        <f t="shared" si="0"/>
        <v>3.5978246539222153E-10</v>
      </c>
      <c r="F12" s="2">
        <f t="shared" si="1"/>
        <v>0.67040210942650058</v>
      </c>
      <c r="G12" s="2">
        <f t="shared" si="2"/>
        <v>0.32959789057349942</v>
      </c>
      <c r="H12" s="1">
        <f>$C$2*D12</f>
        <v>6000000000.000001</v>
      </c>
    </row>
    <row r="13" spans="1:8" x14ac:dyDescent="0.25">
      <c r="D13">
        <f>200*10^15</f>
        <v>2E+17</v>
      </c>
      <c r="E13" s="1">
        <f t="shared" si="0"/>
        <v>3.6388318863456995E-10</v>
      </c>
      <c r="F13" s="2">
        <f t="shared" si="1"/>
        <v>0.80268350434096547</v>
      </c>
      <c r="G13" s="2">
        <f t="shared" si="2"/>
        <v>0.19731649565903453</v>
      </c>
      <c r="H13" s="1">
        <f>$C$2*D13</f>
        <v>12000000000.000002</v>
      </c>
    </row>
    <row r="14" spans="1:8" x14ac:dyDescent="0.25">
      <c r="D14">
        <f>400*10^15</f>
        <v>4E+17</v>
      </c>
      <c r="E14" s="1">
        <f t="shared" si="0"/>
        <v>3.6660683012259202E-10</v>
      </c>
      <c r="F14" s="2">
        <f t="shared" si="1"/>
        <v>0.89054290718038742</v>
      </c>
      <c r="G14" s="2">
        <f t="shared" si="2"/>
        <v>0.10945709281961258</v>
      </c>
      <c r="H14" s="1">
        <f>$C$2*D14</f>
        <v>24000000000.000004</v>
      </c>
    </row>
    <row r="15" spans="1:8" x14ac:dyDescent="0.25">
      <c r="D15">
        <f>600*10^15</f>
        <v>6E+17</v>
      </c>
      <c r="E15" s="1">
        <f t="shared" si="0"/>
        <v>3.6765222659800061E-10</v>
      </c>
      <c r="F15" s="2">
        <f t="shared" si="1"/>
        <v>0.9242653741290513</v>
      </c>
      <c r="G15" s="2">
        <f t="shared" si="2"/>
        <v>7.5734625870948702E-2</v>
      </c>
      <c r="H15" s="1">
        <f>$C$2*D15</f>
        <v>36000000000.000008</v>
      </c>
    </row>
    <row r="16" spans="1:8" x14ac:dyDescent="0.25">
      <c r="D16">
        <f>800*10^15</f>
        <v>8E+17</v>
      </c>
      <c r="E16" s="1">
        <f t="shared" si="0"/>
        <v>3.6820518758684583E-10</v>
      </c>
      <c r="F16" s="2">
        <f t="shared" si="1"/>
        <v>0.94210282538212298</v>
      </c>
      <c r="G16" s="2">
        <f t="shared" si="2"/>
        <v>5.7897174617877023E-2</v>
      </c>
      <c r="H16" s="1">
        <f>$C$2*D16</f>
        <v>48000000000.000008</v>
      </c>
    </row>
    <row r="17" spans="4:8" x14ac:dyDescent="0.25">
      <c r="D17">
        <f>1000*10^15</f>
        <v>1E+18</v>
      </c>
      <c r="E17" s="1">
        <f t="shared" si="0"/>
        <v>3.6854732895970011E-10</v>
      </c>
      <c r="F17" s="2">
        <f t="shared" si="1"/>
        <v>0.95313964386129335</v>
      </c>
      <c r="G17" s="2">
        <f t="shared" si="2"/>
        <v>4.6860356138706649E-2</v>
      </c>
      <c r="H17" s="1">
        <f>$C$2*D17</f>
        <v>60000000000.000008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2024-02-06T15:14:41Z</dcterms:modified>
</cp:coreProperties>
</file>