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5FADF9A0-309B-4E66-9433-EEB61CC44606}" xr6:coauthVersionLast="47" xr6:coauthVersionMax="47" xr10:uidLastSave="{00000000-0000-0000-0000-000000000000}"/>
  <bookViews>
    <workbookView xWindow="-120" yWindow="-120" windowWidth="20730" windowHeight="11160" activeTab="1" xr2:uid="{B1D783F5-17AA-4934-97D6-37ACE32566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M36" i="2"/>
  <c r="M37" i="2"/>
  <c r="M38" i="2"/>
  <c r="M39" i="2"/>
  <c r="M40" i="2"/>
  <c r="M41" i="2"/>
  <c r="M35" i="2"/>
  <c r="L36" i="2"/>
  <c r="L37" i="2"/>
  <c r="L38" i="2"/>
  <c r="L39" i="2"/>
  <c r="L40" i="2"/>
  <c r="L41" i="2"/>
  <c r="L35" i="2"/>
  <c r="K41" i="2"/>
  <c r="K40" i="2"/>
  <c r="K39" i="2"/>
  <c r="K38" i="2"/>
  <c r="K37" i="2"/>
  <c r="K36" i="2"/>
  <c r="J36" i="2"/>
  <c r="J37" i="2"/>
  <c r="J38" i="2"/>
  <c r="J39" i="2"/>
  <c r="J40" i="2"/>
  <c r="J41" i="2"/>
  <c r="J35" i="2"/>
  <c r="I41" i="2"/>
  <c r="I40" i="2"/>
  <c r="I39" i="2"/>
  <c r="I38" i="2"/>
  <c r="I37" i="2"/>
  <c r="I36" i="2"/>
  <c r="I35" i="2"/>
  <c r="B2" i="2"/>
  <c r="B3" i="2" s="1"/>
  <c r="A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s="1"/>
  <c r="G5" i="2" s="1"/>
  <c r="D5" i="2" l="1"/>
  <c r="A3" i="2"/>
  <c r="I5" i="2"/>
  <c r="H5" i="2" s="1"/>
  <c r="K4" i="2"/>
  <c r="F4" i="2" s="1"/>
  <c r="G4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E5" i="2" l="1"/>
  <c r="J5" i="2"/>
  <c r="I2" i="2"/>
  <c r="H2" i="2" s="1"/>
  <c r="F2" i="2"/>
  <c r="G2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D2" i="2"/>
  <c r="D6" i="2"/>
  <c r="I6" i="2"/>
  <c r="H6" i="2" s="1"/>
  <c r="D3" i="2"/>
  <c r="I3" i="2"/>
  <c r="H3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E2" i="2" l="1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<sst xmlns="http://schemas.openxmlformats.org/spreadsheetml/2006/main" count="29" uniqueCount="29">
  <si>
    <t>Bulk Lifetime</t>
  </si>
  <si>
    <t>Defect Lifetime</t>
  </si>
  <si>
    <t>Trapping Coefficient</t>
  </si>
  <si>
    <t>Vacancy concentration</t>
  </si>
  <si>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</si>
  <si>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</si>
  <si>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</si>
  <si>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</si>
  <si>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</si>
  <si>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</si>
  <si>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</si>
  <si>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</si>
  <si>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</si>
  <si>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</si>
  <si>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</si>
  <si>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I2 (Kanda)</t>
  </si>
  <si>
    <t>80-20</t>
  </si>
  <si>
    <t>70-30</t>
  </si>
  <si>
    <t>50-50</t>
  </si>
  <si>
    <t>40-60</t>
  </si>
  <si>
    <t>30-70</t>
  </si>
  <si>
    <t>10-90</t>
  </si>
  <si>
    <t>5-95</t>
  </si>
  <si>
    <t>R.Bulk</t>
  </si>
  <si>
    <t>tau_3</t>
  </si>
  <si>
    <t>rel I2</t>
  </si>
  <si>
    <t>rel I1</t>
  </si>
  <si>
    <t>abs I1</t>
  </si>
  <si>
    <t>abs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</si>
</sst>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0.80465558145450566</c:v>
                </c:pt>
                <c:pt idx="1">
                  <c:v>0.67315793588062067</c:v>
                </c:pt>
                <c:pt idx="2">
                  <c:v>0.50733840453527779</c:v>
                </c:pt>
                <c:pt idx="3">
                  <c:v>0.40706560847116635</c:v>
                </c:pt>
                <c:pt idx="4">
                  <c:v>0.33988842888218351</c:v>
                </c:pt>
                <c:pt idx="5">
                  <c:v>0.291742739370212</c:v>
                </c:pt>
                <c:pt idx="6">
                  <c:v>0.17078384274664482</c:v>
                </c:pt>
                <c:pt idx="7">
                  <c:v>9.3364494988434799E-2</c:v>
                </c:pt>
                <c:pt idx="8">
                  <c:v>6.4242313718013477E-2</c:v>
                </c:pt>
                <c:pt idx="9">
                  <c:v>4.8968192789354603E-2</c:v>
                </c:pt>
                <c:pt idx="10">
                  <c:v>3.9562010260598801E-2</c:v>
                </c:pt>
                <c:pt idx="11">
                  <c:v>2.0180189563587136E-2</c:v>
                </c:pt>
                <c:pt idx="12">
                  <c:v>1.0192942538108429E-2</c:v>
                </c:pt>
                <c:pt idx="13">
                  <c:v>6.8184617550280935E-3</c:v>
                </c:pt>
                <c:pt idx="14">
                  <c:v>5.1225783423997084E-3</c:v>
                </c:pt>
                <c:pt idx="15">
                  <c:v>4.1022655092102234E-3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 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0.19534441854549431</c:v>
                </c:pt>
                <c:pt idx="1">
                  <c:v>0.32684206411937933</c:v>
                </c:pt>
                <c:pt idx="2">
                  <c:v>0.49266159546472221</c:v>
                </c:pt>
                <c:pt idx="3">
                  <c:v>0.59293439152883365</c:v>
                </c:pt>
                <c:pt idx="4">
                  <c:v>0.66011157111781649</c:v>
                </c:pt>
                <c:pt idx="5">
                  <c:v>0.708257260629788</c:v>
                </c:pt>
                <c:pt idx="6">
                  <c:v>0.82921615725335518</c:v>
                </c:pt>
                <c:pt idx="7">
                  <c:v>0.9066355050115652</c:v>
                </c:pt>
                <c:pt idx="8">
                  <c:v>0.93575768628198652</c:v>
                </c:pt>
                <c:pt idx="9">
                  <c:v>0.9510318072106454</c:v>
                </c:pt>
                <c:pt idx="10">
                  <c:v>0.9604379897394012</c:v>
                </c:pt>
                <c:pt idx="11">
                  <c:v>0.97981981043641286</c:v>
                </c:pt>
                <c:pt idx="12">
                  <c:v>0.98980705746189157</c:v>
                </c:pt>
                <c:pt idx="13">
                  <c:v>0.99318153824497191</c:v>
                </c:pt>
                <c:pt idx="14">
                  <c:v>0.99487742165760029</c:v>
                </c:pt>
                <c:pt idx="15">
                  <c:v>0.99589773449078978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Bulk (ps)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14287</xdr:rowOff>
    </xdr:from>
    <xdr:to>
      <xdr:col>20</xdr:col>
      <xdr:colOff>381000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3098-EB0B-408C-A6F5-0F52F834EB3C}">
  <dimension ref="A1:K1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5.140625" customWidth="1"/>
    <col min="3" max="3" width="20.85546875" customWidth="1"/>
    <col min="4" max="4" width="9.140625" customWidth="1"/>
  </cols>
  <sheetData>
    <row r="1" spans="1:11" x14ac:dyDescent="0.25">
      <c r="A1" t="s">
        <v>0</v>
      </c>
      <c r="B1" t="s">
        <v>1</v>
      </c>
      <c r="C1" t="s">
        <v>3</v>
      </c>
      <c r="K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M43"/>
  <sheetViews>
    <sheetView tabSelected="1" topLeftCell="J32" workbookViewId="0">
      <selection activeCell="K35" sqref="K35:K41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10</v>
      </c>
      <c r="E1" t="s">
        <v>12</v>
      </c>
      <c r="F1" t="s">
        <v>11</v>
      </c>
      <c r="G1" t="s">
        <v>13</v>
      </c>
      <c r="H1" t="s">
        <v>7</v>
      </c>
      <c r="I1" t="s">
        <v>15</v>
      </c>
      <c r="J1" t="s">
        <v>14</v>
      </c>
      <c r="K1" t="s">
        <v>9</v>
      </c>
      <c r="L1" t="s">
        <v>8</v>
      </c>
    </row>
    <row r="2" spans="1:12" x14ac:dyDescent="0.25">
      <c r="A2">
        <f>339*10^-12</f>
        <v>3.3900000000000002E-10</v>
      </c>
      <c r="B2">
        <f>0.00000000037</f>
        <v>3.7000000000000001E-10</v>
      </c>
      <c r="C2" s="1">
        <f>6*10^-8</f>
        <v>6.0000000000000008E-8</v>
      </c>
      <c r="D2" s="1">
        <f t="shared" ref="D2:D17" si="0">(1+K2*$B$2)/(1+K2*$A$2)*$A$2</f>
        <v>3.3961797048042812E-10</v>
      </c>
      <c r="E2" s="3">
        <f>D2*10^12</f>
        <v>339.61797048042814</v>
      </c>
      <c r="F2" s="1">
        <f>1/(1/$A$2+K2)</f>
        <v>3.3224219377854446E-10</v>
      </c>
      <c r="G2" s="3">
        <f>F2*10^12</f>
        <v>332.24219377854445</v>
      </c>
      <c r="H2" s="2">
        <f>1-I2</f>
        <v>0.80465558145450566</v>
      </c>
      <c r="I2" s="2">
        <f>K2/(1/$A$2-1/$B$2+K2)</f>
        <v>0.19534441854549431</v>
      </c>
      <c r="J2" s="2">
        <f t="shared" ref="J2:J17" si="1">(D2-F2)/($B$2-F2)</f>
        <v>0.19534441854549364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370</v>
      </c>
      <c r="D3" s="1">
        <f t="shared" si="0"/>
        <v>3.4021178460237541E-10</v>
      </c>
      <c r="E3" s="3">
        <f t="shared" ref="E3:E17" si="3">D3*10^12</f>
        <v>340.21178460237542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0.67315793588062067</v>
      </c>
      <c r="I3" s="2">
        <f t="shared" ref="I3:I17" si="7">K3/(1/$A$2-1/$B$2+K3)</f>
        <v>0.32684206411937933</v>
      </c>
      <c r="J3" s="2">
        <f t="shared" si="1"/>
        <v>0.32684206411937955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3.4133239624176965E-10</v>
      </c>
      <c r="E4" s="3">
        <f t="shared" si="3"/>
        <v>341.33239624176963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0.50733840453527779</v>
      </c>
      <c r="I4" s="2">
        <f t="shared" si="7"/>
        <v>0.49266159546472221</v>
      </c>
      <c r="J4" s="2">
        <f t="shared" si="1"/>
        <v>0.49266159546472199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3.4237175145271115E-10</v>
      </c>
      <c r="E5" s="3">
        <f t="shared" si="3"/>
        <v>342.37175145271118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0.40706560847116635</v>
      </c>
      <c r="I5" s="2">
        <f t="shared" si="7"/>
        <v>0.59293439152883365</v>
      </c>
      <c r="J5" s="2">
        <f t="shared" si="1"/>
        <v>0.59293439152883332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3.4333837897344161E-10</v>
      </c>
      <c r="E6" s="3">
        <f t="shared" si="3"/>
        <v>343.33837897344159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0.33988842888218351</v>
      </c>
      <c r="I6" s="2">
        <f t="shared" si="7"/>
        <v>0.66011157111781649</v>
      </c>
      <c r="J6" s="2">
        <f t="shared" si="1"/>
        <v>0.66011157111781626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3.4423965431278047E-10</v>
      </c>
      <c r="E7" s="3">
        <f t="shared" si="3"/>
        <v>344.23965431278049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0.291742739370212</v>
      </c>
      <c r="I7" s="2">
        <f t="shared" si="7"/>
        <v>0.708257260629788</v>
      </c>
      <c r="J7" s="2">
        <f t="shared" si="1"/>
        <v>0.70825726062978789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3.4796417401194201E-10</v>
      </c>
      <c r="E8" s="3">
        <f t="shared" si="3"/>
        <v>347.96417401194202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0.17078384274664482</v>
      </c>
      <c r="I8" s="2">
        <f t="shared" si="7"/>
        <v>0.82921615725335518</v>
      </c>
      <c r="J8" s="2">
        <f t="shared" si="1"/>
        <v>0.82921615725335496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3.5290692545213943E-10</v>
      </c>
      <c r="E9" s="3">
        <f t="shared" si="3"/>
        <v>352.90692545213943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9.3364494988434799E-2</v>
      </c>
      <c r="I9" s="2">
        <f t="shared" si="7"/>
        <v>0.9066355050115652</v>
      </c>
      <c r="J9" s="2">
        <f t="shared" si="1"/>
        <v>0.90663550501156531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3.5603855161232214E-10</v>
      </c>
      <c r="E10" s="3">
        <f t="shared" si="3"/>
        <v>356.03855161232212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6.4242313718013477E-2</v>
      </c>
      <c r="I10" s="2">
        <f t="shared" si="7"/>
        <v>0.93575768628198652</v>
      </c>
      <c r="J10" s="2">
        <f t="shared" si="1"/>
        <v>0.93575768628198652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3.5820036540803903E-10</v>
      </c>
      <c r="E11" s="3">
        <f t="shared" si="3"/>
        <v>358.20036540803903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4.8968192789354603E-2</v>
      </c>
      <c r="I11" s="2">
        <f t="shared" si="7"/>
        <v>0.9510318072106454</v>
      </c>
      <c r="J11" s="2">
        <f t="shared" si="1"/>
        <v>0.9510318072106454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3.5978246539222153E-10</v>
      </c>
      <c r="E12" s="3">
        <f t="shared" si="3"/>
        <v>359.78246539222152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3.9562010260598801E-2</v>
      </c>
      <c r="I12" s="2">
        <f t="shared" si="7"/>
        <v>0.9604379897394012</v>
      </c>
      <c r="J12" s="2">
        <f t="shared" si="1"/>
        <v>0.96043798973940131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3.6388318863456995E-10</v>
      </c>
      <c r="E13" s="3">
        <f t="shared" si="3"/>
        <v>363.88318863456993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2.0180189563587136E-2</v>
      </c>
      <c r="I13" s="2">
        <f t="shared" si="7"/>
        <v>0.97981981043641286</v>
      </c>
      <c r="J13" s="2">
        <f t="shared" si="1"/>
        <v>0.9798198104364132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3.6660683012259202E-10</v>
      </c>
      <c r="E14" s="3">
        <f t="shared" si="3"/>
        <v>366.60683012259204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1.0192942538108429E-2</v>
      </c>
      <c r="I14" s="2">
        <f t="shared" si="7"/>
        <v>0.98980705746189157</v>
      </c>
      <c r="J14" s="2">
        <f t="shared" si="1"/>
        <v>0.98980705746189179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3.6765222659800061E-10</v>
      </c>
      <c r="E15" s="3">
        <f t="shared" si="3"/>
        <v>367.6522265980006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6.8184617550280935E-3</v>
      </c>
      <c r="I15" s="2">
        <f t="shared" si="7"/>
        <v>0.99318153824497191</v>
      </c>
      <c r="J15" s="2">
        <f t="shared" si="1"/>
        <v>0.99318153824497191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3.6820518758684583E-10</v>
      </c>
      <c r="E16" s="3">
        <f t="shared" si="3"/>
        <v>368.20518758684585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5.1225783423997084E-3</v>
      </c>
      <c r="I16" s="2">
        <f t="shared" si="7"/>
        <v>0.99487742165760029</v>
      </c>
      <c r="J16" s="2">
        <f t="shared" si="1"/>
        <v>0.9948774216576004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3.6854732895970011E-10</v>
      </c>
      <c r="E17" s="3">
        <f t="shared" si="3"/>
        <v>368.54732895970011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4.1022655092102234E-3</v>
      </c>
      <c r="I17" s="2">
        <f t="shared" si="7"/>
        <v>0.99589773449078978</v>
      </c>
      <c r="J17" s="2">
        <f t="shared" si="1"/>
        <v>0.99589773449078978</v>
      </c>
      <c r="K17" s="1">
        <f t="shared" si="2"/>
        <v>60000000000.000008</v>
      </c>
      <c r="L17">
        <f>1000*10^15</f>
        <v>1E+18</v>
      </c>
    </row>
    <row r="34" spans="8:13" x14ac:dyDescent="0.25">
      <c r="I34" s="4" t="s">
        <v>26</v>
      </c>
      <c r="J34" s="4" t="s">
        <v>25</v>
      </c>
      <c r="K34" s="4" t="s">
        <v>23</v>
      </c>
      <c r="L34" s="4" t="s">
        <v>27</v>
      </c>
      <c r="M34" s="4" t="s">
        <v>28</v>
      </c>
    </row>
    <row r="35" spans="8:13" x14ac:dyDescent="0.25">
      <c r="H35" s="4" t="s">
        <v>16</v>
      </c>
      <c r="I35" s="2">
        <f>H2</f>
        <v>0.80465558145450566</v>
      </c>
      <c r="J35" s="2">
        <f>1-I35</f>
        <v>0.19534441854549434</v>
      </c>
      <c r="K35" s="3">
        <f>G2</f>
        <v>332.24219377854445</v>
      </c>
      <c r="L35" s="2">
        <f>(100%-$I$43)*I35</f>
        <v>0.80344859808232394</v>
      </c>
      <c r="M35" s="2">
        <f>(100%-$I$43)*J35</f>
        <v>0.19505140191767611</v>
      </c>
    </row>
    <row r="36" spans="8:13" x14ac:dyDescent="0.25">
      <c r="H36" s="4" t="s">
        <v>17</v>
      </c>
      <c r="I36" s="2">
        <f>H3</f>
        <v>0.67315793588062067</v>
      </c>
      <c r="J36" s="2">
        <f t="shared" ref="J36:J41" si="8">1-I36</f>
        <v>0.32684206411937933</v>
      </c>
      <c r="K36" s="3">
        <f>G3</f>
        <v>325.74854902563709</v>
      </c>
      <c r="L36" s="2">
        <f t="shared" ref="L36:L41" si="9">(100%-$I$43)*I36</f>
        <v>0.67214819897679978</v>
      </c>
      <c r="M36" s="2">
        <f t="shared" ref="M36:M41" si="10">(100%-$I$43)*J36</f>
        <v>0.32635180102320027</v>
      </c>
    </row>
    <row r="37" spans="8:13" x14ac:dyDescent="0.25">
      <c r="H37" s="4" t="s">
        <v>18</v>
      </c>
      <c r="I37" s="2">
        <f>H4</f>
        <v>0.50733840453527779</v>
      </c>
      <c r="J37" s="2">
        <f t="shared" si="8"/>
        <v>0.49266159546472221</v>
      </c>
      <c r="K37" s="3">
        <f>G4</f>
        <v>313.49411851742252</v>
      </c>
      <c r="L37" s="2">
        <f t="shared" si="9"/>
        <v>0.50657739692847492</v>
      </c>
      <c r="M37" s="2">
        <f t="shared" si="10"/>
        <v>0.49192260307152513</v>
      </c>
    </row>
    <row r="38" spans="8:13" x14ac:dyDescent="0.25">
      <c r="H38" s="4" t="s">
        <v>19</v>
      </c>
      <c r="I38" s="2">
        <f>H5</f>
        <v>0.40706560847116635</v>
      </c>
      <c r="J38" s="2">
        <f t="shared" si="8"/>
        <v>0.59293439152883365</v>
      </c>
      <c r="K38" s="3">
        <f>G5</f>
        <v>302.12826637196537</v>
      </c>
      <c r="L38" s="2">
        <f t="shared" si="9"/>
        <v>0.40645501005845963</v>
      </c>
      <c r="M38" s="2">
        <f t="shared" si="10"/>
        <v>0.59204498994154042</v>
      </c>
    </row>
    <row r="39" spans="8:13" x14ac:dyDescent="0.25">
      <c r="H39" s="4" t="s">
        <v>20</v>
      </c>
      <c r="I39" s="2">
        <f>H7</f>
        <v>0.291742739370212</v>
      </c>
      <c r="J39" s="2">
        <f t="shared" si="8"/>
        <v>0.708257260629788</v>
      </c>
      <c r="K39" s="3">
        <f>G7</f>
        <v>281.7018447731428</v>
      </c>
      <c r="L39" s="2">
        <f t="shared" si="9"/>
        <v>0.29130512526115671</v>
      </c>
      <c r="M39" s="2">
        <f t="shared" si="10"/>
        <v>0.70719487473884335</v>
      </c>
    </row>
    <row r="40" spans="8:13" x14ac:dyDescent="0.25">
      <c r="H40" s="5" t="s">
        <v>21</v>
      </c>
      <c r="I40" s="2">
        <f>H9</f>
        <v>9.3364494988434799E-2</v>
      </c>
      <c r="J40" s="2">
        <f t="shared" si="8"/>
        <v>0.9066355050115652</v>
      </c>
      <c r="K40" s="3">
        <f>G9</f>
        <v>186.9210410233789</v>
      </c>
      <c r="L40" s="2">
        <f t="shared" si="9"/>
        <v>9.3224448245952149E-2</v>
      </c>
      <c r="M40" s="2">
        <f t="shared" si="10"/>
        <v>0.90527555175404795</v>
      </c>
    </row>
    <row r="41" spans="8:13" x14ac:dyDescent="0.25">
      <c r="H41" s="5" t="s">
        <v>22</v>
      </c>
      <c r="I41" s="2">
        <f>H11</f>
        <v>4.8968192789354603E-2</v>
      </c>
      <c r="J41" s="2">
        <f t="shared" si="8"/>
        <v>0.9510318072106454</v>
      </c>
      <c r="K41" s="3">
        <f>G11</f>
        <v>129.0347137637028</v>
      </c>
      <c r="L41" s="2">
        <f t="shared" si="9"/>
        <v>4.8894740500170571E-2</v>
      </c>
      <c r="M41" s="2">
        <f t="shared" si="10"/>
        <v>0.94960525949982943</v>
      </c>
    </row>
    <row r="43" spans="8:13" x14ac:dyDescent="0.25">
      <c r="H43" s="4" t="s">
        <v>24</v>
      </c>
      <c r="I43" s="2">
        <v>1.5E-3</v>
      </c>
    </row>
  </sheetData>
  <pageMargins left="0.7" right="0.7" top="0.75" bottom="0.75" header="0.3" footer="0.3"/>
  <pageSetup paperSize="9" orientation="portrait" horizontalDpi="0" verticalDpi="0" r:id="rId1"/>
  <ignoredErrors>
    <ignoredError sqref="H40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2024-02-20T17:54:16Z</dcterms:modified>
</cp:coreProperties>
</file>