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Batch 8\"/>
    </mc:Choice>
  </mc:AlternateContent>
  <xr:revisionPtr revIDLastSave="0" documentId="13_ncr:1_{A37EED4C-1A8D-4A2F-80C6-C5E6A1A3E0B7}" xr6:coauthVersionLast="47" xr6:coauthVersionMax="47" xr10:uidLastSave="{00000000-0000-0000-0000-000000000000}"/>
  <bookViews>
    <workbookView xWindow="-120" yWindow="-120" windowWidth="20730" windowHeight="11160" xr2:uid="{B1D783F5-17AA-4934-97D6-37ACE32566A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" l="1"/>
  <c r="M36" i="2"/>
  <c r="M37" i="2"/>
  <c r="M38" i="2"/>
  <c r="M39" i="2"/>
  <c r="M40" i="2"/>
  <c r="M41" i="2"/>
  <c r="M35" i="2"/>
  <c r="L36" i="2"/>
  <c r="L37" i="2"/>
  <c r="L38" i="2"/>
  <c r="L39" i="2"/>
  <c r="L40" i="2"/>
  <c r="L41" i="2"/>
  <c r="L35" i="2"/>
  <c r="K41" i="2"/>
  <c r="K40" i="2"/>
  <c r="K39" i="2"/>
  <c r="K38" i="2"/>
  <c r="K37" i="2"/>
  <c r="K36" i="2"/>
  <c r="J36" i="2"/>
  <c r="J37" i="2"/>
  <c r="J38" i="2"/>
  <c r="J39" i="2"/>
  <c r="J40" i="2"/>
  <c r="J41" i="2"/>
  <c r="J35" i="2"/>
  <c r="I41" i="2"/>
  <c r="I40" i="2"/>
  <c r="I39" i="2"/>
  <c r="I38" i="2"/>
  <c r="I37" i="2"/>
  <c r="I36" i="2"/>
  <c r="I35" i="2"/>
  <c r="B2" i="2"/>
  <c r="B3" i="2" s="1"/>
  <c r="A2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3" i="2"/>
  <c r="L4" i="2"/>
  <c r="L2" i="2"/>
  <c r="C2" i="2"/>
  <c r="K5" i="2" s="1"/>
  <c r="F5" i="2" s="1"/>
  <c r="G5" i="2" s="1"/>
  <c r="D5" i="2" l="1"/>
  <c r="A3" i="2"/>
  <c r="I5" i="2"/>
  <c r="H5" i="2" s="1"/>
  <c r="K4" i="2"/>
  <c r="F4" i="2" s="1"/>
  <c r="G4" i="2" s="1"/>
  <c r="K8" i="2"/>
  <c r="F8" i="2" s="1"/>
  <c r="G8" i="2" s="1"/>
  <c r="K12" i="2"/>
  <c r="F12" i="2" s="1"/>
  <c r="G12" i="2" s="1"/>
  <c r="K16" i="2"/>
  <c r="F16" i="2" s="1"/>
  <c r="G16" i="2" s="1"/>
  <c r="K15" i="2"/>
  <c r="F15" i="2" s="1"/>
  <c r="G15" i="2" s="1"/>
  <c r="K11" i="2"/>
  <c r="F11" i="2" s="1"/>
  <c r="G11" i="2" s="1"/>
  <c r="K7" i="2"/>
  <c r="F7" i="2" s="1"/>
  <c r="G7" i="2" s="1"/>
  <c r="K3" i="2"/>
  <c r="F3" i="2" s="1"/>
  <c r="G3" i="2" s="1"/>
  <c r="K2" i="2"/>
  <c r="K14" i="2"/>
  <c r="F14" i="2" s="1"/>
  <c r="G14" i="2" s="1"/>
  <c r="K10" i="2"/>
  <c r="F10" i="2" s="1"/>
  <c r="G10" i="2" s="1"/>
  <c r="K6" i="2"/>
  <c r="F6" i="2" s="1"/>
  <c r="G6" i="2" s="1"/>
  <c r="K17" i="2"/>
  <c r="F17" i="2" s="1"/>
  <c r="G17" i="2" s="1"/>
  <c r="K13" i="2"/>
  <c r="F13" i="2" s="1"/>
  <c r="G13" i="2" s="1"/>
  <c r="K9" i="2"/>
  <c r="F9" i="2" s="1"/>
  <c r="G9" i="2" s="1"/>
  <c r="E5" i="2" l="1"/>
  <c r="J5" i="2"/>
  <c r="I2" i="2"/>
  <c r="H2" i="2" s="1"/>
  <c r="F2" i="2"/>
  <c r="G2" i="2" s="1"/>
  <c r="D13" i="2"/>
  <c r="I13" i="2"/>
  <c r="H13" i="2" s="1"/>
  <c r="D14" i="2"/>
  <c r="I14" i="2"/>
  <c r="H14" i="2" s="1"/>
  <c r="D11" i="2"/>
  <c r="I11" i="2"/>
  <c r="H11" i="2" s="1"/>
  <c r="D8" i="2"/>
  <c r="I8" i="2"/>
  <c r="H8" i="2" s="1"/>
  <c r="D17" i="2"/>
  <c r="I17" i="2"/>
  <c r="H17" i="2" s="1"/>
  <c r="D15" i="2"/>
  <c r="I15" i="2"/>
  <c r="H15" i="2" s="1"/>
  <c r="D4" i="2"/>
  <c r="I4" i="2"/>
  <c r="H4" i="2" s="1"/>
  <c r="D2" i="2"/>
  <c r="D6" i="2"/>
  <c r="I6" i="2"/>
  <c r="H6" i="2" s="1"/>
  <c r="D3" i="2"/>
  <c r="I3" i="2"/>
  <c r="H3" i="2" s="1"/>
  <c r="D16" i="2"/>
  <c r="I16" i="2"/>
  <c r="H16" i="2" s="1"/>
  <c r="D9" i="2"/>
  <c r="I9" i="2"/>
  <c r="H9" i="2" s="1"/>
  <c r="D10" i="2"/>
  <c r="I10" i="2"/>
  <c r="H10" i="2" s="1"/>
  <c r="D7" i="2"/>
  <c r="I7" i="2"/>
  <c r="H7" i="2" s="1"/>
  <c r="D12" i="2"/>
  <c r="I12" i="2"/>
  <c r="H12" i="2" s="1"/>
  <c r="E2" i="2" l="1"/>
  <c r="J2" i="2"/>
  <c r="E15" i="2"/>
  <c r="J15" i="2"/>
  <c r="E8" i="2"/>
  <c r="J8" i="2"/>
  <c r="E14" i="2"/>
  <c r="J14" i="2"/>
  <c r="E7" i="2"/>
  <c r="J7" i="2"/>
  <c r="E9" i="2"/>
  <c r="J9" i="2"/>
  <c r="E3" i="2"/>
  <c r="J3" i="2"/>
  <c r="E4" i="2"/>
  <c r="J4" i="2"/>
  <c r="E17" i="2"/>
  <c r="J17" i="2"/>
  <c r="E11" i="2"/>
  <c r="J11" i="2"/>
  <c r="E13" i="2"/>
  <c r="J13" i="2"/>
  <c r="E12" i="2"/>
  <c r="J12" i="2"/>
  <c r="E10" i="2"/>
  <c r="J10" i="2"/>
  <c r="E16" i="2"/>
  <c r="J16" i="2"/>
  <c r="E6" i="2"/>
  <c r="J6" i="2"/>
</calcChain>
</file>

<file path=xl/sharedStrings.xml><?xml version="1.0" encoding="utf-8"?>
<sst xmlns="http://schemas.openxmlformats.org/spreadsheetml/2006/main" count="25" uniqueCount="25">
  <si>
    <t>Bulk life</t>
  </si>
  <si>
    <t>Defect life</t>
  </si>
  <si>
    <t>Trapping Coeff</t>
  </si>
  <si>
    <t>I1</t>
  </si>
  <si>
    <t>Vacancy conc. Rate</t>
  </si>
  <si>
    <t>Kappa_d</t>
  </si>
  <si>
    <t>Avg. Lifetime</t>
  </si>
  <si>
    <t>Reduced Bulk</t>
  </si>
  <si>
    <t>Avg. Lifetime (ps)</t>
  </si>
  <si>
    <t>Reduced Bulk (ps)</t>
  </si>
  <si>
    <t>I2 (H&amp;C)</t>
  </si>
  <si>
    <t>I2 (Kanda)</t>
  </si>
  <si>
    <t>80-20</t>
  </si>
  <si>
    <t>70-30</t>
  </si>
  <si>
    <t>50-50</t>
  </si>
  <si>
    <t>40-60</t>
  </si>
  <si>
    <t>30-70</t>
  </si>
  <si>
    <t>10-90</t>
  </si>
  <si>
    <t>5-95</t>
  </si>
  <si>
    <t>R.Bulk</t>
  </si>
  <si>
    <t>tau_3</t>
  </si>
  <si>
    <t>rel I2</t>
  </si>
  <si>
    <t>rel I1</t>
  </si>
  <si>
    <t>abs I1</t>
  </si>
  <si>
    <t>abs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</si>
</sst>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Intensities</a:t>
            </a:r>
          </a:p>
        </c:rich>
      </c:tx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Sheet2!$H$2:$H$17</c:f>
              <c:numCache>
                <c:formatCode>0.00%</c:formatCode>
                <c:ptCount val="16"/>
                <c:pt idx="0">
                  <c:v>0.80465558145450566</c:v>
                </c:pt>
                <c:pt idx="1">
                  <c:v>0.67315793588062067</c:v>
                </c:pt>
                <c:pt idx="2">
                  <c:v>0.50733840453527779</c:v>
                </c:pt>
                <c:pt idx="3">
                  <c:v>0.40706560847116635</c:v>
                </c:pt>
                <c:pt idx="4">
                  <c:v>0.33988842888218351</c:v>
                </c:pt>
                <c:pt idx="5">
                  <c:v>0.291742739370212</c:v>
                </c:pt>
                <c:pt idx="6">
                  <c:v>0.17078384274664482</c:v>
                </c:pt>
                <c:pt idx="7">
                  <c:v>9.3364494988434799E-2</c:v>
                </c:pt>
                <c:pt idx="8">
                  <c:v>6.4242313718013477E-2</c:v>
                </c:pt>
                <c:pt idx="9">
                  <c:v>4.8968192789354603E-2</c:v>
                </c:pt>
                <c:pt idx="10">
                  <c:v>3.9562010260598801E-2</c:v>
                </c:pt>
                <c:pt idx="11">
                  <c:v>2.0180189563587136E-2</c:v>
                </c:pt>
                <c:pt idx="12">
                  <c:v>1.0192942538108429E-2</c:v>
                </c:pt>
                <c:pt idx="13">
                  <c:v>6.8184617550280935E-3</c:v>
                </c:pt>
                <c:pt idx="14">
                  <c:v>5.1225783423997084E-3</c:v>
                </c:pt>
                <c:pt idx="15">
                  <c:v>4.1022655092102234E-3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5-47AA-84D9-0D1BF6C7B7BE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I2 (Kanda)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Sheet2!$I$2:$I$17</c:f>
              <c:numCache>
                <c:formatCode>0.00%</c:formatCode>
                <c:ptCount val="16"/>
                <c:pt idx="0">
                  <c:v>0.19534441854549431</c:v>
                </c:pt>
                <c:pt idx="1">
                  <c:v>0.32684206411937933</c:v>
                </c:pt>
                <c:pt idx="2">
                  <c:v>0.49266159546472221</c:v>
                </c:pt>
                <c:pt idx="3">
                  <c:v>0.59293439152883365</c:v>
                </c:pt>
                <c:pt idx="4">
                  <c:v>0.66011157111781649</c:v>
                </c:pt>
                <c:pt idx="5">
                  <c:v>0.708257260629788</c:v>
                </c:pt>
                <c:pt idx="6">
                  <c:v>0.82921615725335518</c:v>
                </c:pt>
                <c:pt idx="7">
                  <c:v>0.9066355050115652</c:v>
                </c:pt>
                <c:pt idx="8">
                  <c:v>0.93575768628198652</c:v>
                </c:pt>
                <c:pt idx="9">
                  <c:v>0.9510318072106454</c:v>
                </c:pt>
                <c:pt idx="10">
                  <c:v>0.9604379897394012</c:v>
                </c:pt>
                <c:pt idx="11">
                  <c:v>0.97981981043641286</c:v>
                </c:pt>
                <c:pt idx="12">
                  <c:v>0.98980705746189157</c:v>
                </c:pt>
                <c:pt idx="13">
                  <c:v>0.99318153824497191</c:v>
                </c:pt>
                <c:pt idx="14">
                  <c:v>0.99487742165760029</c:v>
                </c:pt>
                <c:pt idx="15">
                  <c:v>0.99589773449078978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7AA-84D9-0D1BF6C7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16063"/>
        <c:axId val="1055531599"/>
      </c:scatterChart>
      <c:valAx>
        <c:axId val="12949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1599"/>
        <c:crosses val="autoZero"/>
        <c:crossBetween val="midCat"/>
      </c:valAx>
      <c:valAx>
        <c:axId val="10555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Bulk (ps)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Reduced Bulk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Sheet2!$G$2:$G$17</c:f>
              <c:numCache>
                <c:formatCode>0.0</c:formatCode>
                <c:ptCount val="16"/>
                <c:pt idx="0">
                  <c:v>332.24219377854445</c:v>
                </c:pt>
                <c:pt idx="1">
                  <c:v>325.74854902563709</c:v>
                </c:pt>
                <c:pt idx="2">
                  <c:v>313.49411851742252</c:v>
                </c:pt>
                <c:pt idx="3">
                  <c:v>302.12826637196537</c:v>
                </c:pt>
                <c:pt idx="4">
                  <c:v>291.55772670978399</c:v>
                </c:pt>
                <c:pt idx="5">
                  <c:v>281.7018447731428</c:v>
                </c:pt>
                <c:pt idx="6">
                  <c:v>240.97241967586015</c:v>
                </c:pt>
                <c:pt idx="7">
                  <c:v>186.9210410233789</c:v>
                </c:pt>
                <c:pt idx="8">
                  <c:v>152.67519365880023</c:v>
                </c:pt>
                <c:pt idx="9">
                  <c:v>129.0347137637028</c:v>
                </c:pt>
                <c:pt idx="10">
                  <c:v>111.73368490441661</c:v>
                </c:pt>
                <c:pt idx="11">
                  <c:v>66.890292028413569</c:v>
                </c:pt>
                <c:pt idx="12">
                  <c:v>37.105954465849386</c:v>
                </c:pt>
                <c:pt idx="13">
                  <c:v>25.674038170251432</c:v>
                </c:pt>
                <c:pt idx="14">
                  <c:v>19.627142195460859</c:v>
                </c:pt>
                <c:pt idx="15">
                  <c:v>15.885660731021552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86A-9D05-5AD24501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2032"/>
        <c:axId val="1353119824"/>
      </c:scatterChart>
      <c:valAx>
        <c:axId val="135683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9824"/>
        <c:crosses val="autoZero"/>
        <c:crossBetween val="midCat"/>
      </c:valAx>
      <c:valAx>
        <c:axId val="1353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Sheet2!$F$2:$F$17</c:f>
              <c:numCache>
                <c:formatCode>0.00E+00</c:formatCode>
                <c:ptCount val="16"/>
                <c:pt idx="0">
                  <c:v>3.3224219377854446E-10</c:v>
                </c:pt>
                <c:pt idx="1">
                  <c:v>3.2574854902563711E-10</c:v>
                </c:pt>
                <c:pt idx="2">
                  <c:v>3.1349411851742255E-10</c:v>
                </c:pt>
                <c:pt idx="3">
                  <c:v>3.0212826637196538E-10</c:v>
                </c:pt>
                <c:pt idx="4">
                  <c:v>2.91557726709784E-10</c:v>
                </c:pt>
                <c:pt idx="5">
                  <c:v>2.8170184477314279E-10</c:v>
                </c:pt>
                <c:pt idx="6">
                  <c:v>2.4097241967586015E-10</c:v>
                </c:pt>
                <c:pt idx="7">
                  <c:v>1.869210410233789E-10</c:v>
                </c:pt>
                <c:pt idx="8">
                  <c:v>1.5267519365880021E-10</c:v>
                </c:pt>
                <c:pt idx="9">
                  <c:v>1.2903471376370279E-10</c:v>
                </c:pt>
                <c:pt idx="10">
                  <c:v>1.117336849044166E-10</c:v>
                </c:pt>
                <c:pt idx="11">
                  <c:v>6.6890292028413565E-11</c:v>
                </c:pt>
                <c:pt idx="12">
                  <c:v>3.7105954465849386E-11</c:v>
                </c:pt>
                <c:pt idx="13">
                  <c:v>2.5674038170251433E-11</c:v>
                </c:pt>
                <c:pt idx="14">
                  <c:v>1.9627142195460858E-11</c:v>
                </c:pt>
                <c:pt idx="15">
                  <c:v>1.5885660731021553E-11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857-AA0F-DED1C590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48655"/>
        <c:axId val="1763952031"/>
      </c:scatterChart>
      <c:valAx>
        <c:axId val="1767248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2031"/>
        <c:crosses val="autoZero"/>
        <c:crossBetween val="midCat"/>
      </c:valAx>
      <c:valAx>
        <c:axId val="176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366712</xdr:colOff>
      <xdr:row>0</xdr:row>
      <xdr:rowOff>0</xdr:rowOff>
    </xdr:from>
    <xdr:to>
      <xdr:col>21</xdr:col>
      <xdr:colOff>61912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0FE0D-1A3C-4163-ECAB-6829B3CC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18</xdr:row>
      <xdr:rowOff>14287</xdr:rowOff>
    </xdr:from>
    <xdr:to>
      <xdr:col>20</xdr:col>
      <xdr:colOff>381000</xdr:colOff>
      <xdr:row>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3BDE-690D-1C21-EC0A-2307BB10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18</xdr:row>
      <xdr:rowOff>4762</xdr:rowOff>
    </xdr:from>
    <xdr:to>
      <xdr:col>11</xdr:col>
      <xdr:colOff>971550</xdr:colOff>
      <xdr:row>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C0295-AD68-AF35-049E-7EA023BA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6553-7559-4F22-B39F-ECD130D26314}">
  <dimension ref="A1:M43"/>
  <sheetViews>
    <sheetView tabSelected="1" workbookViewId="0">
      <selection activeCell="L2" sqref="L2"/>
    </sheetView>
  </sheetViews>
  <sheetFormatPr defaultRowHeight="15" x14ac:dyDescent="0.25"/>
  <cols>
    <col min="2" max="2" width="9.7109375" customWidth="1"/>
    <col min="3" max="3" width="14.140625" customWidth="1"/>
    <col min="4" max="4" width="12.5703125" customWidth="1"/>
    <col min="5" max="5" width="16.7109375" customWidth="1"/>
    <col min="6" max="6" width="13.140625" customWidth="1"/>
    <col min="7" max="7" width="17.5703125" customWidth="1"/>
    <col min="8" max="8" width="8.42578125" customWidth="1"/>
    <col min="9" max="9" width="10" customWidth="1"/>
    <col min="10" max="10" width="10.42578125" customWidth="1"/>
    <col min="12" max="12" width="16.42578125" customWidth="1"/>
    <col min="13" max="13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7</v>
      </c>
      <c r="G1" t="s">
        <v>9</v>
      </c>
      <c r="H1" t="s">
        <v>3</v>
      </c>
      <c r="I1" t="s">
        <v>11</v>
      </c>
      <c r="J1" t="s">
        <v>10</v>
      </c>
      <c r="K1" t="s">
        <v>5</v>
      </c>
      <c r="L1" t="s">
        <v>4</v>
      </c>
    </row>
    <row r="2" spans="1:12" x14ac:dyDescent="0.25">
      <c r="A2">
        <f>339*10^-12</f>
        <v>3.3900000000000002E-10</v>
      </c>
      <c r="B2">
        <f>0.00000000037</f>
        <v>3.7000000000000001E-10</v>
      </c>
      <c r="C2" s="1">
        <f>6*10^-8</f>
        <v>6.0000000000000008E-8</v>
      </c>
      <c r="D2" s="1">
        <f t="shared" ref="D2:D17" si="0">(1+K2*$B$2)/(1+K2*$A$2)*$A$2</f>
        <v>3.3961797048042812E-10</v>
      </c>
      <c r="E2" s="3">
        <f>D2*10^12</f>
        <v>339.61797048042814</v>
      </c>
      <c r="F2" s="1">
        <f>1/(1/$A$2+K2)</f>
        <v>3.3224219377854446E-10</v>
      </c>
      <c r="G2" s="3">
        <f>F2*10^12</f>
        <v>332.24219377854445</v>
      </c>
      <c r="H2" s="2">
        <f>1-I2</f>
        <v>0.80465558145450566</v>
      </c>
      <c r="I2" s="2">
        <f>K2/(1/$A$2-1/$B$2+K2)</f>
        <v>0.19534441854549431</v>
      </c>
      <c r="J2" s="2">
        <f t="shared" ref="J2:J17" si="1">(D2-F2)/($B$2-F2)</f>
        <v>0.19534441854549364</v>
      </c>
      <c r="K2" s="1">
        <f t="shared" ref="K2:K17" si="2">$C$2*L2</f>
        <v>60000000.000000007</v>
      </c>
      <c r="L2">
        <f>1*10^15</f>
        <v>1000000000000000</v>
      </c>
    </row>
    <row r="3" spans="1:12" x14ac:dyDescent="0.25">
      <c r="A3">
        <f>A2*10^12</f>
        <v>339</v>
      </c>
      <c r="B3">
        <f>B2*10^12</f>
        <v>370</v>
      </c>
      <c r="D3" s="1">
        <f t="shared" si="0"/>
        <v>3.4021178460237541E-10</v>
      </c>
      <c r="E3" s="3">
        <f t="shared" ref="E3:E17" si="3">D3*10^12</f>
        <v>340.21178460237542</v>
      </c>
      <c r="F3" s="1">
        <f t="shared" ref="F3:F17" si="4">1/(1/$A$2+K3)</f>
        <v>3.2574854902563711E-10</v>
      </c>
      <c r="G3" s="3">
        <f t="shared" ref="G3:G17" si="5">F3*10^12</f>
        <v>325.74854902563709</v>
      </c>
      <c r="H3" s="2">
        <f t="shared" ref="H3:H17" si="6">1-I3</f>
        <v>0.67315793588062067</v>
      </c>
      <c r="I3" s="2">
        <f t="shared" ref="I3:I17" si="7">K3/(1/$A$2-1/$B$2+K3)</f>
        <v>0.32684206411937933</v>
      </c>
      <c r="J3" s="2">
        <f t="shared" si="1"/>
        <v>0.32684206411937955</v>
      </c>
      <c r="K3" s="1">
        <f t="shared" si="2"/>
        <v>120000000.00000001</v>
      </c>
      <c r="L3">
        <f>2*10^15</f>
        <v>2000000000000000</v>
      </c>
    </row>
    <row r="4" spans="1:12" x14ac:dyDescent="0.25">
      <c r="D4" s="1">
        <f t="shared" si="0"/>
        <v>3.4133239624176965E-10</v>
      </c>
      <c r="E4" s="3">
        <f t="shared" si="3"/>
        <v>341.33239624176963</v>
      </c>
      <c r="F4" s="1">
        <f t="shared" si="4"/>
        <v>3.1349411851742255E-10</v>
      </c>
      <c r="G4" s="3">
        <f t="shared" si="5"/>
        <v>313.49411851742252</v>
      </c>
      <c r="H4" s="2">
        <f t="shared" si="6"/>
        <v>0.50733840453527779</v>
      </c>
      <c r="I4" s="2">
        <f t="shared" si="7"/>
        <v>0.49266159546472221</v>
      </c>
      <c r="J4" s="2">
        <f t="shared" si="1"/>
        <v>0.49266159546472199</v>
      </c>
      <c r="K4" s="1">
        <f t="shared" si="2"/>
        <v>240000000.00000003</v>
      </c>
      <c r="L4">
        <f>4*10^15</f>
        <v>4000000000000000</v>
      </c>
    </row>
    <row r="5" spans="1:12" x14ac:dyDescent="0.25">
      <c r="D5" s="1">
        <f t="shared" si="0"/>
        <v>3.4237175145271115E-10</v>
      </c>
      <c r="E5" s="3">
        <f t="shared" si="3"/>
        <v>342.37175145271118</v>
      </c>
      <c r="F5" s="1">
        <f t="shared" si="4"/>
        <v>3.0212826637196538E-10</v>
      </c>
      <c r="G5" s="3">
        <f t="shared" si="5"/>
        <v>302.12826637196537</v>
      </c>
      <c r="H5" s="2">
        <f t="shared" si="6"/>
        <v>0.40706560847116635</v>
      </c>
      <c r="I5" s="2">
        <f t="shared" si="7"/>
        <v>0.59293439152883365</v>
      </c>
      <c r="J5" s="2">
        <f t="shared" si="1"/>
        <v>0.59293439152883332</v>
      </c>
      <c r="K5" s="1">
        <f t="shared" si="2"/>
        <v>360000000.00000006</v>
      </c>
      <c r="L5">
        <f>6*10^15</f>
        <v>6000000000000000</v>
      </c>
    </row>
    <row r="6" spans="1:12" x14ac:dyDescent="0.25">
      <c r="D6" s="1">
        <f t="shared" si="0"/>
        <v>3.4333837897344161E-10</v>
      </c>
      <c r="E6" s="3">
        <f t="shared" si="3"/>
        <v>343.33837897344159</v>
      </c>
      <c r="F6" s="1">
        <f t="shared" si="4"/>
        <v>2.91557726709784E-10</v>
      </c>
      <c r="G6" s="3">
        <f t="shared" si="5"/>
        <v>291.55772670978399</v>
      </c>
      <c r="H6" s="2">
        <f t="shared" si="6"/>
        <v>0.33988842888218351</v>
      </c>
      <c r="I6" s="2">
        <f t="shared" si="7"/>
        <v>0.66011157111781649</v>
      </c>
      <c r="J6" s="2">
        <f t="shared" si="1"/>
        <v>0.66011157111781626</v>
      </c>
      <c r="K6" s="1">
        <f t="shared" si="2"/>
        <v>480000000.00000006</v>
      </c>
      <c r="L6">
        <f>8*10^15</f>
        <v>8000000000000000</v>
      </c>
    </row>
    <row r="7" spans="1:12" x14ac:dyDescent="0.25">
      <c r="D7" s="1">
        <f t="shared" si="0"/>
        <v>3.4423965431278047E-10</v>
      </c>
      <c r="E7" s="3">
        <f t="shared" si="3"/>
        <v>344.23965431278049</v>
      </c>
      <c r="F7" s="1">
        <f t="shared" si="4"/>
        <v>2.8170184477314279E-10</v>
      </c>
      <c r="G7" s="3">
        <f t="shared" si="5"/>
        <v>281.7018447731428</v>
      </c>
      <c r="H7" s="2">
        <f t="shared" si="6"/>
        <v>0.291742739370212</v>
      </c>
      <c r="I7" s="2">
        <f t="shared" si="7"/>
        <v>0.708257260629788</v>
      </c>
      <c r="J7" s="2">
        <f t="shared" si="1"/>
        <v>0.70825726062978789</v>
      </c>
      <c r="K7" s="1">
        <f t="shared" si="2"/>
        <v>600000000.00000012</v>
      </c>
      <c r="L7">
        <f>10*10^15</f>
        <v>1E+16</v>
      </c>
    </row>
    <row r="8" spans="1:12" x14ac:dyDescent="0.25">
      <c r="D8" s="1">
        <f t="shared" si="0"/>
        <v>3.4796417401194201E-10</v>
      </c>
      <c r="E8" s="3">
        <f t="shared" si="3"/>
        <v>347.96417401194202</v>
      </c>
      <c r="F8" s="1">
        <f t="shared" si="4"/>
        <v>2.4097241967586015E-10</v>
      </c>
      <c r="G8" s="3">
        <f t="shared" si="5"/>
        <v>240.97241967586015</v>
      </c>
      <c r="H8" s="2">
        <f t="shared" si="6"/>
        <v>0.17078384274664482</v>
      </c>
      <c r="I8" s="2">
        <f t="shared" si="7"/>
        <v>0.82921615725335518</v>
      </c>
      <c r="J8" s="2">
        <f t="shared" si="1"/>
        <v>0.82921615725335496</v>
      </c>
      <c r="K8" s="1">
        <f t="shared" si="2"/>
        <v>1200000000.0000002</v>
      </c>
      <c r="L8">
        <f>20*10^15</f>
        <v>2E+16</v>
      </c>
    </row>
    <row r="9" spans="1:12" x14ac:dyDescent="0.25">
      <c r="D9" s="1">
        <f t="shared" si="0"/>
        <v>3.5290692545213943E-10</v>
      </c>
      <c r="E9" s="3">
        <f t="shared" si="3"/>
        <v>352.90692545213943</v>
      </c>
      <c r="F9" s="1">
        <f t="shared" si="4"/>
        <v>1.869210410233789E-10</v>
      </c>
      <c r="G9" s="3">
        <f t="shared" si="5"/>
        <v>186.9210410233789</v>
      </c>
      <c r="H9" s="2">
        <f t="shared" si="6"/>
        <v>9.3364494988434799E-2</v>
      </c>
      <c r="I9" s="2">
        <f t="shared" si="7"/>
        <v>0.9066355050115652</v>
      </c>
      <c r="J9" s="2">
        <f t="shared" si="1"/>
        <v>0.90663550501156531</v>
      </c>
      <c r="K9" s="1">
        <f t="shared" si="2"/>
        <v>2400000000.0000005</v>
      </c>
      <c r="L9">
        <f>40*10^15</f>
        <v>4E+16</v>
      </c>
    </row>
    <row r="10" spans="1:12" x14ac:dyDescent="0.25">
      <c r="D10" s="1">
        <f t="shared" si="0"/>
        <v>3.5603855161232214E-10</v>
      </c>
      <c r="E10" s="3">
        <f t="shared" si="3"/>
        <v>356.03855161232212</v>
      </c>
      <c r="F10" s="1">
        <f t="shared" si="4"/>
        <v>1.5267519365880021E-10</v>
      </c>
      <c r="G10" s="3">
        <f t="shared" si="5"/>
        <v>152.67519365880023</v>
      </c>
      <c r="H10" s="2">
        <f t="shared" si="6"/>
        <v>6.4242313718013477E-2</v>
      </c>
      <c r="I10" s="2">
        <f t="shared" si="7"/>
        <v>0.93575768628198652</v>
      </c>
      <c r="J10" s="2">
        <f t="shared" si="1"/>
        <v>0.93575768628198652</v>
      </c>
      <c r="K10" s="1">
        <f t="shared" si="2"/>
        <v>3600000000.0000005</v>
      </c>
      <c r="L10">
        <f>60*10^15</f>
        <v>6E+16</v>
      </c>
    </row>
    <row r="11" spans="1:12" x14ac:dyDescent="0.25">
      <c r="D11" s="1">
        <f t="shared" si="0"/>
        <v>3.5820036540803903E-10</v>
      </c>
      <c r="E11" s="3">
        <f t="shared" si="3"/>
        <v>358.20036540803903</v>
      </c>
      <c r="F11" s="1">
        <f t="shared" si="4"/>
        <v>1.2903471376370279E-10</v>
      </c>
      <c r="G11" s="3">
        <f t="shared" si="5"/>
        <v>129.0347137637028</v>
      </c>
      <c r="H11" s="2">
        <f t="shared" si="6"/>
        <v>4.8968192789354603E-2</v>
      </c>
      <c r="I11" s="2">
        <f t="shared" si="7"/>
        <v>0.9510318072106454</v>
      </c>
      <c r="J11" s="2">
        <f t="shared" si="1"/>
        <v>0.9510318072106454</v>
      </c>
      <c r="K11" s="1">
        <f t="shared" si="2"/>
        <v>4800000000.000001</v>
      </c>
      <c r="L11">
        <f>80*10^15</f>
        <v>8E+16</v>
      </c>
    </row>
    <row r="12" spans="1:12" x14ac:dyDescent="0.25">
      <c r="D12" s="1">
        <f t="shared" si="0"/>
        <v>3.5978246539222153E-10</v>
      </c>
      <c r="E12" s="3">
        <f t="shared" si="3"/>
        <v>359.78246539222152</v>
      </c>
      <c r="F12" s="1">
        <f t="shared" si="4"/>
        <v>1.117336849044166E-10</v>
      </c>
      <c r="G12" s="3">
        <f t="shared" si="5"/>
        <v>111.73368490441661</v>
      </c>
      <c r="H12" s="2">
        <f t="shared" si="6"/>
        <v>3.9562010260598801E-2</v>
      </c>
      <c r="I12" s="2">
        <f t="shared" si="7"/>
        <v>0.9604379897394012</v>
      </c>
      <c r="J12" s="2">
        <f t="shared" si="1"/>
        <v>0.96043798973940131</v>
      </c>
      <c r="K12" s="1">
        <f t="shared" si="2"/>
        <v>6000000000.000001</v>
      </c>
      <c r="L12">
        <f>100*10^15</f>
        <v>1E+17</v>
      </c>
    </row>
    <row r="13" spans="1:12" x14ac:dyDescent="0.25">
      <c r="D13" s="1">
        <f t="shared" si="0"/>
        <v>3.6388318863456995E-10</v>
      </c>
      <c r="E13" s="3">
        <f t="shared" si="3"/>
        <v>363.88318863456993</v>
      </c>
      <c r="F13" s="1">
        <f t="shared" si="4"/>
        <v>6.6890292028413565E-11</v>
      </c>
      <c r="G13" s="3">
        <f t="shared" si="5"/>
        <v>66.890292028413569</v>
      </c>
      <c r="H13" s="2">
        <f t="shared" si="6"/>
        <v>2.0180189563587136E-2</v>
      </c>
      <c r="I13" s="2">
        <f t="shared" si="7"/>
        <v>0.97981981043641286</v>
      </c>
      <c r="J13" s="2">
        <f t="shared" si="1"/>
        <v>0.9798198104364132</v>
      </c>
      <c r="K13" s="1">
        <f t="shared" si="2"/>
        <v>12000000000.000002</v>
      </c>
      <c r="L13">
        <f>200*10^15</f>
        <v>2E+17</v>
      </c>
    </row>
    <row r="14" spans="1:12" x14ac:dyDescent="0.25">
      <c r="D14" s="1">
        <f t="shared" si="0"/>
        <v>3.6660683012259202E-10</v>
      </c>
      <c r="E14" s="3">
        <f t="shared" si="3"/>
        <v>366.60683012259204</v>
      </c>
      <c r="F14" s="1">
        <f t="shared" si="4"/>
        <v>3.7105954465849386E-11</v>
      </c>
      <c r="G14" s="3">
        <f t="shared" si="5"/>
        <v>37.105954465849386</v>
      </c>
      <c r="H14" s="2">
        <f t="shared" si="6"/>
        <v>1.0192942538108429E-2</v>
      </c>
      <c r="I14" s="2">
        <f t="shared" si="7"/>
        <v>0.98980705746189157</v>
      </c>
      <c r="J14" s="2">
        <f t="shared" si="1"/>
        <v>0.98980705746189179</v>
      </c>
      <c r="K14" s="1">
        <f t="shared" si="2"/>
        <v>24000000000.000004</v>
      </c>
      <c r="L14">
        <f>400*10^15</f>
        <v>4E+17</v>
      </c>
    </row>
    <row r="15" spans="1:12" x14ac:dyDescent="0.25">
      <c r="D15" s="1">
        <f t="shared" si="0"/>
        <v>3.6765222659800061E-10</v>
      </c>
      <c r="E15" s="3">
        <f t="shared" si="3"/>
        <v>367.6522265980006</v>
      </c>
      <c r="F15" s="1">
        <f t="shared" si="4"/>
        <v>2.5674038170251433E-11</v>
      </c>
      <c r="G15" s="3">
        <f t="shared" si="5"/>
        <v>25.674038170251432</v>
      </c>
      <c r="H15" s="2">
        <f t="shared" si="6"/>
        <v>6.8184617550280935E-3</v>
      </c>
      <c r="I15" s="2">
        <f t="shared" si="7"/>
        <v>0.99318153824497191</v>
      </c>
      <c r="J15" s="2">
        <f t="shared" si="1"/>
        <v>0.99318153824497191</v>
      </c>
      <c r="K15" s="1">
        <f t="shared" si="2"/>
        <v>36000000000.000008</v>
      </c>
      <c r="L15">
        <f>600*10^15</f>
        <v>6E+17</v>
      </c>
    </row>
    <row r="16" spans="1:12" x14ac:dyDescent="0.25">
      <c r="D16" s="1">
        <f t="shared" si="0"/>
        <v>3.6820518758684583E-10</v>
      </c>
      <c r="E16" s="3">
        <f t="shared" si="3"/>
        <v>368.20518758684585</v>
      </c>
      <c r="F16" s="1">
        <f t="shared" si="4"/>
        <v>1.9627142195460858E-11</v>
      </c>
      <c r="G16" s="3">
        <f t="shared" si="5"/>
        <v>19.627142195460859</v>
      </c>
      <c r="H16" s="2">
        <f t="shared" si="6"/>
        <v>5.1225783423997084E-3</v>
      </c>
      <c r="I16" s="2">
        <f t="shared" si="7"/>
        <v>0.99487742165760029</v>
      </c>
      <c r="J16" s="2">
        <f t="shared" si="1"/>
        <v>0.9948774216576004</v>
      </c>
      <c r="K16" s="1">
        <f t="shared" si="2"/>
        <v>48000000000.000008</v>
      </c>
      <c r="L16">
        <f>800*10^15</f>
        <v>8E+17</v>
      </c>
    </row>
    <row r="17" spans="4:12" x14ac:dyDescent="0.25">
      <c r="D17" s="1">
        <f t="shared" si="0"/>
        <v>3.6854732895970011E-10</v>
      </c>
      <c r="E17" s="3">
        <f t="shared" si="3"/>
        <v>368.54732895970011</v>
      </c>
      <c r="F17" s="1">
        <f t="shared" si="4"/>
        <v>1.5885660731021553E-11</v>
      </c>
      <c r="G17" s="3">
        <f t="shared" si="5"/>
        <v>15.885660731021552</v>
      </c>
      <c r="H17" s="2">
        <f t="shared" si="6"/>
        <v>4.1022655092102234E-3</v>
      </c>
      <c r="I17" s="2">
        <f t="shared" si="7"/>
        <v>0.99589773449078978</v>
      </c>
      <c r="J17" s="2">
        <f t="shared" si="1"/>
        <v>0.99589773449078978</v>
      </c>
      <c r="K17" s="1">
        <f t="shared" si="2"/>
        <v>60000000000.000008</v>
      </c>
      <c r="L17">
        <f>1000*10^15</f>
        <v>1E+18</v>
      </c>
    </row>
    <row r="34" spans="8:13" x14ac:dyDescent="0.25">
      <c r="I34" s="4" t="s">
        <v>22</v>
      </c>
      <c r="J34" s="4" t="s">
        <v>21</v>
      </c>
      <c r="K34" s="4" t="s">
        <v>19</v>
      </c>
      <c r="L34" s="4" t="s">
        <v>23</v>
      </c>
      <c r="M34" s="4" t="s">
        <v>24</v>
      </c>
    </row>
    <row r="35" spans="8:13" x14ac:dyDescent="0.25">
      <c r="H35" s="4" t="s">
        <v>12</v>
      </c>
      <c r="I35" s="2">
        <f>H2</f>
        <v>0.80465558145450566</v>
      </c>
      <c r="J35" s="2">
        <f>1-I35</f>
        <v>0.19534441854549434</v>
      </c>
      <c r="K35" s="3">
        <f>G2</f>
        <v>332.24219377854445</v>
      </c>
      <c r="L35" s="2">
        <f>(100%-$I$43)*I35</f>
        <v>0.80344859808232394</v>
      </c>
      <c r="M35" s="2">
        <f>(100%-$I$43)*J35</f>
        <v>0.19505140191767611</v>
      </c>
    </row>
    <row r="36" spans="8:13" x14ac:dyDescent="0.25">
      <c r="H36" s="4" t="s">
        <v>13</v>
      </c>
      <c r="I36" s="2">
        <f>H3</f>
        <v>0.67315793588062067</v>
      </c>
      <c r="J36" s="2">
        <f t="shared" ref="J36:J41" si="8">1-I36</f>
        <v>0.32684206411937933</v>
      </c>
      <c r="K36" s="3">
        <f>G3</f>
        <v>325.74854902563709</v>
      </c>
      <c r="L36" s="2">
        <f t="shared" ref="L36:L41" si="9">(100%-$I$43)*I36</f>
        <v>0.67214819897679978</v>
      </c>
      <c r="M36" s="2">
        <f t="shared" ref="M36:M41" si="10">(100%-$I$43)*J36</f>
        <v>0.32635180102320027</v>
      </c>
    </row>
    <row r="37" spans="8:13" x14ac:dyDescent="0.25">
      <c r="H37" s="4" t="s">
        <v>14</v>
      </c>
      <c r="I37" s="2">
        <f>H4</f>
        <v>0.50733840453527779</v>
      </c>
      <c r="J37" s="2">
        <f t="shared" si="8"/>
        <v>0.49266159546472221</v>
      </c>
      <c r="K37" s="3">
        <f>G4</f>
        <v>313.49411851742252</v>
      </c>
      <c r="L37" s="2">
        <f t="shared" si="9"/>
        <v>0.50657739692847492</v>
      </c>
      <c r="M37" s="2">
        <f t="shared" si="10"/>
        <v>0.49192260307152513</v>
      </c>
    </row>
    <row r="38" spans="8:13" x14ac:dyDescent="0.25">
      <c r="H38" s="4" t="s">
        <v>15</v>
      </c>
      <c r="I38" s="2">
        <f>H5</f>
        <v>0.40706560847116635</v>
      </c>
      <c r="J38" s="2">
        <f t="shared" si="8"/>
        <v>0.59293439152883365</v>
      </c>
      <c r="K38" s="3">
        <f>G5</f>
        <v>302.12826637196537</v>
      </c>
      <c r="L38" s="2">
        <f t="shared" si="9"/>
        <v>0.40645501005845963</v>
      </c>
      <c r="M38" s="2">
        <f t="shared" si="10"/>
        <v>0.59204498994154042</v>
      </c>
    </row>
    <row r="39" spans="8:13" x14ac:dyDescent="0.25">
      <c r="H39" s="4" t="s">
        <v>16</v>
      </c>
      <c r="I39" s="2">
        <f>H7</f>
        <v>0.291742739370212</v>
      </c>
      <c r="J39" s="2">
        <f t="shared" si="8"/>
        <v>0.708257260629788</v>
      </c>
      <c r="K39" s="3">
        <f>G7</f>
        <v>281.7018447731428</v>
      </c>
      <c r="L39" s="2">
        <f t="shared" si="9"/>
        <v>0.29130512526115671</v>
      </c>
      <c r="M39" s="2">
        <f t="shared" si="10"/>
        <v>0.70719487473884335</v>
      </c>
    </row>
    <row r="40" spans="8:13" x14ac:dyDescent="0.25">
      <c r="H40" s="5" t="s">
        <v>17</v>
      </c>
      <c r="I40" s="2">
        <f>H9</f>
        <v>9.3364494988434799E-2</v>
      </c>
      <c r="J40" s="2">
        <f t="shared" si="8"/>
        <v>0.9066355050115652</v>
      </c>
      <c r="K40" s="3">
        <f>G9</f>
        <v>186.9210410233789</v>
      </c>
      <c r="L40" s="2">
        <f t="shared" si="9"/>
        <v>9.3224448245952149E-2</v>
      </c>
      <c r="M40" s="2">
        <f t="shared" si="10"/>
        <v>0.90527555175404795</v>
      </c>
    </row>
    <row r="41" spans="8:13" x14ac:dyDescent="0.25">
      <c r="H41" s="5" t="s">
        <v>18</v>
      </c>
      <c r="I41" s="2">
        <f>H11</f>
        <v>4.8968192789354603E-2</v>
      </c>
      <c r="J41" s="2">
        <f t="shared" si="8"/>
        <v>0.9510318072106454</v>
      </c>
      <c r="K41" s="3">
        <f>G11</f>
        <v>129.0347137637028</v>
      </c>
      <c r="L41" s="2">
        <f t="shared" si="9"/>
        <v>4.8894740500170571E-2</v>
      </c>
      <c r="M41" s="2">
        <f t="shared" si="10"/>
        <v>0.94960525949982943</v>
      </c>
    </row>
    <row r="43" spans="8:13" x14ac:dyDescent="0.25">
      <c r="H43" s="4" t="s">
        <v>20</v>
      </c>
      <c r="I43" s="2">
        <v>1.5E-3</v>
      </c>
    </row>
  </sheetData>
  <pageMargins left="0.7" right="0.7" top="0.75" bottom="0.75" header="0.3" footer="0.3"/>
  <pageSetup paperSize="9" orientation="portrait" horizontalDpi="0" verticalDpi="0" r:id="rId1"/>
  <ignoredErrors>
    <ignoredError sqref="H40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 (Student)</dc:creator>
  <cp:lastModifiedBy>Francesco Tamburi (Student)</cp:lastModifiedBy>
  <dcterms:created xsi:type="dcterms:W3CDTF">2024-02-06T12:51:29Z</dcterms:created>
  <dcterms:modified xsi:type="dcterms:W3CDTF">2024-03-19T12:56:07Z</dcterms:modified>
</cp:coreProperties>
</file>