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2.xml"/>
  <Override ContentType="application/vnd.openxmlformats-officedocument.spreadsheetml.table+xml" PartName="/xl/tables/table41.xml"/>
  <Override ContentType="application/vnd.openxmlformats-officedocument.spreadsheetml.table+xml" PartName="/xl/tables/table15.xml"/>
  <Override ContentType="application/vnd.openxmlformats-officedocument.spreadsheetml.table+xml" PartName="/xl/tables/table24.xml"/>
  <Override ContentType="application/vnd.openxmlformats-officedocument.spreadsheetml.table+xml" PartName="/xl/tables/table31.xml"/>
  <Override ContentType="application/vnd.openxmlformats-officedocument.spreadsheetml.table+xml" PartName="/xl/tables/table5.xml"/>
  <Override ContentType="application/vnd.openxmlformats-officedocument.spreadsheetml.table+xml" PartName="/xl/tables/table49.xml"/>
  <Override ContentType="application/vnd.openxmlformats-officedocument.spreadsheetml.table+xml" PartName="/xl/tables/table40.xml"/>
  <Override ContentType="application/vnd.openxmlformats-officedocument.spreadsheetml.table+xml" PartName="/xl/tables/table14.xml"/>
  <Override ContentType="application/vnd.openxmlformats-officedocument.spreadsheetml.table+xml" PartName="/xl/tables/table23.xml"/>
  <Override ContentType="application/vnd.openxmlformats-officedocument.spreadsheetml.table+xml" PartName="/xl/tables/table18.xml"/>
  <Override ContentType="application/vnd.openxmlformats-officedocument.spreadsheetml.table+xml" PartName="/xl/tables/table48.xml"/>
  <Override ContentType="application/vnd.openxmlformats-officedocument.spreadsheetml.table+xml" PartName="/xl/tables/table22.xml"/>
  <Override ContentType="application/vnd.openxmlformats-officedocument.spreadsheetml.table+xml" PartName="/xl/tables/table35.xml"/>
  <Override ContentType="application/vnd.openxmlformats-officedocument.spreadsheetml.table+xml" PartName="/xl/tables/table6.xml"/>
  <Override ContentType="application/vnd.openxmlformats-officedocument.spreadsheetml.table+xml" PartName="/xl/tables/table20.xml"/>
  <Override ContentType="application/vnd.openxmlformats-officedocument.spreadsheetml.table+xml" PartName="/xl/tables/table17.xml"/>
  <Override ContentType="application/vnd.openxmlformats-officedocument.spreadsheetml.table+xml" PartName="/xl/tables/table33.xml"/>
  <Override ContentType="application/vnd.openxmlformats-officedocument.spreadsheetml.table+xml" PartName="/xl/tables/table47.xml"/>
  <Override ContentType="application/vnd.openxmlformats-officedocument.spreadsheetml.table+xml" PartName="/xl/tables/table34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21.xml"/>
  <Override ContentType="application/vnd.openxmlformats-officedocument.spreadsheetml.table+xml" PartName="/xl/tables/table37.xml"/>
  <Override ContentType="application/vnd.openxmlformats-officedocument.spreadsheetml.table+xml" PartName="/xl/tables/table29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28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36.xml"/>
  <Override ContentType="application/vnd.openxmlformats-officedocument.spreadsheetml.table+xml" PartName="/xl/tables/table19.xml"/>
  <Override ContentType="application/vnd.openxmlformats-officedocument.spreadsheetml.table+xml" PartName="/xl/tables/table44.xml"/>
  <Override ContentType="application/vnd.openxmlformats-officedocument.spreadsheetml.table+xml" PartName="/xl/tables/table10.xml"/>
  <Override ContentType="application/vnd.openxmlformats-officedocument.spreadsheetml.table+xml" PartName="/xl/tables/table27.xml"/>
  <Override ContentType="application/vnd.openxmlformats-officedocument.spreadsheetml.table+xml" PartName="/xl/tables/table9.xml"/>
  <Override ContentType="application/vnd.openxmlformats-officedocument.spreadsheetml.table+xml" PartName="/xl/tables/table43.xml"/>
  <Override ContentType="application/vnd.openxmlformats-officedocument.spreadsheetml.table+xml" PartName="/xl/tables/table13.xml"/>
  <Override ContentType="application/vnd.openxmlformats-officedocument.spreadsheetml.table+xml" PartName="/xl/tables/table1.xml"/>
  <Override ContentType="application/vnd.openxmlformats-officedocument.spreadsheetml.table+xml" PartName="/xl/tables/table30.xml"/>
  <Override ContentType="application/vnd.openxmlformats-officedocument.spreadsheetml.table+xml" PartName="/xl/tables/table2.xml"/>
  <Override ContentType="application/vnd.openxmlformats-officedocument.spreadsheetml.table+xml" PartName="/xl/tables/table26.xml"/>
  <Override ContentType="application/vnd.openxmlformats-officedocument.spreadsheetml.table+xml" PartName="/xl/tables/table39.xml"/>
  <Override ContentType="application/vnd.openxmlformats-officedocument.spreadsheetml.table+xml" PartName="/xl/tables/table3.xml"/>
  <Override ContentType="application/vnd.openxmlformats-officedocument.spreadsheetml.table+xml" PartName="/xl/tables/table42.xml"/>
  <Override ContentType="application/vnd.openxmlformats-officedocument.spreadsheetml.table+xml" PartName="/xl/tables/table38.xml"/>
  <Override ContentType="application/vnd.openxmlformats-officedocument.spreadsheetml.table+xml" PartName="/xl/tables/table12.xml"/>
  <Override ContentType="application/vnd.openxmlformats-officedocument.spreadsheetml.table+xml" PartName="/xl/tables/table25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drawingml.chart+xml" PartName="/xl/charts/chart1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14.xml"/>
  <Override ContentType="application/vnd.openxmlformats-officedocument.drawingml.chart+xml" PartName="/xl/charts/chart18.xml"/>
  <Override ContentType="application/vnd.openxmlformats-officedocument.drawingml.chart+xml" PartName="/xl/charts/chart13.xml"/>
  <Override ContentType="application/vnd.openxmlformats-officedocument.drawingml.chart+xml" PartName="/xl/charts/chart4.xml"/>
  <Override ContentType="application/vnd.openxmlformats-officedocument.drawingml.chart+xml" PartName="/xl/charts/chart20.xml"/>
  <Override ContentType="application/vnd.openxmlformats-officedocument.drawingml.chart+xml" PartName="/xl/charts/chart2.xml"/>
  <Override ContentType="application/vnd.openxmlformats-officedocument.drawingml.chart+xml" PartName="/xl/charts/chart22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8.xml"/>
  <Override ContentType="application/vnd.openxmlformats-officedocument.drawingml.chart+xml" PartName="/xl/charts/chart15.xml"/>
  <Override ContentType="application/vnd.openxmlformats-officedocument.drawingml.chart+xml" PartName="/xl/charts/chart17.xml"/>
  <Override ContentType="application/vnd.openxmlformats-officedocument.drawingml.chart+xml" PartName="/xl/charts/chart9.xml"/>
  <Override ContentType="application/vnd.openxmlformats-officedocument.drawingml.chart+xml" PartName="/xl/charts/chart1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21.xml"/>
  <Override ContentType="application/vnd.openxmlformats-officedocument.drawingml.chart+xml" PartName="/xl/charts/chart3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pulação Brasileira" sheetId="1" r:id="rId4"/>
    <sheet state="visible" name="Domicílios" sheetId="2" r:id="rId5"/>
    <sheet state="visible" name="Chuveiros Elétricos" sheetId="3" r:id="rId6"/>
    <sheet state="visible" name="Lâmpadas" sheetId="4" r:id="rId7"/>
    <sheet state="visible" name="Refrigeradores" sheetId="5" r:id="rId8"/>
    <sheet state="visible" name="Freezer" sheetId="6" r:id="rId9"/>
    <sheet state="visible" name="Máquina de Lavar" sheetId="7" r:id="rId10"/>
    <sheet state="visible" name="Micro-ondas" sheetId="8" r:id="rId11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35">
      <text>
        <t xml:space="preserve">IBGE - Projeção até 2060 - https://www.ibge.gov.br/estatisticas/sociais/populacao/9109-projecao-da-populacao.html
	-Francesco Tommaso</t>
      </text>
    </comment>
    <comment authorId="0" ref="D24">
      <text>
        <t xml:space="preserve">Projeção via linha de tendência com base em IBGE e Stein Emil Vollset et.al (2020)
	-Francesco Tommaso</t>
      </text>
    </comment>
    <comment authorId="0" ref="D23">
      <text>
        <t xml:space="preserve">Projeção via linha de tendência com base em IBGE e Stein Emil Vollset et.al (2020)
	-Francesco Tommaso</t>
      </text>
    </comment>
    <comment authorId="0" ref="D22">
      <text>
        <t xml:space="preserve">Projeção via linha de tendência com base em IBGE e Stein Emil Vollset et.al (2020)
	-Francesco Tommaso</t>
      </text>
    </comment>
    <comment authorId="0" ref="D21">
      <text>
        <t xml:space="preserve">Projeção via linha de tendência com base em IBGE e Stein Emil Vollset et.al (2020)
	-Francesco Tommaso</t>
      </text>
    </comment>
    <comment authorId="0" ref="D20">
      <text>
        <t xml:space="preserve">Projeção via linha de tendência com base em IBGE e Stein Emil Vollset et.al (2020)
	-Francesco Tommaso</t>
      </text>
    </comment>
    <comment authorId="0" ref="D19">
      <text>
        <t xml:space="preserve">Projeção via linha de tendência com base em IBGE e Stein Emil Vollset et.al (2020)
	-Francesco Tommaso</t>
      </text>
    </comment>
    <comment authorId="0" ref="D18">
      <text>
        <t xml:space="preserve">Projeção via linha de tendência com base em IBGE e Stein Emil Vollset et.al (2020)
	-Francesco Tommaso</t>
      </text>
    </comment>
    <comment authorId="0" ref="D17">
      <text>
        <t xml:space="preserve">Projeção via linha de tendência com base em IBGE e Stein Emil Vollset et.al (2020)
	-Francesco Tommaso</t>
      </text>
    </comment>
    <comment authorId="0" ref="D16">
      <text>
        <t xml:space="preserve">Projeção via linha de tendência com base em IBGE e Stein Emil Vollset et.al (2020)
	-Francesco Tommaso</t>
      </text>
    </comment>
    <comment authorId="0" ref="D15">
      <text>
        <t xml:space="preserve">Projeção via linha de tendência com base em IBGE e Stein Emil Vollset et.al (2020)
	-Francesco Tommaso</t>
      </text>
    </comment>
    <comment authorId="0" ref="D14">
      <text>
        <t xml:space="preserve">Projeção via linha de tendência com base em IBGE e Stein Emil Vollset et.al (2020)
	-Francesco Tommaso</t>
      </text>
    </comment>
    <comment authorId="0" ref="D13">
      <text>
        <t xml:space="preserve">Projeção via linha de tendência com base em IBGE e Stein Emil Vollset et.al (2020)
	-Francesco Tommaso</t>
      </text>
    </comment>
    <comment authorId="0" ref="D12">
      <text>
        <t xml:space="preserve">Projeção via linha de tendência com base em IBGE e Stein Emil Vollset et.al (2020)
	-Francesco Tommaso</t>
      </text>
    </comment>
    <comment authorId="0" ref="D11">
      <text>
        <t xml:space="preserve">Projeção via linha de tendência com base em IBGE e Stein Emil Vollset et.al (2020)
	-Francesco Tommaso</t>
      </text>
    </comment>
    <comment authorId="0" ref="D10">
      <text>
        <t xml:space="preserve">Projeção via linha de tendência com base em IBGE e Stein Emil Vollset et.al (2020)
	-Francesco Tommaso</t>
      </text>
    </comment>
    <comment authorId="0" ref="D9">
      <text>
        <t xml:space="preserve">Projeção via linha de tendência com base em IBGE e Stein Emil Vollset et.al (2020)
	-Francesco Tommaso</t>
      </text>
    </comment>
    <comment authorId="0" ref="D8">
      <text>
        <t xml:space="preserve">Projeção via linha de tendência com base em IBGE e Stein Emil Vollset et.al (2020)
	-Francesco Tommaso</t>
      </text>
    </comment>
    <comment authorId="0" ref="D7">
      <text>
        <t xml:space="preserve">Projeção via linha de tendência com base em IBGE e Stein Emil Vollset et.al (2020)
	-Francesco Tommaso</t>
      </text>
    </comment>
    <comment authorId="0" ref="D6">
      <text>
        <t xml:space="preserve">Projeção via linha de tendência com base em IBGE e Stein Emil Vollset et.al (2020)
	-Francesco Tommaso</t>
      </text>
    </comment>
    <comment authorId="0" ref="C23">
      <text>
        <t xml:space="preserve">Projeção via linha de tendência com base em IBGE e Stein Emil Vollset et.al (2020)
	-Francesco Tommaso</t>
      </text>
    </comment>
    <comment authorId="0" ref="C22">
      <text>
        <t xml:space="preserve">Projeção via linha de tendência com base em IBGE e Stein Emil Vollset et.al (2020)
	-Francesco Tommaso</t>
      </text>
    </comment>
    <comment authorId="0" ref="C21">
      <text>
        <t xml:space="preserve">Projeção via linha de tendência com base em IBGE e Stein Emil Vollset et.al (2020)
	-Francesco Tommaso</t>
      </text>
    </comment>
    <comment authorId="0" ref="C20">
      <text>
        <t xml:space="preserve">Projeção via linha de tendência com base em IBGE e Stein Emil Vollset et.al (2020)
	-Francesco Tommaso</t>
      </text>
    </comment>
    <comment authorId="0" ref="C19">
      <text>
        <t xml:space="preserve">Projeção via linha de tendência com base em IBGE e Stein Emil Vollset et.al (2020)
	-Francesco Tommaso</t>
      </text>
    </comment>
    <comment authorId="0" ref="C18">
      <text>
        <t xml:space="preserve">Projeção via linha de tendência com base em IBGE e Stein Emil Vollset et.al (2020)
	-Francesco Tommaso</t>
      </text>
    </comment>
    <comment authorId="0" ref="C17">
      <text>
        <t xml:space="preserve">Projeção via linha de tendência com base em IBGE e Stein Emil Vollset et.al (2020)
	-Francesco Tommaso</t>
      </text>
    </comment>
    <comment authorId="0" ref="C16">
      <text>
        <t xml:space="preserve">Projeção via linha de tendência com base em IBGE e Stein Emil Vollset et.al (2020)
	-Francesco Tommaso</t>
      </text>
    </comment>
    <comment authorId="0" ref="C15">
      <text>
        <t xml:space="preserve">Projeção via linha de tendência com base em IBGE e Stein Emil Vollset et.al (2020)
	-Francesco Tommaso</t>
      </text>
    </comment>
    <comment authorId="0" ref="C14">
      <text>
        <t xml:space="preserve">Projeção via linha de tendência com base em IBGE e Stein Emil Vollset et.al (2020)
	-Francesco Tommaso</t>
      </text>
    </comment>
    <comment authorId="0" ref="C13">
      <text>
        <t xml:space="preserve">Projeção via linha de tendência com base em IBGE e Stein Emil Vollset et.al (2020)
	-Francesco Tommaso</t>
      </text>
    </comment>
    <comment authorId="0" ref="C12">
      <text>
        <t xml:space="preserve">Projeção via linha de tendência com base em IBGE e Stein Emil Vollset et.al (2020)
	-Francesco Tommaso</t>
      </text>
    </comment>
    <comment authorId="0" ref="C11">
      <text>
        <t xml:space="preserve">Projeção via linha de tendência com base em IBGE e Stein Emil Vollset et.al (2020)
	-Francesco Tommaso</t>
      </text>
    </comment>
    <comment authorId="0" ref="C10">
      <text>
        <t xml:space="preserve">Projeção via linha de tendência com base em IBGE e Stein Emil Vollset et.al (2020)
	-Francesco Tommaso</t>
      </text>
    </comment>
    <comment authorId="0" ref="C9">
      <text>
        <t xml:space="preserve">Projeção via linha de tendência com base em IBGE e Stein Emil Vollset et.al (2020)
	-Francesco Tommaso</t>
      </text>
    </comment>
    <comment authorId="0" ref="C8">
      <text>
        <t xml:space="preserve">Projeção via linha de tendência com base em IBGE e Stein Emil Vollset et.al (2020)
	-Francesco Tommaso</t>
      </text>
    </comment>
    <comment authorId="0" ref="C7">
      <text>
        <t xml:space="preserve">Projeção via linha de tendência com base em IBGE e Stein Emil Vollset et.al (2020)
	-Francesco Tommaso</t>
      </text>
    </comment>
    <comment authorId="0" ref="C6">
      <text>
        <t xml:space="preserve">Projeção via linha de tendência com base em IBGE e Stein Emil Vollset et.al (2020)
	-Francesco Tommaso</t>
      </text>
    </comment>
    <comment authorId="0" ref="D31">
      <text>
        <t xml:space="preserve">Projeção via linha de tendência com base em Stein Emil Vollset et.al (2020)
	-Francesco Tommaso</t>
      </text>
    </comment>
    <comment authorId="0" ref="D30">
      <text>
        <t xml:space="preserve">Projeção via linha de tendência com base em Stein Emil Vollset et.al (2020)
	-Francesco Tommaso</t>
      </text>
    </comment>
    <comment authorId="0" ref="D29">
      <text>
        <t xml:space="preserve">Projeção via linha de tendência com base em Stein Emil Vollset et.al (2020)
	-Francesco Tommaso</t>
      </text>
    </comment>
    <comment authorId="0" ref="D28">
      <text>
        <t xml:space="preserve">Projeção via linha de tendência com base em Stein Emil Vollset et.al (2020)
	-Francesco Tommaso</t>
      </text>
    </comment>
    <comment authorId="0" ref="D27">
      <text>
        <t xml:space="preserve">Projeção via linha de tendência com base em Stein Emil Vollset et.al (2020)
	-Francesco Tommaso</t>
      </text>
    </comment>
    <comment authorId="0" ref="D26">
      <text>
        <t xml:space="preserve">Projeção via linha de tendência com base em Stein Emil Vollset et.al (2020)
	-Francesco Tommaso</t>
      </text>
    </comment>
    <comment authorId="0" ref="C26">
      <text>
        <t xml:space="preserve">Projeção via linha de tendência com base em Stein Emil Vollset et.al (2020)
	-Francesco Tommaso</t>
      </text>
    </comment>
    <comment authorId="0" ref="C27">
      <text>
        <t xml:space="preserve">Projeção via linha de tendência com base em Stein Emil Vollset et.al (2020)
	-Francesco Tommaso</t>
      </text>
    </comment>
    <comment authorId="0" ref="C28">
      <text>
        <t xml:space="preserve">Projeção via linha de tendência com base em Stein Emil Vollset et.al (2020)
	-Francesco Tommaso</t>
      </text>
    </comment>
    <comment authorId="0" ref="C29">
      <text>
        <t xml:space="preserve">Projeção via linha de tendência com base em Stein Emil Vollset et.al (2020)
	-Francesco Tommaso</t>
      </text>
    </comment>
    <comment authorId="0" ref="C30">
      <text>
        <t xml:space="preserve">Projeção via linha de tendência com base em Stein Emil Vollset et.al (2020)
	-Francesco Tommaso</t>
      </text>
    </comment>
    <comment authorId="0" ref="C31">
      <text>
        <t xml:space="preserve">Projeção via linha de tendência com base em Stein Emil Vollset et.al (2020)
	-Francesco Tommaso</t>
      </text>
    </comment>
    <comment authorId="0" ref="D32">
      <text>
        <t xml:space="preserve">Projeção via linha de tendência com base em Stein Emil Vollset et.al (2020)
	-Francesco Tommaso</t>
      </text>
    </comment>
    <comment authorId="0" ref="C32">
      <text>
        <t xml:space="preserve">Projeção via linha de tendência com base em Stein Emil Vollset et.al (2020)
	-Francesco Tommaso</t>
      </text>
    </comment>
    <comment authorId="0" ref="D5">
      <text>
        <t xml:space="preserve">Prévia do Censo 2022 (Dez, 2022)
	-Francesco Tommaso</t>
      </text>
    </comment>
    <comment authorId="0" ref="C5">
      <text>
        <t xml:space="preserve">Prévia do Censo 2022 (Dez, 2022)
	-Francesco Tommaso</t>
      </text>
    </comment>
    <comment authorId="0" ref="D33">
      <text>
        <t xml:space="preserve">Stein Emil Vollset et.al (2020)
	-Francesco Tommaso</t>
      </text>
    </comment>
    <comment authorId="0" ref="C33">
      <text>
        <t xml:space="preserve">Stein Emil Vollset et.al (2020)
	-Francesco Tommaso</t>
      </text>
    </comment>
    <comment authorId="0" ref="D25">
      <text>
        <t xml:space="preserve">Stein Emil Vollset et.al (2020)
	-Francesco Tommaso</t>
      </text>
    </comment>
    <comment authorId="0" ref="C25">
      <text>
        <t xml:space="preserve">Stein Emil Vollset et.al (2020)
	-Francesco Tommaso</t>
      </text>
    </comment>
    <comment authorId="0" ref="D2">
      <text>
        <t xml:space="preserve">Censo 2010
	-Francesco Tommaso</t>
      </text>
    </comment>
    <comment authorId="0" ref="C2">
      <text>
        <t xml:space="preserve">Censo 2010
	-Francesco Tommaso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43">
      <text>
        <t xml:space="preserve">EPE - PNE 2050
	-Francesco Tommaso</t>
      </text>
    </comment>
    <comment authorId="0" ref="C33">
      <text>
        <t xml:space="preserve">Livro DEMANDA FUTURA
POR MORADIAS DEMOGRAFIA,
HABITAÇÃO E MERCADO
	-Francesco Tommaso</t>
      </text>
    </comment>
    <comment authorId="0" ref="C22">
      <text>
        <t xml:space="preserve">EPE - PDE 2029
	-Francesco Tommaso</t>
      </text>
    </comment>
    <comment authorId="0" ref="C11">
      <text>
        <t xml:space="preserve">EPE - PDE 2029
	-Francesco Tommaso</t>
      </text>
    </comment>
    <comment authorId="0" ref="C3">
      <text>
        <t xml:space="preserve">Livro DEMANDA FUTURA
POR MORADIAS DEMOGRAFIA,
HABITAÇÃO E MERCADO
	-Francesco Tommaso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4">
      <text>
        <t xml:space="preserve">PPH
	-Francesco Tommaso</t>
      </text>
    </comment>
    <comment authorId="0" ref="C6">
      <text>
        <t xml:space="preserve">PPH
	-Francesco Tommaso</t>
      </text>
    </comment>
    <comment authorId="0" ref="C8">
      <text>
        <t xml:space="preserve">PPH
	-Francesco Tommaso</t>
      </text>
    </comment>
    <comment authorId="0" ref="C7">
      <text>
        <t xml:space="preserve">EPE - PDE 2031
	-Francesco Tommaso</t>
      </text>
    </comment>
    <comment authorId="0" ref="C5">
      <text>
        <t xml:space="preserve">EPE - PDE 2031
	-Francesco Tommaso</t>
      </text>
    </comment>
  </commentList>
</comments>
</file>

<file path=xl/sharedStrings.xml><?xml version="1.0" encoding="utf-8"?>
<sst xmlns="http://schemas.openxmlformats.org/spreadsheetml/2006/main" count="607" uniqueCount="98">
  <si>
    <t>Range (milhões)</t>
  </si>
  <si>
    <t>Ano</t>
  </si>
  <si>
    <t>Mínimo (Stein et. al.)</t>
  </si>
  <si>
    <t>Máximo (Stein et. al.)</t>
  </si>
  <si>
    <t>Referência IBGE</t>
  </si>
  <si>
    <t>Taxa de Mudança</t>
  </si>
  <si>
    <t>Referência - IBGE Ajustado</t>
  </si>
  <si>
    <t>Referência - IBGE</t>
  </si>
  <si>
    <t>Sul</t>
  </si>
  <si>
    <t>Sudeste</t>
  </si>
  <si>
    <t>Centro-Oeste</t>
  </si>
  <si>
    <t>Nordeste</t>
  </si>
  <si>
    <t>Norte</t>
  </si>
  <si>
    <t>Referência Ajustado (Milhões) - IBGE</t>
  </si>
  <si>
    <t>Habitantes por Domicílo</t>
  </si>
  <si>
    <t>Curva Fitada</t>
  </si>
  <si>
    <t>Domicílios  - Mínimo (Stein et. al.)</t>
  </si>
  <si>
    <t>Domicílios - Referência IBGE</t>
  </si>
  <si>
    <t>Domicílios  - Máximo (Stein et. al.)</t>
  </si>
  <si>
    <t>Domicílios - Referência Ajustado (Milhões) - IBGE</t>
  </si>
  <si>
    <t>Percentagem com pelo menos 1 chuveiro</t>
  </si>
  <si>
    <t>SU</t>
  </si>
  <si>
    <t>SE</t>
  </si>
  <si>
    <t>CO</t>
  </si>
  <si>
    <t>NE</t>
  </si>
  <si>
    <t>NO</t>
  </si>
  <si>
    <t>Número de Chuveiros (PPH)</t>
  </si>
  <si>
    <t>Número de Respondentes (PPH)</t>
  </si>
  <si>
    <t>Média de Chuveiros por Domicílio (PPH)</t>
  </si>
  <si>
    <t>Projeção do Número de Chuveiros (Milhões)</t>
  </si>
  <si>
    <t>Fonte de Aquecimento Chuveiro - Número Respostas</t>
  </si>
  <si>
    <t>Elétrico</t>
  </si>
  <si>
    <t>Solar</t>
  </si>
  <si>
    <t>Gás</t>
  </si>
  <si>
    <t>Mista</t>
  </si>
  <si>
    <t>Outras</t>
  </si>
  <si>
    <t>Sem Aquecimento</t>
  </si>
  <si>
    <t>Não Sabe</t>
  </si>
  <si>
    <t>Fonte de Aquecimento Chuveiro - Percentagem</t>
  </si>
  <si>
    <t>Sem Aquecimento - Percentagem - Cenários</t>
  </si>
  <si>
    <t>Baixo Impacto</t>
  </si>
  <si>
    <t>Referência</t>
  </si>
  <si>
    <t>Alto Impacto</t>
  </si>
  <si>
    <t>Elétricos - Percentagem - Cenários</t>
  </si>
  <si>
    <t>Número (milhões) de Chuveiros em 2023</t>
  </si>
  <si>
    <t>Total</t>
  </si>
  <si>
    <t>Atual</t>
  </si>
  <si>
    <t>Número (milhões) de Chuveiros em 2050</t>
  </si>
  <si>
    <t>Variação no Número (milhões) de Chuveiros em 2050</t>
  </si>
  <si>
    <t>Variação (2023 - 2050)</t>
  </si>
  <si>
    <t>Variação Percentual</t>
  </si>
  <si>
    <t>Projeção Baixo Impacto do Número de Chuveiros Elétricos (Milhões)</t>
  </si>
  <si>
    <t>Brasil - Baixo Impacto</t>
  </si>
  <si>
    <t>Projeção Referência do Número de Chuveiros Elétricos (Milhões)</t>
  </si>
  <si>
    <t>Brasil - Referência</t>
  </si>
  <si>
    <t>Projeção Alto Impacto do Número de Chuveiros Elétricos (Milhões)</t>
  </si>
  <si>
    <t>Brasil - Alto Impacto</t>
  </si>
  <si>
    <t>Nº Médio de Lâmpadas por Domicílio</t>
  </si>
  <si>
    <t>Brasil</t>
  </si>
  <si>
    <t>Número Médio de Lâmpadas por Domicílio - PPH</t>
  </si>
  <si>
    <t>Cenários do Número Médio de Lâmpadas por Domicílio em 2050</t>
  </si>
  <si>
    <t>Projeção do Número de Lâmpadas em 2050 (Milhões)</t>
  </si>
  <si>
    <t>Percentagem de Lâmpadas LED - PPH</t>
  </si>
  <si>
    <t>Cenários da Percentagem de Lâmpadas LED em 2050</t>
  </si>
  <si>
    <t>Projeção do Número de Lâmpadas LED em 2050 (Milhões) - Baixo Impacto</t>
  </si>
  <si>
    <t>Projeção do Número de Lâmpadas Fluorescente em 2050 (Milhões) - Baixo Impacto</t>
  </si>
  <si>
    <t>Projeção do Número de Lâmpadas LED em 2050 (Milhões) - Referência</t>
  </si>
  <si>
    <t>Projeção do Número de Lâmpadas Fluorescente em 2050 (Milhões) - Referência</t>
  </si>
  <si>
    <t>Projeção do Número de Lâmpadas LED em 2050 (Milhões) - Alto Impacto</t>
  </si>
  <si>
    <t>Projeção do Número de Lâmpadas Fluorescente em 2050 (Milhões) - Alto Impacto</t>
  </si>
  <si>
    <t>LED</t>
  </si>
  <si>
    <t>Fluorescente</t>
  </si>
  <si>
    <t>Nº Médio de Refrigeradores por Domicílio</t>
  </si>
  <si>
    <t>Percentagem de Domicílios com Refrigerador</t>
  </si>
  <si>
    <t>Número Médio de Refrigeradores em Domicílios com Refrigerador</t>
  </si>
  <si>
    <t>Cenários de Percentagem de Domicílios com Refrigerador em 2050</t>
  </si>
  <si>
    <t>Impacto Baixo</t>
  </si>
  <si>
    <t>Impacto Alto</t>
  </si>
  <si>
    <t>Cenários com Novos Números Médios de Refrigerador por Domicílio em 2050</t>
  </si>
  <si>
    <t>Projeção Baixo Impacto do Número de Refrigeradores (Milhões)</t>
  </si>
  <si>
    <t>Projeção Referência do Número de Refrigeradores (Milhões)</t>
  </si>
  <si>
    <t>Projeção Alto Impacto do Número de Refrigeradores (Milhões)</t>
  </si>
  <si>
    <t>Nº Médio de Máquinas de Lavar por Domicílio</t>
  </si>
  <si>
    <t>Percentagem de Domicílios com Máquina de Lavar</t>
  </si>
  <si>
    <t>Número Médio de Máquinas de Lavar em Domicílios com Máquina de Lavar</t>
  </si>
  <si>
    <t>Cenários de Percentagem de Domicílios com Máquina de Lavar em 2050</t>
  </si>
  <si>
    <t>Cenários com Novos Números Médios de Máquina de Lavar por Domicílio em 2050</t>
  </si>
  <si>
    <t>Projeção Baixo Impacto do Número de Máquinas de Lavar (Milhões)</t>
  </si>
  <si>
    <t>Projeção Referência do Número de Máquinas de Lavar (Milhões)</t>
  </si>
  <si>
    <t>Projeção Alto Impacto do Número de Máquinas de Lavar (Milhões)</t>
  </si>
  <si>
    <t>Nº Médio de Micro-ondas por Domicílio</t>
  </si>
  <si>
    <t>Percentagem de Domicílios com Micro-ondas</t>
  </si>
  <si>
    <t>Número Médio de Micro-ondas em Domicílios com Micro-ondas</t>
  </si>
  <si>
    <t>Cenários de Percentagem de Domicílios com Micro-ondas em 2050</t>
  </si>
  <si>
    <t>Cenários com Novos Números Médios de Micro-ondas por Domicílio em 2050</t>
  </si>
  <si>
    <t>Projeção Baixo Impacto do Número de Micro-ondas (Milhões)</t>
  </si>
  <si>
    <t>Projeção Referência do Número de Micro-ondas (Milhões)</t>
  </si>
  <si>
    <t>Projeção Alto Impacto do Número de Micro-ondas (Milhões)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</si>
</sst>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D5A6BD"/>
        <bgColor rgb="FFD5A6BD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7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3" fillId="0" fontId="2" numFmtId="0" xfId="0" applyBorder="1" applyFont="1"/>
    <xf borderId="2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horizontal="center" readingOrder="0"/>
    </xf>
    <xf borderId="5" fillId="0" fontId="3" numFmtId="0" xfId="0" applyAlignment="1" applyBorder="1" applyFont="1">
      <alignment horizontal="center"/>
    </xf>
    <xf borderId="6" fillId="0" fontId="3" numFmtId="0" xfId="0" applyAlignment="1" applyBorder="1" applyFont="1">
      <alignment horizontal="center"/>
    </xf>
    <xf borderId="7" fillId="0" fontId="1" numFmtId="0" xfId="0" applyAlignment="1" applyBorder="1" applyFont="1">
      <alignment horizontal="center" readingOrder="0"/>
    </xf>
    <xf borderId="8" fillId="0" fontId="3" numFmtId="0" xfId="0" applyAlignment="1" applyBorder="1" applyFont="1">
      <alignment horizontal="center"/>
    </xf>
    <xf borderId="9" fillId="0" fontId="3" numFmtId="0" xfId="0" applyAlignment="1" applyBorder="1" applyFont="1">
      <alignment horizontal="center"/>
    </xf>
    <xf borderId="8" fillId="0" fontId="1" numFmtId="0" xfId="0" applyAlignment="1" applyBorder="1" applyFont="1">
      <alignment horizontal="center" readingOrder="0"/>
    </xf>
    <xf borderId="9" fillId="0" fontId="1" numFmtId="0" xfId="0" applyAlignment="1" applyBorder="1" applyFont="1">
      <alignment horizontal="center" readingOrder="0"/>
    </xf>
    <xf borderId="5" fillId="0" fontId="3" numFmtId="1" xfId="0" applyAlignment="1" applyBorder="1" applyFont="1" applyNumberFormat="1">
      <alignment horizontal="center" readingOrder="0"/>
    </xf>
    <xf borderId="5" fillId="0" fontId="3" numFmtId="0" xfId="0" applyAlignment="1" applyBorder="1" applyFont="1">
      <alignment horizontal="center" readingOrder="0"/>
    </xf>
    <xf borderId="5" fillId="0" fontId="3" numFmtId="164" xfId="0" applyAlignment="1" applyBorder="1" applyFont="1" applyNumberFormat="1">
      <alignment horizontal="center" readingOrder="0"/>
    </xf>
    <xf borderId="0" fillId="2" fontId="3" numFmtId="0" xfId="0" applyFill="1" applyFont="1"/>
    <xf borderId="8" fillId="0" fontId="3" numFmtId="1" xfId="0" applyAlignment="1" applyBorder="1" applyFont="1" applyNumberFormat="1">
      <alignment horizontal="center" readingOrder="0"/>
    </xf>
    <xf borderId="8" fillId="0" fontId="3" numFmtId="164" xfId="0" applyAlignment="1" applyBorder="1" applyFont="1" applyNumberFormat="1">
      <alignment horizontal="center" readingOrder="0"/>
    </xf>
    <xf borderId="10" fillId="0" fontId="2" numFmtId="0" xfId="0" applyBorder="1" applyFont="1"/>
    <xf borderId="10" fillId="0" fontId="1" numFmtId="0" xfId="0" applyAlignment="1" applyBorder="1" applyFont="1">
      <alignment horizontal="center" readingOrder="0"/>
    </xf>
    <xf borderId="11" fillId="0" fontId="1" numFmtId="0" xfId="0" applyAlignment="1" applyBorder="1" applyFont="1">
      <alignment horizontal="center" readingOrder="0"/>
    </xf>
    <xf borderId="12" fillId="0" fontId="3" numFmtId="3" xfId="0" applyAlignment="1" applyBorder="1" applyFont="1" applyNumberFormat="1">
      <alignment horizontal="center" readingOrder="0"/>
    </xf>
    <xf borderId="12" fillId="0" fontId="3" numFmtId="3" xfId="0" applyAlignment="1" applyBorder="1" applyFont="1" applyNumberFormat="1">
      <alignment horizontal="center"/>
    </xf>
    <xf borderId="13" fillId="0" fontId="3" numFmtId="3" xfId="0" applyAlignment="1" applyBorder="1" applyFont="1" applyNumberFormat="1">
      <alignment horizontal="center" readingOrder="0"/>
    </xf>
    <xf borderId="0" fillId="0" fontId="3" numFmtId="3" xfId="0" applyAlignment="1" applyFont="1" applyNumberFormat="1">
      <alignment horizontal="center" readingOrder="0"/>
    </xf>
    <xf borderId="0" fillId="0" fontId="3" numFmtId="3" xfId="0" applyAlignment="1" applyFont="1" applyNumberFormat="1">
      <alignment horizontal="center"/>
    </xf>
    <xf borderId="6" fillId="0" fontId="3" numFmtId="3" xfId="0" applyAlignment="1" applyBorder="1" applyFont="1" applyNumberFormat="1">
      <alignment horizontal="center" readingOrder="0"/>
    </xf>
    <xf borderId="14" fillId="0" fontId="3" numFmtId="3" xfId="0" applyAlignment="1" applyBorder="1" applyFont="1" applyNumberFormat="1">
      <alignment horizontal="center" readingOrder="0"/>
    </xf>
    <xf borderId="14" fillId="0" fontId="3" numFmtId="3" xfId="0" applyAlignment="1" applyBorder="1" applyFont="1" applyNumberFormat="1">
      <alignment horizontal="center"/>
    </xf>
    <xf borderId="9" fillId="0" fontId="3" numFmtId="3" xfId="0" applyAlignment="1" applyBorder="1" applyFont="1" applyNumberFormat="1">
      <alignment horizontal="center" readingOrder="0"/>
    </xf>
    <xf borderId="0" fillId="0" fontId="3" numFmtId="3" xfId="0" applyAlignment="1" applyFont="1" applyNumberFormat="1">
      <alignment readingOrder="0"/>
    </xf>
    <xf borderId="2" fillId="0" fontId="1" numFmtId="0" xfId="0" applyAlignment="1" applyBorder="1" applyFont="1">
      <alignment readingOrder="0"/>
    </xf>
    <xf borderId="4" fillId="0" fontId="3" numFmtId="0" xfId="0" applyAlignment="1" applyBorder="1" applyFont="1">
      <alignment horizontal="center" readingOrder="0"/>
    </xf>
    <xf borderId="15" fillId="0" fontId="3" numFmtId="0" xfId="0" applyAlignment="1" applyBorder="1" applyFont="1">
      <alignment horizontal="center" readingOrder="0"/>
    </xf>
    <xf borderId="6" fillId="0" fontId="3" numFmtId="2" xfId="0" applyAlignment="1" applyBorder="1" applyFont="1" applyNumberFormat="1">
      <alignment horizontal="center"/>
    </xf>
    <xf borderId="5" fillId="0" fontId="3" numFmtId="0" xfId="0" applyBorder="1" applyFont="1"/>
    <xf borderId="7" fillId="0" fontId="3" numFmtId="0" xfId="0" applyAlignment="1" applyBorder="1" applyFont="1">
      <alignment horizontal="center" readingOrder="0"/>
    </xf>
    <xf borderId="8" fillId="0" fontId="3" numFmtId="0" xfId="0" applyAlignment="1" applyBorder="1" applyFont="1">
      <alignment horizontal="center" readingOrder="0"/>
    </xf>
    <xf borderId="9" fillId="0" fontId="3" numFmtId="2" xfId="0" applyAlignment="1" applyBorder="1" applyFont="1" applyNumberFormat="1">
      <alignment horizontal="center"/>
    </xf>
    <xf borderId="5" fillId="0" fontId="3" numFmtId="2" xfId="0" applyAlignment="1" applyBorder="1" applyFont="1" applyNumberFormat="1">
      <alignment horizontal="center"/>
    </xf>
    <xf borderId="5" fillId="0" fontId="3" numFmtId="2" xfId="0" applyAlignment="1" applyBorder="1" applyFont="1" applyNumberFormat="1">
      <alignment horizontal="center" readingOrder="0"/>
    </xf>
    <xf borderId="8" fillId="0" fontId="3" numFmtId="2" xfId="0" applyAlignment="1" applyBorder="1" applyFont="1" applyNumberFormat="1">
      <alignment horizontal="center" readingOrder="0"/>
    </xf>
    <xf borderId="15" fillId="2" fontId="1" numFmtId="0" xfId="0" applyAlignment="1" applyBorder="1" applyFont="1">
      <alignment horizontal="center" readingOrder="0"/>
    </xf>
    <xf borderId="11" fillId="2" fontId="3" numFmtId="2" xfId="0" applyAlignment="1" applyBorder="1" applyFont="1" applyNumberFormat="1">
      <alignment horizontal="center"/>
    </xf>
    <xf borderId="12" fillId="2" fontId="3" numFmtId="2" xfId="0" applyAlignment="1" applyBorder="1" applyFont="1" applyNumberFormat="1">
      <alignment horizontal="center"/>
    </xf>
    <xf borderId="13" fillId="2" fontId="3" numFmtId="2" xfId="0" applyAlignment="1" applyBorder="1" applyFont="1" applyNumberFormat="1">
      <alignment horizontal="center"/>
    </xf>
    <xf borderId="5" fillId="3" fontId="1" numFmtId="0" xfId="0" applyAlignment="1" applyBorder="1" applyFill="1" applyFont="1">
      <alignment horizontal="center" readingOrder="0"/>
    </xf>
    <xf borderId="4" fillId="3" fontId="3" numFmtId="2" xfId="0" applyAlignment="1" applyBorder="1" applyFont="1" applyNumberFormat="1">
      <alignment horizontal="center"/>
    </xf>
    <xf borderId="0" fillId="3" fontId="3" numFmtId="2" xfId="0" applyAlignment="1" applyFont="1" applyNumberFormat="1">
      <alignment horizontal="center"/>
    </xf>
    <xf borderId="6" fillId="3" fontId="3" numFmtId="2" xfId="0" applyAlignment="1" applyBorder="1" applyFont="1" applyNumberFormat="1">
      <alignment horizontal="center"/>
    </xf>
    <xf borderId="5" fillId="2" fontId="1" numFmtId="0" xfId="0" applyAlignment="1" applyBorder="1" applyFont="1">
      <alignment horizontal="center" readingOrder="0"/>
    </xf>
    <xf borderId="4" fillId="2" fontId="3" numFmtId="2" xfId="0" applyAlignment="1" applyBorder="1" applyFont="1" applyNumberFormat="1">
      <alignment horizontal="center"/>
    </xf>
    <xf borderId="0" fillId="2" fontId="3" numFmtId="2" xfId="0" applyAlignment="1" applyFont="1" applyNumberFormat="1">
      <alignment horizontal="center"/>
    </xf>
    <xf borderId="6" fillId="2" fontId="3" numFmtId="2" xfId="0" applyAlignment="1" applyBorder="1" applyFont="1" applyNumberFormat="1">
      <alignment horizontal="center"/>
    </xf>
    <xf borderId="8" fillId="3" fontId="1" numFmtId="0" xfId="0" applyAlignment="1" applyBorder="1" applyFont="1">
      <alignment horizontal="center" readingOrder="0"/>
    </xf>
    <xf borderId="7" fillId="3" fontId="3" numFmtId="2" xfId="0" applyAlignment="1" applyBorder="1" applyFont="1" applyNumberFormat="1">
      <alignment horizontal="center"/>
    </xf>
    <xf borderId="14" fillId="3" fontId="3" numFmtId="2" xfId="0" applyAlignment="1" applyBorder="1" applyFont="1" applyNumberFormat="1">
      <alignment horizontal="center"/>
    </xf>
    <xf borderId="9" fillId="3" fontId="3" numFmtId="2" xfId="0" applyAlignment="1" applyBorder="1" applyFont="1" applyNumberFormat="1">
      <alignment horizontal="center"/>
    </xf>
    <xf borderId="0" fillId="0" fontId="3" numFmtId="0" xfId="0" applyAlignment="1" applyFont="1">
      <alignment readingOrder="0"/>
    </xf>
    <xf borderId="11" fillId="0" fontId="1" numFmtId="0" xfId="0" applyAlignment="1" applyBorder="1" applyFont="1">
      <alignment horizontal="center" readingOrder="0"/>
    </xf>
    <xf borderId="12" fillId="0" fontId="1" numFmtId="0" xfId="0" applyAlignment="1" applyBorder="1" applyFont="1">
      <alignment horizontal="center" readingOrder="0"/>
    </xf>
    <xf borderId="13" fillId="0" fontId="1" numFmtId="0" xfId="0" applyAlignment="1" applyBorder="1" applyFont="1">
      <alignment horizontal="center" readingOrder="0"/>
    </xf>
    <xf borderId="4" fillId="4" fontId="3" numFmtId="0" xfId="0" applyAlignment="1" applyBorder="1" applyFill="1" applyFont="1">
      <alignment horizontal="center" readingOrder="0"/>
    </xf>
    <xf borderId="0" fillId="4" fontId="3" numFmtId="9" xfId="0" applyAlignment="1" applyFont="1" applyNumberFormat="1">
      <alignment horizontal="center" readingOrder="0"/>
    </xf>
    <xf borderId="6" fillId="4" fontId="3" numFmtId="9" xfId="0" applyAlignment="1" applyBorder="1" applyFont="1" applyNumberFormat="1">
      <alignment horizontal="center" readingOrder="0"/>
    </xf>
    <xf borderId="7" fillId="0" fontId="3" numFmtId="0" xfId="0" applyAlignment="1" applyBorder="1" applyFont="1">
      <alignment horizontal="center" readingOrder="0"/>
    </xf>
    <xf borderId="14" fillId="0" fontId="3" numFmtId="9" xfId="0" applyAlignment="1" applyBorder="1" applyFont="1" applyNumberFormat="1">
      <alignment horizontal="center" readingOrder="0"/>
    </xf>
    <xf borderId="9" fillId="0" fontId="3" numFmtId="9" xfId="0" applyAlignment="1" applyBorder="1" applyFont="1" applyNumberFormat="1">
      <alignment horizontal="center" readingOrder="0"/>
    </xf>
    <xf borderId="0" fillId="4" fontId="3" numFmtId="3" xfId="0" applyAlignment="1" applyFont="1" applyNumberFormat="1">
      <alignment horizontal="center" readingOrder="0"/>
    </xf>
    <xf borderId="6" fillId="4" fontId="3" numFmtId="3" xfId="0" applyAlignment="1" applyBorder="1" applyFont="1" applyNumberFormat="1">
      <alignment horizontal="center" readingOrder="0"/>
    </xf>
    <xf borderId="14" fillId="0" fontId="3" numFmtId="3" xfId="0" applyAlignment="1" applyBorder="1" applyFont="1" applyNumberFormat="1">
      <alignment horizontal="center" readingOrder="0"/>
    </xf>
    <xf borderId="9" fillId="0" fontId="3" numFmtId="3" xfId="0" applyAlignment="1" applyBorder="1" applyFont="1" applyNumberFormat="1">
      <alignment horizontal="center" readingOrder="0"/>
    </xf>
    <xf borderId="0" fillId="4" fontId="3" numFmtId="4" xfId="0" applyAlignment="1" applyFont="1" applyNumberFormat="1">
      <alignment horizontal="center" readingOrder="0"/>
    </xf>
    <xf borderId="6" fillId="4" fontId="3" numFmtId="4" xfId="0" applyAlignment="1" applyBorder="1" applyFont="1" applyNumberFormat="1">
      <alignment horizontal="center" readingOrder="0"/>
    </xf>
    <xf borderId="14" fillId="0" fontId="3" numFmtId="4" xfId="0" applyAlignment="1" applyBorder="1" applyFont="1" applyNumberFormat="1">
      <alignment horizontal="center" readingOrder="0"/>
    </xf>
    <xf borderId="9" fillId="0" fontId="3" numFmtId="4" xfId="0" applyAlignment="1" applyBorder="1" applyFont="1" applyNumberFormat="1">
      <alignment horizontal="center" readingOrder="0"/>
    </xf>
    <xf borderId="0" fillId="0" fontId="3" numFmtId="2" xfId="0" applyAlignment="1" applyFont="1" applyNumberFormat="1">
      <alignment horizontal="center" readingOrder="0"/>
    </xf>
    <xf borderId="6" fillId="0" fontId="3" numFmtId="2" xfId="0" applyAlignment="1" applyBorder="1" applyFont="1" applyNumberFormat="1">
      <alignment horizontal="center" readingOrder="0"/>
    </xf>
    <xf borderId="14" fillId="0" fontId="3" numFmtId="2" xfId="0" applyAlignment="1" applyBorder="1" applyFont="1" applyNumberFormat="1">
      <alignment horizontal="center" readingOrder="0"/>
    </xf>
    <xf borderId="9" fillId="0" fontId="3" numFmtId="2" xfId="0" applyAlignment="1" applyBorder="1" applyFont="1" applyNumberFormat="1">
      <alignment horizontal="center" readingOrder="0"/>
    </xf>
    <xf borderId="12" fillId="0" fontId="3" numFmtId="0" xfId="0" applyAlignment="1" applyBorder="1" applyFont="1">
      <alignment horizontal="center" readingOrder="0"/>
    </xf>
    <xf borderId="13" fillId="0" fontId="3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/>
    </xf>
    <xf borderId="6" fillId="0" fontId="3" numFmtId="0" xfId="0" applyAlignment="1" applyBorder="1" applyFont="1">
      <alignment horizontal="center" readingOrder="0"/>
    </xf>
    <xf borderId="7" fillId="0" fontId="1" numFmtId="0" xfId="0" applyAlignment="1" applyBorder="1" applyFont="1">
      <alignment horizontal="center" readingOrder="0"/>
    </xf>
    <xf borderId="14" fillId="0" fontId="3" numFmtId="0" xfId="0" applyAlignment="1" applyBorder="1" applyFont="1">
      <alignment horizontal="center" readingOrder="0"/>
    </xf>
    <xf borderId="9" fillId="0" fontId="3" numFmtId="0" xfId="0" applyAlignment="1" applyBorder="1" applyFont="1">
      <alignment horizontal="center" readingOrder="0"/>
    </xf>
    <xf borderId="12" fillId="0" fontId="3" numFmtId="10" xfId="0" applyAlignment="1" applyBorder="1" applyFont="1" applyNumberFormat="1">
      <alignment horizontal="center" readingOrder="0"/>
    </xf>
    <xf borderId="13" fillId="0" fontId="3" numFmtId="10" xfId="0" applyAlignment="1" applyBorder="1" applyFont="1" applyNumberFormat="1">
      <alignment horizontal="center" readingOrder="0"/>
    </xf>
    <xf borderId="0" fillId="0" fontId="3" numFmtId="10" xfId="0" applyAlignment="1" applyFont="1" applyNumberFormat="1">
      <alignment horizontal="center" readingOrder="0"/>
    </xf>
    <xf borderId="6" fillId="0" fontId="3" numFmtId="10" xfId="0" applyAlignment="1" applyBorder="1" applyFont="1" applyNumberFormat="1">
      <alignment horizontal="center" readingOrder="0"/>
    </xf>
    <xf borderId="14" fillId="0" fontId="3" numFmtId="10" xfId="0" applyAlignment="1" applyBorder="1" applyFont="1" applyNumberFormat="1">
      <alignment horizontal="center" readingOrder="0"/>
    </xf>
    <xf borderId="9" fillId="0" fontId="3" numFmtId="10" xfId="0" applyAlignment="1" applyBorder="1" applyFont="1" applyNumberFormat="1">
      <alignment horizontal="center" readingOrder="0"/>
    </xf>
    <xf borderId="12" fillId="5" fontId="3" numFmtId="10" xfId="0" applyAlignment="1" applyBorder="1" applyFill="1" applyFont="1" applyNumberFormat="1">
      <alignment horizontal="center" readingOrder="0"/>
    </xf>
    <xf borderId="13" fillId="5" fontId="3" numFmtId="10" xfId="0" applyAlignment="1" applyBorder="1" applyFont="1" applyNumberFormat="1">
      <alignment horizontal="center" readingOrder="0"/>
    </xf>
    <xf borderId="0" fillId="5" fontId="3" numFmtId="10" xfId="0" applyAlignment="1" applyFont="1" applyNumberFormat="1">
      <alignment horizontal="center" readingOrder="0"/>
    </xf>
    <xf borderId="6" fillId="5" fontId="3" numFmtId="10" xfId="0" applyAlignment="1" applyBorder="1" applyFont="1" applyNumberFormat="1">
      <alignment horizontal="center" readingOrder="0"/>
    </xf>
    <xf borderId="14" fillId="5" fontId="3" numFmtId="10" xfId="0" applyAlignment="1" applyBorder="1" applyFont="1" applyNumberFormat="1">
      <alignment horizontal="center" readingOrder="0"/>
    </xf>
    <xf borderId="9" fillId="5" fontId="3" numFmtId="10" xfId="0" applyAlignment="1" applyBorder="1" applyFont="1" applyNumberFormat="1">
      <alignment horizontal="center" readingOrder="0"/>
    </xf>
    <xf borderId="15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1" fillId="0" fontId="3" numFmtId="4" xfId="0" applyAlignment="1" applyBorder="1" applyFont="1" applyNumberFormat="1">
      <alignment horizontal="center" readingOrder="0"/>
    </xf>
    <xf borderId="10" fillId="0" fontId="3" numFmtId="4" xfId="0" applyAlignment="1" applyBorder="1" applyFont="1" applyNumberFormat="1">
      <alignment horizontal="center" readingOrder="0"/>
    </xf>
    <xf borderId="3" fillId="0" fontId="3" numFmtId="4" xfId="0" applyAlignment="1" applyBorder="1" applyFont="1" applyNumberFormat="1">
      <alignment horizontal="center" readingOrder="0"/>
    </xf>
    <xf borderId="0" fillId="0" fontId="3" numFmtId="4" xfId="0" applyAlignment="1" applyFont="1" applyNumberFormat="1">
      <alignment horizontal="center"/>
    </xf>
    <xf borderId="12" fillId="0" fontId="3" numFmtId="4" xfId="0" applyAlignment="1" applyBorder="1" applyFont="1" applyNumberFormat="1">
      <alignment horizontal="center" readingOrder="0"/>
    </xf>
    <xf borderId="13" fillId="0" fontId="3" numFmtId="4" xfId="0" applyAlignment="1" applyBorder="1" applyFont="1" applyNumberFormat="1">
      <alignment horizontal="center" readingOrder="0"/>
    </xf>
    <xf borderId="0" fillId="0" fontId="3" numFmtId="4" xfId="0" applyAlignment="1" applyFont="1" applyNumberFormat="1">
      <alignment horizontal="center" readingOrder="0"/>
    </xf>
    <xf borderId="6" fillId="0" fontId="3" numFmtId="4" xfId="0" applyAlignment="1" applyBorder="1" applyFont="1" applyNumberFormat="1">
      <alignment horizontal="center" readingOrder="0"/>
    </xf>
    <xf borderId="0" fillId="0" fontId="1" numFmtId="0" xfId="0" applyAlignment="1" applyFont="1">
      <alignment readingOrder="0"/>
    </xf>
    <xf borderId="0" fillId="0" fontId="3" numFmtId="10" xfId="0" applyAlignment="1" applyFont="1" applyNumberFormat="1">
      <alignment horizontal="center"/>
    </xf>
    <xf borderId="11" fillId="0" fontId="3" numFmtId="0" xfId="0" applyAlignment="1" applyBorder="1" applyFont="1">
      <alignment horizontal="center" readingOrder="0"/>
    </xf>
    <xf borderId="13" fillId="0" fontId="3" numFmtId="2" xfId="0" applyAlignment="1" applyBorder="1" applyFont="1" applyNumberFormat="1">
      <alignment horizontal="center" readingOrder="0"/>
    </xf>
    <xf borderId="6" fillId="0" fontId="3" numFmtId="0" xfId="0" applyAlignment="1" applyBorder="1" applyFont="1">
      <alignment horizontal="center" readingOrder="0"/>
    </xf>
    <xf borderId="9" fillId="0" fontId="3" numFmtId="0" xfId="0" applyAlignment="1" applyBorder="1" applyFont="1">
      <alignment horizontal="center" readingOrder="0"/>
    </xf>
    <xf borderId="12" fillId="0" fontId="2" numFmtId="0" xfId="0" applyBorder="1" applyFont="1"/>
    <xf borderId="13" fillId="0" fontId="2" numFmtId="0" xfId="0" applyBorder="1" applyFont="1"/>
    <xf borderId="12" fillId="0" fontId="3" numFmtId="2" xfId="0" applyAlignment="1" applyBorder="1" applyFont="1" applyNumberFormat="1">
      <alignment horizontal="center" readingOrder="0"/>
    </xf>
    <xf borderId="13" fillId="0" fontId="3" numFmtId="2" xfId="0" applyAlignment="1" applyBorder="1" applyFont="1" applyNumberFormat="1">
      <alignment horizontal="center" readingOrder="0"/>
    </xf>
    <xf borderId="0" fillId="0" fontId="3" numFmtId="2" xfId="0" applyAlignment="1" applyFont="1" applyNumberFormat="1">
      <alignment horizontal="center"/>
    </xf>
    <xf borderId="6" fillId="0" fontId="3" numFmtId="2" xfId="0" applyAlignment="1" applyBorder="1" applyFont="1" applyNumberFormat="1">
      <alignment horizontal="center"/>
    </xf>
    <xf borderId="14" fillId="0" fontId="3" numFmtId="2" xfId="0" applyAlignment="1" applyBorder="1" applyFont="1" applyNumberFormat="1">
      <alignment horizontal="center" readingOrder="0"/>
    </xf>
    <xf borderId="9" fillId="0" fontId="3" numFmtId="2" xfId="0" applyAlignment="1" applyBorder="1" applyFont="1" applyNumberFormat="1">
      <alignment horizontal="center" readingOrder="0"/>
    </xf>
    <xf borderId="0" fillId="0" fontId="1" numFmtId="0" xfId="0" applyFont="1"/>
    <xf borderId="12" fillId="0" fontId="3" numFmtId="2" xfId="0" applyAlignment="1" applyBorder="1" applyFont="1" applyNumberFormat="1">
      <alignment horizontal="center" readingOrder="0"/>
    </xf>
    <xf borderId="12" fillId="0" fontId="3" numFmtId="9" xfId="0" applyAlignment="1" applyBorder="1" applyFont="1" applyNumberFormat="1">
      <alignment horizontal="center" readingOrder="0"/>
    </xf>
    <xf borderId="13" fillId="0" fontId="3" numFmtId="9" xfId="0" applyAlignment="1" applyBorder="1" applyFont="1" applyNumberFormat="1">
      <alignment horizontal="center" readingOrder="0"/>
    </xf>
    <xf borderId="0" fillId="0" fontId="3" numFmtId="9" xfId="0" applyAlignment="1" applyFont="1" applyNumberFormat="1">
      <alignment horizontal="center" readingOrder="0"/>
    </xf>
    <xf borderId="6" fillId="0" fontId="3" numFmtId="9" xfId="0" applyAlignment="1" applyBorder="1" applyFont="1" applyNumberFormat="1">
      <alignment horizontal="center" readingOrder="0"/>
    </xf>
    <xf borderId="12" fillId="5" fontId="3" numFmtId="9" xfId="0" applyAlignment="1" applyBorder="1" applyFont="1" applyNumberFormat="1">
      <alignment horizontal="center" readingOrder="0"/>
    </xf>
    <xf borderId="13" fillId="5" fontId="3" numFmtId="9" xfId="0" applyAlignment="1" applyBorder="1" applyFont="1" applyNumberFormat="1">
      <alignment horizontal="center" readingOrder="0"/>
    </xf>
    <xf borderId="0" fillId="5" fontId="3" numFmtId="9" xfId="0" applyAlignment="1" applyFont="1" applyNumberFormat="1">
      <alignment horizontal="center"/>
    </xf>
    <xf borderId="6" fillId="5" fontId="3" numFmtId="9" xfId="0" applyAlignment="1" applyBorder="1" applyFont="1" applyNumberFormat="1">
      <alignment horizontal="center"/>
    </xf>
    <xf borderId="14" fillId="5" fontId="3" numFmtId="9" xfId="0" applyAlignment="1" applyBorder="1" applyFont="1" applyNumberFormat="1">
      <alignment horizontal="center" readingOrder="0"/>
    </xf>
    <xf borderId="9" fillId="5" fontId="3" numFmtId="9" xfId="0" applyAlignment="1" applyBorder="1" applyFont="1" applyNumberFormat="1">
      <alignment horizontal="center" readingOrder="0"/>
    </xf>
    <xf borderId="11" fillId="0" fontId="3" numFmtId="2" xfId="0" applyAlignment="1" applyBorder="1" applyFont="1" applyNumberFormat="1">
      <alignment horizontal="center" readingOrder="0"/>
    </xf>
    <xf borderId="4" fillId="0" fontId="3" numFmtId="2" xfId="0" applyAlignment="1" applyBorder="1" applyFont="1" applyNumberFormat="1">
      <alignment horizontal="center" readingOrder="0"/>
    </xf>
    <xf borderId="7" fillId="0" fontId="3" numFmtId="2" xfId="0" applyAlignment="1" applyBorder="1" applyFont="1" applyNumberFormat="1">
      <alignment horizontal="center" readingOrder="0"/>
    </xf>
    <xf borderId="11" fillId="0" fontId="3" numFmtId="2" xfId="0" applyAlignment="1" applyBorder="1" applyFont="1" applyNumberFormat="1">
      <alignment horizontal="center"/>
    </xf>
    <xf borderId="13" fillId="0" fontId="3" numFmtId="2" xfId="0" applyAlignment="1" applyBorder="1" applyFont="1" applyNumberFormat="1">
      <alignment horizontal="center"/>
    </xf>
    <xf borderId="4" fillId="0" fontId="3" numFmtId="2" xfId="0" applyAlignment="1" applyBorder="1" applyFont="1" applyNumberFormat="1">
      <alignment horizontal="center"/>
    </xf>
    <xf borderId="7" fillId="0" fontId="3" numFmtId="2" xfId="0" applyAlignment="1" applyBorder="1" applyFont="1" applyNumberFormat="1">
      <alignment horizontal="center"/>
    </xf>
    <xf borderId="11" fillId="2" fontId="3" numFmtId="0" xfId="0" applyAlignment="1" applyBorder="1" applyFont="1">
      <alignment horizontal="center" readingOrder="0"/>
    </xf>
    <xf borderId="12" fillId="2" fontId="3" numFmtId="4" xfId="0" applyAlignment="1" applyBorder="1" applyFont="1" applyNumberFormat="1">
      <alignment horizontal="center" readingOrder="0"/>
    </xf>
    <xf borderId="13" fillId="2" fontId="3" numFmtId="4" xfId="0" applyAlignment="1" applyBorder="1" applyFont="1" applyNumberFormat="1">
      <alignment horizontal="center" readingOrder="0"/>
    </xf>
    <xf borderId="4" fillId="3" fontId="3" numFmtId="0" xfId="0" applyAlignment="1" applyBorder="1" applyFont="1">
      <alignment horizontal="center" readingOrder="0"/>
    </xf>
    <xf borderId="0" fillId="3" fontId="3" numFmtId="4" xfId="0" applyAlignment="1" applyFont="1" applyNumberFormat="1">
      <alignment horizontal="center" readingOrder="0"/>
    </xf>
    <xf borderId="6" fillId="3" fontId="3" numFmtId="4" xfId="0" applyAlignment="1" applyBorder="1" applyFont="1" applyNumberFormat="1">
      <alignment horizontal="center" readingOrder="0"/>
    </xf>
    <xf borderId="7" fillId="2" fontId="3" numFmtId="0" xfId="0" applyAlignment="1" applyBorder="1" applyFont="1">
      <alignment horizontal="center" readingOrder="0"/>
    </xf>
    <xf borderId="14" fillId="2" fontId="3" numFmtId="4" xfId="0" applyAlignment="1" applyBorder="1" applyFont="1" applyNumberFormat="1">
      <alignment horizontal="center" readingOrder="0"/>
    </xf>
    <xf borderId="9" fillId="2" fontId="3" numFmtId="4" xfId="0" applyAlignment="1" applyBorder="1" applyFont="1" applyNumberFormat="1">
      <alignment horizontal="center" readingOrder="0"/>
    </xf>
    <xf borderId="11" fillId="2" fontId="1" numFmtId="0" xfId="0" applyAlignment="1" applyBorder="1" applyFont="1">
      <alignment horizontal="center" readingOrder="0"/>
    </xf>
    <xf borderId="12" fillId="2" fontId="2" numFmtId="0" xfId="0" applyBorder="1" applyFont="1"/>
    <xf borderId="13" fillId="2" fontId="2" numFmtId="0" xfId="0" applyBorder="1" applyFont="1"/>
    <xf borderId="11" fillId="3" fontId="1" numFmtId="0" xfId="0" applyAlignment="1" applyBorder="1" applyFont="1">
      <alignment horizontal="center" readingOrder="0"/>
    </xf>
    <xf borderId="12" fillId="3" fontId="1" numFmtId="0" xfId="0" applyAlignment="1" applyBorder="1" applyFont="1">
      <alignment horizontal="center" readingOrder="0"/>
    </xf>
    <xf borderId="13" fillId="3" fontId="1" numFmtId="0" xfId="0" applyAlignment="1" applyBorder="1" applyFont="1">
      <alignment horizontal="center" readingOrder="0"/>
    </xf>
    <xf borderId="12" fillId="2" fontId="3" numFmtId="10" xfId="0" applyAlignment="1" applyBorder="1" applyFont="1" applyNumberFormat="1">
      <alignment horizontal="center" readingOrder="0"/>
    </xf>
    <xf borderId="13" fillId="2" fontId="3" numFmtId="10" xfId="0" applyAlignment="1" applyBorder="1" applyFont="1" applyNumberFormat="1">
      <alignment horizontal="center" readingOrder="0"/>
    </xf>
    <xf borderId="0" fillId="3" fontId="3" numFmtId="10" xfId="0" applyAlignment="1" applyFont="1" applyNumberFormat="1">
      <alignment horizontal="center" readingOrder="0"/>
    </xf>
    <xf borderId="6" fillId="3" fontId="3" numFmtId="10" xfId="0" applyAlignment="1" applyBorder="1" applyFont="1" applyNumberFormat="1">
      <alignment horizontal="center" readingOrder="0"/>
    </xf>
    <xf borderId="14" fillId="2" fontId="3" numFmtId="10" xfId="0" applyAlignment="1" applyBorder="1" applyFont="1" applyNumberFormat="1">
      <alignment horizontal="center" readingOrder="0"/>
    </xf>
    <xf borderId="9" fillId="2" fontId="3" numFmtId="10" xfId="0" applyAlignment="1" applyBorder="1" applyFont="1" applyNumberFormat="1">
      <alignment horizontal="center" readingOrder="0"/>
    </xf>
    <xf borderId="0" fillId="0" fontId="3" numFmtId="10" xfId="0" applyAlignment="1" applyFont="1" applyNumberFormat="1">
      <alignment horizontal="center" readingOrder="0"/>
    </xf>
    <xf borderId="6" fillId="0" fontId="3" numFmtId="10" xfId="0" applyAlignment="1" applyBorder="1" applyFont="1" applyNumberFormat="1">
      <alignment horizontal="center" readingOrder="0"/>
    </xf>
    <xf borderId="14" fillId="0" fontId="3" numFmtId="10" xfId="0" applyAlignment="1" applyBorder="1" applyFont="1" applyNumberFormat="1">
      <alignment horizontal="center" readingOrder="0"/>
    </xf>
    <xf borderId="9" fillId="0" fontId="3" numFmtId="10" xfId="0" applyAlignment="1" applyBorder="1" applyFont="1" applyNumberFormat="1">
      <alignment horizontal="center" readingOrder="0"/>
    </xf>
    <xf borderId="0" fillId="2" fontId="1" numFmtId="0" xfId="0" applyAlignment="1" applyFont="1">
      <alignment horizontal="center" readingOrder="0"/>
    </xf>
    <xf borderId="0" fillId="0" fontId="3" numFmtId="4" xfId="0" applyAlignment="1" applyFont="1" applyNumberFormat="1">
      <alignment horizontal="center" readingOrder="0"/>
    </xf>
    <xf borderId="6" fillId="0" fontId="3" numFmtId="4" xfId="0" applyAlignment="1" applyBorder="1" applyFont="1" applyNumberFormat="1">
      <alignment horizontal="center" readingOrder="0"/>
    </xf>
    <xf borderId="14" fillId="0" fontId="3" numFmtId="4" xfId="0" applyAlignment="1" applyBorder="1" applyFont="1" applyNumberFormat="1">
      <alignment horizontal="center" readingOrder="0"/>
    </xf>
    <xf borderId="9" fillId="0" fontId="3" numFmtId="4" xfId="0" applyAlignment="1" applyBorder="1" applyFont="1" applyNumberFormat="1">
      <alignment horizontal="center"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FEFEF"/>
          <bgColor rgb="FFEFEFE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49">
    <tableStyle count="2" pivot="0" name="População Brasileira-style">
      <tableStyleElement dxfId="1" type="firstRowStripe"/>
      <tableStyleElement dxfId="2" type="secondRowStripe"/>
    </tableStyle>
    <tableStyle count="2" pivot="0" name="População Brasileira-style 2">
      <tableStyleElement dxfId="2" type="firstRowStripe"/>
      <tableStyleElement dxfId="1" type="secondRowStripe"/>
    </tableStyle>
    <tableStyle count="2" pivot="0" name="População Brasileira-style 3">
      <tableStyleElement dxfId="2" type="firstRowStripe"/>
      <tableStyleElement dxfId="1" type="secondRowStripe"/>
    </tableStyle>
    <tableStyle count="2" pivot="0" name="População Brasileira-style 4">
      <tableStyleElement dxfId="2" type="firstRowStripe"/>
      <tableStyleElement dxfId="1" type="secondRowStripe"/>
    </tableStyle>
    <tableStyle count="2" pivot="0" name="População Brasileira-style 5">
      <tableStyleElement dxfId="1" type="firstRowStripe"/>
      <tableStyleElement dxfId="2" type="secondRowStripe"/>
    </tableStyle>
    <tableStyle count="2" pivot="0" name="População Brasileira-style 6">
      <tableStyleElement dxfId="1" type="firstRowStripe"/>
      <tableStyleElement dxfId="2" type="secondRowStripe"/>
    </tableStyle>
    <tableStyle count="2" pivot="0" name="População Brasileira-style 7">
      <tableStyleElement dxfId="1" type="firstRowStripe"/>
      <tableStyleElement dxfId="2" type="secondRowStripe"/>
    </tableStyle>
    <tableStyle count="2" pivot="0" name="População Brasileira-style 8">
      <tableStyleElement dxfId="1" type="firstRowStripe"/>
      <tableStyleElement dxfId="2" type="secondRowStripe"/>
    </tableStyle>
    <tableStyle count="2" pivot="0" name="Domicílios-style">
      <tableStyleElement dxfId="1" type="firstRowStripe"/>
      <tableStyleElement dxfId="2" type="secondRowStripe"/>
    </tableStyle>
    <tableStyle count="2" pivot="0" name="Domicílios-style 2">
      <tableStyleElement dxfId="1" type="firstRowStripe"/>
      <tableStyleElement dxfId="2" type="secondRowStripe"/>
    </tableStyle>
    <tableStyle count="2" pivot="0" name="Domicílios-style 3">
      <tableStyleElement dxfId="1" type="firstRowStripe"/>
      <tableStyleElement dxfId="2" type="secondRowStripe"/>
    </tableStyle>
    <tableStyle count="2" pivot="0" name="Domicílios-style 4">
      <tableStyleElement dxfId="1" type="firstRowStripe"/>
      <tableStyleElement dxfId="2" type="secondRowStripe"/>
    </tableStyle>
    <tableStyle count="2" pivot="0" name="Chuveiros Elétricos-style">
      <tableStyleElement dxfId="1" type="firstRowStripe"/>
      <tableStyleElement dxfId="2" type="secondRowStripe"/>
    </tableStyle>
    <tableStyle count="2" pivot="0" name="Chuveiros Elétricos-style 2">
      <tableStyleElement dxfId="1" type="firstRowStripe"/>
      <tableStyleElement dxfId="2" type="secondRowStripe"/>
    </tableStyle>
    <tableStyle count="2" pivot="0" name="Chuveiros Elétricos-style 3">
      <tableStyleElement dxfId="1" type="firstRowStripe"/>
      <tableStyleElement dxfId="2" type="secondRowStripe"/>
    </tableStyle>
    <tableStyle count="2" pivot="0" name="Chuveiros Elétricos-style 4">
      <tableStyleElement dxfId="1" type="firstRowStripe"/>
      <tableStyleElement dxfId="2" type="secondRowStripe"/>
    </tableStyle>
    <tableStyle count="2" pivot="0" name="Lâmpadas-style">
      <tableStyleElement dxfId="1" type="firstRowStripe"/>
      <tableStyleElement dxfId="2" type="secondRowStripe"/>
    </tableStyle>
    <tableStyle count="2" pivot="0" name="Lâmpadas-style 2">
      <tableStyleElement dxfId="1" type="firstRowStripe"/>
      <tableStyleElement dxfId="2" type="secondRowStripe"/>
    </tableStyle>
    <tableStyle count="2" pivot="0" name="Lâmpadas-style 3">
      <tableStyleElement dxfId="1" type="firstRowStripe"/>
      <tableStyleElement dxfId="2" type="secondRowStripe"/>
    </tableStyle>
    <tableStyle count="2" pivot="0" name="Lâmpadas-style 4">
      <tableStyleElement dxfId="1" type="firstRowStripe"/>
      <tableStyleElement dxfId="2" type="secondRowStripe"/>
    </tableStyle>
    <tableStyle count="2" pivot="0" name="Lâmpadas-style 5">
      <tableStyleElement dxfId="1" type="firstRowStripe"/>
      <tableStyleElement dxfId="2" type="secondRowStripe"/>
    </tableStyle>
    <tableStyle count="2" pivot="0" name="Lâmpadas-style 6">
      <tableStyleElement dxfId="1" type="firstRowStripe"/>
      <tableStyleElement dxfId="2" type="secondRowStripe"/>
    </tableStyle>
    <tableStyle count="2" pivot="0" name="Lâmpadas-style 7">
      <tableStyleElement dxfId="1" type="firstRowStripe"/>
      <tableStyleElement dxfId="3" type="secondRowStripe"/>
    </tableStyle>
    <tableStyle count="2" pivot="0" name="Lâmpadas-style 8">
      <tableStyleElement dxfId="1" type="firstRowStripe"/>
      <tableStyleElement dxfId="3" type="secondRowStripe"/>
    </tableStyle>
    <tableStyle count="2" pivot="0" name="Lâmpadas-style 9">
      <tableStyleElement dxfId="1" type="firstRowStripe"/>
      <tableStyleElement dxfId="3" type="secondRowStripe"/>
    </tableStyle>
    <tableStyle count="2" pivot="0" name="Refrigeradores-style">
      <tableStyleElement dxfId="1" type="firstRowStripe"/>
      <tableStyleElement dxfId="2" type="secondRowStripe"/>
    </tableStyle>
    <tableStyle count="2" pivot="0" name="Refrigeradores-style 2">
      <tableStyleElement dxfId="1" type="firstRowStripe"/>
      <tableStyleElement dxfId="2" type="secondRowStripe"/>
    </tableStyle>
    <tableStyle count="2" pivot="0" name="Refrigeradores-style 3">
      <tableStyleElement dxfId="1" type="firstRowStripe"/>
      <tableStyleElement dxfId="2" type="secondRowStripe"/>
    </tableStyle>
    <tableStyle count="2" pivot="0" name="Refrigeradores-style 4">
      <tableStyleElement dxfId="1" type="firstRowStripe"/>
      <tableStyleElement dxfId="2" type="secondRowStripe"/>
    </tableStyle>
    <tableStyle count="2" pivot="0" name="Refrigeradores-style 5">
      <tableStyleElement dxfId="1" type="firstRowStripe"/>
      <tableStyleElement dxfId="2" type="secondRowStripe"/>
    </tableStyle>
    <tableStyle count="2" pivot="0" name="Refrigeradores-style 6">
      <tableStyleElement dxfId="1" type="firstRowStripe"/>
      <tableStyleElement dxfId="2" type="secondRowStripe"/>
    </tableStyle>
    <tableStyle count="2" pivot="0" name="Freezer-style">
      <tableStyleElement dxfId="1" type="firstRowStripe"/>
      <tableStyleElement dxfId="2" type="secondRowStripe"/>
    </tableStyle>
    <tableStyle count="2" pivot="0" name="Freezer-style 2">
      <tableStyleElement dxfId="1" type="firstRowStripe"/>
      <tableStyleElement dxfId="2" type="secondRowStripe"/>
    </tableStyle>
    <tableStyle count="2" pivot="0" name="Freezer-style 3">
      <tableStyleElement dxfId="1" type="firstRowStripe"/>
      <tableStyleElement dxfId="2" type="secondRowStripe"/>
    </tableStyle>
    <tableStyle count="2" pivot="0" name="Freezer-style 4">
      <tableStyleElement dxfId="1" type="firstRowStripe"/>
      <tableStyleElement dxfId="2" type="secondRowStripe"/>
    </tableStyle>
    <tableStyle count="2" pivot="0" name="Freezer-style 5">
      <tableStyleElement dxfId="1" type="firstRowStripe"/>
      <tableStyleElement dxfId="2" type="secondRowStripe"/>
    </tableStyle>
    <tableStyle count="2" pivot="0" name="Freezer-style 6">
      <tableStyleElement dxfId="1" type="firstRowStripe"/>
      <tableStyleElement dxfId="2" type="secondRowStripe"/>
    </tableStyle>
    <tableStyle count="2" pivot="0" name="Máquina de Lavar-style">
      <tableStyleElement dxfId="1" type="firstRowStripe"/>
      <tableStyleElement dxfId="2" type="secondRowStripe"/>
    </tableStyle>
    <tableStyle count="2" pivot="0" name="Máquina de Lavar-style 2">
      <tableStyleElement dxfId="1" type="firstRowStripe"/>
      <tableStyleElement dxfId="2" type="secondRowStripe"/>
    </tableStyle>
    <tableStyle count="2" pivot="0" name="Máquina de Lavar-style 3">
      <tableStyleElement dxfId="1" type="firstRowStripe"/>
      <tableStyleElement dxfId="2" type="secondRowStripe"/>
    </tableStyle>
    <tableStyle count="2" pivot="0" name="Máquina de Lavar-style 4">
      <tableStyleElement dxfId="1" type="firstRowStripe"/>
      <tableStyleElement dxfId="2" type="secondRowStripe"/>
    </tableStyle>
    <tableStyle count="2" pivot="0" name="Máquina de Lavar-style 5">
      <tableStyleElement dxfId="1" type="firstRowStripe"/>
      <tableStyleElement dxfId="2" type="secondRowStripe"/>
    </tableStyle>
    <tableStyle count="2" pivot="0" name="Máquina de Lavar-style 6">
      <tableStyleElement dxfId="1" type="firstRowStripe"/>
      <tableStyleElement dxfId="2" type="secondRowStripe"/>
    </tableStyle>
    <tableStyle count="2" pivot="0" name="Micro-ondas-style">
      <tableStyleElement dxfId="1" type="firstRowStripe"/>
      <tableStyleElement dxfId="2" type="secondRowStripe"/>
    </tableStyle>
    <tableStyle count="2" pivot="0" name="Micro-ondas-style 2">
      <tableStyleElement dxfId="1" type="firstRowStripe"/>
      <tableStyleElement dxfId="2" type="secondRowStripe"/>
    </tableStyle>
    <tableStyle count="2" pivot="0" name="Micro-ondas-style 3">
      <tableStyleElement dxfId="1" type="firstRowStripe"/>
      <tableStyleElement dxfId="2" type="secondRowStripe"/>
    </tableStyle>
    <tableStyle count="2" pivot="0" name="Micro-ondas-style 4">
      <tableStyleElement dxfId="1" type="firstRowStripe"/>
      <tableStyleElement dxfId="2" type="secondRowStripe"/>
    </tableStyle>
    <tableStyle count="2" pivot="0" name="Micro-ondas-style 5">
      <tableStyleElement dxfId="1" type="firstRowStripe"/>
      <tableStyleElement dxfId="2" type="secondRowStripe"/>
    </tableStyle>
    <tableStyle count="2" pivot="0" name="Micro-ondas-style 6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434343"/>
                </a:solidFill>
                <a:latin typeface="+mn-lt"/>
              </a:defRPr>
            </a:pPr>
            <a:r>
              <a:rPr b="0">
                <a:solidFill>
                  <a:srgbClr val="434343"/>
                </a:solidFill>
                <a:latin typeface="+mn-lt"/>
              </a:rPr>
              <a:t>Cenários de Projeção da População Brasileira - Censo + Stein Emil Vollset et.al (2020)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'População Brasileira'!$C$4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'População Brasileira'!$B$5:$B$32</c:f>
            </c:strRef>
          </c:cat>
          <c:val>
            <c:numRef>
              <c:f>'População Brasileira'!$C$5:$C$32</c:f>
              <c:numCache/>
            </c:numRef>
          </c:val>
          <c:smooth val="0"/>
        </c:ser>
        <c:ser>
          <c:idx val="1"/>
          <c:order val="1"/>
          <c:tx>
            <c:strRef>
              <c:f>'População Brasileira'!$D$4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'População Brasileira'!$B$5:$B$32</c:f>
            </c:strRef>
          </c:cat>
          <c:val>
            <c:numRef>
              <c:f>'População Brasileira'!$D$5:$D$32</c:f>
              <c:numCache/>
            </c:numRef>
          </c:val>
          <c:smooth val="0"/>
        </c:ser>
        <c:axId val="1710489281"/>
        <c:axId val="166671302"/>
      </c:lineChart>
      <c:catAx>
        <c:axId val="171048928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400">
                    <a:solidFill>
                      <a:srgbClr val="000000"/>
                    </a:solidFill>
                    <a:latin typeface="+mn-lt"/>
                  </a:rPr>
                  <a:t>Ano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400">
                <a:solidFill>
                  <a:srgbClr val="000000"/>
                </a:solidFill>
                <a:latin typeface="+mn-lt"/>
              </a:defRPr>
            </a:pPr>
          </a:p>
        </c:txPr>
        <c:crossAx val="166671302"/>
      </c:catAx>
      <c:valAx>
        <c:axId val="166671302"/>
        <c:scaling>
          <c:orientation val="minMax"/>
          <c:max val="26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400">
                    <a:solidFill>
                      <a:srgbClr val="000000"/>
                    </a:solidFill>
                    <a:latin typeface="+mn-lt"/>
                  </a:rPr>
                  <a:t>Habitantes (Milhões)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400">
                <a:solidFill>
                  <a:srgbClr val="000000"/>
                </a:solidFill>
                <a:latin typeface="+mn-lt"/>
              </a:defRPr>
            </a:pPr>
          </a:p>
        </c:txPr>
        <c:crossAx val="1710489281"/>
      </c:valAx>
    </c:plotArea>
    <c:legend>
      <c:legendPos val="r"/>
      <c:overlay val="0"/>
      <c:txPr>
        <a:bodyPr/>
        <a:lstStyle/>
        <a:p>
          <a:pPr lvl="0">
            <a:defRPr b="0" sz="14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Projeção IBGD até 2060 (de 2018)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'População Brasileira'!$C$35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'População Brasileira'!$B$36:$B$63</c:f>
            </c:strRef>
          </c:cat>
          <c:val>
            <c:numRef>
              <c:f>'População Brasileira'!$C$36:$C$63</c:f>
              <c:numCache/>
            </c:numRef>
          </c:val>
          <c:smooth val="0"/>
        </c:ser>
        <c:axId val="431453521"/>
        <c:axId val="44168751"/>
      </c:lineChart>
      <c:catAx>
        <c:axId val="43145352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400">
                    <a:solidFill>
                      <a:srgbClr val="000000"/>
                    </a:solidFill>
                    <a:latin typeface="+mn-lt"/>
                  </a:rPr>
                  <a:t>Ano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400">
                <a:solidFill>
                  <a:srgbClr val="000000"/>
                </a:solidFill>
                <a:latin typeface="+mn-lt"/>
              </a:defRPr>
            </a:pPr>
          </a:p>
        </c:txPr>
        <c:crossAx val="44168751"/>
      </c:catAx>
      <c:valAx>
        <c:axId val="44168751"/>
        <c:scaling>
          <c:orientation val="minMax"/>
          <c:max val="26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400">
                    <a:solidFill>
                      <a:srgbClr val="000000"/>
                    </a:solidFill>
                    <a:latin typeface="+mn-lt"/>
                  </a:rPr>
                  <a:t>Habitantes (Milhões)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400">
                <a:solidFill>
                  <a:srgbClr val="000000"/>
                </a:solidFill>
                <a:latin typeface="+mn-lt"/>
              </a:defRPr>
            </a:pPr>
          </a:p>
        </c:txPr>
        <c:crossAx val="43145352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Projeções - Comparativo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'População Brasileira'!$C$4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'População Brasileira'!$B$5:$B$32</c:f>
            </c:strRef>
          </c:cat>
          <c:val>
            <c:numRef>
              <c:f>'População Brasileira'!$C$5:$C$32</c:f>
              <c:numCache/>
            </c:numRef>
          </c:val>
          <c:smooth val="0"/>
        </c:ser>
        <c:ser>
          <c:idx val="1"/>
          <c:order val="1"/>
          <c:tx>
            <c:strRef>
              <c:f>'População Brasileira'!$E$35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'População Brasileira'!$B$5:$B$32</c:f>
            </c:strRef>
          </c:cat>
          <c:val>
            <c:numRef>
              <c:f>'População Brasileira'!$E$36:$E$63</c:f>
              <c:numCache/>
            </c:numRef>
          </c:val>
          <c:smooth val="0"/>
        </c:ser>
        <c:ser>
          <c:idx val="2"/>
          <c:order val="2"/>
          <c:tx>
            <c:strRef>
              <c:f>'População Brasileira'!$D$4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'População Brasileira'!$B$5:$B$32</c:f>
            </c:strRef>
          </c:cat>
          <c:val>
            <c:numRef>
              <c:f>'População Brasileira'!$D$5:$D$32</c:f>
              <c:numCache/>
            </c:numRef>
          </c:val>
          <c:smooth val="0"/>
        </c:ser>
        <c:axId val="851215568"/>
        <c:axId val="128915920"/>
      </c:lineChart>
      <c:catAx>
        <c:axId val="8512155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400">
                    <a:solidFill>
                      <a:srgbClr val="000000"/>
                    </a:solidFill>
                    <a:latin typeface="+mn-lt"/>
                  </a:rPr>
                  <a:t>Ano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400">
                <a:solidFill>
                  <a:srgbClr val="000000"/>
                </a:solidFill>
                <a:latin typeface="+mn-lt"/>
              </a:defRPr>
            </a:pPr>
          </a:p>
        </c:txPr>
        <c:crossAx val="128915920"/>
      </c:catAx>
      <c:valAx>
        <c:axId val="128915920"/>
        <c:scaling>
          <c:orientation val="minMax"/>
          <c:max val="26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400">
                    <a:solidFill>
                      <a:srgbClr val="000000"/>
                    </a:solidFill>
                    <a:latin typeface="+mn-lt"/>
                  </a:rPr>
                  <a:t>Habitantes (Milhões)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400">
                <a:solidFill>
                  <a:srgbClr val="000000"/>
                </a:solidFill>
                <a:latin typeface="+mn-lt"/>
              </a:defRPr>
            </a:pPr>
          </a:p>
        </c:txPr>
        <c:crossAx val="851215568"/>
      </c:valAx>
    </c:plotArea>
    <c:legend>
      <c:legendPos val="r"/>
      <c:overlay val="0"/>
      <c:txPr>
        <a:bodyPr/>
        <a:lstStyle/>
        <a:p>
          <a:pPr lvl="0">
            <a:defRPr b="0" sz="14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strRef>
              <c:f>'Domicílios'!$C$2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1"/>
          </c:trendline>
          <c:xVal>
            <c:numRef>
              <c:f>'Domicílios'!$B$3:$B$43</c:f>
            </c:numRef>
          </c:xVal>
          <c:yVal>
            <c:numRef>
              <c:f>'Domicílios'!$C$3:$C$43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0945778"/>
        <c:axId val="363084367"/>
      </c:scatterChart>
      <c:valAx>
        <c:axId val="102094577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400">
                    <a:solidFill>
                      <a:srgbClr val="000000"/>
                    </a:solidFill>
                    <a:latin typeface="+mn-lt"/>
                  </a:rPr>
                  <a:t>Ano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400">
                <a:solidFill>
                  <a:srgbClr val="000000"/>
                </a:solidFill>
                <a:latin typeface="+mn-lt"/>
              </a:defRPr>
            </a:pPr>
          </a:p>
        </c:txPr>
        <c:crossAx val="363084367"/>
      </c:valAx>
      <c:valAx>
        <c:axId val="36308436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400">
                    <a:solidFill>
                      <a:srgbClr val="000000"/>
                    </a:solidFill>
                    <a:latin typeface="+mn-lt"/>
                  </a:rPr>
                  <a:t>Habitantes por Domicílio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400">
                <a:solidFill>
                  <a:srgbClr val="000000"/>
                </a:solidFill>
                <a:latin typeface="+mn-lt"/>
              </a:defRPr>
            </a:pPr>
          </a:p>
        </c:txPr>
        <c:crossAx val="1020945778"/>
      </c:valAx>
    </c:plotArea>
    <c:legend>
      <c:legendPos val="r"/>
      <c:overlay val="0"/>
      <c:txPr>
        <a:bodyPr/>
        <a:lstStyle/>
        <a:p>
          <a:pPr lvl="0">
            <a:defRPr b="0" sz="14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'Domicílios'!$C$45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'Domicílios'!$B$46:$B$73</c:f>
            </c:strRef>
          </c:cat>
          <c:val>
            <c:numRef>
              <c:f>'Domicílios'!$C$46:$C$73</c:f>
              <c:numCache/>
            </c:numRef>
          </c:val>
          <c:smooth val="0"/>
        </c:ser>
        <c:ser>
          <c:idx val="1"/>
          <c:order val="1"/>
          <c:tx>
            <c:strRef>
              <c:f>'Domicílios'!$D$45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'Domicílios'!$B$46:$B$73</c:f>
            </c:strRef>
          </c:cat>
          <c:val>
            <c:numRef>
              <c:f>'Domicílios'!$D$46:$D$73</c:f>
              <c:numCache/>
            </c:numRef>
          </c:val>
          <c:smooth val="0"/>
        </c:ser>
        <c:ser>
          <c:idx val="2"/>
          <c:order val="2"/>
          <c:tx>
            <c:strRef>
              <c:f>'Domicílios'!$E$45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'Domicílios'!$B$46:$B$73</c:f>
            </c:strRef>
          </c:cat>
          <c:val>
            <c:numRef>
              <c:f>'Domicílios'!$E$46:$E$73</c:f>
              <c:numCache/>
            </c:numRef>
          </c:val>
          <c:smooth val="0"/>
        </c:ser>
        <c:axId val="8656949"/>
        <c:axId val="392709746"/>
      </c:lineChart>
      <c:catAx>
        <c:axId val="865694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400">
                    <a:solidFill>
                      <a:srgbClr val="000000"/>
                    </a:solidFill>
                    <a:latin typeface="+mn-lt"/>
                  </a:rPr>
                  <a:t>Ano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400">
                <a:solidFill>
                  <a:srgbClr val="000000"/>
                </a:solidFill>
                <a:latin typeface="+mn-lt"/>
              </a:defRPr>
            </a:pPr>
          </a:p>
        </c:txPr>
        <c:crossAx val="392709746"/>
      </c:catAx>
      <c:valAx>
        <c:axId val="392709746"/>
        <c:scaling>
          <c:orientation val="minMax"/>
          <c:min val="5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400">
                    <a:solidFill>
                      <a:srgbClr val="000000"/>
                    </a:solidFill>
                    <a:latin typeface="+mn-lt"/>
                  </a:rPr>
                  <a:t>Número de Domicílios (Milhões)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400">
                <a:solidFill>
                  <a:srgbClr val="000000"/>
                </a:solidFill>
                <a:latin typeface="+mn-lt"/>
              </a:defRPr>
            </a:pPr>
          </a:p>
        </c:txPr>
        <c:crossAx val="8656949"/>
      </c:valAx>
    </c:plotArea>
    <c:legend>
      <c:legendPos val="r"/>
      <c:overlay val="0"/>
      <c:txPr>
        <a:bodyPr/>
        <a:lstStyle/>
        <a:p>
          <a:pPr lvl="0">
            <a:defRPr b="0" sz="14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Projeção do Número (milhões) de Domicílios por Região do Brasil  - IPGE Ajustado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'Domicílios'!$D$76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'Domicílios'!$B$77:$B$104</c:f>
            </c:strRef>
          </c:cat>
          <c:val>
            <c:numRef>
              <c:f>'Domicílios'!$D$77:$D$104</c:f>
              <c:numCache/>
            </c:numRef>
          </c:val>
          <c:smooth val="0"/>
        </c:ser>
        <c:ser>
          <c:idx val="1"/>
          <c:order val="1"/>
          <c:tx>
            <c:strRef>
              <c:f>'Domicílios'!$C$76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'Domicílios'!$B$77:$B$104</c:f>
            </c:strRef>
          </c:cat>
          <c:val>
            <c:numRef>
              <c:f>'Domicílios'!$C$77:$C$104</c:f>
              <c:numCache/>
            </c:numRef>
          </c:val>
          <c:smooth val="0"/>
        </c:ser>
        <c:ser>
          <c:idx val="2"/>
          <c:order val="2"/>
          <c:tx>
            <c:strRef>
              <c:f>'Domicílios'!$E$76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'Domicílios'!$B$77:$B$104</c:f>
            </c:strRef>
          </c:cat>
          <c:val>
            <c:numRef>
              <c:f>'Domicílios'!$E$77:$E$104</c:f>
              <c:numCache/>
            </c:numRef>
          </c:val>
          <c:smooth val="0"/>
        </c:ser>
        <c:ser>
          <c:idx val="3"/>
          <c:order val="3"/>
          <c:tx>
            <c:strRef>
              <c:f>'Domicílios'!$F$76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'Domicílios'!$B$77:$B$104</c:f>
            </c:strRef>
          </c:cat>
          <c:val>
            <c:numRef>
              <c:f>'Domicílios'!$F$77:$F$104</c:f>
              <c:numCache/>
            </c:numRef>
          </c:val>
          <c:smooth val="0"/>
        </c:ser>
        <c:ser>
          <c:idx val="4"/>
          <c:order val="4"/>
          <c:tx>
            <c:strRef>
              <c:f>'Domicílios'!$G$76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'Domicílios'!$B$77:$B$104</c:f>
            </c:strRef>
          </c:cat>
          <c:val>
            <c:numRef>
              <c:f>'Domicílios'!$G$77:$G$104</c:f>
              <c:numCache/>
            </c:numRef>
          </c:val>
          <c:smooth val="0"/>
        </c:ser>
        <c:axId val="1658414586"/>
        <c:axId val="444839399"/>
      </c:lineChart>
      <c:catAx>
        <c:axId val="165841458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400">
                    <a:solidFill>
                      <a:srgbClr val="000000"/>
                    </a:solidFill>
                    <a:latin typeface="+mn-lt"/>
                  </a:rPr>
                  <a:t>Ano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400">
                <a:solidFill>
                  <a:srgbClr val="000000"/>
                </a:solidFill>
                <a:latin typeface="+mn-lt"/>
              </a:defRPr>
            </a:pPr>
          </a:p>
        </c:txPr>
        <c:crossAx val="444839399"/>
      </c:catAx>
      <c:valAx>
        <c:axId val="44483939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400">
                    <a:solidFill>
                      <a:srgbClr val="000000"/>
                    </a:solidFill>
                    <a:latin typeface="+mn-lt"/>
                  </a:rPr>
                  <a:t>Domicílios (Milhões)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400">
                <a:solidFill>
                  <a:srgbClr val="000000"/>
                </a:solidFill>
                <a:latin typeface="+mn-lt"/>
              </a:defRPr>
            </a:pPr>
          </a:p>
        </c:txPr>
        <c:crossAx val="1658414586"/>
      </c:valAx>
    </c:plotArea>
    <c:legend>
      <c:legendPos val="r"/>
      <c:overlay val="0"/>
      <c:txPr>
        <a:bodyPr/>
        <a:lstStyle/>
        <a:p>
          <a:pPr lvl="0">
            <a:defRPr b="0" sz="14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Projeção do Número de Chuveiros Elétricos - Milhões de Unidades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'Chuveiros Elétricos'!$H$102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'Chuveiros Elétricos'!$B$103:$B$130</c:f>
            </c:strRef>
          </c:cat>
          <c:val>
            <c:numRef>
              <c:f>'Chuveiros Elétricos'!$H$103:$H$130</c:f>
              <c:numCache/>
            </c:numRef>
          </c:val>
          <c:smooth val="0"/>
        </c:ser>
        <c:ser>
          <c:idx val="1"/>
          <c:order val="1"/>
          <c:tx>
            <c:strRef>
              <c:f>'Chuveiros Elétricos'!$H$133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'Chuveiros Elétricos'!$B$103:$B$130</c:f>
            </c:strRef>
          </c:cat>
          <c:val>
            <c:numRef>
              <c:f>'Chuveiros Elétricos'!$H$134:$H$161</c:f>
              <c:numCache/>
            </c:numRef>
          </c:val>
          <c:smooth val="0"/>
        </c:ser>
        <c:ser>
          <c:idx val="2"/>
          <c:order val="2"/>
          <c:tx>
            <c:strRef>
              <c:f>'Chuveiros Elétricos'!$H$164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'Chuveiros Elétricos'!$B$103:$B$130</c:f>
            </c:strRef>
          </c:cat>
          <c:val>
            <c:numRef>
              <c:f>'Chuveiros Elétricos'!$H$165:$H$192</c:f>
              <c:numCache/>
            </c:numRef>
          </c:val>
          <c:smooth val="0"/>
        </c:ser>
        <c:axId val="1323219748"/>
        <c:axId val="135220613"/>
      </c:lineChart>
      <c:catAx>
        <c:axId val="13232197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400">
                    <a:solidFill>
                      <a:srgbClr val="000000"/>
                    </a:solidFill>
                    <a:latin typeface="+mn-lt"/>
                  </a:rPr>
                  <a:t>Ano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400">
                <a:solidFill>
                  <a:srgbClr val="000000"/>
                </a:solidFill>
                <a:latin typeface="+mn-lt"/>
              </a:defRPr>
            </a:pPr>
          </a:p>
        </c:txPr>
        <c:crossAx val="135220613"/>
      </c:catAx>
      <c:valAx>
        <c:axId val="13522061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400">
                    <a:solidFill>
                      <a:srgbClr val="000000"/>
                    </a:solidFill>
                    <a:latin typeface="+mn-lt"/>
                  </a:rPr>
                  <a:t>Número de Chuveiros Elétricos (Milhões)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400">
                <a:solidFill>
                  <a:srgbClr val="000000"/>
                </a:solidFill>
                <a:latin typeface="+mn-lt"/>
              </a:defRPr>
            </a:pPr>
          </a:p>
        </c:txPr>
        <c:crossAx val="1323219748"/>
      </c:valAx>
    </c:plotArea>
    <c:legend>
      <c:legendPos val="r"/>
      <c:overlay val="0"/>
      <c:txPr>
        <a:bodyPr/>
        <a:lstStyle/>
        <a:p>
          <a:pPr lvl="0">
            <a:defRPr b="0" sz="16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Número de Lâmpadas por Domicílio - Sul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'Lâmpadas'!$C$11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1"/>
          </c:trendline>
          <c:xVal>
            <c:numRef>
              <c:f>'Lâmpadas'!$B$12:$B$14</c:f>
            </c:numRef>
          </c:xVal>
          <c:yVal>
            <c:numRef>
              <c:f>'Lâmpadas'!$C$12:$C$14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501506"/>
        <c:axId val="1545353169"/>
      </c:scatterChart>
      <c:valAx>
        <c:axId val="2650150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45353169"/>
      </c:valAx>
      <c:valAx>
        <c:axId val="154535316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650150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Número de Lâmpadas por Domicílio - Sudeste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'Lâmpadas'!$D$11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1"/>
          </c:trendline>
          <c:xVal>
            <c:numRef>
              <c:f>'Lâmpadas'!$B$12:$B$14</c:f>
            </c:numRef>
          </c:xVal>
          <c:yVal>
            <c:numRef>
              <c:f>'Lâmpadas'!$D$12:$D$14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7990200"/>
        <c:axId val="2122255414"/>
      </c:scatterChart>
      <c:valAx>
        <c:axId val="138799020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22255414"/>
      </c:valAx>
      <c:valAx>
        <c:axId val="212225541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8799020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Número de Lâmpadas por Domicílio - Centro-Oeste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'Lâmpadas'!$E$11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1"/>
          </c:trendline>
          <c:xVal>
            <c:numRef>
              <c:f>'Lâmpadas'!$B$12:$B$14</c:f>
            </c:numRef>
          </c:xVal>
          <c:yVal>
            <c:numRef>
              <c:f>'Lâmpadas'!$E$12:$E$14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3626118"/>
        <c:axId val="1545148638"/>
      </c:scatterChart>
      <c:valAx>
        <c:axId val="150362611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45148638"/>
      </c:valAx>
      <c:valAx>
        <c:axId val="154514863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0362611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Número de Lâmpadas por Domicílio - Nordeste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'Lâmpadas'!$F$11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1"/>
          </c:trendline>
          <c:xVal>
            <c:numRef>
              <c:f>'Lâmpadas'!$B$12:$B$14</c:f>
            </c:numRef>
          </c:xVal>
          <c:yVal>
            <c:numRef>
              <c:f>'Lâmpadas'!$F$12:$F$14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1925595"/>
        <c:axId val="1088333391"/>
      </c:scatterChart>
      <c:valAx>
        <c:axId val="94192559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88333391"/>
      </c:valAx>
      <c:valAx>
        <c:axId val="108833339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4192559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Número de Lâmpadas por Domicílio - Norte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'Lâmpadas'!$G$11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1"/>
          </c:trendline>
          <c:xVal>
            <c:numRef>
              <c:f>'Lâmpadas'!$B$12:$B$14</c:f>
            </c:numRef>
          </c:xVal>
          <c:yVal>
            <c:numRef>
              <c:f>'Lâmpadas'!$G$12:$G$14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0314211"/>
        <c:axId val="1482439419"/>
      </c:scatterChart>
      <c:valAx>
        <c:axId val="179031421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82439419"/>
      </c:valAx>
      <c:valAx>
        <c:axId val="148243941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9031421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Percentagem do Número de Domicílios com Máquina de Lavar Roupa - Sul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'Máquina de Lavar'!$C$9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1"/>
          </c:trendline>
          <c:xVal>
            <c:numRef>
              <c:f>'Máquina de Lavar'!$B$10:$B$12</c:f>
            </c:numRef>
          </c:xVal>
          <c:yVal>
            <c:numRef>
              <c:f>'Máquina de Lavar'!$C$10:$C$12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348193"/>
        <c:axId val="1729226352"/>
      </c:scatterChart>
      <c:valAx>
        <c:axId val="113034819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29226352"/>
      </c:valAx>
      <c:valAx>
        <c:axId val="172922635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3034819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Percentagem do Número de Domicílios com Máquina de Lavar Roupa - Sudeste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'Máquina de Lavar'!$D$9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1"/>
          </c:trendline>
          <c:xVal>
            <c:numRef>
              <c:f>'Máquina de Lavar'!$B$10:$B$12</c:f>
            </c:numRef>
          </c:xVal>
          <c:yVal>
            <c:numRef>
              <c:f>'Máquina de Lavar'!$D$10:$D$12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6136586"/>
        <c:axId val="1984616032"/>
      </c:scatterChart>
      <c:valAx>
        <c:axId val="214613658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84616032"/>
      </c:valAx>
      <c:valAx>
        <c:axId val="198461603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4613658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Percentagem do Número de Domicílios com Máquina de Lavar Roupa - Centro-Oeste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'Máquina de Lavar'!$E$9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1"/>
          </c:trendline>
          <c:xVal>
            <c:numRef>
              <c:f>'Máquina de Lavar'!$B$10:$B$12</c:f>
            </c:numRef>
          </c:xVal>
          <c:yVal>
            <c:numRef>
              <c:f>'Máquina de Lavar'!$E$10:$E$12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0585298"/>
        <c:axId val="218401608"/>
      </c:scatterChart>
      <c:valAx>
        <c:axId val="212058529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8401608"/>
      </c:valAx>
      <c:valAx>
        <c:axId val="21840160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2058529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Percentagem do Número de Domicílios com Máquina de Lavar Roupa - Nordeste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'Máquina de Lavar'!$F$9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1"/>
          </c:trendline>
          <c:xVal>
            <c:numRef>
              <c:f>'Máquina de Lavar'!$B$10:$B$12</c:f>
            </c:numRef>
          </c:xVal>
          <c:yVal>
            <c:numRef>
              <c:f>'Máquina de Lavar'!$F$10:$F$12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3469079"/>
        <c:axId val="741289401"/>
      </c:scatterChart>
      <c:valAx>
        <c:axId val="93346907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41289401"/>
      </c:valAx>
      <c:valAx>
        <c:axId val="74128940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3346907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Percentagem do Número de Domicílios com Máquina de Lavar Roupa - Norte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'Máquina de Lavar'!$G$9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1"/>
          </c:trendline>
          <c:xVal>
            <c:numRef>
              <c:f>'Máquina de Lavar'!$B$10:$B$12</c:f>
            </c:numRef>
          </c:xVal>
          <c:yVal>
            <c:numRef>
              <c:f>'Máquina de Lavar'!$G$10:$G$12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6051462"/>
        <c:axId val="1658096200"/>
      </c:scatterChart>
      <c:valAx>
        <c:axId val="42605146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58096200"/>
      </c:valAx>
      <c:valAx>
        <c:axId val="165809620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2605146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Percentagem do Número de Domicílios com Micro-ondas Roupa - Sul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'Micro-ondas'!$C$9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1"/>
          </c:trendline>
          <c:xVal>
            <c:numRef>
              <c:f>'Micro-ondas'!$B$10:$B$12</c:f>
            </c:numRef>
          </c:xVal>
          <c:yVal>
            <c:numRef>
              <c:f>'Micro-ondas'!$C$10:$C$12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3640508"/>
        <c:axId val="1131116756"/>
      </c:scatterChart>
      <c:valAx>
        <c:axId val="108364050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31116756"/>
      </c:valAx>
      <c:valAx>
        <c:axId val="113111675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8364050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Percentagem do Número de Domicílios com Micro-ondas de Lavar Roupa - Sudeste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'Micro-ondas'!$D$9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1"/>
          </c:trendline>
          <c:xVal>
            <c:numRef>
              <c:f>'Micro-ondas'!$B$10:$B$12</c:f>
            </c:numRef>
          </c:xVal>
          <c:yVal>
            <c:numRef>
              <c:f>'Micro-ondas'!$D$10:$D$12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6297654"/>
        <c:axId val="126380885"/>
      </c:scatterChart>
      <c:valAx>
        <c:axId val="115629765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6380885"/>
      </c:valAx>
      <c:valAx>
        <c:axId val="12638088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5629765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Percentagem do Número de Domicílios com Micro-ondas de Lavar Roupa - Centro-Oeste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'Micro-ondas'!$E$9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1"/>
          </c:trendline>
          <c:xVal>
            <c:numRef>
              <c:f>'Micro-ondas'!$B$10:$B$12</c:f>
            </c:numRef>
          </c:xVal>
          <c:yVal>
            <c:numRef>
              <c:f>'Micro-ondas'!$E$10:$E$12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271782"/>
        <c:axId val="1589633391"/>
      </c:scatterChart>
      <c:valAx>
        <c:axId val="50627178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89633391"/>
      </c:valAx>
      <c:valAx>
        <c:axId val="158963339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0627178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Percentagem do Número de Domicílios com Micro-ondas Roupa - Nordeste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'Micro-ondas'!$F$9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1"/>
          </c:trendline>
          <c:xVal>
            <c:numRef>
              <c:f>'Micro-ondas'!$B$10:$B$12</c:f>
            </c:numRef>
          </c:xVal>
          <c:yVal>
            <c:numRef>
              <c:f>'Micro-ondas'!$F$10:$F$12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1272447"/>
        <c:axId val="1728825731"/>
      </c:scatterChart>
      <c:valAx>
        <c:axId val="141127244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28825731"/>
      </c:valAx>
      <c:valAx>
        <c:axId val="172882573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1127244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Percentagem do Número de Domicílios com Micro-ondas de Lavar Roupa - Norte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'Micro-ondas'!$G$9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1"/>
          </c:trendline>
          <c:xVal>
            <c:numRef>
              <c:f>'Micro-ondas'!$B$10:$B$12</c:f>
            </c:numRef>
          </c:xVal>
          <c:yVal>
            <c:numRef>
              <c:f>'Micro-ondas'!$G$10:$G$12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7765513"/>
        <c:axId val="866687987"/>
      </c:scatterChart>
      <c:valAx>
        <c:axId val="114776551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66687987"/>
      </c:valAx>
      <c:valAx>
        <c:axId val="86668798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4776551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Relationship Id="rId3" Type="http://schemas.openxmlformats.org/officeDocument/2006/relationships/chart" Target="../charts/chart6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8.xml"/><Relationship Id="rId2" Type="http://schemas.openxmlformats.org/officeDocument/2006/relationships/chart" Target="../charts/chart9.xml"/><Relationship Id="rId3" Type="http://schemas.openxmlformats.org/officeDocument/2006/relationships/chart" Target="../charts/chart10.xml"/><Relationship Id="rId4" Type="http://schemas.openxmlformats.org/officeDocument/2006/relationships/chart" Target="../charts/chart11.xml"/><Relationship Id="rId5" Type="http://schemas.openxmlformats.org/officeDocument/2006/relationships/chart" Target="../charts/chart12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13.xml"/><Relationship Id="rId2" Type="http://schemas.openxmlformats.org/officeDocument/2006/relationships/chart" Target="../charts/chart14.xml"/><Relationship Id="rId3" Type="http://schemas.openxmlformats.org/officeDocument/2006/relationships/chart" Target="../charts/chart15.xml"/><Relationship Id="rId4" Type="http://schemas.openxmlformats.org/officeDocument/2006/relationships/chart" Target="../charts/chart16.xml"/><Relationship Id="rId5" Type="http://schemas.openxmlformats.org/officeDocument/2006/relationships/chart" Target="../charts/chart17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18.xml"/><Relationship Id="rId2" Type="http://schemas.openxmlformats.org/officeDocument/2006/relationships/chart" Target="../charts/chart19.xml"/><Relationship Id="rId3" Type="http://schemas.openxmlformats.org/officeDocument/2006/relationships/chart" Target="../charts/chart20.xml"/><Relationship Id="rId4" Type="http://schemas.openxmlformats.org/officeDocument/2006/relationships/chart" Target="../charts/chart21.xml"/><Relationship Id="rId5" Type="http://schemas.openxmlformats.org/officeDocument/2006/relationships/chart" Target="../charts/chart2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228600</xdr:colOff>
      <xdr:row>3</xdr:row>
      <xdr:rowOff>85725</xdr:rowOff>
    </xdr:from>
    <xdr:ext cx="8753475" cy="47720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104775</xdr:colOff>
      <xdr:row>34</xdr:row>
      <xdr:rowOff>57150</xdr:rowOff>
    </xdr:from>
    <xdr:ext cx="8753475" cy="54292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8</xdr:col>
      <xdr:colOff>200025</xdr:colOff>
      <xdr:row>62</xdr:row>
      <xdr:rowOff>28575</xdr:rowOff>
    </xdr:from>
    <xdr:ext cx="8801100" cy="542925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342900</xdr:colOff>
      <xdr:row>1</xdr:row>
      <xdr:rowOff>142875</xdr:rowOff>
    </xdr:from>
    <xdr:ext cx="7572375" cy="468630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371475</xdr:colOff>
      <xdr:row>48</xdr:row>
      <xdr:rowOff>76200</xdr:rowOff>
    </xdr:from>
    <xdr:ext cx="7143750" cy="4419600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7</xdr:col>
      <xdr:colOff>57150</xdr:colOff>
      <xdr:row>77</xdr:row>
      <xdr:rowOff>57150</xdr:rowOff>
    </xdr:from>
    <xdr:ext cx="7572375" cy="4686300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381000</xdr:colOff>
      <xdr:row>103</xdr:row>
      <xdr:rowOff>47625</xdr:rowOff>
    </xdr:from>
    <xdr:ext cx="7448550" cy="4629150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647700</xdr:colOff>
      <xdr:row>0</xdr:row>
      <xdr:rowOff>161925</xdr:rowOff>
    </xdr:from>
    <xdr:ext cx="5715000" cy="3533775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647700</xdr:colOff>
      <xdr:row>18</xdr:row>
      <xdr:rowOff>190500</xdr:rowOff>
    </xdr:from>
    <xdr:ext cx="5715000" cy="3533775"/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8</xdr:col>
      <xdr:colOff>647700</xdr:colOff>
      <xdr:row>37</xdr:row>
      <xdr:rowOff>190500</xdr:rowOff>
    </xdr:from>
    <xdr:ext cx="5715000" cy="3533775"/>
    <xdr:graphicFrame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14</xdr:col>
      <xdr:colOff>742950</xdr:colOff>
      <xdr:row>0</xdr:row>
      <xdr:rowOff>161925</xdr:rowOff>
    </xdr:from>
    <xdr:ext cx="5715000" cy="3533775"/>
    <xdr:graphicFrame>
      <xdr:nvGraphicFramePr>
        <xdr:cNvPr id="11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14</xdr:col>
      <xdr:colOff>742950</xdr:colOff>
      <xdr:row>18</xdr:row>
      <xdr:rowOff>190500</xdr:rowOff>
    </xdr:from>
    <xdr:ext cx="5715000" cy="3533775"/>
    <xdr:graphicFrame>
      <xdr:nvGraphicFramePr>
        <xdr:cNvPr id="12" name="Chart 1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428625</xdr:colOff>
      <xdr:row>1</xdr:row>
      <xdr:rowOff>28575</xdr:rowOff>
    </xdr:from>
    <xdr:ext cx="6086475" cy="4124325"/>
    <xdr:graphicFrame>
      <xdr:nvGraphicFramePr>
        <xdr:cNvPr id="13" name="Chart 1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428625</xdr:colOff>
      <xdr:row>22</xdr:row>
      <xdr:rowOff>114300</xdr:rowOff>
    </xdr:from>
    <xdr:ext cx="6086475" cy="4124325"/>
    <xdr:graphicFrame>
      <xdr:nvGraphicFramePr>
        <xdr:cNvPr id="14" name="Chart 1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7</xdr:col>
      <xdr:colOff>428625</xdr:colOff>
      <xdr:row>44</xdr:row>
      <xdr:rowOff>0</xdr:rowOff>
    </xdr:from>
    <xdr:ext cx="6086475" cy="4124325"/>
    <xdr:graphicFrame>
      <xdr:nvGraphicFramePr>
        <xdr:cNvPr id="15" name="Chart 1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13</xdr:col>
      <xdr:colOff>228600</xdr:colOff>
      <xdr:row>1</xdr:row>
      <xdr:rowOff>28575</xdr:rowOff>
    </xdr:from>
    <xdr:ext cx="6086475" cy="4124325"/>
    <xdr:graphicFrame>
      <xdr:nvGraphicFramePr>
        <xdr:cNvPr id="16" name="Chart 1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13</xdr:col>
      <xdr:colOff>228600</xdr:colOff>
      <xdr:row>22</xdr:row>
      <xdr:rowOff>114300</xdr:rowOff>
    </xdr:from>
    <xdr:ext cx="6086475" cy="4124325"/>
    <xdr:graphicFrame>
      <xdr:nvGraphicFramePr>
        <xdr:cNvPr id="17" name="Chart 1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428625</xdr:colOff>
      <xdr:row>1</xdr:row>
      <xdr:rowOff>28575</xdr:rowOff>
    </xdr:from>
    <xdr:ext cx="6086475" cy="4124325"/>
    <xdr:graphicFrame>
      <xdr:nvGraphicFramePr>
        <xdr:cNvPr id="18" name="Chart 1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428625</xdr:colOff>
      <xdr:row>22</xdr:row>
      <xdr:rowOff>114300</xdr:rowOff>
    </xdr:from>
    <xdr:ext cx="6086475" cy="4124325"/>
    <xdr:graphicFrame>
      <xdr:nvGraphicFramePr>
        <xdr:cNvPr id="19" name="Chart 1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7</xdr:col>
      <xdr:colOff>428625</xdr:colOff>
      <xdr:row>44</xdr:row>
      <xdr:rowOff>0</xdr:rowOff>
    </xdr:from>
    <xdr:ext cx="6086475" cy="4124325"/>
    <xdr:graphicFrame>
      <xdr:nvGraphicFramePr>
        <xdr:cNvPr id="20" name="Chart 2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13</xdr:col>
      <xdr:colOff>228600</xdr:colOff>
      <xdr:row>1</xdr:row>
      <xdr:rowOff>28575</xdr:rowOff>
    </xdr:from>
    <xdr:ext cx="6086475" cy="4124325"/>
    <xdr:graphicFrame>
      <xdr:nvGraphicFramePr>
        <xdr:cNvPr id="21" name="Chart 2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13</xdr:col>
      <xdr:colOff>228600</xdr:colOff>
      <xdr:row>22</xdr:row>
      <xdr:rowOff>114300</xdr:rowOff>
    </xdr:from>
    <xdr:ext cx="6086475" cy="4124325"/>
    <xdr:graphicFrame>
      <xdr:nvGraphicFramePr>
        <xdr:cNvPr id="22" name="Chart 2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headerRowCount="0" ref="B5:D33" displayName="Table_1" id="1">
  <tableColumns count="3">
    <tableColumn name="Column1" id="1"/>
    <tableColumn name="Column2" id="2"/>
    <tableColumn name="Column3" id="3"/>
  </tableColumns>
  <tableStyleInfo name="População Brasileira-style" showColumnStripes="0" showFirstColumn="1" showLastColumn="1" showRowStripes="1"/>
</table>
</file>

<file path=xl/tables/table2.xml><?xml version="1.0" encoding="utf-8"?>
<table xmlns="http://schemas.openxmlformats.org/spreadsheetml/2006/main" headerRowCount="0" ref="B36:B63" displayName="Table_2" id="2">
  <tableColumns count="1">
    <tableColumn name="Column1" id="1"/>
  </tableColumns>
  <tableStyleInfo name="População Brasileira-style 2" showColumnStripes="0" showFirstColumn="1" showLastColumn="1" showRowStripes="1"/>
</table>
</file>

<file path=xl/tables/table3.xml><?xml version="1.0" encoding="utf-8"?>
<table xmlns="http://schemas.openxmlformats.org/spreadsheetml/2006/main" headerRowCount="0" ref="C36:E63" displayName="Table_3" id="3">
  <tableColumns count="3">
    <tableColumn name="Column1" id="1"/>
    <tableColumn name="Column2" id="2"/>
    <tableColumn name="Column3" id="3"/>
  </tableColumns>
  <tableStyleInfo name="População Brasileira-style 3" showColumnStripes="0" showFirstColumn="1" showLastColumn="1" showRowStripes="1"/>
</table>
</file>

<file path=xl/tables/table4.xml><?xml version="1.0" encoding="utf-8"?>
<table xmlns="http://schemas.openxmlformats.org/spreadsheetml/2006/main" headerRowCount="0" ref="H60:H84" displayName="Table_4" id="4">
  <tableColumns count="1">
    <tableColumn name="Column1" id="1"/>
  </tableColumns>
  <tableStyleInfo name="População Brasileira-style 4" showColumnStripes="0" showFirstColumn="1" showLastColumn="1" showRowStripes="1"/>
</table>
</file>

<file path=xl/tables/table5.xml><?xml version="1.0" encoding="utf-8"?>
<table xmlns="http://schemas.openxmlformats.org/spreadsheetml/2006/main" headerRowCount="0" ref="B67:B94" displayName="Table_5" id="5">
  <tableColumns count="1">
    <tableColumn name="Column1" id="1"/>
  </tableColumns>
  <tableStyleInfo name="População Brasileira-style 5" showColumnStripes="0" showFirstColumn="1" showLastColumn="1" showRowStripes="1"/>
</table>
</file>

<file path=xl/tables/table6.xml><?xml version="1.0" encoding="utf-8"?>
<table xmlns="http://schemas.openxmlformats.org/spreadsheetml/2006/main" headerRowCount="0" ref="C67:G94" displayName="Table_6" id="6">
  <tableColumns count="5">
    <tableColumn name="Column1" id="1"/>
    <tableColumn name="Column2" id="2"/>
    <tableColumn name="Column3" id="3"/>
    <tableColumn name="Column4" id="4"/>
    <tableColumn name="Column5" id="5"/>
  </tableColumns>
  <tableStyleInfo name="População Brasileira-style 6" showColumnStripes="0" showFirstColumn="1" showLastColumn="1" showRowStripes="1"/>
</table>
</file>

<file path=xl/tables/table7.xml><?xml version="1.0" encoding="utf-8"?>
<table xmlns="http://schemas.openxmlformats.org/spreadsheetml/2006/main" headerRowCount="0" ref="B98:B125" displayName="Table_7" id="7">
  <tableColumns count="1">
    <tableColumn name="Column1" id="1"/>
  </tableColumns>
  <tableStyleInfo name="População Brasileira-style 7" showColumnStripes="0" showFirstColumn="1" showLastColumn="1" showRowStripes="1"/>
</table>
</file>

<file path=xl/tables/table8.xml><?xml version="1.0" encoding="utf-8"?>
<table xmlns="http://schemas.openxmlformats.org/spreadsheetml/2006/main" headerRowCount="0" ref="C98:G125" displayName="Table_8" id="8">
  <tableColumns count="5">
    <tableColumn name="Column1" id="1"/>
    <tableColumn name="Column2" id="2"/>
    <tableColumn name="Column3" id="3"/>
    <tableColumn name="Column4" id="4"/>
    <tableColumn name="Column5" id="5"/>
  </tableColumns>
  <tableStyleInfo name="População Brasileira-style 8" showColumnStripes="0" showFirstColumn="1" showLastColumn="1" showRowStripes="1"/>
</table>
</file>

<file path=xl/tables/table9.xml><?xml version="1.0" encoding="utf-8"?>
<table xmlns="http://schemas.openxmlformats.org/spreadsheetml/2006/main" headerRowCount="0" ref="B3:D43" displayName="Table_9" id="9">
  <tableColumns count="3">
    <tableColumn name="Column1" id="1"/>
    <tableColumn name="Column2" id="2"/>
    <tableColumn name="Column3" id="3"/>
  </tableColumns>
  <tableStyleInfo name="Domicílios-style" showColumnStripes="0" showFirstColumn="1" showLastColumn="1" showRowStripes="1"/>
</table>
</file>

<file path=xl/tables/table10.xml><?xml version="1.0" encoding="utf-8"?>
<table xmlns="http://schemas.openxmlformats.org/spreadsheetml/2006/main" headerRowCount="0" ref="B46:E73" displayName="Table_10" id="10">
  <tableColumns count="4">
    <tableColumn name="Column1" id="1"/>
    <tableColumn name="Column2" id="2"/>
    <tableColumn name="Column3" id="3"/>
    <tableColumn name="Column4" id="4"/>
  </tableColumns>
  <tableStyleInfo name="Domicílios-style 2" showColumnStripes="0" showFirstColumn="1" showLastColumn="1" showRowStripes="1"/>
</table>
</file>

<file path=xl/tables/table11.xml><?xml version="1.0" encoding="utf-8"?>
<table xmlns="http://schemas.openxmlformats.org/spreadsheetml/2006/main" headerRowCount="0" ref="C77:G104" displayName="Table_11" id="11">
  <tableColumns count="5">
    <tableColumn name="Column1" id="1"/>
    <tableColumn name="Column2" id="2"/>
    <tableColumn name="Column3" id="3"/>
    <tableColumn name="Column4" id="4"/>
    <tableColumn name="Column5" id="5"/>
  </tableColumns>
  <tableStyleInfo name="Domicílios-style 3" showColumnStripes="0" showFirstColumn="1" showLastColumn="1" showRowStripes="1"/>
</table>
</file>

<file path=xl/tables/table12.xml><?xml version="1.0" encoding="utf-8"?>
<table xmlns="http://schemas.openxmlformats.org/spreadsheetml/2006/main" headerRowCount="0" ref="B85:B112" displayName="Table_12" id="12">
  <tableColumns count="1">
    <tableColumn name="Column1" id="1"/>
  </tableColumns>
  <tableStyleInfo name="Domicílios-style 4" showColumnStripes="0" showFirstColumn="1" showLastColumn="1" showRowStripes="1"/>
</table>
</file>

<file path=xl/tables/table13.xml><?xml version="1.0" encoding="utf-8"?>
<table xmlns="http://schemas.openxmlformats.org/spreadsheetml/2006/main" headerRowCount="0" ref="B24:G51" displayName="Table_13" id="13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Chuveiros Elétricos-style" showColumnStripes="0" showFirstColumn="1" showLastColumn="1" showRowStripes="1"/>
</table>
</file>

<file path=xl/tables/table14.xml><?xml version="1.0" encoding="utf-8"?>
<table xmlns="http://schemas.openxmlformats.org/spreadsheetml/2006/main" headerRowCount="0" ref="B103:H130" displayName="Table_14" id="14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huveiros Elétricos-style 2" showColumnStripes="0" showFirstColumn="1" showLastColumn="1" showRowStripes="1"/>
</table>
</file>

<file path=xl/tables/table15.xml><?xml version="1.0" encoding="utf-8"?>
<table xmlns="http://schemas.openxmlformats.org/spreadsheetml/2006/main" headerRowCount="0" ref="B134:H161" displayName="Table_15" id="15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huveiros Elétricos-style 3" showColumnStripes="0" showFirstColumn="1" showLastColumn="1" showRowStripes="1"/>
</table>
</file>

<file path=xl/tables/table16.xml><?xml version="1.0" encoding="utf-8"?>
<table xmlns="http://schemas.openxmlformats.org/spreadsheetml/2006/main" headerRowCount="0" ref="B165:H192" displayName="Table_16" id="16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huveiros Elétricos-style 4" showColumnStripes="0" showFirstColumn="1" showLastColumn="1" showRowStripes="1"/>
</table>
</file>

<file path=xl/tables/table17.xml><?xml version="1.0" encoding="utf-8"?>
<table xmlns="http://schemas.openxmlformats.org/spreadsheetml/2006/main" headerRowCount="0" ref="B4:G7" displayName="Table_17" id="17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Lâmpadas-style" showColumnStripes="0" showFirstColumn="1" showLastColumn="1" showRowStripes="1"/>
</table>
</file>

<file path=xl/tables/table18.xml><?xml version="1.0" encoding="utf-8"?>
<table xmlns="http://schemas.openxmlformats.org/spreadsheetml/2006/main" headerRowCount="0" ref="B24:H51" displayName="Table_18" id="18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Lâmpadas-style 2" showColumnStripes="0" showFirstColumn="1" showLastColumn="1" showRowStripes="1"/>
</table>
</file>

<file path=xl/tables/table19.xml><?xml version="1.0" encoding="utf-8"?>
<table xmlns="http://schemas.openxmlformats.org/spreadsheetml/2006/main" headerRowCount="0" ref="B67:L94" displayName="Table_19" id="19">
  <tableColumns count="11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</tableColumns>
  <tableStyleInfo name="Lâmpadas-style 3" showColumnStripes="0" showFirstColumn="1" showLastColumn="1" showRowStripes="1"/>
</table>
</file>

<file path=xl/tables/table20.xml><?xml version="1.0" encoding="utf-8"?>
<table xmlns="http://schemas.openxmlformats.org/spreadsheetml/2006/main" headerRowCount="0" ref="B98:L125" displayName="Table_20" id="20">
  <tableColumns count="11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</tableColumns>
  <tableStyleInfo name="Lâmpadas-style 4" showColumnStripes="0" showFirstColumn="1" showLastColumn="1" showRowStripes="1"/>
</table>
</file>

<file path=xl/tables/table21.xml><?xml version="1.0" encoding="utf-8"?>
<table xmlns="http://schemas.openxmlformats.org/spreadsheetml/2006/main" headerRowCount="0" ref="B129:L156" displayName="Table_21" id="21">
  <tableColumns count="11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</tableColumns>
  <tableStyleInfo name="Lâmpadas-style 5" showColumnStripes="0" showFirstColumn="1" showLastColumn="1" showRowStripes="1"/>
</table>
</file>

<file path=xl/tables/table22.xml><?xml version="1.0" encoding="utf-8"?>
<table xmlns="http://schemas.openxmlformats.org/spreadsheetml/2006/main" headerRowCount="0" ref="B160:B187" displayName="Table_22" id="22">
  <tableColumns count="1">
    <tableColumn name="Column1" id="1"/>
  </tableColumns>
  <tableStyleInfo name="Lâmpadas-style 6" showColumnStripes="0" showFirstColumn="1" showLastColumn="1" showRowStripes="1"/>
</table>
</file>

<file path=xl/tables/table23.xml><?xml version="1.0" encoding="utf-8"?>
<table xmlns="http://schemas.openxmlformats.org/spreadsheetml/2006/main" headerRowCount="0" ref="C160:D187" displayName="Table_23" id="23">
  <tableColumns count="2">
    <tableColumn name="Column1" id="1"/>
    <tableColumn name="Column2" id="2"/>
  </tableColumns>
  <tableStyleInfo name="Lâmpadas-style 7" showColumnStripes="0" showFirstColumn="1" showLastColumn="1" showRowStripes="1"/>
</table>
</file>

<file path=xl/tables/table24.xml><?xml version="1.0" encoding="utf-8"?>
<table xmlns="http://schemas.openxmlformats.org/spreadsheetml/2006/main" headerRowCount="0" ref="E160:F187" displayName="Table_24" id="24">
  <tableColumns count="2">
    <tableColumn name="Column1" id="1"/>
    <tableColumn name="Column2" id="2"/>
  </tableColumns>
  <tableStyleInfo name="Lâmpadas-style 8" showColumnStripes="0" showFirstColumn="1" showLastColumn="1" showRowStripes="1"/>
</table>
</file>

<file path=xl/tables/table25.xml><?xml version="1.0" encoding="utf-8"?>
<table xmlns="http://schemas.openxmlformats.org/spreadsheetml/2006/main" headerRowCount="0" ref="G160:H187" displayName="Table_25" id="25">
  <tableColumns count="2">
    <tableColumn name="Column1" id="1"/>
    <tableColumn name="Column2" id="2"/>
  </tableColumns>
  <tableStyleInfo name="Lâmpadas-style 9" showColumnStripes="0" showFirstColumn="1" showLastColumn="1" showRowStripes="1"/>
</table>
</file>

<file path=xl/tables/table26.xml><?xml version="1.0" encoding="utf-8"?>
<table xmlns="http://schemas.openxmlformats.org/spreadsheetml/2006/main" headerRowCount="0" ref="B34:H61" displayName="Table_26" id="26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Refrigeradores-style" showColumnStripes="0" showFirstColumn="1" showLastColumn="1" showRowStripes="1"/>
</table>
</file>

<file path=xl/tables/table27.xml><?xml version="1.0" encoding="utf-8"?>
<table xmlns="http://schemas.openxmlformats.org/spreadsheetml/2006/main" headerRowCount="0" ref="B65:H92" displayName="Table_27" id="27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Refrigeradores-style 2" showColumnStripes="0" showFirstColumn="1" showLastColumn="1" showRowStripes="1"/>
</table>
</file>

<file path=xl/tables/table28.xml><?xml version="1.0" encoding="utf-8"?>
<table xmlns="http://schemas.openxmlformats.org/spreadsheetml/2006/main" headerRowCount="0" ref="B96:H123" displayName="Table_28" id="28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Refrigeradores-style 3" showColumnStripes="0" showFirstColumn="1" showLastColumn="1" showRowStripes="1"/>
</table>
</file>

<file path=xl/tables/table29.xml><?xml version="1.0" encoding="utf-8"?>
<table xmlns="http://schemas.openxmlformats.org/spreadsheetml/2006/main" headerRowCount="0" ref="B127:H154" displayName="Table_29" id="29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Refrigeradores-style 4" showColumnStripes="0" showFirstColumn="1" showLastColumn="1" showRowStripes="1"/>
</table>
</file>

<file path=xl/tables/table30.xml><?xml version="1.0" encoding="utf-8"?>
<table xmlns="http://schemas.openxmlformats.org/spreadsheetml/2006/main" headerRowCount="0" ref="B158:H185" displayName="Table_30" id="30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Refrigeradores-style 5" showColumnStripes="0" showFirstColumn="1" showLastColumn="1" showRowStripes="1"/>
</table>
</file>

<file path=xl/tables/table31.xml><?xml version="1.0" encoding="utf-8"?>
<table xmlns="http://schemas.openxmlformats.org/spreadsheetml/2006/main" headerRowCount="0" ref="B189:H216" displayName="Table_31" id="3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Refrigeradores-style 6" showColumnStripes="0" showFirstColumn="1" showLastColumn="1" showRowStripes="1"/>
</table>
</file>

<file path=xl/tables/table32.xml><?xml version="1.0" encoding="utf-8"?>
<table xmlns="http://schemas.openxmlformats.org/spreadsheetml/2006/main" headerRowCount="0" ref="B34:H61" displayName="Table_32" id="32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Freezer-style" showColumnStripes="0" showFirstColumn="1" showLastColumn="1" showRowStripes="1"/>
</table>
</file>

<file path=xl/tables/table33.xml><?xml version="1.0" encoding="utf-8"?>
<table xmlns="http://schemas.openxmlformats.org/spreadsheetml/2006/main" headerRowCount="0" ref="B65:H92" displayName="Table_33" id="33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Freezer-style 2" showColumnStripes="0" showFirstColumn="1" showLastColumn="1" showRowStripes="1"/>
</table>
</file>

<file path=xl/tables/table34.xml><?xml version="1.0" encoding="utf-8"?>
<table xmlns="http://schemas.openxmlformats.org/spreadsheetml/2006/main" headerRowCount="0" ref="B96:H123" displayName="Table_34" id="34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Freezer-style 3" showColumnStripes="0" showFirstColumn="1" showLastColumn="1" showRowStripes="1"/>
</table>
</file>

<file path=xl/tables/table35.xml><?xml version="1.0" encoding="utf-8"?>
<table xmlns="http://schemas.openxmlformats.org/spreadsheetml/2006/main" headerRowCount="0" ref="B127:H154" displayName="Table_35" id="35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Freezer-style 4" showColumnStripes="0" showFirstColumn="1" showLastColumn="1" showRowStripes="1"/>
</table>
</file>

<file path=xl/tables/table36.xml><?xml version="1.0" encoding="utf-8"?>
<table xmlns="http://schemas.openxmlformats.org/spreadsheetml/2006/main" headerRowCount="0" ref="B158:H185" displayName="Table_36" id="36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Freezer-style 5" showColumnStripes="0" showFirstColumn="1" showLastColumn="1" showRowStripes="1"/>
</table>
</file>

<file path=xl/tables/table37.xml><?xml version="1.0" encoding="utf-8"?>
<table xmlns="http://schemas.openxmlformats.org/spreadsheetml/2006/main" headerRowCount="0" ref="B189:H216" displayName="Table_37" id="37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Freezer-style 6" showColumnStripes="0" showFirstColumn="1" showLastColumn="1" showRowStripes="1"/>
</table>
</file>

<file path=xl/tables/table38.xml><?xml version="1.0" encoding="utf-8"?>
<table xmlns="http://schemas.openxmlformats.org/spreadsheetml/2006/main" headerRowCount="0" ref="B34:H61" displayName="Table_38" id="38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Máquina de Lavar-style" showColumnStripes="0" showFirstColumn="1" showLastColumn="1" showRowStripes="1"/>
</table>
</file>

<file path=xl/tables/table39.xml><?xml version="1.0" encoding="utf-8"?>
<table xmlns="http://schemas.openxmlformats.org/spreadsheetml/2006/main" headerRowCount="0" ref="B65:H92" displayName="Table_39" id="39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Máquina de Lavar-style 2" showColumnStripes="0" showFirstColumn="1" showLastColumn="1" showRowStripes="1"/>
</table>
</file>

<file path=xl/tables/table40.xml><?xml version="1.0" encoding="utf-8"?>
<table xmlns="http://schemas.openxmlformats.org/spreadsheetml/2006/main" headerRowCount="0" ref="B96:H123" displayName="Table_40" id="40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Máquina de Lavar-style 3" showColumnStripes="0" showFirstColumn="1" showLastColumn="1" showRowStripes="1"/>
</table>
</file>

<file path=xl/tables/table41.xml><?xml version="1.0" encoding="utf-8"?>
<table xmlns="http://schemas.openxmlformats.org/spreadsheetml/2006/main" headerRowCount="0" ref="B127:H154" displayName="Table_41" id="4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Máquina de Lavar-style 4" showColumnStripes="0" showFirstColumn="1" showLastColumn="1" showRowStripes="1"/>
</table>
</file>

<file path=xl/tables/table42.xml><?xml version="1.0" encoding="utf-8"?>
<table xmlns="http://schemas.openxmlformats.org/spreadsheetml/2006/main" headerRowCount="0" ref="B158:H185" displayName="Table_42" id="42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Máquina de Lavar-style 5" showColumnStripes="0" showFirstColumn="1" showLastColumn="1" showRowStripes="1"/>
</table>
</file>

<file path=xl/tables/table43.xml><?xml version="1.0" encoding="utf-8"?>
<table xmlns="http://schemas.openxmlformats.org/spreadsheetml/2006/main" headerRowCount="0" ref="B189:H216" displayName="Table_43" id="43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Máquina de Lavar-style 6" showColumnStripes="0" showFirstColumn="1" showLastColumn="1" showRowStripes="1"/>
</table>
</file>

<file path=xl/tables/table44.xml><?xml version="1.0" encoding="utf-8"?>
<table xmlns="http://schemas.openxmlformats.org/spreadsheetml/2006/main" headerRowCount="0" ref="B34:H61" displayName="Table_44" id="44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Micro-ondas-style" showColumnStripes="0" showFirstColumn="1" showLastColumn="1" showRowStripes="1"/>
</table>
</file>

<file path=xl/tables/table45.xml><?xml version="1.0" encoding="utf-8"?>
<table xmlns="http://schemas.openxmlformats.org/spreadsheetml/2006/main" headerRowCount="0" ref="B65:H92" displayName="Table_45" id="45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Micro-ondas-style 2" showColumnStripes="0" showFirstColumn="1" showLastColumn="1" showRowStripes="1"/>
</table>
</file>

<file path=xl/tables/table46.xml><?xml version="1.0" encoding="utf-8"?>
<table xmlns="http://schemas.openxmlformats.org/spreadsheetml/2006/main" headerRowCount="0" ref="B96:H123" displayName="Table_46" id="46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Micro-ondas-style 3" showColumnStripes="0" showFirstColumn="1" showLastColumn="1" showRowStripes="1"/>
</table>
</file>

<file path=xl/tables/table47.xml><?xml version="1.0" encoding="utf-8"?>
<table xmlns="http://schemas.openxmlformats.org/spreadsheetml/2006/main" headerRowCount="0" ref="B127:H154" displayName="Table_47" id="47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Micro-ondas-style 4" showColumnStripes="0" showFirstColumn="1" showLastColumn="1" showRowStripes="1"/>
</table>
</file>

<file path=xl/tables/table48.xml><?xml version="1.0" encoding="utf-8"?>
<table xmlns="http://schemas.openxmlformats.org/spreadsheetml/2006/main" headerRowCount="0" ref="B158:H185" displayName="Table_48" id="48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Micro-ondas-style 5" showColumnStripes="0" showFirstColumn="1" showLastColumn="1" showRowStripes="1"/>
</table>
</file>

<file path=xl/tables/table49.xml><?xml version="1.0" encoding="utf-8"?>
<table xmlns="http://schemas.openxmlformats.org/spreadsheetml/2006/main" headerRowCount="0" ref="B189:H216" displayName="Table_49" id="49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Micro-ondas-style 6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13" Type="http://schemas.openxmlformats.org/officeDocument/2006/relationships/table" Target="../tables/table2.xml"/><Relationship Id="rId12" Type="http://schemas.openxmlformats.org/officeDocument/2006/relationships/table" Target="../tables/table1.xml"/><Relationship Id="rId15" Type="http://schemas.openxmlformats.org/officeDocument/2006/relationships/table" Target="../tables/table4.xml"/><Relationship Id="rId14" Type="http://schemas.openxmlformats.org/officeDocument/2006/relationships/table" Target="../tables/table3.xml"/><Relationship Id="rId17" Type="http://schemas.openxmlformats.org/officeDocument/2006/relationships/table" Target="../tables/table6.xml"/><Relationship Id="rId16" Type="http://schemas.openxmlformats.org/officeDocument/2006/relationships/table" Target="../tables/table5.xml"/><Relationship Id="rId19" Type="http://schemas.openxmlformats.org/officeDocument/2006/relationships/table" Target="../tables/table8.xml"/><Relationship Id="rId18" Type="http://schemas.openxmlformats.org/officeDocument/2006/relationships/table" Target="../tables/table7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Relationship Id="rId11" Type="http://schemas.openxmlformats.org/officeDocument/2006/relationships/table" Target="../tables/table12.xml"/><Relationship Id="rId10" Type="http://schemas.openxmlformats.org/officeDocument/2006/relationships/table" Target="../tables/table11.xml"/><Relationship Id="rId9" Type="http://schemas.openxmlformats.org/officeDocument/2006/relationships/table" Target="../tables/table10.xml"/><Relationship Id="rId8" Type="http://schemas.openxmlformats.org/officeDocument/2006/relationships/table" Target="../tables/table9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9" Type="http://schemas.openxmlformats.org/officeDocument/2006/relationships/table" Target="../tables/table16.xml"/><Relationship Id="rId6" Type="http://schemas.openxmlformats.org/officeDocument/2006/relationships/table" Target="../tables/table13.xml"/><Relationship Id="rId7" Type="http://schemas.openxmlformats.org/officeDocument/2006/relationships/table" Target="../tables/table14.xml"/><Relationship Id="rId8" Type="http://schemas.openxmlformats.org/officeDocument/2006/relationships/table" Target="../tables/table15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Relationship Id="rId20" Type="http://schemas.openxmlformats.org/officeDocument/2006/relationships/table" Target="../tables/table24.xml"/><Relationship Id="rId21" Type="http://schemas.openxmlformats.org/officeDocument/2006/relationships/table" Target="../tables/table25.xml"/><Relationship Id="rId13" Type="http://schemas.openxmlformats.org/officeDocument/2006/relationships/table" Target="../tables/table17.xml"/><Relationship Id="rId15" Type="http://schemas.openxmlformats.org/officeDocument/2006/relationships/table" Target="../tables/table19.xml"/><Relationship Id="rId14" Type="http://schemas.openxmlformats.org/officeDocument/2006/relationships/table" Target="../tables/table18.xml"/><Relationship Id="rId17" Type="http://schemas.openxmlformats.org/officeDocument/2006/relationships/table" Target="../tables/table21.xml"/><Relationship Id="rId16" Type="http://schemas.openxmlformats.org/officeDocument/2006/relationships/table" Target="../tables/table20.xml"/><Relationship Id="rId19" Type="http://schemas.openxmlformats.org/officeDocument/2006/relationships/table" Target="../tables/table23.xml"/><Relationship Id="rId18" Type="http://schemas.openxmlformats.org/officeDocument/2006/relationships/table" Target="../tables/table22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11" Type="http://schemas.openxmlformats.org/officeDocument/2006/relationships/table" Target="../tables/table29.xml"/><Relationship Id="rId10" Type="http://schemas.openxmlformats.org/officeDocument/2006/relationships/table" Target="../tables/table28.xml"/><Relationship Id="rId13" Type="http://schemas.openxmlformats.org/officeDocument/2006/relationships/table" Target="../tables/table31.xml"/><Relationship Id="rId12" Type="http://schemas.openxmlformats.org/officeDocument/2006/relationships/table" Target="../tables/table30.xml"/><Relationship Id="rId9" Type="http://schemas.openxmlformats.org/officeDocument/2006/relationships/table" Target="../tables/table27.xml"/><Relationship Id="rId8" Type="http://schemas.openxmlformats.org/officeDocument/2006/relationships/table" Target="../tables/table26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11" Type="http://schemas.openxmlformats.org/officeDocument/2006/relationships/table" Target="../tables/table35.xml"/><Relationship Id="rId10" Type="http://schemas.openxmlformats.org/officeDocument/2006/relationships/table" Target="../tables/table34.xml"/><Relationship Id="rId13" Type="http://schemas.openxmlformats.org/officeDocument/2006/relationships/table" Target="../tables/table37.xml"/><Relationship Id="rId12" Type="http://schemas.openxmlformats.org/officeDocument/2006/relationships/table" Target="../tables/table36.xml"/><Relationship Id="rId9" Type="http://schemas.openxmlformats.org/officeDocument/2006/relationships/table" Target="../tables/table33.xml"/><Relationship Id="rId8" Type="http://schemas.openxmlformats.org/officeDocument/2006/relationships/table" Target="../tables/table32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11" Type="http://schemas.openxmlformats.org/officeDocument/2006/relationships/table" Target="../tables/table41.xml"/><Relationship Id="rId10" Type="http://schemas.openxmlformats.org/officeDocument/2006/relationships/table" Target="../tables/table40.xml"/><Relationship Id="rId13" Type="http://schemas.openxmlformats.org/officeDocument/2006/relationships/table" Target="../tables/table43.xml"/><Relationship Id="rId12" Type="http://schemas.openxmlformats.org/officeDocument/2006/relationships/table" Target="../tables/table42.xml"/><Relationship Id="rId9" Type="http://schemas.openxmlformats.org/officeDocument/2006/relationships/table" Target="../tables/table39.xml"/><Relationship Id="rId8" Type="http://schemas.openxmlformats.org/officeDocument/2006/relationships/table" Target="../tables/table38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11" Type="http://schemas.openxmlformats.org/officeDocument/2006/relationships/table" Target="../tables/table47.xml"/><Relationship Id="rId10" Type="http://schemas.openxmlformats.org/officeDocument/2006/relationships/table" Target="../tables/table46.xml"/><Relationship Id="rId13" Type="http://schemas.openxmlformats.org/officeDocument/2006/relationships/table" Target="../tables/table49.xml"/><Relationship Id="rId12" Type="http://schemas.openxmlformats.org/officeDocument/2006/relationships/table" Target="../tables/table48.xml"/><Relationship Id="rId9" Type="http://schemas.openxmlformats.org/officeDocument/2006/relationships/table" Target="../tables/table45.xml"/><Relationship Id="rId8" Type="http://schemas.openxmlformats.org/officeDocument/2006/relationships/table" Target="../tables/table4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4.5"/>
    <col customWidth="1" min="2" max="2" width="4.75"/>
    <col customWidth="1" min="3" max="3" width="17.25"/>
    <col customWidth="1" min="4" max="4" width="17.63"/>
    <col customWidth="1" min="5" max="5" width="22.63"/>
  </cols>
  <sheetData>
    <row r="2">
      <c r="B2" s="1">
        <v>2010.0</v>
      </c>
      <c r="C2" s="2">
        <v>196.0</v>
      </c>
      <c r="D2" s="3">
        <v>196.0</v>
      </c>
    </row>
    <row r="3">
      <c r="C3" s="4" t="s">
        <v>0</v>
      </c>
      <c r="D3" s="5"/>
    </row>
    <row r="4">
      <c r="B4" s="4" t="s">
        <v>1</v>
      </c>
      <c r="C4" s="6" t="s">
        <v>2</v>
      </c>
      <c r="D4" s="7" t="s">
        <v>3</v>
      </c>
    </row>
    <row r="5">
      <c r="B5" s="8">
        <v>2023.0</v>
      </c>
      <c r="C5" s="9">
        <v>208.0</v>
      </c>
      <c r="D5" s="10">
        <v>208.0</v>
      </c>
    </row>
    <row r="6">
      <c r="B6" s="8">
        <v>2024.0</v>
      </c>
      <c r="C6" s="11">
        <f t="shared" ref="C6:C24" si="1">round($C$5 + ((($C$25-$C$5) / ($B$25-$B$5)) * (B6-$B$5)),0)</f>
        <v>209</v>
      </c>
      <c r="D6" s="12">
        <f t="shared" ref="D6:D24" si="2">round($D$5 + ((($D$25-$D$5) / ($B$25-$B$5)) * (B6-$B$5)),0)</f>
        <v>210</v>
      </c>
    </row>
    <row r="7">
      <c r="B7" s="8">
        <v>2025.0</v>
      </c>
      <c r="C7" s="11">
        <f t="shared" si="1"/>
        <v>211</v>
      </c>
      <c r="D7" s="12">
        <f t="shared" si="2"/>
        <v>212</v>
      </c>
    </row>
    <row r="8">
      <c r="B8" s="8">
        <v>2026.0</v>
      </c>
      <c r="C8" s="11">
        <f t="shared" si="1"/>
        <v>212</v>
      </c>
      <c r="D8" s="12">
        <f t="shared" si="2"/>
        <v>214</v>
      </c>
    </row>
    <row r="9">
      <c r="B9" s="8">
        <v>2027.0</v>
      </c>
      <c r="C9" s="11">
        <f t="shared" si="1"/>
        <v>213</v>
      </c>
      <c r="D9" s="12">
        <f t="shared" si="2"/>
        <v>216</v>
      </c>
    </row>
    <row r="10">
      <c r="B10" s="8">
        <v>2028.0</v>
      </c>
      <c r="C10" s="11">
        <f t="shared" si="1"/>
        <v>215</v>
      </c>
      <c r="D10" s="12">
        <f t="shared" si="2"/>
        <v>218</v>
      </c>
    </row>
    <row r="11">
      <c r="B11" s="8">
        <v>2029.0</v>
      </c>
      <c r="C11" s="11">
        <f t="shared" si="1"/>
        <v>216</v>
      </c>
      <c r="D11" s="12">
        <f t="shared" si="2"/>
        <v>220</v>
      </c>
    </row>
    <row r="12">
      <c r="B12" s="8">
        <v>2030.0</v>
      </c>
      <c r="C12" s="11">
        <f t="shared" si="1"/>
        <v>217</v>
      </c>
      <c r="D12" s="12">
        <f t="shared" si="2"/>
        <v>222</v>
      </c>
    </row>
    <row r="13">
      <c r="B13" s="8">
        <v>2031.0</v>
      </c>
      <c r="C13" s="11">
        <f t="shared" si="1"/>
        <v>219</v>
      </c>
      <c r="D13" s="12">
        <f t="shared" si="2"/>
        <v>224</v>
      </c>
    </row>
    <row r="14">
      <c r="B14" s="8">
        <v>2032.0</v>
      </c>
      <c r="C14" s="11">
        <f t="shared" si="1"/>
        <v>220</v>
      </c>
      <c r="D14" s="12">
        <f t="shared" si="2"/>
        <v>226</v>
      </c>
    </row>
    <row r="15">
      <c r="B15" s="8">
        <v>2033.0</v>
      </c>
      <c r="C15" s="11">
        <f t="shared" si="1"/>
        <v>222</v>
      </c>
      <c r="D15" s="12">
        <f t="shared" si="2"/>
        <v>229</v>
      </c>
    </row>
    <row r="16">
      <c r="B16" s="8">
        <v>2034.0</v>
      </c>
      <c r="C16" s="11">
        <f t="shared" si="1"/>
        <v>223</v>
      </c>
      <c r="D16" s="12">
        <f t="shared" si="2"/>
        <v>231</v>
      </c>
    </row>
    <row r="17">
      <c r="B17" s="8">
        <v>2035.0</v>
      </c>
      <c r="C17" s="11">
        <f t="shared" si="1"/>
        <v>224</v>
      </c>
      <c r="D17" s="12">
        <f t="shared" si="2"/>
        <v>233</v>
      </c>
    </row>
    <row r="18">
      <c r="B18" s="8">
        <v>2036.0</v>
      </c>
      <c r="C18" s="11">
        <f t="shared" si="1"/>
        <v>226</v>
      </c>
      <c r="D18" s="12">
        <f t="shared" si="2"/>
        <v>235</v>
      </c>
    </row>
    <row r="19">
      <c r="B19" s="8">
        <v>2037.0</v>
      </c>
      <c r="C19" s="11">
        <f t="shared" si="1"/>
        <v>227</v>
      </c>
      <c r="D19" s="12">
        <f t="shared" si="2"/>
        <v>237</v>
      </c>
    </row>
    <row r="20">
      <c r="B20" s="8">
        <v>2038.0</v>
      </c>
      <c r="C20" s="11">
        <f t="shared" si="1"/>
        <v>228</v>
      </c>
      <c r="D20" s="12">
        <f t="shared" si="2"/>
        <v>239</v>
      </c>
    </row>
    <row r="21">
      <c r="B21" s="8">
        <v>2039.0</v>
      </c>
      <c r="C21" s="11">
        <f t="shared" si="1"/>
        <v>230</v>
      </c>
      <c r="D21" s="12">
        <f t="shared" si="2"/>
        <v>241</v>
      </c>
    </row>
    <row r="22">
      <c r="B22" s="8">
        <v>2040.0</v>
      </c>
      <c r="C22" s="11">
        <f t="shared" si="1"/>
        <v>231</v>
      </c>
      <c r="D22" s="12">
        <f t="shared" si="2"/>
        <v>243</v>
      </c>
    </row>
    <row r="23">
      <c r="B23" s="8">
        <v>2041.0</v>
      </c>
      <c r="C23" s="11">
        <f t="shared" si="1"/>
        <v>232</v>
      </c>
      <c r="D23" s="12">
        <f t="shared" si="2"/>
        <v>245</v>
      </c>
    </row>
    <row r="24">
      <c r="B24" s="8">
        <v>2042.0</v>
      </c>
      <c r="C24" s="11">
        <f t="shared" si="1"/>
        <v>234</v>
      </c>
      <c r="D24" s="12">
        <f t="shared" si="2"/>
        <v>247</v>
      </c>
    </row>
    <row r="25">
      <c r="B25" s="8">
        <v>2043.0</v>
      </c>
      <c r="C25" s="9">
        <v>235.0</v>
      </c>
      <c r="D25" s="10">
        <v>249.0</v>
      </c>
    </row>
    <row r="26">
      <c r="B26" s="8">
        <v>2044.0</v>
      </c>
      <c r="C26" s="11">
        <f t="shared" ref="C26:C32" si="3">round($C$25 + ((($C$33-$C$25) / ($B$33-$B$25)) * (B26-$B$25)),0)</f>
        <v>233</v>
      </c>
      <c r="D26" s="12">
        <f t="shared" ref="D26:D32" si="4">round($D$25 + ((($D$33-$D$25) / ($B$33-$B$25)) * (B26-$B$25)),0)</f>
        <v>249</v>
      </c>
    </row>
    <row r="27">
      <c r="B27" s="8">
        <v>2045.0</v>
      </c>
      <c r="C27" s="11">
        <f t="shared" si="3"/>
        <v>231</v>
      </c>
      <c r="D27" s="12">
        <f t="shared" si="4"/>
        <v>249</v>
      </c>
    </row>
    <row r="28">
      <c r="B28" s="8">
        <v>2046.0</v>
      </c>
      <c r="C28" s="11">
        <f t="shared" si="3"/>
        <v>228</v>
      </c>
      <c r="D28" s="12">
        <f t="shared" si="4"/>
        <v>249</v>
      </c>
    </row>
    <row r="29">
      <c r="B29" s="8">
        <v>2047.0</v>
      </c>
      <c r="C29" s="11">
        <f t="shared" si="3"/>
        <v>226</v>
      </c>
      <c r="D29" s="12">
        <f t="shared" si="4"/>
        <v>248</v>
      </c>
    </row>
    <row r="30">
      <c r="B30" s="8">
        <v>2048.0</v>
      </c>
      <c r="C30" s="11">
        <f t="shared" si="3"/>
        <v>224</v>
      </c>
      <c r="D30" s="12">
        <f t="shared" si="4"/>
        <v>248</v>
      </c>
    </row>
    <row r="31">
      <c r="B31" s="8">
        <v>2049.0</v>
      </c>
      <c r="C31" s="11">
        <f t="shared" si="3"/>
        <v>222</v>
      </c>
      <c r="D31" s="12">
        <f t="shared" si="4"/>
        <v>248</v>
      </c>
    </row>
    <row r="32">
      <c r="B32" s="13">
        <v>2050.0</v>
      </c>
      <c r="C32" s="14">
        <f t="shared" si="3"/>
        <v>219</v>
      </c>
      <c r="D32" s="15">
        <f t="shared" si="4"/>
        <v>248</v>
      </c>
    </row>
    <row r="33">
      <c r="B33" s="13">
        <v>2100.0</v>
      </c>
      <c r="C33" s="16">
        <v>108.0</v>
      </c>
      <c r="D33" s="17">
        <v>240.0</v>
      </c>
    </row>
    <row r="35">
      <c r="B35" s="6" t="s">
        <v>1</v>
      </c>
      <c r="C35" s="6" t="s">
        <v>4</v>
      </c>
      <c r="D35" s="6" t="s">
        <v>5</v>
      </c>
      <c r="E35" s="6" t="s">
        <v>6</v>
      </c>
    </row>
    <row r="36">
      <c r="B36" s="8">
        <v>2023.0</v>
      </c>
      <c r="C36" s="18">
        <v>216.284269</v>
      </c>
      <c r="D36" s="19"/>
      <c r="E36" s="18">
        <v>208.0</v>
      </c>
    </row>
    <row r="37">
      <c r="B37" s="8">
        <v>2024.0</v>
      </c>
      <c r="C37" s="18">
        <v>217.684462</v>
      </c>
      <c r="D37" s="20">
        <f t="shared" ref="D37:D63" si="5">C37/C36</f>
        <v>1.006473855</v>
      </c>
      <c r="E37" s="18">
        <f t="shared" ref="E37:E63" si="6">E36*D37</f>
        <v>209.3465618</v>
      </c>
    </row>
    <row r="38">
      <c r="B38" s="8">
        <v>2025.0</v>
      </c>
      <c r="C38" s="18">
        <v>219.029093</v>
      </c>
      <c r="D38" s="20">
        <f t="shared" si="5"/>
        <v>1.006176973</v>
      </c>
      <c r="E38" s="18">
        <f t="shared" si="6"/>
        <v>210.6396899</v>
      </c>
    </row>
    <row r="39">
      <c r="B39" s="8">
        <v>2026.0</v>
      </c>
      <c r="C39" s="18">
        <v>220.31653</v>
      </c>
      <c r="D39" s="20">
        <f t="shared" si="5"/>
        <v>1.005877927</v>
      </c>
      <c r="E39" s="18">
        <f t="shared" si="6"/>
        <v>211.8778146</v>
      </c>
    </row>
    <row r="40">
      <c r="B40" s="8">
        <v>2027.0</v>
      </c>
      <c r="C40" s="18">
        <v>221.545234</v>
      </c>
      <c r="D40" s="20">
        <f t="shared" si="5"/>
        <v>1.005576994</v>
      </c>
      <c r="E40" s="18">
        <f t="shared" si="6"/>
        <v>213.0594559</v>
      </c>
    </row>
    <row r="41">
      <c r="B41" s="8">
        <v>2028.0</v>
      </c>
      <c r="C41" s="18">
        <v>222.713669</v>
      </c>
      <c r="D41" s="20">
        <f t="shared" si="5"/>
        <v>1.005274025</v>
      </c>
      <c r="E41" s="18">
        <f t="shared" si="6"/>
        <v>214.1831367</v>
      </c>
    </row>
    <row r="42">
      <c r="B42" s="8">
        <v>2029.0</v>
      </c>
      <c r="C42" s="18">
        <v>223.821305</v>
      </c>
      <c r="D42" s="20">
        <f t="shared" si="5"/>
        <v>1.004973363</v>
      </c>
      <c r="E42" s="18">
        <f t="shared" si="6"/>
        <v>215.2483473</v>
      </c>
    </row>
    <row r="43">
      <c r="B43" s="8">
        <v>2030.0</v>
      </c>
      <c r="C43" s="18">
        <v>224.868462</v>
      </c>
      <c r="D43" s="20">
        <f t="shared" si="5"/>
        <v>1.00467854</v>
      </c>
      <c r="E43" s="18">
        <f t="shared" si="6"/>
        <v>216.2553953</v>
      </c>
    </row>
    <row r="44">
      <c r="B44" s="8">
        <v>2031.0</v>
      </c>
      <c r="C44" s="18">
        <v>225.854415</v>
      </c>
      <c r="D44" s="20">
        <f t="shared" si="5"/>
        <v>1.004384577</v>
      </c>
      <c r="E44" s="18">
        <f t="shared" si="6"/>
        <v>217.2035837</v>
      </c>
    </row>
    <row r="45">
      <c r="B45" s="8">
        <v>2032.0</v>
      </c>
      <c r="C45" s="18">
        <v>226.777802</v>
      </c>
      <c r="D45" s="20">
        <f t="shared" si="5"/>
        <v>1.004088417</v>
      </c>
      <c r="E45" s="18">
        <f t="shared" si="6"/>
        <v>218.0916025</v>
      </c>
    </row>
    <row r="46">
      <c r="B46" s="8">
        <v>2033.0</v>
      </c>
      <c r="C46" s="18">
        <v>227.638581</v>
      </c>
      <c r="D46" s="20">
        <f t="shared" si="5"/>
        <v>1.003795693</v>
      </c>
      <c r="E46" s="18">
        <f t="shared" si="6"/>
        <v>218.9194113</v>
      </c>
    </row>
    <row r="47">
      <c r="B47" s="8">
        <v>2034.0</v>
      </c>
      <c r="C47" s="18">
        <v>228.437122</v>
      </c>
      <c r="D47" s="20">
        <f t="shared" si="5"/>
        <v>1.003507933</v>
      </c>
      <c r="E47" s="18">
        <f t="shared" si="6"/>
        <v>219.6873661</v>
      </c>
    </row>
    <row r="48">
      <c r="B48" s="8">
        <v>2035.0</v>
      </c>
      <c r="C48" s="18">
        <v>229.173685</v>
      </c>
      <c r="D48" s="20">
        <f t="shared" si="5"/>
        <v>1.003224358</v>
      </c>
      <c r="E48" s="18">
        <f t="shared" si="6"/>
        <v>220.3957167</v>
      </c>
    </row>
    <row r="49">
      <c r="B49" s="8">
        <v>2036.0</v>
      </c>
      <c r="C49" s="18">
        <v>229.847832</v>
      </c>
      <c r="D49" s="20">
        <f t="shared" si="5"/>
        <v>1.002941642</v>
      </c>
      <c r="E49" s="18">
        <f t="shared" si="6"/>
        <v>221.0440421</v>
      </c>
    </row>
    <row r="50">
      <c r="B50" s="8">
        <v>2037.0</v>
      </c>
      <c r="C50" s="18">
        <v>230.459062</v>
      </c>
      <c r="D50" s="20">
        <f t="shared" si="5"/>
        <v>1.002659281</v>
      </c>
      <c r="E50" s="18">
        <f t="shared" si="6"/>
        <v>221.6318603</v>
      </c>
    </row>
    <row r="51">
      <c r="B51" s="8">
        <v>2038.0</v>
      </c>
      <c r="C51" s="18">
        <v>231.007871</v>
      </c>
      <c r="D51" s="20">
        <f t="shared" si="5"/>
        <v>1.002381373</v>
      </c>
      <c r="E51" s="18">
        <f t="shared" si="6"/>
        <v>222.1596485</v>
      </c>
    </row>
    <row r="52">
      <c r="B52" s="8">
        <v>2039.0</v>
      </c>
      <c r="C52" s="18">
        <v>231.49465</v>
      </c>
      <c r="D52" s="20">
        <f t="shared" si="5"/>
        <v>1.002107197</v>
      </c>
      <c r="E52" s="18">
        <f t="shared" si="6"/>
        <v>222.6277825</v>
      </c>
    </row>
    <row r="53">
      <c r="B53" s="8">
        <v>2040.0</v>
      </c>
      <c r="C53" s="18">
        <v>231.919922</v>
      </c>
      <c r="D53" s="20">
        <f t="shared" si="5"/>
        <v>1.001837071</v>
      </c>
      <c r="E53" s="18">
        <f t="shared" si="6"/>
        <v>223.0367655</v>
      </c>
      <c r="H53" s="21"/>
    </row>
    <row r="54">
      <c r="B54" s="8">
        <v>2041.0</v>
      </c>
      <c r="C54" s="18">
        <v>232.284233</v>
      </c>
      <c r="D54" s="20">
        <f t="shared" si="5"/>
        <v>1.001570848</v>
      </c>
      <c r="E54" s="18">
        <f t="shared" si="6"/>
        <v>223.3871224</v>
      </c>
      <c r="H54" s="21"/>
    </row>
    <row r="55">
      <c r="B55" s="8">
        <v>2042.0</v>
      </c>
      <c r="C55" s="18">
        <v>232.58858</v>
      </c>
      <c r="D55" s="20">
        <f t="shared" si="5"/>
        <v>1.001310235</v>
      </c>
      <c r="E55" s="18">
        <f t="shared" si="6"/>
        <v>223.6798121</v>
      </c>
      <c r="H55" s="21"/>
    </row>
    <row r="56">
      <c r="B56" s="8">
        <v>2043.0</v>
      </c>
      <c r="C56" s="18">
        <v>232.834065</v>
      </c>
      <c r="D56" s="20">
        <f t="shared" si="5"/>
        <v>1.001055447</v>
      </c>
      <c r="E56" s="18">
        <f t="shared" si="6"/>
        <v>223.9158943</v>
      </c>
      <c r="H56" s="21"/>
    </row>
    <row r="57">
      <c r="B57" s="8">
        <v>2044.0</v>
      </c>
      <c r="C57" s="18">
        <v>233.020996</v>
      </c>
      <c r="D57" s="20">
        <f t="shared" si="5"/>
        <v>1.000802851</v>
      </c>
      <c r="E57" s="18">
        <f t="shared" si="6"/>
        <v>224.0956654</v>
      </c>
      <c r="H57" s="21"/>
    </row>
    <row r="58">
      <c r="B58" s="8">
        <v>2045.0</v>
      </c>
      <c r="C58" s="18">
        <v>233.149625</v>
      </c>
      <c r="D58" s="20">
        <f t="shared" si="5"/>
        <v>1.000552006</v>
      </c>
      <c r="E58" s="18">
        <f t="shared" si="6"/>
        <v>224.2193675</v>
      </c>
      <c r="H58" s="21"/>
    </row>
    <row r="59">
      <c r="B59" s="8">
        <v>2046.0</v>
      </c>
      <c r="C59" s="18">
        <v>233.220257</v>
      </c>
      <c r="D59" s="20">
        <f t="shared" si="5"/>
        <v>1.000302947</v>
      </c>
      <c r="E59" s="18">
        <f t="shared" si="6"/>
        <v>224.2872941</v>
      </c>
      <c r="H59" s="21"/>
    </row>
    <row r="60">
      <c r="B60" s="8">
        <v>2047.0</v>
      </c>
      <c r="C60" s="18">
        <v>233.23367</v>
      </c>
      <c r="D60" s="20">
        <f t="shared" si="5"/>
        <v>1.000057512</v>
      </c>
      <c r="E60" s="18">
        <f t="shared" si="6"/>
        <v>224.3001934</v>
      </c>
      <c r="H60" s="21"/>
    </row>
    <row r="61">
      <c r="B61" s="8">
        <v>2048.0</v>
      </c>
      <c r="C61" s="18">
        <v>233.190482</v>
      </c>
      <c r="D61" s="20">
        <f t="shared" si="5"/>
        <v>0.9998148295</v>
      </c>
      <c r="E61" s="18">
        <f t="shared" si="6"/>
        <v>224.2586596</v>
      </c>
      <c r="H61" s="21"/>
    </row>
    <row r="62">
      <c r="B62" s="8">
        <v>2049.0</v>
      </c>
      <c r="C62" s="18">
        <v>233.090464</v>
      </c>
      <c r="D62" s="20">
        <f t="shared" si="5"/>
        <v>0.9995710888</v>
      </c>
      <c r="E62" s="18">
        <f t="shared" si="6"/>
        <v>224.1624725</v>
      </c>
      <c r="H62" s="21"/>
    </row>
    <row r="63">
      <c r="B63" s="13">
        <v>2050.0</v>
      </c>
      <c r="C63" s="22">
        <v>232.933276</v>
      </c>
      <c r="D63" s="23">
        <f t="shared" si="5"/>
        <v>0.9993256352</v>
      </c>
      <c r="E63" s="22">
        <f t="shared" si="6"/>
        <v>224.0113053</v>
      </c>
      <c r="H63" s="21"/>
    </row>
    <row r="64">
      <c r="H64" s="21"/>
    </row>
    <row r="65">
      <c r="C65" s="4" t="s">
        <v>7</v>
      </c>
      <c r="D65" s="24"/>
      <c r="E65" s="24"/>
      <c r="F65" s="24"/>
      <c r="G65" s="5"/>
      <c r="H65" s="21"/>
    </row>
    <row r="66">
      <c r="B66" s="6" t="s">
        <v>1</v>
      </c>
      <c r="C66" s="4" t="s">
        <v>8</v>
      </c>
      <c r="D66" s="25" t="s">
        <v>9</v>
      </c>
      <c r="E66" s="25" t="s">
        <v>10</v>
      </c>
      <c r="F66" s="25" t="s">
        <v>11</v>
      </c>
      <c r="G66" s="7" t="s">
        <v>12</v>
      </c>
      <c r="H66" s="21"/>
    </row>
    <row r="67">
      <c r="B67" s="26">
        <v>2023.0</v>
      </c>
      <c r="C67" s="27">
        <v>3.0801938E7</v>
      </c>
      <c r="D67" s="27">
        <v>9.0806278E7</v>
      </c>
      <c r="E67" s="28">
        <v>1.7099314E7</v>
      </c>
      <c r="F67" s="27">
        <v>5.8223677E7</v>
      </c>
      <c r="G67" s="29">
        <v>1.9353062E7</v>
      </c>
      <c r="H67" s="21"/>
    </row>
    <row r="68">
      <c r="B68" s="8">
        <v>2024.0</v>
      </c>
      <c r="C68" s="30">
        <v>3.0989851E7</v>
      </c>
      <c r="D68" s="30">
        <v>9.1356428E7</v>
      </c>
      <c r="E68" s="31">
        <v>1.7287848E7</v>
      </c>
      <c r="F68" s="30">
        <v>5.8484154E7</v>
      </c>
      <c r="G68" s="32">
        <v>1.9566181E7</v>
      </c>
      <c r="H68" s="21"/>
    </row>
    <row r="69">
      <c r="B69" s="8">
        <v>2025.0</v>
      </c>
      <c r="C69" s="30">
        <v>3.1169558E7</v>
      </c>
      <c r="D69" s="30">
        <v>9.1881437E7</v>
      </c>
      <c r="E69" s="31">
        <v>1.7471288E7</v>
      </c>
      <c r="F69" s="30">
        <v>5.8731929E7</v>
      </c>
      <c r="G69" s="32">
        <v>1.9774881E7</v>
      </c>
      <c r="H69" s="21"/>
    </row>
    <row r="70">
      <c r="B70" s="8">
        <v>2026.0</v>
      </c>
      <c r="C70" s="30">
        <v>3.1340864E7</v>
      </c>
      <c r="D70" s="30">
        <v>9.2380849E7</v>
      </c>
      <c r="E70" s="31">
        <v>1.7649516E7</v>
      </c>
      <c r="F70" s="30">
        <v>5.896641E7</v>
      </c>
      <c r="G70" s="32">
        <v>1.9978891E7</v>
      </c>
      <c r="H70" s="21"/>
    </row>
    <row r="71">
      <c r="B71" s="8">
        <v>2027.0</v>
      </c>
      <c r="C71" s="30">
        <v>3.15035E7</v>
      </c>
      <c r="D71" s="30">
        <v>9.2854166E7</v>
      </c>
      <c r="E71" s="31">
        <v>1.7822413E7</v>
      </c>
      <c r="F71" s="30">
        <v>5.9187052E7</v>
      </c>
      <c r="G71" s="32">
        <v>2.0178103E7</v>
      </c>
      <c r="H71" s="21"/>
    </row>
    <row r="72">
      <c r="B72" s="8">
        <v>2028.0</v>
      </c>
      <c r="C72" s="30">
        <v>3.1657192E7</v>
      </c>
      <c r="D72" s="30">
        <v>9.3301019E7</v>
      </c>
      <c r="E72" s="31">
        <v>1.798989E7</v>
      </c>
      <c r="F72" s="30">
        <v>5.9393151E7</v>
      </c>
      <c r="G72" s="32">
        <v>2.0372417E7</v>
      </c>
      <c r="H72" s="21"/>
    </row>
    <row r="73">
      <c r="B73" s="8">
        <v>2029.0</v>
      </c>
      <c r="C73" s="30">
        <v>3.1801852E7</v>
      </c>
      <c r="D73" s="30">
        <v>9.372126E7</v>
      </c>
      <c r="E73" s="31">
        <v>1.8152002E7</v>
      </c>
      <c r="F73" s="30">
        <v>5.9584374E7</v>
      </c>
      <c r="G73" s="32">
        <v>2.0561817E7</v>
      </c>
      <c r="H73" s="21"/>
    </row>
    <row r="74">
      <c r="B74" s="8">
        <v>2030.0</v>
      </c>
      <c r="C74" s="30">
        <v>3.193753E7</v>
      </c>
      <c r="D74" s="30">
        <v>9.4114911E7</v>
      </c>
      <c r="E74" s="31">
        <v>1.8308872E7</v>
      </c>
      <c r="F74" s="30">
        <v>5.9760861E7</v>
      </c>
      <c r="G74" s="32">
        <v>2.0746288E7</v>
      </c>
      <c r="H74" s="21"/>
    </row>
    <row r="75">
      <c r="B75" s="8">
        <v>2031.0</v>
      </c>
      <c r="C75" s="30">
        <v>3.2064258E7</v>
      </c>
      <c r="D75" s="30">
        <v>9.4482231E7</v>
      </c>
      <c r="E75" s="31">
        <v>1.8460914E7</v>
      </c>
      <c r="F75" s="30">
        <v>5.9921441E7</v>
      </c>
      <c r="G75" s="32">
        <v>2.0925571E7</v>
      </c>
      <c r="H75" s="21"/>
    </row>
    <row r="76">
      <c r="B76" s="8">
        <v>2032.0</v>
      </c>
      <c r="C76" s="30">
        <v>3.2181973E7</v>
      </c>
      <c r="D76" s="30">
        <v>9.482325E7</v>
      </c>
      <c r="E76" s="31">
        <v>1.8608448E7</v>
      </c>
      <c r="F76" s="30">
        <v>6.0064692E7</v>
      </c>
      <c r="G76" s="32">
        <v>2.1099439E7</v>
      </c>
      <c r="H76" s="21"/>
    </row>
    <row r="77">
      <c r="B77" s="8">
        <v>2033.0</v>
      </c>
      <c r="C77" s="30">
        <v>3.2290618E7</v>
      </c>
      <c r="D77" s="30">
        <v>9.5137981E7</v>
      </c>
      <c r="E77" s="31">
        <v>1.8751494E7</v>
      </c>
      <c r="F77" s="30">
        <v>6.0190528E7</v>
      </c>
      <c r="G77" s="32">
        <v>2.126796E7</v>
      </c>
      <c r="H77" s="21"/>
    </row>
    <row r="78">
      <c r="B78" s="8">
        <v>2034.0</v>
      </c>
      <c r="C78" s="30">
        <v>3.239024E7</v>
      </c>
      <c r="D78" s="30">
        <v>9.5426537E7</v>
      </c>
      <c r="E78" s="31">
        <v>1.8890138E7</v>
      </c>
      <c r="F78" s="30">
        <v>6.029896E7</v>
      </c>
      <c r="G78" s="32">
        <v>2.1431247E7</v>
      </c>
      <c r="H78" s="21"/>
    </row>
    <row r="79">
      <c r="B79" s="8">
        <v>2035.0</v>
      </c>
      <c r="C79" s="30">
        <v>3.2480966E7</v>
      </c>
      <c r="D79" s="30">
        <v>9.5688965E7</v>
      </c>
      <c r="E79" s="31">
        <v>1.9024419E7</v>
      </c>
      <c r="F79" s="30">
        <v>6.0390007E7</v>
      </c>
      <c r="G79" s="32">
        <v>2.1589328E7</v>
      </c>
      <c r="H79" s="21"/>
    </row>
    <row r="80">
      <c r="B80" s="8">
        <v>2036.0</v>
      </c>
      <c r="C80" s="30">
        <v>3.2562855E7</v>
      </c>
      <c r="D80" s="30">
        <v>9.592507E7</v>
      </c>
      <c r="E80" s="31">
        <v>1.9154297E7</v>
      </c>
      <c r="F80" s="30">
        <v>6.0463572E7</v>
      </c>
      <c r="G80" s="32">
        <v>2.1742038E7</v>
      </c>
      <c r="H80" s="21"/>
    </row>
    <row r="81">
      <c r="B81" s="8">
        <v>2037.0</v>
      </c>
      <c r="C81" s="30">
        <v>3.2635977E7</v>
      </c>
      <c r="D81" s="30">
        <v>9.6134614E7</v>
      </c>
      <c r="E81" s="31">
        <v>1.9279701E7</v>
      </c>
      <c r="F81" s="30">
        <v>6.0519554E7</v>
      </c>
      <c r="G81" s="32">
        <v>2.1889216E7</v>
      </c>
      <c r="H81" s="21"/>
    </row>
    <row r="82">
      <c r="B82" s="8">
        <v>2038.0</v>
      </c>
      <c r="C82" s="30">
        <v>3.2700549E7</v>
      </c>
      <c r="D82" s="30">
        <v>9.6317863E7</v>
      </c>
      <c r="E82" s="31">
        <v>1.9400606E7</v>
      </c>
      <c r="F82" s="30">
        <v>6.0557984E7</v>
      </c>
      <c r="G82" s="32">
        <v>2.2030869E7</v>
      </c>
      <c r="H82" s="21"/>
    </row>
    <row r="83">
      <c r="B83" s="8">
        <v>2039.0</v>
      </c>
      <c r="C83" s="30">
        <v>3.2756775E7</v>
      </c>
      <c r="D83" s="30">
        <v>9.6475032E7</v>
      </c>
      <c r="E83" s="31">
        <v>1.9516966E7</v>
      </c>
      <c r="F83" s="30">
        <v>6.0578883E7</v>
      </c>
      <c r="G83" s="32">
        <v>2.2166994E7</v>
      </c>
      <c r="H83" s="21"/>
    </row>
    <row r="84">
      <c r="B84" s="8">
        <v>2040.0</v>
      </c>
      <c r="C84" s="30">
        <v>3.2804824E7</v>
      </c>
      <c r="D84" s="30">
        <v>9.6606386E7</v>
      </c>
      <c r="E84" s="31">
        <v>1.9628734E7</v>
      </c>
      <c r="F84" s="30">
        <v>6.0582367E7</v>
      </c>
      <c r="G84" s="32">
        <v>2.2297611E7</v>
      </c>
      <c r="H84" s="21"/>
    </row>
    <row r="85">
      <c r="B85" s="8">
        <v>2041.0</v>
      </c>
      <c r="C85" s="30">
        <v>3.2844829E7</v>
      </c>
      <c r="D85" s="30">
        <v>9.6712287E7</v>
      </c>
      <c r="E85" s="31">
        <v>1.9735893E7</v>
      </c>
      <c r="F85" s="30">
        <v>6.0568543E7</v>
      </c>
      <c r="G85" s="32">
        <v>2.2422681E7</v>
      </c>
      <c r="H85" s="21"/>
    </row>
    <row r="86">
      <c r="B86" s="8">
        <v>2042.0</v>
      </c>
      <c r="C86" s="30">
        <v>3.2877124E7</v>
      </c>
      <c r="D86" s="30">
        <v>9.6793261E7</v>
      </c>
      <c r="E86" s="31">
        <v>1.9838451E7</v>
      </c>
      <c r="F86" s="30">
        <v>6.0537619E7</v>
      </c>
      <c r="G86" s="32">
        <v>2.2542125E7</v>
      </c>
      <c r="H86" s="21"/>
    </row>
    <row r="87">
      <c r="B87" s="8">
        <v>2043.0</v>
      </c>
      <c r="C87" s="30">
        <v>3.2902144E7</v>
      </c>
      <c r="D87" s="30">
        <v>9.6849859E7</v>
      </c>
      <c r="E87" s="31">
        <v>1.9936406E7</v>
      </c>
      <c r="F87" s="30">
        <v>6.0489753E7</v>
      </c>
      <c r="G87" s="32">
        <v>2.2655903E7</v>
      </c>
      <c r="H87" s="21"/>
    </row>
    <row r="88">
      <c r="B88" s="8">
        <v>2044.0</v>
      </c>
      <c r="C88" s="30">
        <v>3.292009E7</v>
      </c>
      <c r="D88" s="30">
        <v>9.6882382E7</v>
      </c>
      <c r="E88" s="31">
        <v>2.0029661E7</v>
      </c>
      <c r="F88" s="30">
        <v>6.0424918E7</v>
      </c>
      <c r="G88" s="32">
        <v>2.2763945E7</v>
      </c>
    </row>
    <row r="89">
      <c r="B89" s="8">
        <v>2045.0</v>
      </c>
      <c r="C89" s="30">
        <v>3.2931038E7</v>
      </c>
      <c r="D89" s="30">
        <v>9.6891105E7</v>
      </c>
      <c r="E89" s="31">
        <v>2.0118103E7</v>
      </c>
      <c r="F89" s="30">
        <v>6.0343148E7</v>
      </c>
      <c r="G89" s="32">
        <v>2.2866231E7</v>
      </c>
    </row>
    <row r="90">
      <c r="B90" s="8">
        <v>2046.0</v>
      </c>
      <c r="C90" s="30">
        <v>3.2935036E7</v>
      </c>
      <c r="D90" s="30">
        <v>9.6876296E7</v>
      </c>
      <c r="E90" s="31">
        <v>2.0201718E7</v>
      </c>
      <c r="F90" s="30">
        <v>6.024444E7</v>
      </c>
      <c r="G90" s="32">
        <v>2.2962767E7</v>
      </c>
    </row>
    <row r="91">
      <c r="B91" s="8">
        <v>2047.0</v>
      </c>
      <c r="C91" s="30">
        <v>3.2932296E7</v>
      </c>
      <c r="D91" s="30">
        <v>9.6838354E7</v>
      </c>
      <c r="E91" s="31">
        <v>2.0280551E7</v>
      </c>
      <c r="F91" s="30">
        <v>6.012894E7</v>
      </c>
      <c r="G91" s="32">
        <v>2.3053529E7</v>
      </c>
    </row>
    <row r="92">
      <c r="B92" s="8">
        <v>2048.0</v>
      </c>
      <c r="C92" s="30">
        <v>3.2923058E7</v>
      </c>
      <c r="D92" s="30">
        <v>9.677764E7</v>
      </c>
      <c r="E92" s="31">
        <v>2.035459E7</v>
      </c>
      <c r="F92" s="30">
        <v>5.9996786E7</v>
      </c>
      <c r="G92" s="32">
        <v>2.3138408E7</v>
      </c>
    </row>
    <row r="93">
      <c r="B93" s="8">
        <v>2049.0</v>
      </c>
      <c r="C93" s="30">
        <v>3.29073E7</v>
      </c>
      <c r="D93" s="30">
        <v>9.6694276E7</v>
      </c>
      <c r="E93" s="31">
        <v>2.0423691E7</v>
      </c>
      <c r="F93" s="30">
        <v>5.984793E7</v>
      </c>
      <c r="G93" s="32">
        <v>2.3217267E7</v>
      </c>
    </row>
    <row r="94">
      <c r="B94" s="13">
        <v>2050.0</v>
      </c>
      <c r="C94" s="33">
        <v>3.2884903E7</v>
      </c>
      <c r="D94" s="33">
        <v>9.6588282E7</v>
      </c>
      <c r="E94" s="34">
        <v>2.0487716E7</v>
      </c>
      <c r="F94" s="33">
        <v>5.9682299E7</v>
      </c>
      <c r="G94" s="35">
        <v>2.3290076E7</v>
      </c>
    </row>
    <row r="96">
      <c r="C96" s="4" t="s">
        <v>13</v>
      </c>
      <c r="D96" s="24"/>
      <c r="E96" s="24"/>
      <c r="F96" s="24"/>
      <c r="G96" s="5"/>
    </row>
    <row r="97">
      <c r="B97" s="6" t="s">
        <v>1</v>
      </c>
      <c r="C97" s="4" t="s">
        <v>8</v>
      </c>
      <c r="D97" s="25" t="s">
        <v>9</v>
      </c>
      <c r="E97" s="25" t="s">
        <v>10</v>
      </c>
      <c r="F97" s="25" t="s">
        <v>11</v>
      </c>
      <c r="G97" s="7" t="s">
        <v>12</v>
      </c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</row>
    <row r="98">
      <c r="B98" s="26">
        <v>2023.0</v>
      </c>
      <c r="C98" s="27">
        <f t="shared" ref="C98:G98" si="7">C67/sum($C67:$G67)*$E36</f>
        <v>29.62214096</v>
      </c>
      <c r="D98" s="27">
        <f t="shared" si="7"/>
        <v>87.32815341</v>
      </c>
      <c r="E98" s="28">
        <f t="shared" si="7"/>
        <v>16.4443643</v>
      </c>
      <c r="F98" s="27">
        <f t="shared" si="7"/>
        <v>55.99355363</v>
      </c>
      <c r="G98" s="29">
        <f t="shared" si="7"/>
        <v>18.61178769</v>
      </c>
    </row>
    <row r="99">
      <c r="B99" s="8">
        <v>2024.0</v>
      </c>
      <c r="C99" s="30">
        <f t="shared" ref="C99:G99" si="8">C68/sum($C68:$G68)*$E37</f>
        <v>29.80285639</v>
      </c>
      <c r="D99" s="30">
        <f t="shared" si="8"/>
        <v>87.85723119</v>
      </c>
      <c r="E99" s="31">
        <f t="shared" si="8"/>
        <v>16.62567694</v>
      </c>
      <c r="F99" s="30">
        <f t="shared" si="8"/>
        <v>56.24405366</v>
      </c>
      <c r="G99" s="32">
        <f t="shared" si="8"/>
        <v>18.81674366</v>
      </c>
    </row>
    <row r="100">
      <c r="B100" s="8">
        <v>2025.0</v>
      </c>
      <c r="C100" s="30">
        <f t="shared" ref="C100:G100" si="9">C69/sum($C69:$G69)*$E38</f>
        <v>29.97568013</v>
      </c>
      <c r="D100" s="30">
        <f t="shared" si="9"/>
        <v>88.36213093</v>
      </c>
      <c r="E100" s="31">
        <f t="shared" si="9"/>
        <v>16.8020907</v>
      </c>
      <c r="F100" s="30">
        <f t="shared" si="9"/>
        <v>56.48233821</v>
      </c>
      <c r="G100" s="32">
        <f t="shared" si="9"/>
        <v>19.01744989</v>
      </c>
    </row>
    <row r="101">
      <c r="B101" s="8">
        <v>2026.0</v>
      </c>
      <c r="C101" s="30">
        <f t="shared" ref="C101:G101" si="10">C70/sum($C70:$G70)*$E39</f>
        <v>30.14042465</v>
      </c>
      <c r="D101" s="30">
        <f t="shared" si="10"/>
        <v>88.84241411</v>
      </c>
      <c r="E101" s="31">
        <f t="shared" si="10"/>
        <v>16.97349209</v>
      </c>
      <c r="F101" s="30">
        <f t="shared" si="10"/>
        <v>56.70783796</v>
      </c>
      <c r="G101" s="32">
        <f t="shared" si="10"/>
        <v>19.21364576</v>
      </c>
    </row>
    <row r="102">
      <c r="B102" s="8">
        <v>2027.0</v>
      </c>
      <c r="C102" s="30">
        <f t="shared" ref="C102:G102" si="11">C71/sum($C71:$G71)*$E40</f>
        <v>30.29683125</v>
      </c>
      <c r="D102" s="30">
        <f t="shared" si="11"/>
        <v>89.2976018</v>
      </c>
      <c r="E102" s="31">
        <f t="shared" si="11"/>
        <v>17.13976667</v>
      </c>
      <c r="F102" s="30">
        <f t="shared" si="11"/>
        <v>56.92002878</v>
      </c>
      <c r="G102" s="32">
        <f t="shared" si="11"/>
        <v>19.4052274</v>
      </c>
    </row>
    <row r="103">
      <c r="B103" s="8">
        <v>2028.0</v>
      </c>
      <c r="C103" s="30">
        <f t="shared" ref="C103:G103" si="12">C72/sum($C72:$G72)*$E41</f>
        <v>30.44463643</v>
      </c>
      <c r="D103" s="30">
        <f t="shared" si="12"/>
        <v>89.72733913</v>
      </c>
      <c r="E103" s="31">
        <f t="shared" si="12"/>
        <v>17.30082885</v>
      </c>
      <c r="F103" s="30">
        <f t="shared" si="12"/>
        <v>57.11823363</v>
      </c>
      <c r="G103" s="32">
        <f t="shared" si="12"/>
        <v>19.59209866</v>
      </c>
    </row>
    <row r="104">
      <c r="B104" s="8">
        <v>2029.0</v>
      </c>
      <c r="C104" s="30">
        <f t="shared" ref="C104:G104" si="13">C73/sum($C73:$G73)*$E42</f>
        <v>30.58375557</v>
      </c>
      <c r="D104" s="30">
        <f t="shared" si="13"/>
        <v>90.13148377</v>
      </c>
      <c r="E104" s="31">
        <f t="shared" si="13"/>
        <v>17.45673152</v>
      </c>
      <c r="F104" s="30">
        <f t="shared" si="13"/>
        <v>57.30213228</v>
      </c>
      <c r="G104" s="32">
        <f t="shared" si="13"/>
        <v>19.77424413</v>
      </c>
    </row>
    <row r="105">
      <c r="B105" s="8">
        <v>2030.0</v>
      </c>
      <c r="C105" s="30">
        <f t="shared" ref="C105:G105" si="14">C74/sum($C74:$G74)*$E43</f>
        <v>30.71423673</v>
      </c>
      <c r="D105" s="30">
        <f t="shared" si="14"/>
        <v>90.51005687</v>
      </c>
      <c r="E105" s="31">
        <f t="shared" si="14"/>
        <v>17.60759298</v>
      </c>
      <c r="F105" s="30">
        <f t="shared" si="14"/>
        <v>57.47185935</v>
      </c>
      <c r="G105" s="32">
        <f t="shared" si="14"/>
        <v>19.95164939</v>
      </c>
    </row>
    <row r="106">
      <c r="B106" s="8">
        <v>2031.0</v>
      </c>
      <c r="C106" s="30">
        <f t="shared" ref="C106:G106" si="15">C75/sum($C75:$G75)*$E44</f>
        <v>30.83611071</v>
      </c>
      <c r="D106" s="30">
        <f t="shared" si="15"/>
        <v>90.86330753</v>
      </c>
      <c r="E106" s="31">
        <f t="shared" si="15"/>
        <v>17.75381136</v>
      </c>
      <c r="F106" s="30">
        <f t="shared" si="15"/>
        <v>57.62628871</v>
      </c>
      <c r="G106" s="32">
        <f t="shared" si="15"/>
        <v>20.12406537</v>
      </c>
    </row>
    <row r="107">
      <c r="B107" s="8">
        <v>2032.0</v>
      </c>
      <c r="C107" s="30">
        <f t="shared" ref="C107:G107" si="16">C76/sum($C76:$G76)*$E45</f>
        <v>30.94931691</v>
      </c>
      <c r="D107" s="30">
        <f t="shared" si="16"/>
        <v>91.19126459</v>
      </c>
      <c r="E107" s="31">
        <f t="shared" si="16"/>
        <v>17.89569441</v>
      </c>
      <c r="F107" s="30">
        <f t="shared" si="16"/>
        <v>57.76405281</v>
      </c>
      <c r="G107" s="32">
        <f t="shared" si="16"/>
        <v>20.29127376</v>
      </c>
    </row>
    <row r="108">
      <c r="B108" s="8">
        <v>2033.0</v>
      </c>
      <c r="C108" s="30">
        <f t="shared" ref="C108:G108" si="17">C77/sum($C77:$G77)*$E46</f>
        <v>31.05380051</v>
      </c>
      <c r="D108" s="30">
        <f t="shared" si="17"/>
        <v>91.49394054</v>
      </c>
      <c r="E108" s="31">
        <f t="shared" si="17"/>
        <v>18.03326136</v>
      </c>
      <c r="F108" s="30">
        <f t="shared" si="17"/>
        <v>57.88506895</v>
      </c>
      <c r="G108" s="32">
        <f t="shared" si="17"/>
        <v>20.45333995</v>
      </c>
    </row>
    <row r="109">
      <c r="B109" s="8">
        <v>2034.0</v>
      </c>
      <c r="C109" s="30">
        <f t="shared" ref="C109:G109" si="18">C78/sum($C78:$G78)*$E47</f>
        <v>31.14960672</v>
      </c>
      <c r="D109" s="30">
        <f t="shared" si="18"/>
        <v>91.77144407</v>
      </c>
      <c r="E109" s="31">
        <f t="shared" si="18"/>
        <v>18.16659493</v>
      </c>
      <c r="F109" s="30">
        <f t="shared" si="18"/>
        <v>57.98934771</v>
      </c>
      <c r="G109" s="32">
        <f t="shared" si="18"/>
        <v>20.61037262</v>
      </c>
    </row>
    <row r="110">
      <c r="B110" s="8">
        <v>2035.0</v>
      </c>
      <c r="C110" s="30">
        <f t="shared" ref="C110:G110" si="19">C79/sum($C79:$G79)*$E48</f>
        <v>31.23685767</v>
      </c>
      <c r="D110" s="30">
        <f t="shared" si="19"/>
        <v>92.02382037</v>
      </c>
      <c r="E110" s="31">
        <f t="shared" si="19"/>
        <v>18.2957326</v>
      </c>
      <c r="F110" s="30">
        <f t="shared" si="19"/>
        <v>58.07690737</v>
      </c>
      <c r="G110" s="32">
        <f t="shared" si="19"/>
        <v>20.76239869</v>
      </c>
    </row>
    <row r="111">
      <c r="B111" s="8">
        <v>2036.0</v>
      </c>
      <c r="C111" s="30">
        <f t="shared" ref="C111:G111" si="20">C80/sum($C80:$G80)*$E49</f>
        <v>31.31561011</v>
      </c>
      <c r="D111" s="30">
        <f t="shared" si="20"/>
        <v>92.25088192</v>
      </c>
      <c r="E111" s="31">
        <f t="shared" si="20"/>
        <v>18.42063593</v>
      </c>
      <c r="F111" s="30">
        <f t="shared" si="20"/>
        <v>58.14765463</v>
      </c>
      <c r="G111" s="32">
        <f t="shared" si="20"/>
        <v>20.90925949</v>
      </c>
    </row>
    <row r="112">
      <c r="B112" s="8">
        <v>2037.0</v>
      </c>
      <c r="C112" s="30">
        <f t="shared" ref="C112:G112" si="21">C81/sum($C81:$G81)*$E50</f>
        <v>31.38593134</v>
      </c>
      <c r="D112" s="30">
        <f t="shared" si="21"/>
        <v>92.45239982</v>
      </c>
      <c r="E112" s="31">
        <f t="shared" si="21"/>
        <v>18.54123662</v>
      </c>
      <c r="F112" s="30">
        <f t="shared" si="21"/>
        <v>58.20149237</v>
      </c>
      <c r="G112" s="32">
        <f t="shared" si="21"/>
        <v>21.05080018</v>
      </c>
    </row>
    <row r="113">
      <c r="B113" s="8">
        <v>2038.0</v>
      </c>
      <c r="C113" s="30">
        <f t="shared" ref="C113:G113" si="22">C82/sum($C82:$G82)*$E51</f>
        <v>31.44803006</v>
      </c>
      <c r="D113" s="30">
        <f t="shared" si="22"/>
        <v>92.62862989</v>
      </c>
      <c r="E113" s="31">
        <f t="shared" si="22"/>
        <v>18.65751063</v>
      </c>
      <c r="F113" s="30">
        <f t="shared" si="22"/>
        <v>58.2384504</v>
      </c>
      <c r="G113" s="32">
        <f t="shared" si="22"/>
        <v>21.18702749</v>
      </c>
    </row>
    <row r="114">
      <c r="B114" s="8">
        <v>2039.0</v>
      </c>
      <c r="C114" s="30">
        <f t="shared" ref="C114:G114" si="23">C83/sum($C83:$G83)*$E52</f>
        <v>31.50210245</v>
      </c>
      <c r="D114" s="30">
        <f t="shared" si="23"/>
        <v>92.77977889</v>
      </c>
      <c r="E114" s="31">
        <f t="shared" si="23"/>
        <v>18.76941373</v>
      </c>
      <c r="F114" s="30">
        <f t="shared" si="23"/>
        <v>58.25854891</v>
      </c>
      <c r="G114" s="32">
        <f t="shared" si="23"/>
        <v>21.31793853</v>
      </c>
    </row>
    <row r="115">
      <c r="B115" s="8">
        <v>2040.0</v>
      </c>
      <c r="C115" s="30">
        <f t="shared" ref="C115:G115" si="24">C84/sum($C84:$G84)*$E53</f>
        <v>31.54831104</v>
      </c>
      <c r="D115" s="30">
        <f t="shared" si="24"/>
        <v>92.90610168</v>
      </c>
      <c r="E115" s="31">
        <f t="shared" si="24"/>
        <v>18.87690071</v>
      </c>
      <c r="F115" s="30">
        <f t="shared" si="24"/>
        <v>58.26189946</v>
      </c>
      <c r="G115" s="32">
        <f t="shared" si="24"/>
        <v>21.44355255</v>
      </c>
    </row>
    <row r="116">
      <c r="B116" s="8">
        <v>2041.0</v>
      </c>
      <c r="C116" s="30">
        <f t="shared" ref="C116:G116" si="25">C85/sum($C85:$G85)*$E54</f>
        <v>31.58678374</v>
      </c>
      <c r="D116" s="30">
        <f t="shared" si="25"/>
        <v>93.00794639</v>
      </c>
      <c r="E116" s="31">
        <f t="shared" si="25"/>
        <v>18.97995524</v>
      </c>
      <c r="F116" s="30">
        <f t="shared" si="25"/>
        <v>58.24860496</v>
      </c>
      <c r="G116" s="32">
        <f t="shared" si="25"/>
        <v>21.56383203</v>
      </c>
    </row>
    <row r="117">
      <c r="B117" s="8">
        <v>2042.0</v>
      </c>
      <c r="C117" s="30">
        <f t="shared" ref="C117:G117" si="26">C86/sum($C86:$G86)*$E55</f>
        <v>31.61784176</v>
      </c>
      <c r="D117" s="30">
        <f t="shared" si="26"/>
        <v>93.08581887</v>
      </c>
      <c r="E117" s="31">
        <f t="shared" si="26"/>
        <v>19.07858499</v>
      </c>
      <c r="F117" s="30">
        <f t="shared" si="26"/>
        <v>58.21886543</v>
      </c>
      <c r="G117" s="32">
        <f t="shared" si="26"/>
        <v>21.67870101</v>
      </c>
    </row>
    <row r="118">
      <c r="B118" s="8">
        <v>2043.0</v>
      </c>
      <c r="C118" s="30">
        <f t="shared" ref="C118:G118" si="27">C87/sum($C87:$G87)*$E56</f>
        <v>31.64190342</v>
      </c>
      <c r="D118" s="30">
        <f t="shared" si="27"/>
        <v>93.14024901</v>
      </c>
      <c r="E118" s="31">
        <f t="shared" si="27"/>
        <v>19.17278805</v>
      </c>
      <c r="F118" s="30">
        <f t="shared" si="27"/>
        <v>58.17283283</v>
      </c>
      <c r="G118" s="32">
        <f t="shared" si="27"/>
        <v>21.788121</v>
      </c>
    </row>
    <row r="119">
      <c r="B119" s="8">
        <v>2044.0</v>
      </c>
      <c r="C119" s="30">
        <f t="shared" ref="C119:G119" si="28">C88/sum($C88:$G88)*$E57</f>
        <v>31.65916204</v>
      </c>
      <c r="D119" s="30">
        <f t="shared" si="28"/>
        <v>93.17152629</v>
      </c>
      <c r="E119" s="31">
        <f t="shared" si="28"/>
        <v>19.26247113</v>
      </c>
      <c r="F119" s="30">
        <f t="shared" si="28"/>
        <v>58.11048118</v>
      </c>
      <c r="G119" s="32">
        <f t="shared" si="28"/>
        <v>21.8920247</v>
      </c>
    </row>
    <row r="120">
      <c r="B120" s="8">
        <v>2045.0</v>
      </c>
      <c r="C120" s="30">
        <f t="shared" ref="C120:G120" si="29">C89/sum($C89:$G89)*$E58</f>
        <v>31.66969071</v>
      </c>
      <c r="D120" s="30">
        <f t="shared" si="29"/>
        <v>93.17991518</v>
      </c>
      <c r="E120" s="31">
        <f t="shared" si="29"/>
        <v>19.34752557</v>
      </c>
      <c r="F120" s="30">
        <f t="shared" si="29"/>
        <v>58.03184319</v>
      </c>
      <c r="G120" s="32">
        <f t="shared" si="29"/>
        <v>21.99039288</v>
      </c>
    </row>
    <row r="121">
      <c r="B121" s="8">
        <v>2046.0</v>
      </c>
      <c r="C121" s="30">
        <f t="shared" ref="C121:G121" si="30">C90/sum($C90:$G90)*$E59</f>
        <v>31.67353557</v>
      </c>
      <c r="D121" s="30">
        <f t="shared" si="30"/>
        <v>93.1656734</v>
      </c>
      <c r="E121" s="31">
        <f t="shared" si="30"/>
        <v>19.42793789</v>
      </c>
      <c r="F121" s="30">
        <f t="shared" si="30"/>
        <v>57.93691598</v>
      </c>
      <c r="G121" s="32">
        <f t="shared" si="30"/>
        <v>22.08323129</v>
      </c>
    </row>
    <row r="122">
      <c r="B122" s="8">
        <v>2047.0</v>
      </c>
      <c r="C122" s="30">
        <f t="shared" ref="C122:G122" si="31">C91/sum($C91:$G91)*$E60</f>
        <v>31.67090052</v>
      </c>
      <c r="D122" s="30">
        <f t="shared" si="31"/>
        <v>93.12918468</v>
      </c>
      <c r="E122" s="31">
        <f t="shared" si="31"/>
        <v>19.50375137</v>
      </c>
      <c r="F122" s="30">
        <f t="shared" si="31"/>
        <v>57.82583994</v>
      </c>
      <c r="G122" s="32">
        <f t="shared" si="31"/>
        <v>22.17051686</v>
      </c>
    </row>
    <row r="123">
      <c r="B123" s="8">
        <v>2048.0</v>
      </c>
      <c r="C123" s="30">
        <f t="shared" ref="C123:G123" si="32">C92/sum($C92:$G92)*$E61</f>
        <v>31.66201636</v>
      </c>
      <c r="D123" s="30">
        <f t="shared" si="32"/>
        <v>93.07079619</v>
      </c>
      <c r="E123" s="31">
        <f t="shared" si="32"/>
        <v>19.57495448</v>
      </c>
      <c r="F123" s="30">
        <f t="shared" si="32"/>
        <v>57.69874779</v>
      </c>
      <c r="G123" s="32">
        <f t="shared" si="32"/>
        <v>22.25214476</v>
      </c>
    </row>
    <row r="124">
      <c r="B124" s="8">
        <v>2049.0</v>
      </c>
      <c r="C124" s="30">
        <f t="shared" ref="C124:G124" si="33">C93/sum($C93:$G93)*$E62</f>
        <v>31.64686194</v>
      </c>
      <c r="D124" s="30">
        <f t="shared" si="33"/>
        <v>92.99062526</v>
      </c>
      <c r="E124" s="31">
        <f t="shared" si="33"/>
        <v>19.64140872</v>
      </c>
      <c r="F124" s="30">
        <f t="shared" si="33"/>
        <v>57.55559338</v>
      </c>
      <c r="G124" s="32">
        <f t="shared" si="33"/>
        <v>22.32798325</v>
      </c>
    </row>
    <row r="125">
      <c r="B125" s="13">
        <v>2050.0</v>
      </c>
      <c r="C125" s="33">
        <f t="shared" ref="C125:G125" si="34">C94/sum($C94:$G94)*$E63</f>
        <v>31.6253228</v>
      </c>
      <c r="D125" s="33">
        <f t="shared" si="34"/>
        <v>92.88869111</v>
      </c>
      <c r="E125" s="34">
        <f t="shared" si="34"/>
        <v>19.70298139</v>
      </c>
      <c r="F125" s="33">
        <f t="shared" si="34"/>
        <v>57.39630649</v>
      </c>
      <c r="G125" s="35">
        <f t="shared" si="34"/>
        <v>22.39800347</v>
      </c>
    </row>
  </sheetData>
  <mergeCells count="3">
    <mergeCell ref="C3:D3"/>
    <mergeCell ref="C65:G65"/>
    <mergeCell ref="C96:G96"/>
  </mergeCells>
  <drawing r:id="rId2"/>
  <legacyDrawing r:id="rId3"/>
  <tableParts count="8">
    <tablePart r:id="rId12"/>
    <tablePart r:id="rId13"/>
    <tablePart r:id="rId14"/>
    <tablePart r:id="rId15"/>
    <tablePart r:id="rId16"/>
    <tablePart r:id="rId17"/>
    <tablePart r:id="rId18"/>
    <tablePart r:id="rId1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7.0"/>
    <col customWidth="1" min="2" max="2" width="4.75"/>
    <col customWidth="1" min="3" max="3" width="27.63"/>
    <col customWidth="1" min="4" max="4" width="24.0"/>
    <col customWidth="1" min="5" max="5" width="28.0"/>
  </cols>
  <sheetData>
    <row r="2">
      <c r="B2" s="6" t="s">
        <v>1</v>
      </c>
      <c r="C2" s="6" t="s">
        <v>14</v>
      </c>
      <c r="D2" s="37" t="s">
        <v>15</v>
      </c>
    </row>
    <row r="3">
      <c r="B3" s="38">
        <v>2010.0</v>
      </c>
      <c r="C3" s="39">
        <v>3.4</v>
      </c>
      <c r="D3" s="40">
        <f t="shared" ref="D3:D43" si="1">56.2 -0.0263*B3</f>
        <v>3.337</v>
      </c>
    </row>
    <row r="4">
      <c r="B4" s="38">
        <v>2011.0</v>
      </c>
      <c r="C4" s="11"/>
      <c r="D4" s="40">
        <f t="shared" si="1"/>
        <v>3.3107</v>
      </c>
    </row>
    <row r="5">
      <c r="B5" s="38">
        <v>2012.0</v>
      </c>
      <c r="C5" s="11"/>
      <c r="D5" s="40">
        <f t="shared" si="1"/>
        <v>3.2844</v>
      </c>
    </row>
    <row r="6">
      <c r="B6" s="38">
        <v>2013.0</v>
      </c>
      <c r="C6" s="11"/>
      <c r="D6" s="40">
        <f t="shared" si="1"/>
        <v>3.2581</v>
      </c>
    </row>
    <row r="7">
      <c r="B7" s="38">
        <v>2014.0</v>
      </c>
      <c r="C7" s="11"/>
      <c r="D7" s="40">
        <f t="shared" si="1"/>
        <v>3.2318</v>
      </c>
    </row>
    <row r="8">
      <c r="B8" s="38">
        <v>2015.0</v>
      </c>
      <c r="C8" s="11"/>
      <c r="D8" s="40">
        <f t="shared" si="1"/>
        <v>3.2055</v>
      </c>
    </row>
    <row r="9">
      <c r="B9" s="38">
        <v>2016.0</v>
      </c>
      <c r="C9" s="11"/>
      <c r="D9" s="40">
        <f t="shared" si="1"/>
        <v>3.1792</v>
      </c>
    </row>
    <row r="10">
      <c r="B10" s="38">
        <v>2017.0</v>
      </c>
      <c r="C10" s="11"/>
      <c r="D10" s="40">
        <f t="shared" si="1"/>
        <v>3.1529</v>
      </c>
    </row>
    <row r="11">
      <c r="B11" s="38">
        <v>2018.0</v>
      </c>
      <c r="C11" s="19">
        <v>3.1</v>
      </c>
      <c r="D11" s="40">
        <f t="shared" si="1"/>
        <v>3.1266</v>
      </c>
    </row>
    <row r="12">
      <c r="B12" s="38">
        <v>2019.0</v>
      </c>
      <c r="C12" s="41"/>
      <c r="D12" s="40">
        <f t="shared" si="1"/>
        <v>3.1003</v>
      </c>
    </row>
    <row r="13">
      <c r="B13" s="38">
        <v>2020.0</v>
      </c>
      <c r="C13" s="41"/>
      <c r="D13" s="40">
        <f t="shared" si="1"/>
        <v>3.074</v>
      </c>
    </row>
    <row r="14">
      <c r="B14" s="38">
        <v>2021.0</v>
      </c>
      <c r="C14" s="41"/>
      <c r="D14" s="40">
        <f t="shared" si="1"/>
        <v>3.0477</v>
      </c>
    </row>
    <row r="15">
      <c r="B15" s="38">
        <v>2022.0</v>
      </c>
      <c r="C15" s="41"/>
      <c r="D15" s="40">
        <f t="shared" si="1"/>
        <v>3.0214</v>
      </c>
    </row>
    <row r="16">
      <c r="B16" s="38">
        <v>2023.0</v>
      </c>
      <c r="C16" s="41"/>
      <c r="D16" s="40">
        <f t="shared" si="1"/>
        <v>2.9951</v>
      </c>
    </row>
    <row r="17">
      <c r="B17" s="38">
        <v>2024.0</v>
      </c>
      <c r="C17" s="41"/>
      <c r="D17" s="40">
        <f t="shared" si="1"/>
        <v>2.9688</v>
      </c>
    </row>
    <row r="18">
      <c r="B18" s="38">
        <v>2025.0</v>
      </c>
      <c r="C18" s="41"/>
      <c r="D18" s="40">
        <f t="shared" si="1"/>
        <v>2.9425</v>
      </c>
    </row>
    <row r="19">
      <c r="B19" s="38">
        <v>2026.0</v>
      </c>
      <c r="C19" s="41"/>
      <c r="D19" s="40">
        <f t="shared" si="1"/>
        <v>2.9162</v>
      </c>
    </row>
    <row r="20">
      <c r="B20" s="38">
        <v>2027.0</v>
      </c>
      <c r="C20" s="41"/>
      <c r="D20" s="40">
        <f t="shared" si="1"/>
        <v>2.8899</v>
      </c>
    </row>
    <row r="21">
      <c r="B21" s="38">
        <v>2028.0</v>
      </c>
      <c r="C21" s="41"/>
      <c r="D21" s="40">
        <f t="shared" si="1"/>
        <v>2.8636</v>
      </c>
    </row>
    <row r="22">
      <c r="B22" s="38">
        <v>2029.0</v>
      </c>
      <c r="C22" s="19">
        <v>2.7</v>
      </c>
      <c r="D22" s="40">
        <f t="shared" si="1"/>
        <v>2.8373</v>
      </c>
    </row>
    <row r="23">
      <c r="B23" s="38">
        <v>2030.0</v>
      </c>
      <c r="C23" s="41"/>
      <c r="D23" s="40">
        <f t="shared" si="1"/>
        <v>2.811</v>
      </c>
    </row>
    <row r="24">
      <c r="B24" s="38">
        <v>2031.0</v>
      </c>
      <c r="C24" s="41"/>
      <c r="D24" s="40">
        <f t="shared" si="1"/>
        <v>2.7847</v>
      </c>
    </row>
    <row r="25">
      <c r="B25" s="38">
        <v>2032.0</v>
      </c>
      <c r="C25" s="41"/>
      <c r="D25" s="40">
        <f t="shared" si="1"/>
        <v>2.7584</v>
      </c>
    </row>
    <row r="26">
      <c r="B26" s="38">
        <v>2033.0</v>
      </c>
      <c r="C26" s="41"/>
      <c r="D26" s="40">
        <f t="shared" si="1"/>
        <v>2.7321</v>
      </c>
    </row>
    <row r="27">
      <c r="B27" s="38">
        <v>2034.0</v>
      </c>
      <c r="C27" s="41"/>
      <c r="D27" s="40">
        <f t="shared" si="1"/>
        <v>2.7058</v>
      </c>
    </row>
    <row r="28">
      <c r="B28" s="38">
        <v>2035.0</v>
      </c>
      <c r="C28" s="41"/>
      <c r="D28" s="40">
        <f t="shared" si="1"/>
        <v>2.6795</v>
      </c>
    </row>
    <row r="29">
      <c r="B29" s="38">
        <v>2036.0</v>
      </c>
      <c r="C29" s="41"/>
      <c r="D29" s="40">
        <f t="shared" si="1"/>
        <v>2.6532</v>
      </c>
    </row>
    <row r="30">
      <c r="B30" s="38">
        <v>2037.0</v>
      </c>
      <c r="C30" s="41"/>
      <c r="D30" s="40">
        <f t="shared" si="1"/>
        <v>2.6269</v>
      </c>
    </row>
    <row r="31">
      <c r="B31" s="38">
        <v>2038.0</v>
      </c>
      <c r="C31" s="41"/>
      <c r="D31" s="40">
        <f t="shared" si="1"/>
        <v>2.6006</v>
      </c>
    </row>
    <row r="32">
      <c r="B32" s="38">
        <v>2039.0</v>
      </c>
      <c r="C32" s="41"/>
      <c r="D32" s="40">
        <f t="shared" si="1"/>
        <v>2.5743</v>
      </c>
    </row>
    <row r="33">
      <c r="B33" s="38">
        <v>2040.0</v>
      </c>
      <c r="C33" s="19">
        <v>2.6</v>
      </c>
      <c r="D33" s="40">
        <f t="shared" si="1"/>
        <v>2.548</v>
      </c>
    </row>
    <row r="34">
      <c r="B34" s="38">
        <v>2041.0</v>
      </c>
      <c r="C34" s="41"/>
      <c r="D34" s="40">
        <f t="shared" si="1"/>
        <v>2.5217</v>
      </c>
    </row>
    <row r="35">
      <c r="B35" s="38">
        <v>2042.0</v>
      </c>
      <c r="C35" s="41"/>
      <c r="D35" s="40">
        <f t="shared" si="1"/>
        <v>2.4954</v>
      </c>
    </row>
    <row r="36">
      <c r="B36" s="38">
        <v>2043.0</v>
      </c>
      <c r="C36" s="41"/>
      <c r="D36" s="40">
        <f t="shared" si="1"/>
        <v>2.4691</v>
      </c>
    </row>
    <row r="37">
      <c r="B37" s="38">
        <v>2044.0</v>
      </c>
      <c r="C37" s="41"/>
      <c r="D37" s="40">
        <f t="shared" si="1"/>
        <v>2.4428</v>
      </c>
    </row>
    <row r="38">
      <c r="B38" s="38">
        <v>2045.0</v>
      </c>
      <c r="C38" s="41"/>
      <c r="D38" s="40">
        <f t="shared" si="1"/>
        <v>2.4165</v>
      </c>
    </row>
    <row r="39">
      <c r="B39" s="38">
        <v>2046.0</v>
      </c>
      <c r="C39" s="41"/>
      <c r="D39" s="40">
        <f t="shared" si="1"/>
        <v>2.3902</v>
      </c>
    </row>
    <row r="40">
      <c r="B40" s="38">
        <v>2047.0</v>
      </c>
      <c r="C40" s="41"/>
      <c r="D40" s="40">
        <f t="shared" si="1"/>
        <v>2.3639</v>
      </c>
    </row>
    <row r="41">
      <c r="B41" s="38">
        <v>2048.0</v>
      </c>
      <c r="C41" s="41"/>
      <c r="D41" s="40">
        <f t="shared" si="1"/>
        <v>2.3376</v>
      </c>
    </row>
    <row r="42">
      <c r="B42" s="38">
        <v>2049.0</v>
      </c>
      <c r="C42" s="41"/>
      <c r="D42" s="40">
        <f t="shared" si="1"/>
        <v>2.3113</v>
      </c>
    </row>
    <row r="43">
      <c r="B43" s="42">
        <v>2050.0</v>
      </c>
      <c r="C43" s="43">
        <v>2.3</v>
      </c>
      <c r="D43" s="44">
        <f t="shared" si="1"/>
        <v>2.285</v>
      </c>
    </row>
    <row r="45">
      <c r="B45" s="6" t="s">
        <v>1</v>
      </c>
      <c r="C45" s="6" t="s">
        <v>16</v>
      </c>
      <c r="D45" s="6" t="s">
        <v>17</v>
      </c>
      <c r="E45" s="6" t="s">
        <v>18</v>
      </c>
    </row>
    <row r="46">
      <c r="B46" s="38">
        <v>2023.0</v>
      </c>
      <c r="C46" s="45">
        <f>'População Brasileira'!C5/D16</f>
        <v>69.44676305</v>
      </c>
      <c r="D46" s="45">
        <f>'População Brasileira'!E36/D16</f>
        <v>69.44676305</v>
      </c>
      <c r="E46" s="45">
        <f>'População Brasileira'!D5/D16</f>
        <v>69.44676305</v>
      </c>
    </row>
    <row r="47">
      <c r="B47" s="38">
        <v>2024.0</v>
      </c>
      <c r="C47" s="45">
        <f>max('População Brasileira'!C6/D17,C46)</f>
        <v>70.39881434</v>
      </c>
      <c r="D47" s="45">
        <f>'População Brasileira'!E37/D17</f>
        <v>70.51554899</v>
      </c>
      <c r="E47" s="45">
        <f>'População Brasileira'!D6/D17</f>
        <v>70.73565077</v>
      </c>
    </row>
    <row r="48">
      <c r="B48" s="38">
        <v>2025.0</v>
      </c>
      <c r="C48" s="45">
        <f>max('População Brasileira'!C7/D18,C47)</f>
        <v>71.70773152</v>
      </c>
      <c r="D48" s="45">
        <f>'População Brasileira'!E38/D18</f>
        <v>71.58528118</v>
      </c>
      <c r="E48" s="45">
        <f>'População Brasileira'!D7/D18</f>
        <v>72.04757859</v>
      </c>
    </row>
    <row r="49">
      <c r="B49" s="38">
        <v>2026.0</v>
      </c>
      <c r="C49" s="45">
        <f>max('População Brasileira'!C8/D19,C48)</f>
        <v>72.69734586</v>
      </c>
      <c r="D49" s="45">
        <f>'População Brasileira'!E39/D19</f>
        <v>72.65544701</v>
      </c>
      <c r="E49" s="45">
        <f>'População Brasileira'!D8/D19</f>
        <v>73.38316988</v>
      </c>
    </row>
    <row r="50">
      <c r="B50" s="38">
        <v>2027.0</v>
      </c>
      <c r="C50" s="45">
        <f>max('População Brasileira'!C9/D20,C49)</f>
        <v>73.70497249</v>
      </c>
      <c r="D50" s="45">
        <f>'População Brasileira'!E40/D20</f>
        <v>73.72554618</v>
      </c>
      <c r="E50" s="45">
        <f>'População Brasileira'!D9/D20</f>
        <v>74.74307069</v>
      </c>
    </row>
    <row r="51">
      <c r="B51" s="38">
        <v>2028.0</v>
      </c>
      <c r="C51" s="45">
        <f>max('População Brasileira'!C10/D21,C50)</f>
        <v>75.08031848</v>
      </c>
      <c r="D51" s="45">
        <f>'População Brasileira'!E41/D21</f>
        <v>74.79506101</v>
      </c>
      <c r="E51" s="45">
        <f>'População Brasileira'!D10/D21</f>
        <v>76.12795083</v>
      </c>
    </row>
    <row r="52">
      <c r="B52" s="38">
        <v>2029.0</v>
      </c>
      <c r="C52" s="46">
        <f>max('População Brasileira'!C11/D22,C51)</f>
        <v>76.12871392</v>
      </c>
      <c r="D52" s="46">
        <f>'População Brasileira'!E42/D22</f>
        <v>75.8637956</v>
      </c>
      <c r="E52" s="46">
        <f>'População Brasileira'!D11/D22</f>
        <v>77.53850492</v>
      </c>
    </row>
    <row r="53">
      <c r="B53" s="38">
        <v>2030.0</v>
      </c>
      <c r="C53" s="45">
        <f>max('População Brasileira'!C12/D23,C52)</f>
        <v>77.19672714</v>
      </c>
      <c r="D53" s="45">
        <f>'População Brasileira'!E43/D23</f>
        <v>76.93183754</v>
      </c>
      <c r="E53" s="45">
        <f>'População Brasileira'!D12/D23</f>
        <v>78.97545358</v>
      </c>
    </row>
    <row r="54">
      <c r="B54" s="38">
        <v>2031.0</v>
      </c>
      <c r="C54" s="45">
        <f>max('População Brasileira'!C13/D24,C53)</f>
        <v>78.6440191</v>
      </c>
      <c r="D54" s="45">
        <f>'População Brasileira'!E44/D24</f>
        <v>77.99891682</v>
      </c>
      <c r="E54" s="45">
        <f>'População Brasileira'!D13/D24</f>
        <v>80.43954465</v>
      </c>
    </row>
    <row r="55">
      <c r="B55" s="38">
        <v>2032.0</v>
      </c>
      <c r="C55" s="45">
        <f>max('População Brasileira'!C14/D25,C54)</f>
        <v>79.75638051</v>
      </c>
      <c r="D55" s="45">
        <f>'População Brasileira'!E45/D25</f>
        <v>79.06453106</v>
      </c>
      <c r="E55" s="45">
        <f>'População Brasileira'!D14/D25</f>
        <v>81.93155452</v>
      </c>
    </row>
    <row r="56">
      <c r="B56" s="38">
        <v>2033.0</v>
      </c>
      <c r="C56" s="45">
        <f>max('População Brasileira'!C15/D26,C55)</f>
        <v>81.25617657</v>
      </c>
      <c r="D56" s="45">
        <f>'População Brasileira'!E46/D26</f>
        <v>80.12862316</v>
      </c>
      <c r="E56" s="45">
        <f>'População Brasileira'!D15/D26</f>
        <v>83.81830826</v>
      </c>
    </row>
    <row r="57">
      <c r="B57" s="38">
        <v>2034.0</v>
      </c>
      <c r="C57" s="45">
        <f>max('População Brasileira'!C16/D27,C56)</f>
        <v>82.41555178</v>
      </c>
      <c r="D57" s="45">
        <f>'População Brasileira'!E47/D27</f>
        <v>81.19128023</v>
      </c>
      <c r="E57" s="45">
        <f>'População Brasileira'!D16/D27</f>
        <v>85.3721635</v>
      </c>
    </row>
    <row r="58">
      <c r="B58" s="38">
        <v>2035.0</v>
      </c>
      <c r="C58" s="45">
        <f>max('População Brasileira'!C17/D28,C57)</f>
        <v>83.59768614</v>
      </c>
      <c r="D58" s="45">
        <f>'População Brasileira'!E48/D28</f>
        <v>82.25255335</v>
      </c>
      <c r="E58" s="45">
        <f>'População Brasileira'!D17/D28</f>
        <v>86.95652174</v>
      </c>
    </row>
    <row r="59">
      <c r="B59" s="38">
        <v>2036.0</v>
      </c>
      <c r="C59" s="45">
        <f>max('População Brasileira'!C18/D29,C58)</f>
        <v>85.18015981</v>
      </c>
      <c r="D59" s="45">
        <f>'População Brasileira'!E49/D29</f>
        <v>83.3122426</v>
      </c>
      <c r="E59" s="45">
        <f>'População Brasileira'!D18/D29</f>
        <v>88.57229006</v>
      </c>
    </row>
    <row r="60">
      <c r="B60" s="38">
        <v>2037.0</v>
      </c>
      <c r="C60" s="45">
        <f>max('População Brasileira'!C19/D30,C59)</f>
        <v>86.41364346</v>
      </c>
      <c r="D60" s="45">
        <f>'População Brasileira'!E50/D30</f>
        <v>84.37011699</v>
      </c>
      <c r="E60" s="45">
        <f>'População Brasileira'!D19/D30</f>
        <v>90.22041189</v>
      </c>
    </row>
    <row r="61">
      <c r="B61" s="38">
        <v>2038.0</v>
      </c>
      <c r="C61" s="45">
        <f>max('População Brasileira'!C20/D31,C60)</f>
        <v>87.67207567</v>
      </c>
      <c r="D61" s="45">
        <f>'População Brasileira'!E51/D31</f>
        <v>85.42630487</v>
      </c>
      <c r="E61" s="45">
        <f>'População Brasileira'!D20/D31</f>
        <v>91.9018688</v>
      </c>
    </row>
    <row r="62">
      <c r="B62" s="38">
        <v>2039.0</v>
      </c>
      <c r="C62" s="45">
        <f>max('População Brasileira'!C21/D32,C61)</f>
        <v>89.34467622</v>
      </c>
      <c r="D62" s="45">
        <f>'População Brasileira'!E52/D32</f>
        <v>86.48090064</v>
      </c>
      <c r="E62" s="45">
        <f>'População Brasileira'!D21/D32</f>
        <v>93.61768248</v>
      </c>
    </row>
    <row r="63">
      <c r="B63" s="38">
        <v>2040.0</v>
      </c>
      <c r="C63" s="46">
        <f>max('População Brasileira'!C22/D33,C62)</f>
        <v>90.65934066</v>
      </c>
      <c r="D63" s="46">
        <f>'População Brasileira'!E53/D33</f>
        <v>87.53405238</v>
      </c>
      <c r="E63" s="46">
        <f>'População Brasileira'!D22/D33</f>
        <v>95.3689168</v>
      </c>
    </row>
    <row r="64">
      <c r="B64" s="38">
        <v>2041.0</v>
      </c>
      <c r="C64" s="45">
        <f>max('População Brasileira'!C23/D34,C63)</f>
        <v>92.00142761</v>
      </c>
      <c r="D64" s="45">
        <f>'População Brasileira'!E54/D34</f>
        <v>88.58592313</v>
      </c>
      <c r="E64" s="45">
        <f>'População Brasileira'!D23/D34</f>
        <v>97.15668002</v>
      </c>
    </row>
    <row r="65">
      <c r="B65" s="38">
        <v>2042.0</v>
      </c>
      <c r="C65" s="45">
        <f>max('População Brasileira'!C24/D35,C64)</f>
        <v>93.77254148</v>
      </c>
      <c r="D65" s="45">
        <f>'População Brasileira'!E55/D35</f>
        <v>89.63685664</v>
      </c>
      <c r="E65" s="45">
        <f>'População Brasileira'!D24/D35</f>
        <v>98.98212711</v>
      </c>
    </row>
    <row r="66">
      <c r="B66" s="38">
        <v>2043.0</v>
      </c>
      <c r="C66" s="45">
        <f>max('População Brasileira'!C25/D36,C65)</f>
        <v>95.17638006</v>
      </c>
      <c r="D66" s="45">
        <f>'População Brasileira'!E56/D36</f>
        <v>90.68725216</v>
      </c>
      <c r="E66" s="45">
        <f>'População Brasileira'!D25/D36</f>
        <v>100.8464623</v>
      </c>
    </row>
    <row r="67">
      <c r="B67" s="38">
        <v>2044.0</v>
      </c>
      <c r="C67" s="45">
        <f>max('População Brasileira'!C26/D37,C66)</f>
        <v>95.38234813</v>
      </c>
      <c r="D67" s="45">
        <f>'População Brasileira'!E57/D37</f>
        <v>91.73721359</v>
      </c>
      <c r="E67" s="45">
        <f>'População Brasileira'!D26/D37</f>
        <v>101.9322089</v>
      </c>
    </row>
    <row r="68">
      <c r="B68" s="38">
        <v>2045.0</v>
      </c>
      <c r="C68" s="45">
        <f>max('População Brasileira'!C27/D38,C67)</f>
        <v>95.5927995</v>
      </c>
      <c r="D68" s="45">
        <f>'População Brasileira'!E58/D38</f>
        <v>92.78682703</v>
      </c>
      <c r="E68" s="45">
        <f>'População Brasileira'!D27/D38</f>
        <v>103.0415891</v>
      </c>
    </row>
    <row r="69">
      <c r="B69" s="38">
        <v>2046.0</v>
      </c>
      <c r="C69" s="45">
        <f>max('População Brasileira'!C28/D39,C68)</f>
        <v>95.5927995</v>
      </c>
      <c r="D69" s="45">
        <f>'População Brasileira'!E59/D39</f>
        <v>93.83620372</v>
      </c>
      <c r="E69" s="45">
        <f>'População Brasileira'!D28/D39</f>
        <v>104.1753828</v>
      </c>
    </row>
    <row r="70">
      <c r="B70" s="38">
        <v>2047.0</v>
      </c>
      <c r="C70" s="45">
        <f>max('População Brasileira'!C29/D40,C69)</f>
        <v>95.60472101</v>
      </c>
      <c r="D70" s="45">
        <f>'População Brasileira'!E60/D40</f>
        <v>94.88565226</v>
      </c>
      <c r="E70" s="45">
        <f>'População Brasileira'!D29/D40</f>
        <v>104.9113753</v>
      </c>
    </row>
    <row r="71">
      <c r="B71" s="38">
        <v>2048.0</v>
      </c>
      <c r="C71" s="45">
        <f>max('População Brasileira'!C30/D41,C70)</f>
        <v>95.82477755</v>
      </c>
      <c r="D71" s="45">
        <f>'População Brasileira'!E61/D41</f>
        <v>95.93542932</v>
      </c>
      <c r="E71" s="45">
        <f>'População Brasileira'!D30/D41</f>
        <v>106.091718</v>
      </c>
    </row>
    <row r="72">
      <c r="B72" s="38">
        <v>2049.0</v>
      </c>
      <c r="C72" s="45">
        <f>max('População Brasileira'!C31/D42,C71)</f>
        <v>96.04984208</v>
      </c>
      <c r="D72" s="45">
        <f>'População Brasileira'!E62/D42</f>
        <v>96.98545085</v>
      </c>
      <c r="E72" s="45">
        <f>'População Brasileira'!D31/D42</f>
        <v>107.2989227</v>
      </c>
    </row>
    <row r="73">
      <c r="B73" s="42">
        <v>2050.0</v>
      </c>
      <c r="C73" s="47">
        <f>max('População Brasileira'!C32/D43,C72)</f>
        <v>96.04984208</v>
      </c>
      <c r="D73" s="47">
        <f>'População Brasileira'!E63/D43</f>
        <v>98.03558217</v>
      </c>
      <c r="E73" s="47">
        <f>'População Brasileira'!D32/D43</f>
        <v>108.5339168</v>
      </c>
    </row>
    <row r="75">
      <c r="C75" s="4" t="s">
        <v>19</v>
      </c>
      <c r="D75" s="24"/>
      <c r="E75" s="24"/>
      <c r="F75" s="24"/>
      <c r="G75" s="5"/>
    </row>
    <row r="76">
      <c r="B76" s="6" t="s">
        <v>1</v>
      </c>
      <c r="C76" s="4" t="s">
        <v>8</v>
      </c>
      <c r="D76" s="25" t="s">
        <v>9</v>
      </c>
      <c r="E76" s="25" t="s">
        <v>10</v>
      </c>
      <c r="F76" s="25" t="s">
        <v>11</v>
      </c>
      <c r="G76" s="7" t="s">
        <v>12</v>
      </c>
    </row>
    <row r="77">
      <c r="B77" s="48">
        <v>2023.0</v>
      </c>
      <c r="C77" s="49">
        <f>'População Brasileira'!C98/$D16</f>
        <v>9.890200982</v>
      </c>
      <c r="D77" s="50">
        <f>'População Brasileira'!D98/$D16</f>
        <v>29.15700758</v>
      </c>
      <c r="E77" s="50">
        <f>'População Brasileira'!E98/$D16</f>
        <v>5.490422457</v>
      </c>
      <c r="F77" s="50">
        <f>'População Brasileira'!F98/$D16</f>
        <v>18.69505313</v>
      </c>
      <c r="G77" s="51">
        <f>'População Brasileira'!G98/$D16</f>
        <v>6.214078893</v>
      </c>
    </row>
    <row r="78">
      <c r="B78" s="52">
        <v>2024.0</v>
      </c>
      <c r="C78" s="53">
        <f>'População Brasileira'!C99/$D17</f>
        <v>10.03868782</v>
      </c>
      <c r="D78" s="54">
        <f>'População Brasileira'!D99/$D17</f>
        <v>29.5935163</v>
      </c>
      <c r="E78" s="54">
        <f>'População Brasileira'!E99/$D17</f>
        <v>5.600133704</v>
      </c>
      <c r="F78" s="54">
        <f>'População Brasileira'!F99/$D17</f>
        <v>18.94504637</v>
      </c>
      <c r="G78" s="55">
        <f>'População Brasileira'!G99/$D17</f>
        <v>6.338164801</v>
      </c>
    </row>
    <row r="79">
      <c r="B79" s="56">
        <v>2025.0</v>
      </c>
      <c r="C79" s="57">
        <f>'População Brasileira'!C100/$D18</f>
        <v>10.18714703</v>
      </c>
      <c r="D79" s="58">
        <f>'População Brasileira'!D100/$D18</f>
        <v>30.02961119</v>
      </c>
      <c r="E79" s="58">
        <f>'População Brasileira'!E100/$D18</f>
        <v>5.710141273</v>
      </c>
      <c r="F79" s="58">
        <f>'População Brasileira'!F100/$D18</f>
        <v>19.19535708</v>
      </c>
      <c r="G79" s="59">
        <f>'População Brasileira'!G100/$D18</f>
        <v>6.463024602</v>
      </c>
    </row>
    <row r="80">
      <c r="B80" s="52">
        <v>2026.0</v>
      </c>
      <c r="C80" s="53">
        <f>'População Brasileira'!C101/$D19</f>
        <v>10.33551356</v>
      </c>
      <c r="D80" s="54">
        <f>'População Brasileira'!D101/$D19</f>
        <v>30.46513069</v>
      </c>
      <c r="E80" s="54">
        <f>'População Brasileira'!E101/$D19</f>
        <v>5.820414267</v>
      </c>
      <c r="F80" s="54">
        <f>'População Brasileira'!F101/$D19</f>
        <v>19.44579863</v>
      </c>
      <c r="G80" s="55">
        <f>'População Brasileira'!G101/$D19</f>
        <v>6.588589863</v>
      </c>
    </row>
    <row r="81">
      <c r="A81" s="21"/>
      <c r="B81" s="56">
        <v>2027.0</v>
      </c>
      <c r="C81" s="57">
        <f>'População Brasileira'!C102/$D20</f>
        <v>10.48369537</v>
      </c>
      <c r="D81" s="58">
        <f>'População Brasileira'!D102/$D20</f>
        <v>30.89989335</v>
      </c>
      <c r="E81" s="58">
        <f>'População Brasileira'!E102/$D20</f>
        <v>5.930920331</v>
      </c>
      <c r="F81" s="58">
        <f>'População Brasileira'!F102/$D20</f>
        <v>19.69619322</v>
      </c>
      <c r="G81" s="59">
        <f>'População Brasileira'!G102/$D20</f>
        <v>6.714843906</v>
      </c>
      <c r="H81" s="21"/>
    </row>
    <row r="82">
      <c r="A82" s="21"/>
      <c r="B82" s="52">
        <v>2028.0</v>
      </c>
      <c r="C82" s="53">
        <f>'População Brasileira'!C103/$D21</f>
        <v>10.63159535</v>
      </c>
      <c r="D82" s="54">
        <f>'População Brasileira'!D103/$D21</f>
        <v>31.33375441</v>
      </c>
      <c r="E82" s="54">
        <f>'População Brasileira'!E103/$D21</f>
        <v>6.041635999</v>
      </c>
      <c r="F82" s="54">
        <f>'População Brasileira'!F103/$D21</f>
        <v>19.94630313</v>
      </c>
      <c r="G82" s="55">
        <f>'População Brasileira'!G103/$D21</f>
        <v>6.841772125</v>
      </c>
      <c r="H82" s="21"/>
    </row>
    <row r="83">
      <c r="A83" s="21"/>
      <c r="B83" s="56">
        <v>2029.0</v>
      </c>
      <c r="C83" s="57">
        <f>'População Brasileira'!C104/$D22</f>
        <v>10.77917582</v>
      </c>
      <c r="D83" s="58">
        <f>'População Brasileira'!D104/$D22</f>
        <v>31.76663862</v>
      </c>
      <c r="E83" s="58">
        <f>'População Brasileira'!E104/$D22</f>
        <v>6.15258574</v>
      </c>
      <c r="F83" s="58">
        <f>'População Brasileira'!F104/$D22</f>
        <v>20.19600757</v>
      </c>
      <c r="G83" s="59">
        <f>'População Brasileira'!G104/$D22</f>
        <v>6.969387843</v>
      </c>
      <c r="H83" s="21"/>
    </row>
    <row r="84">
      <c r="A84" s="21"/>
      <c r="B84" s="52">
        <v>2030.0</v>
      </c>
      <c r="C84" s="53">
        <f>'População Brasileira'!C105/$D23</f>
        <v>10.92644494</v>
      </c>
      <c r="D84" s="54">
        <f>'População Brasileira'!D105/$D23</f>
        <v>32.1985261</v>
      </c>
      <c r="E84" s="54">
        <f>'População Brasileira'!E105/$D23</f>
        <v>6.263818206</v>
      </c>
      <c r="F84" s="54">
        <f>'População Brasileira'!F105/$D23</f>
        <v>20.44534306</v>
      </c>
      <c r="G84" s="55">
        <f>'População Brasileira'!G105/$D23</f>
        <v>7.097705226</v>
      </c>
      <c r="H84" s="21"/>
    </row>
    <row r="85">
      <c r="A85" s="21"/>
      <c r="B85" s="56">
        <v>2031.0</v>
      </c>
      <c r="C85" s="57">
        <f>'População Brasileira'!C106/$D24</f>
        <v>11.07340493</v>
      </c>
      <c r="D85" s="58">
        <f>'População Brasileira'!D106/$D24</f>
        <v>32.62947805</v>
      </c>
      <c r="E85" s="58">
        <f>'População Brasileira'!E106/$D24</f>
        <v>6.375484383</v>
      </c>
      <c r="F85" s="58">
        <f>'População Brasileira'!F106/$D24</f>
        <v>20.69389475</v>
      </c>
      <c r="G85" s="59">
        <f>'População Brasileira'!G106/$D24</f>
        <v>7.22665471</v>
      </c>
      <c r="H85" s="21"/>
    </row>
    <row r="86">
      <c r="A86" s="21"/>
      <c r="B86" s="52">
        <v>2032.0</v>
      </c>
      <c r="C86" s="53">
        <f>'População Brasileira'!C107/$D25</f>
        <v>11.22002498</v>
      </c>
      <c r="D86" s="54">
        <f>'População Brasileira'!D107/$D25</f>
        <v>33.05947817</v>
      </c>
      <c r="E86" s="54">
        <f>'População Brasileira'!E107/$D25</f>
        <v>6.487708241</v>
      </c>
      <c r="F86" s="54">
        <f>'População Brasileira'!F107/$D25</f>
        <v>20.94114443</v>
      </c>
      <c r="G86" s="55">
        <f>'População Brasileira'!G107/$D25</f>
        <v>7.356175232</v>
      </c>
      <c r="H86" s="21"/>
    </row>
    <row r="87">
      <c r="A87" s="21"/>
      <c r="B87" s="56">
        <v>2033.0</v>
      </c>
      <c r="C87" s="57">
        <f>'População Brasileira'!C108/$D26</f>
        <v>11.36627521</v>
      </c>
      <c r="D87" s="58">
        <f>'População Brasileira'!D108/$D26</f>
        <v>33.48850355</v>
      </c>
      <c r="E87" s="58">
        <f>'População Brasileira'!E108/$D26</f>
        <v>6.600512926</v>
      </c>
      <c r="F87" s="58">
        <f>'População Brasileira'!F108/$D26</f>
        <v>21.18702425</v>
      </c>
      <c r="G87" s="59">
        <f>'População Brasileira'!G108/$D26</f>
        <v>7.486307218</v>
      </c>
      <c r="H87" s="21"/>
    </row>
    <row r="88">
      <c r="A88" s="21"/>
      <c r="B88" s="52">
        <v>2034.0</v>
      </c>
      <c r="C88" s="53">
        <f>'População Brasileira'!C109/$D27</f>
        <v>11.51216155</v>
      </c>
      <c r="D88" s="54">
        <f>'População Brasileira'!D109/$D27</f>
        <v>33.91656592</v>
      </c>
      <c r="E88" s="54">
        <f>'População Brasileira'!E109/$D27</f>
        <v>6.713945941</v>
      </c>
      <c r="F88" s="54">
        <f>'População Brasileira'!F109/$D27</f>
        <v>21.43149816</v>
      </c>
      <c r="G88" s="55">
        <f>'População Brasileira'!G109/$D27</f>
        <v>7.617108663</v>
      </c>
      <c r="H88" s="21"/>
    </row>
    <row r="89">
      <c r="A89" s="21"/>
      <c r="B89" s="56">
        <v>2035.0</v>
      </c>
      <c r="C89" s="57">
        <f>'População Brasileira'!C110/$D28</f>
        <v>11.65771886</v>
      </c>
      <c r="D89" s="58">
        <f>'População Brasileira'!D110/$D28</f>
        <v>34.34365381</v>
      </c>
      <c r="E89" s="58">
        <f>'População Brasileira'!E110/$D28</f>
        <v>6.828039785</v>
      </c>
      <c r="F89" s="58">
        <f>'População Brasileira'!F110/$D28</f>
        <v>21.67453158</v>
      </c>
      <c r="G89" s="59">
        <f>'População Brasileira'!G110/$D28</f>
        <v>7.748609327</v>
      </c>
      <c r="H89" s="21"/>
    </row>
    <row r="90">
      <c r="A90" s="21"/>
      <c r="B90" s="52">
        <v>2036.0</v>
      </c>
      <c r="C90" s="53">
        <f>'População Brasileira'!C111/$D29</f>
        <v>11.80295873</v>
      </c>
      <c r="D90" s="54">
        <f>'População Brasileira'!D111/$D29</f>
        <v>34.76966754</v>
      </c>
      <c r="E90" s="54">
        <f>'População Brasileira'!E111/$D29</f>
        <v>6.942799611</v>
      </c>
      <c r="F90" s="54">
        <f>'População Brasileira'!F111/$D29</f>
        <v>21.91604652</v>
      </c>
      <c r="G90" s="55">
        <f>'População Brasileira'!G111/$D29</f>
        <v>7.880770198</v>
      </c>
      <c r="H90" s="21"/>
    </row>
    <row r="91">
      <c r="A91" s="21"/>
      <c r="B91" s="56">
        <v>2037.0</v>
      </c>
      <c r="C91" s="57">
        <f>'População Brasileira'!C112/$D30</f>
        <v>11.94789727</v>
      </c>
      <c r="D91" s="58">
        <f>'População Brasileira'!D112/$D30</f>
        <v>35.19448773</v>
      </c>
      <c r="E91" s="58">
        <f>'População Brasileira'!E112/$D30</f>
        <v>7.058219428</v>
      </c>
      <c r="F91" s="58">
        <f>'População Brasileira'!F112/$D30</f>
        <v>22.1559604</v>
      </c>
      <c r="G91" s="59">
        <f>'População Brasileira'!G112/$D30</f>
        <v>8.013552163</v>
      </c>
      <c r="H91" s="21"/>
    </row>
    <row r="92">
      <c r="A92" s="21"/>
      <c r="B92" s="52">
        <v>2038.0</v>
      </c>
      <c r="C92" s="53">
        <f>'População Brasileira'!C113/$D31</f>
        <v>12.09260557</v>
      </c>
      <c r="D92" s="54">
        <f>'População Brasileira'!D113/$D31</f>
        <v>35.61817653</v>
      </c>
      <c r="E92" s="54">
        <f>'População Brasileira'!E113/$D31</f>
        <v>7.174310017</v>
      </c>
      <c r="F92" s="54">
        <f>'População Brasileira'!F113/$D31</f>
        <v>22.3942361</v>
      </c>
      <c r="G92" s="55">
        <f>'População Brasileira'!G113/$D31</f>
        <v>8.146976654</v>
      </c>
      <c r="H92" s="21"/>
    </row>
    <row r="93">
      <c r="A93" s="21"/>
      <c r="B93" s="56">
        <v>2039.0</v>
      </c>
      <c r="C93" s="57">
        <f>'População Brasileira'!C114/$D32</f>
        <v>12.2371528</v>
      </c>
      <c r="D93" s="58">
        <f>'População Brasileira'!D114/$D32</f>
        <v>36.04077959</v>
      </c>
      <c r="E93" s="58">
        <f>'População Brasileira'!E114/$D32</f>
        <v>7.29107475</v>
      </c>
      <c r="F93" s="58">
        <f>'População Brasileira'!F114/$D32</f>
        <v>22.63083126</v>
      </c>
      <c r="G93" s="59">
        <f>'População Brasileira'!G114/$D32</f>
        <v>8.281062243</v>
      </c>
      <c r="H93" s="21"/>
    </row>
    <row r="94">
      <c r="A94" s="21"/>
      <c r="B94" s="52">
        <v>2040.0</v>
      </c>
      <c r="C94" s="53">
        <f>'População Brasileira'!C115/$D33</f>
        <v>12.38159774</v>
      </c>
      <c r="D94" s="54">
        <f>'População Brasileira'!D115/$D33</f>
        <v>36.4623633</v>
      </c>
      <c r="E94" s="54">
        <f>'População Brasileira'!E115/$D33</f>
        <v>7.408516764</v>
      </c>
      <c r="F94" s="54">
        <f>'População Brasileira'!F115/$D33</f>
        <v>22.86573762</v>
      </c>
      <c r="G94" s="55">
        <f>'População Brasileira'!G115/$D33</f>
        <v>8.41583695</v>
      </c>
      <c r="H94" s="21"/>
    </row>
    <row r="95">
      <c r="A95" s="21"/>
      <c r="B95" s="56">
        <v>2041.0</v>
      </c>
      <c r="C95" s="57">
        <f>'População Brasileira'!C116/$D34</f>
        <v>12.52598792</v>
      </c>
      <c r="D95" s="58">
        <f>'População Brasileira'!D116/$D34</f>
        <v>36.88303382</v>
      </c>
      <c r="E95" s="58">
        <f>'População Brasileira'!E116/$D34</f>
        <v>7.526650766</v>
      </c>
      <c r="F95" s="58">
        <f>'População Brasileira'!F116/$D34</f>
        <v>23.09894316</v>
      </c>
      <c r="G95" s="59">
        <f>'População Brasileira'!G116/$D34</f>
        <v>8.551307464</v>
      </c>
      <c r="H95" s="21"/>
    </row>
    <row r="96">
      <c r="A96" s="21"/>
      <c r="B96" s="52">
        <v>2042.0</v>
      </c>
      <c r="C96" s="53">
        <f>'População Brasileira'!C117/$D35</f>
        <v>12.67045033</v>
      </c>
      <c r="D96" s="54">
        <f>'População Brasileira'!D117/$D35</f>
        <v>37.302965</v>
      </c>
      <c r="E96" s="54">
        <f>'População Brasileira'!E117/$D35</f>
        <v>7.645501719</v>
      </c>
      <c r="F96" s="54">
        <f>'População Brasileira'!F117/$D35</f>
        <v>23.33047425</v>
      </c>
      <c r="G96" s="55">
        <f>'População Brasileira'!G117/$D35</f>
        <v>8.687465339</v>
      </c>
      <c r="H96" s="21"/>
    </row>
    <row r="97">
      <c r="A97" s="21"/>
      <c r="B97" s="56">
        <v>2043.0</v>
      </c>
      <c r="C97" s="57">
        <f>'População Brasileira'!C118/$D36</f>
        <v>12.81515671</v>
      </c>
      <c r="D97" s="58">
        <f>'População Brasileira'!D118/$D36</f>
        <v>37.72234782</v>
      </c>
      <c r="E97" s="58">
        <f>'População Brasileira'!E118/$D36</f>
        <v>7.765091754</v>
      </c>
      <c r="F97" s="58">
        <f>'População Brasileira'!F118/$D36</f>
        <v>23.56033892</v>
      </c>
      <c r="G97" s="59">
        <f>'População Brasileira'!G118/$D36</f>
        <v>8.824316959</v>
      </c>
      <c r="H97" s="21"/>
    </row>
    <row r="98">
      <c r="A98" s="21"/>
      <c r="B98" s="52">
        <v>2044.0</v>
      </c>
      <c r="C98" s="53">
        <f>'População Brasileira'!C119/$D37</f>
        <v>12.96019406</v>
      </c>
      <c r="D98" s="54">
        <f>'População Brasileira'!D119/$D37</f>
        <v>38.14128307</v>
      </c>
      <c r="E98" s="54">
        <f>'População Brasileira'!E119/$D37</f>
        <v>7.885406555</v>
      </c>
      <c r="F98" s="54">
        <f>'População Brasileira'!F119/$D37</f>
        <v>23.78847273</v>
      </c>
      <c r="G98" s="55">
        <f>'População Brasileira'!G119/$D37</f>
        <v>8.961857174</v>
      </c>
      <c r="H98" s="21"/>
    </row>
    <row r="99">
      <c r="A99" s="21"/>
      <c r="B99" s="56">
        <v>2045.0</v>
      </c>
      <c r="C99" s="57">
        <f>'População Brasileira'!C120/$D38</f>
        <v>13.10560344</v>
      </c>
      <c r="D99" s="58">
        <f>'População Brasileira'!D120/$D38</f>
        <v>38.55986558</v>
      </c>
      <c r="E99" s="58">
        <f>'População Brasileira'!E120/$D38</f>
        <v>8.006424815</v>
      </c>
      <c r="F99" s="58">
        <f>'População Brasileira'!F120/$D38</f>
        <v>24.01483269</v>
      </c>
      <c r="G99" s="59">
        <f>'População Brasileira'!G120/$D38</f>
        <v>9.100100507</v>
      </c>
      <c r="H99" s="21"/>
    </row>
    <row r="100">
      <c r="A100" s="21"/>
      <c r="B100" s="52">
        <v>2046.0</v>
      </c>
      <c r="C100" s="53">
        <f>'População Brasileira'!C121/$D39</f>
        <v>13.25141644</v>
      </c>
      <c r="D100" s="54">
        <f>'População Brasileira'!D121/$D39</f>
        <v>38.97819153</v>
      </c>
      <c r="E100" s="54">
        <f>'População Brasileira'!E121/$D39</f>
        <v>8.128164123</v>
      </c>
      <c r="F100" s="54">
        <f>'População Brasileira'!F121/$D39</f>
        <v>24.23935904</v>
      </c>
      <c r="G100" s="55">
        <f>'População Brasileira'!G121/$D39</f>
        <v>9.239072583</v>
      </c>
      <c r="H100" s="21"/>
    </row>
    <row r="101">
      <c r="A101" s="21"/>
      <c r="B101" s="56">
        <v>2047.0</v>
      </c>
      <c r="C101" s="57">
        <f>'População Brasileira'!C122/$D40</f>
        <v>13.39773278</v>
      </c>
      <c r="D101" s="58">
        <f>'População Brasileira'!D122/$D40</f>
        <v>39.39641469</v>
      </c>
      <c r="E101" s="58">
        <f>'População Brasileira'!E122/$D40</f>
        <v>8.250666852</v>
      </c>
      <c r="F101" s="58">
        <f>'População Brasileira'!F122/$D40</f>
        <v>24.46204998</v>
      </c>
      <c r="G101" s="59">
        <f>'População Brasileira'!G122/$D40</f>
        <v>9.37878796</v>
      </c>
      <c r="H101" s="21"/>
    </row>
    <row r="102">
      <c r="A102" s="21"/>
      <c r="B102" s="52">
        <v>2048.0</v>
      </c>
      <c r="C102" s="53">
        <f>'População Brasileira'!C123/$D41</f>
        <v>13.54466819</v>
      </c>
      <c r="D102" s="54">
        <f>'População Brasileira'!D123/$D41</f>
        <v>39.8146801</v>
      </c>
      <c r="E102" s="54">
        <f>'População Brasileira'!E123/$D41</f>
        <v>8.373953832</v>
      </c>
      <c r="F102" s="54">
        <f>'População Brasileira'!F123/$D41</f>
        <v>24.68290032</v>
      </c>
      <c r="G102" s="55">
        <f>'População Brasileira'!G123/$D41</f>
        <v>9.519226884</v>
      </c>
      <c r="H102" s="21"/>
    </row>
    <row r="103">
      <c r="A103" s="21"/>
      <c r="B103" s="56">
        <v>2049.0</v>
      </c>
      <c r="C103" s="57">
        <f>'População Brasileira'!C124/$D42</f>
        <v>13.69223465</v>
      </c>
      <c r="D103" s="58">
        <f>'População Brasileira'!D124/$D42</f>
        <v>40.23303996</v>
      </c>
      <c r="E103" s="58">
        <f>'População Brasileira'!E124/$D42</f>
        <v>8.49799192</v>
      </c>
      <c r="F103" s="58">
        <f>'População Brasileira'!F124/$D42</f>
        <v>24.90182727</v>
      </c>
      <c r="G103" s="59">
        <f>'População Brasileira'!G124/$D42</f>
        <v>9.660357051</v>
      </c>
      <c r="H103" s="21"/>
    </row>
    <row r="104">
      <c r="A104" s="21"/>
      <c r="B104" s="60">
        <v>2050.0</v>
      </c>
      <c r="C104" s="61">
        <f>'População Brasileira'!C125/$D43</f>
        <v>13.84040385</v>
      </c>
      <c r="D104" s="62">
        <f>'População Brasileira'!D125/$D43</f>
        <v>40.65150596</v>
      </c>
      <c r="E104" s="62">
        <f>'População Brasileira'!E125/$D43</f>
        <v>8.622748969</v>
      </c>
      <c r="F104" s="62">
        <f>'População Brasileira'!F125/$D43</f>
        <v>25.11873369</v>
      </c>
      <c r="G104" s="63">
        <f>'População Brasileira'!G125/$D43</f>
        <v>9.802189703</v>
      </c>
      <c r="H104" s="21"/>
    </row>
    <row r="105">
      <c r="A105" s="21"/>
      <c r="B105" s="21"/>
      <c r="C105" s="21"/>
      <c r="D105" s="21"/>
      <c r="E105" s="21"/>
      <c r="F105" s="21"/>
      <c r="G105" s="21"/>
      <c r="H105" s="21"/>
    </row>
    <row r="106">
      <c r="A106" s="21"/>
      <c r="B106" s="21"/>
      <c r="C106" s="21"/>
      <c r="D106" s="21"/>
      <c r="E106" s="21"/>
      <c r="F106" s="21"/>
      <c r="G106" s="21"/>
      <c r="H106" s="21"/>
    </row>
    <row r="107">
      <c r="A107" s="21"/>
      <c r="B107" s="21"/>
      <c r="C107" s="21"/>
      <c r="D107" s="21"/>
      <c r="E107" s="21"/>
      <c r="F107" s="21"/>
      <c r="G107" s="21"/>
      <c r="H107" s="21"/>
    </row>
    <row r="108">
      <c r="A108" s="21"/>
      <c r="B108" s="21"/>
      <c r="C108" s="21"/>
      <c r="D108" s="21"/>
      <c r="E108" s="21"/>
      <c r="F108" s="21"/>
      <c r="G108" s="21"/>
      <c r="H108" s="21"/>
    </row>
    <row r="109">
      <c r="A109" s="21"/>
      <c r="B109" s="21"/>
      <c r="C109" s="21"/>
      <c r="D109" s="21"/>
      <c r="E109" s="21"/>
      <c r="F109" s="21"/>
      <c r="G109" s="21"/>
      <c r="H109" s="21"/>
    </row>
    <row r="110">
      <c r="A110" s="21"/>
      <c r="B110" s="21"/>
      <c r="C110" s="21"/>
      <c r="D110" s="21"/>
      <c r="E110" s="21"/>
      <c r="F110" s="21"/>
      <c r="G110" s="21"/>
      <c r="H110" s="21"/>
    </row>
    <row r="111">
      <c r="A111" s="21"/>
      <c r="B111" s="21"/>
      <c r="C111" s="21"/>
      <c r="D111" s="21"/>
      <c r="E111" s="21"/>
      <c r="F111" s="21"/>
      <c r="G111" s="21"/>
      <c r="H111" s="21"/>
    </row>
    <row r="112">
      <c r="A112" s="21"/>
      <c r="B112" s="21"/>
      <c r="C112" s="21"/>
      <c r="D112" s="21"/>
      <c r="E112" s="21"/>
      <c r="F112" s="21"/>
      <c r="G112" s="21"/>
      <c r="H112" s="21"/>
    </row>
    <row r="113">
      <c r="A113" s="21"/>
      <c r="B113" s="21"/>
      <c r="C113" s="21"/>
      <c r="D113" s="21"/>
      <c r="E113" s="21"/>
      <c r="F113" s="21"/>
      <c r="G113" s="21"/>
      <c r="H113" s="21"/>
    </row>
    <row r="114">
      <c r="A114" s="21"/>
      <c r="B114" s="21"/>
      <c r="C114" s="21"/>
      <c r="D114" s="21"/>
      <c r="E114" s="21"/>
      <c r="F114" s="21"/>
      <c r="G114" s="21"/>
      <c r="H114" s="21"/>
    </row>
    <row r="115">
      <c r="A115" s="21"/>
      <c r="B115" s="21"/>
      <c r="C115" s="21"/>
      <c r="D115" s="21"/>
      <c r="E115" s="21"/>
      <c r="F115" s="21"/>
      <c r="G115" s="21"/>
      <c r="H115" s="21"/>
    </row>
    <row r="116">
      <c r="A116" s="21"/>
      <c r="B116" s="21"/>
      <c r="C116" s="21"/>
      <c r="D116" s="21"/>
      <c r="E116" s="21"/>
      <c r="F116" s="21"/>
      <c r="G116" s="21"/>
      <c r="H116" s="21"/>
    </row>
    <row r="117">
      <c r="A117" s="21"/>
      <c r="B117" s="21"/>
      <c r="C117" s="21"/>
      <c r="D117" s="21"/>
      <c r="E117" s="21"/>
      <c r="F117" s="21"/>
      <c r="G117" s="21"/>
      <c r="H117" s="21"/>
    </row>
    <row r="118">
      <c r="A118" s="21"/>
      <c r="B118" s="21"/>
      <c r="C118" s="21"/>
      <c r="D118" s="21"/>
      <c r="E118" s="21"/>
      <c r="F118" s="21"/>
      <c r="G118" s="21"/>
      <c r="H118" s="21"/>
    </row>
    <row r="119">
      <c r="A119" s="21"/>
      <c r="B119" s="21"/>
      <c r="C119" s="21"/>
      <c r="D119" s="21"/>
      <c r="E119" s="21"/>
      <c r="F119" s="21"/>
      <c r="G119" s="21"/>
      <c r="H119" s="21"/>
    </row>
    <row r="120">
      <c r="A120" s="21"/>
      <c r="B120" s="21"/>
      <c r="C120" s="21"/>
      <c r="D120" s="21"/>
      <c r="E120" s="21"/>
      <c r="F120" s="21"/>
      <c r="G120" s="21"/>
      <c r="H120" s="21"/>
    </row>
    <row r="121">
      <c r="A121" s="21"/>
      <c r="B121" s="21"/>
      <c r="C121" s="21"/>
      <c r="D121" s="21"/>
      <c r="E121" s="21"/>
      <c r="F121" s="21"/>
      <c r="G121" s="21"/>
      <c r="H121" s="21"/>
    </row>
    <row r="122">
      <c r="A122" s="21"/>
      <c r="B122" s="21"/>
      <c r="C122" s="21"/>
      <c r="D122" s="21"/>
      <c r="E122" s="21"/>
      <c r="F122" s="21"/>
      <c r="G122" s="21"/>
      <c r="H122" s="21"/>
    </row>
    <row r="123">
      <c r="A123" s="21"/>
      <c r="B123" s="21"/>
      <c r="C123" s="21"/>
      <c r="D123" s="21"/>
      <c r="E123" s="21"/>
      <c r="F123" s="21"/>
      <c r="G123" s="21"/>
      <c r="H123" s="21"/>
    </row>
    <row r="124">
      <c r="A124" s="21"/>
      <c r="B124" s="21"/>
      <c r="C124" s="21"/>
      <c r="D124" s="21"/>
      <c r="E124" s="21"/>
      <c r="F124" s="21"/>
      <c r="G124" s="21"/>
      <c r="H124" s="21"/>
    </row>
    <row r="125">
      <c r="A125" s="21"/>
      <c r="B125" s="21"/>
      <c r="C125" s="21"/>
      <c r="D125" s="21"/>
      <c r="E125" s="21"/>
      <c r="F125" s="21"/>
      <c r="G125" s="21"/>
      <c r="H125" s="21"/>
    </row>
    <row r="126">
      <c r="A126" s="21"/>
      <c r="B126" s="21"/>
      <c r="C126" s="21"/>
      <c r="D126" s="21"/>
      <c r="E126" s="21"/>
      <c r="F126" s="21"/>
      <c r="G126" s="21"/>
      <c r="H126" s="21"/>
    </row>
    <row r="127">
      <c r="A127" s="21"/>
      <c r="B127" s="21"/>
      <c r="C127" s="21"/>
      <c r="D127" s="21"/>
      <c r="E127" s="21"/>
      <c r="F127" s="21"/>
      <c r="G127" s="21"/>
      <c r="H127" s="21"/>
    </row>
    <row r="128">
      <c r="C128" s="21"/>
      <c r="D128" s="21"/>
      <c r="E128" s="21"/>
      <c r="F128" s="21"/>
      <c r="G128" s="21"/>
    </row>
    <row r="129">
      <c r="C129" s="21"/>
      <c r="D129" s="21"/>
      <c r="E129" s="21"/>
      <c r="F129" s="21"/>
      <c r="G129" s="21"/>
    </row>
  </sheetData>
  <mergeCells count="1">
    <mergeCell ref="C75:G75"/>
  </mergeCells>
  <drawing r:id="rId2"/>
  <legacyDrawing r:id="rId3"/>
  <tableParts count="4">
    <tablePart r:id="rId8"/>
    <tablePart r:id="rId9"/>
    <tablePart r:id="rId10"/>
    <tablePart r:id="rId1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.13"/>
    <col customWidth="1" min="2" max="2" width="18.38"/>
    <col customWidth="1" min="4" max="4" width="14.63"/>
    <col customWidth="1" min="8" max="8" width="18.5"/>
    <col customWidth="1" min="9" max="9" width="16.88"/>
  </cols>
  <sheetData>
    <row r="1">
      <c r="C1" s="64"/>
    </row>
    <row r="2">
      <c r="C2" s="4" t="s">
        <v>20</v>
      </c>
      <c r="D2" s="24"/>
      <c r="E2" s="24"/>
      <c r="F2" s="24"/>
      <c r="G2" s="5"/>
    </row>
    <row r="3">
      <c r="B3" s="65" t="s">
        <v>1</v>
      </c>
      <c r="C3" s="66" t="s">
        <v>21</v>
      </c>
      <c r="D3" s="66" t="s">
        <v>22</v>
      </c>
      <c r="E3" s="66" t="s">
        <v>23</v>
      </c>
      <c r="F3" s="66" t="s">
        <v>24</v>
      </c>
      <c r="G3" s="67" t="s">
        <v>25</v>
      </c>
    </row>
    <row r="4">
      <c r="B4" s="68">
        <v>2005.0</v>
      </c>
      <c r="C4" s="69">
        <v>1.0</v>
      </c>
      <c r="D4" s="69">
        <v>1.0</v>
      </c>
      <c r="E4" s="69">
        <v>1.0</v>
      </c>
      <c r="F4" s="69">
        <v>1.0</v>
      </c>
      <c r="G4" s="70">
        <v>1.0</v>
      </c>
    </row>
    <row r="5">
      <c r="B5" s="71">
        <v>2019.0</v>
      </c>
      <c r="C5" s="72">
        <v>1.0</v>
      </c>
      <c r="D5" s="72">
        <v>1.0</v>
      </c>
      <c r="E5" s="72">
        <v>1.0</v>
      </c>
      <c r="F5" s="72">
        <v>1.0</v>
      </c>
      <c r="G5" s="73">
        <v>1.0</v>
      </c>
    </row>
    <row r="7">
      <c r="C7" s="4" t="s">
        <v>26</v>
      </c>
      <c r="D7" s="24"/>
      <c r="E7" s="24"/>
      <c r="F7" s="24"/>
      <c r="G7" s="5"/>
    </row>
    <row r="8">
      <c r="B8" s="65" t="s">
        <v>1</v>
      </c>
      <c r="C8" s="66" t="s">
        <v>21</v>
      </c>
      <c r="D8" s="66" t="s">
        <v>22</v>
      </c>
      <c r="E8" s="66" t="s">
        <v>23</v>
      </c>
      <c r="F8" s="66" t="s">
        <v>24</v>
      </c>
      <c r="G8" s="67" t="s">
        <v>25</v>
      </c>
    </row>
    <row r="9">
      <c r="B9" s="68">
        <v>2005.0</v>
      </c>
      <c r="C9" s="74">
        <v>835.0</v>
      </c>
      <c r="D9" s="74">
        <v>2613.0</v>
      </c>
      <c r="E9" s="74">
        <v>425.0</v>
      </c>
      <c r="F9" s="74">
        <v>1211.0</v>
      </c>
      <c r="G9" s="75">
        <v>273.0</v>
      </c>
    </row>
    <row r="10">
      <c r="B10" s="71">
        <v>2019.0</v>
      </c>
      <c r="C10" s="76">
        <v>2229.0</v>
      </c>
      <c r="D10" s="76">
        <v>4928.0</v>
      </c>
      <c r="E10" s="76">
        <v>3421.0</v>
      </c>
      <c r="F10" s="76">
        <v>7558.0</v>
      </c>
      <c r="G10" s="77">
        <v>5431.0</v>
      </c>
    </row>
    <row r="12">
      <c r="C12" s="4" t="s">
        <v>27</v>
      </c>
      <c r="D12" s="24"/>
      <c r="E12" s="24"/>
      <c r="F12" s="24"/>
      <c r="G12" s="5"/>
    </row>
    <row r="13">
      <c r="B13" s="65" t="s">
        <v>1</v>
      </c>
      <c r="C13" s="66" t="s">
        <v>21</v>
      </c>
      <c r="D13" s="66" t="s">
        <v>22</v>
      </c>
      <c r="E13" s="66" t="s">
        <v>23</v>
      </c>
      <c r="F13" s="66" t="s">
        <v>24</v>
      </c>
      <c r="G13" s="67" t="s">
        <v>25</v>
      </c>
    </row>
    <row r="14">
      <c r="B14" s="68">
        <v>2005.0</v>
      </c>
      <c r="C14" s="74">
        <v>680.0</v>
      </c>
      <c r="D14" s="74">
        <v>2100.0</v>
      </c>
      <c r="E14" s="74">
        <v>340.0</v>
      </c>
      <c r="F14" s="74">
        <v>980.0</v>
      </c>
      <c r="G14" s="75">
        <v>210.0</v>
      </c>
    </row>
    <row r="15">
      <c r="B15" s="71">
        <v>2019.0</v>
      </c>
      <c r="C15" s="76">
        <v>1875.0</v>
      </c>
      <c r="D15" s="76">
        <v>3925.0</v>
      </c>
      <c r="E15" s="76">
        <v>2500.0</v>
      </c>
      <c r="F15" s="76">
        <v>6100.0</v>
      </c>
      <c r="G15" s="77">
        <v>4375.0</v>
      </c>
    </row>
    <row r="17">
      <c r="C17" s="4" t="s">
        <v>28</v>
      </c>
      <c r="D17" s="24"/>
      <c r="E17" s="24"/>
      <c r="F17" s="24"/>
      <c r="G17" s="5"/>
    </row>
    <row r="18">
      <c r="B18" s="65" t="s">
        <v>1</v>
      </c>
      <c r="C18" s="66" t="s">
        <v>21</v>
      </c>
      <c r="D18" s="66" t="s">
        <v>22</v>
      </c>
      <c r="E18" s="66" t="s">
        <v>23</v>
      </c>
      <c r="F18" s="66" t="s">
        <v>24</v>
      </c>
      <c r="G18" s="67" t="s">
        <v>25</v>
      </c>
    </row>
    <row r="19">
      <c r="B19" s="68">
        <v>2005.0</v>
      </c>
      <c r="C19" s="78">
        <f t="shared" ref="C19:G19" si="1">C9/C14</f>
        <v>1.227941176</v>
      </c>
      <c r="D19" s="78">
        <f t="shared" si="1"/>
        <v>1.244285714</v>
      </c>
      <c r="E19" s="78">
        <f t="shared" si="1"/>
        <v>1.25</v>
      </c>
      <c r="F19" s="78">
        <f t="shared" si="1"/>
        <v>1.235714286</v>
      </c>
      <c r="G19" s="79">
        <f t="shared" si="1"/>
        <v>1.3</v>
      </c>
    </row>
    <row r="20">
      <c r="B20" s="71">
        <v>2019.0</v>
      </c>
      <c r="C20" s="80">
        <f t="shared" ref="C20:G20" si="2">C10/C15</f>
        <v>1.1888</v>
      </c>
      <c r="D20" s="80">
        <f t="shared" si="2"/>
        <v>1.255541401</v>
      </c>
      <c r="E20" s="80">
        <f t="shared" si="2"/>
        <v>1.3684</v>
      </c>
      <c r="F20" s="80">
        <f t="shared" si="2"/>
        <v>1.239016393</v>
      </c>
      <c r="G20" s="81">
        <f t="shared" si="2"/>
        <v>1.241371429</v>
      </c>
    </row>
    <row r="22">
      <c r="C22" s="4" t="s">
        <v>29</v>
      </c>
      <c r="D22" s="24"/>
      <c r="E22" s="24"/>
      <c r="F22" s="24"/>
      <c r="G22" s="5"/>
    </row>
    <row r="23">
      <c r="B23" s="4" t="s">
        <v>1</v>
      </c>
      <c r="C23" s="25" t="s">
        <v>21</v>
      </c>
      <c r="D23" s="25" t="s">
        <v>22</v>
      </c>
      <c r="E23" s="25" t="s">
        <v>23</v>
      </c>
      <c r="F23" s="25" t="s">
        <v>24</v>
      </c>
      <c r="G23" s="7" t="s">
        <v>25</v>
      </c>
    </row>
    <row r="24">
      <c r="B24" s="38">
        <v>2023.0</v>
      </c>
      <c r="C24" s="82">
        <f>C$20*'Domicílios'!C77</f>
        <v>11.75747093</v>
      </c>
      <c r="D24" s="82">
        <f>D$20*'Domicílios'!D77</f>
        <v>36.60783016</v>
      </c>
      <c r="E24" s="82">
        <f>E$20*'Domicílios'!E77</f>
        <v>7.51309409</v>
      </c>
      <c r="F24" s="82">
        <f>F$20*'Domicílios'!F77</f>
        <v>23.16347731</v>
      </c>
      <c r="G24" s="83">
        <f>G$20*'Domicílios'!G77</f>
        <v>7.713979993</v>
      </c>
    </row>
    <row r="25">
      <c r="B25" s="38">
        <v>2024.0</v>
      </c>
      <c r="C25" s="82">
        <f>C$20*'Domicílios'!C78</f>
        <v>11.93399208</v>
      </c>
      <c r="D25" s="82">
        <f>D$20*'Domicílios'!D78</f>
        <v>37.15588492</v>
      </c>
      <c r="E25" s="82">
        <f>E$20*'Domicílios'!E78</f>
        <v>7.663222961</v>
      </c>
      <c r="F25" s="82">
        <f>F$20*'Domicílios'!F78</f>
        <v>23.47322303</v>
      </c>
      <c r="G25" s="83">
        <f>G$20*'Domicílios'!G78</f>
        <v>7.868016694</v>
      </c>
    </row>
    <row r="26">
      <c r="B26" s="38">
        <v>2025.0</v>
      </c>
      <c r="C26" s="82">
        <f>C$20*'Domicílios'!C79</f>
        <v>12.11048039</v>
      </c>
      <c r="D26" s="82">
        <f>D$20*'Domicílios'!D79</f>
        <v>37.70342012</v>
      </c>
      <c r="E26" s="82">
        <f>E$20*'Domicílios'!E79</f>
        <v>7.813757318</v>
      </c>
      <c r="F26" s="82">
        <f>F$20*'Domicílios'!F79</f>
        <v>23.7833621</v>
      </c>
      <c r="G26" s="83">
        <f>G$20*'Domicílios'!G79</f>
        <v>8.023014083</v>
      </c>
    </row>
    <row r="27">
      <c r="B27" s="38">
        <v>2026.0</v>
      </c>
      <c r="C27" s="82">
        <f>C$20*'Domicílios'!C80</f>
        <v>12.28685852</v>
      </c>
      <c r="D27" s="82">
        <f>D$20*'Domicílios'!D80</f>
        <v>38.25023287</v>
      </c>
      <c r="E27" s="82">
        <f>E$20*'Domicílios'!E80</f>
        <v>7.964654883</v>
      </c>
      <c r="F27" s="82">
        <f>F$20*'Domicílios'!F80</f>
        <v>24.09366328</v>
      </c>
      <c r="G27" s="83">
        <f>G$20*'Domicílios'!G80</f>
        <v>8.178887211</v>
      </c>
    </row>
    <row r="28">
      <c r="B28" s="38">
        <v>2027.0</v>
      </c>
      <c r="C28" s="82">
        <f>C$20*'Domicílios'!C81</f>
        <v>12.46301706</v>
      </c>
      <c r="D28" s="82">
        <f>D$20*'Domicílios'!D81</f>
        <v>38.7960954</v>
      </c>
      <c r="E28" s="82">
        <f>E$20*'Domicílios'!E81</f>
        <v>8.115871381</v>
      </c>
      <c r="F28" s="82">
        <f>F$20*'Domicílios'!F81</f>
        <v>24.40390628</v>
      </c>
      <c r="G28" s="83">
        <f>G$20*'Domicílios'!G81</f>
        <v>8.335615373</v>
      </c>
    </row>
    <row r="29">
      <c r="B29" s="38">
        <v>2028.0</v>
      </c>
      <c r="C29" s="82">
        <f>C$20*'Domicílios'!C82</f>
        <v>12.63884055</v>
      </c>
      <c r="D29" s="82">
        <f>D$20*'Domicílios'!D82</f>
        <v>39.34082592</v>
      </c>
      <c r="E29" s="82">
        <f>E$20*'Domicílios'!E82</f>
        <v>8.267374701</v>
      </c>
      <c r="F29" s="82">
        <f>F$20*'Domicílios'!F82</f>
        <v>24.71379656</v>
      </c>
      <c r="G29" s="83">
        <f>G$20*'Domicílios'!G82</f>
        <v>8.493180436</v>
      </c>
    </row>
    <row r="30">
      <c r="B30" s="38">
        <v>2029.0</v>
      </c>
      <c r="C30" s="82">
        <f>C$20*'Domicílios'!C83</f>
        <v>12.81428422</v>
      </c>
      <c r="D30" s="82">
        <f>D$20*'Domicílios'!D83</f>
        <v>39.88432997</v>
      </c>
      <c r="E30" s="82">
        <f>E$20*'Domicílios'!E83</f>
        <v>8.419198327</v>
      </c>
      <c r="F30" s="82">
        <f>F$20*'Domicílios'!F83</f>
        <v>25.02318446</v>
      </c>
      <c r="G30" s="83">
        <f>G$20*'Domicílios'!G83</f>
        <v>8.651598943</v>
      </c>
    </row>
    <row r="31">
      <c r="B31" s="38">
        <v>2030.0</v>
      </c>
      <c r="C31" s="82">
        <f>C$20*'Domicílios'!C84</f>
        <v>12.98935775</v>
      </c>
      <c r="D31" s="82">
        <f>D$20*'Domicílios'!D84</f>
        <v>40.42658258</v>
      </c>
      <c r="E31" s="82">
        <f>E$20*'Domicílios'!E84</f>
        <v>8.571408833</v>
      </c>
      <c r="F31" s="82">
        <f>F$20*'Domicílios'!F84</f>
        <v>25.33211523</v>
      </c>
      <c r="G31" s="83">
        <f>G$20*'Domicílios'!G84</f>
        <v>8.810888477</v>
      </c>
    </row>
    <row r="32">
      <c r="B32" s="38">
        <v>2031.0</v>
      </c>
      <c r="C32" s="82">
        <f>C$20*'Domicílios'!C85</f>
        <v>13.16406378</v>
      </c>
      <c r="D32" s="82">
        <f>D$20*'Domicílios'!D85</f>
        <v>40.9676606</v>
      </c>
      <c r="E32" s="82">
        <f>E$20*'Domicílios'!E85</f>
        <v>8.724212829</v>
      </c>
      <c r="F32" s="82">
        <f>F$20*'Domicílios'!F85</f>
        <v>25.64007484</v>
      </c>
      <c r="G32" s="83">
        <f>G$20*'Domicílios'!G85</f>
        <v>8.970962681</v>
      </c>
    </row>
    <row r="33">
      <c r="B33" s="38">
        <v>2032.0</v>
      </c>
      <c r="C33" s="82">
        <f>C$20*'Domicílios'!C86</f>
        <v>13.3383657</v>
      </c>
      <c r="D33" s="82">
        <f>D$20*'Domicílios'!D86</f>
        <v>41.50754355</v>
      </c>
      <c r="E33" s="82">
        <f>E$20*'Domicílios'!E86</f>
        <v>8.877779957</v>
      </c>
      <c r="F33" s="82">
        <f>F$20*'Domicílios'!F86</f>
        <v>25.94642125</v>
      </c>
      <c r="G33" s="83">
        <f>G$20*'Domicílios'!G86</f>
        <v>9.131745756</v>
      </c>
    </row>
    <row r="34">
      <c r="B34" s="38">
        <v>2033.0</v>
      </c>
      <c r="C34" s="82">
        <f>C$20*'Domicílios'!C87</f>
        <v>13.51222798</v>
      </c>
      <c r="D34" s="82">
        <f>D$20*'Domicílios'!D87</f>
        <v>42.04620267</v>
      </c>
      <c r="E34" s="82">
        <f>E$20*'Domicílios'!E87</f>
        <v>9.032141888</v>
      </c>
      <c r="F34" s="82">
        <f>F$20*'Domicílios'!F87</f>
        <v>26.25107037</v>
      </c>
      <c r="G34" s="83">
        <f>G$20*'Domicílios'!G87</f>
        <v>9.293287886</v>
      </c>
    </row>
    <row r="35">
      <c r="B35" s="38">
        <v>2034.0</v>
      </c>
      <c r="C35" s="82">
        <f>C$20*'Domicílios'!C88</f>
        <v>13.68565765</v>
      </c>
      <c r="D35" s="82">
        <f>D$20*'Domicílios'!D88</f>
        <v>42.5836527</v>
      </c>
      <c r="E35" s="82">
        <f>E$20*'Domicílios'!E88</f>
        <v>9.187363626</v>
      </c>
      <c r="F35" s="82">
        <f>F$20*'Domicílios'!F88</f>
        <v>26.55397755</v>
      </c>
      <c r="G35" s="83">
        <f>G$20*'Domicílios'!G88</f>
        <v>9.455661063</v>
      </c>
    </row>
    <row r="36">
      <c r="B36" s="38">
        <v>2035.0</v>
      </c>
      <c r="C36" s="82">
        <f>C$20*'Domicílios'!C89</f>
        <v>13.85869618</v>
      </c>
      <c r="D36" s="82">
        <f>D$20*'Domicílios'!D89</f>
        <v>43.11987922</v>
      </c>
      <c r="E36" s="82">
        <f>E$20*'Domicílios'!E89</f>
        <v>9.343489642</v>
      </c>
      <c r="F36" s="82">
        <f>F$20*'Domicílios'!F89</f>
        <v>26.85509995</v>
      </c>
      <c r="G36" s="83">
        <f>G$20*'Domicílios'!G89</f>
        <v>9.61890223</v>
      </c>
    </row>
    <row r="37">
      <c r="B37" s="38">
        <v>2036.0</v>
      </c>
      <c r="C37" s="82">
        <f>C$20*'Domicílios'!C90</f>
        <v>14.03135734</v>
      </c>
      <c r="D37" s="82">
        <f>D$20*'Domicílios'!D90</f>
        <v>43.6547571</v>
      </c>
      <c r="E37" s="82">
        <f>E$20*'Domicílios'!E90</f>
        <v>9.500526987</v>
      </c>
      <c r="F37" s="82">
        <f>F$20*'Domicílios'!F90</f>
        <v>27.15434092</v>
      </c>
      <c r="G37" s="83">
        <f>G$20*'Domicílios'!G90</f>
        <v>9.782962959</v>
      </c>
    </row>
    <row r="38">
      <c r="B38" s="38">
        <v>2037.0</v>
      </c>
      <c r="C38" s="82">
        <f>C$20*'Domicílios'!C91</f>
        <v>14.20366027</v>
      </c>
      <c r="D38" s="82">
        <f>D$20*'Domicílios'!D91</f>
        <v>44.18813644</v>
      </c>
      <c r="E38" s="82">
        <f>E$20*'Domicílios'!E91</f>
        <v>9.658467466</v>
      </c>
      <c r="F38" s="82">
        <f>F$20*'Domicílios'!F91</f>
        <v>27.45159815</v>
      </c>
      <c r="G38" s="83">
        <f>G$20*'Domicílios'!G91</f>
        <v>9.947794696</v>
      </c>
    </row>
    <row r="39">
      <c r="B39" s="38">
        <v>2038.0</v>
      </c>
      <c r="C39" s="82">
        <f>C$20*'Domicílios'!C92</f>
        <v>14.37568951</v>
      </c>
      <c r="D39" s="82">
        <f>D$20*'Domicílios'!D92</f>
        <v>44.72009527</v>
      </c>
      <c r="E39" s="82">
        <f>E$20*'Domicílios'!E92</f>
        <v>9.817325827</v>
      </c>
      <c r="F39" s="82">
        <f>F$20*'Domicílios'!F92</f>
        <v>27.74682564</v>
      </c>
      <c r="G39" s="83">
        <f>G$20*'Domicílios'!G92</f>
        <v>10.11342405</v>
      </c>
    </row>
    <row r="40">
      <c r="B40" s="38">
        <v>2039.0</v>
      </c>
      <c r="C40" s="82">
        <f>C$20*'Domicílios'!C93</f>
        <v>14.54752725</v>
      </c>
      <c r="D40" s="82">
        <f>D$20*'Domicílios'!D93</f>
        <v>45.25069091</v>
      </c>
      <c r="E40" s="82">
        <f>E$20*'Domicílios'!E93</f>
        <v>9.977106688</v>
      </c>
      <c r="F40" s="82">
        <f>F$20*'Domicílios'!F93</f>
        <v>28.03997093</v>
      </c>
      <c r="G40" s="83">
        <f>G$20*'Domicílios'!G93</f>
        <v>10.27987407</v>
      </c>
    </row>
    <row r="41">
      <c r="B41" s="38">
        <v>2040.0</v>
      </c>
      <c r="C41" s="82">
        <f>C$20*'Domicílios'!C94</f>
        <v>14.71924339</v>
      </c>
      <c r="D41" s="82">
        <f>D$20*'Domicílios'!D94</f>
        <v>45.78000671</v>
      </c>
      <c r="E41" s="82">
        <f>E$20*'Domicílios'!E94</f>
        <v>10.13781434</v>
      </c>
      <c r="F41" s="82">
        <f>F$20*'Domicílios'!F94</f>
        <v>28.33102376</v>
      </c>
      <c r="G41" s="83">
        <f>G$20*'Domicílios'!G94</f>
        <v>10.44717954</v>
      </c>
    </row>
    <row r="42">
      <c r="B42" s="38">
        <v>2041.0</v>
      </c>
      <c r="C42" s="82">
        <f>C$20*'Domicílios'!C95</f>
        <v>14.89089444</v>
      </c>
      <c r="D42" s="82">
        <f>D$20*'Domicílios'!D95</f>
        <v>46.30817597</v>
      </c>
      <c r="E42" s="82">
        <f>E$20*'Domicílios'!E95</f>
        <v>10.29946891</v>
      </c>
      <c r="F42" s="82">
        <f>F$20*'Domicílios'!F95</f>
        <v>28.61996924</v>
      </c>
      <c r="G42" s="83">
        <f>G$20*'Domicílios'!G95</f>
        <v>10.61534876</v>
      </c>
    </row>
    <row r="43">
      <c r="B43" s="38">
        <v>2042.0</v>
      </c>
      <c r="C43" s="82">
        <f>C$20*'Domicílios'!C96</f>
        <v>15.06263135</v>
      </c>
      <c r="D43" s="82">
        <f>D$20*'Domicílios'!D96</f>
        <v>46.83541695</v>
      </c>
      <c r="E43" s="82">
        <f>E$20*'Domicílios'!E96</f>
        <v>10.46210455</v>
      </c>
      <c r="F43" s="82">
        <f>F$20*'Domicílios'!F96</f>
        <v>28.90684006</v>
      </c>
      <c r="G43" s="83">
        <f>G$20*'Domicílios'!G96</f>
        <v>10.78437126</v>
      </c>
    </row>
    <row r="44">
      <c r="B44" s="38">
        <v>2043.0</v>
      </c>
      <c r="C44" s="82">
        <f>C$20*'Domicílios'!C97</f>
        <v>15.23465829</v>
      </c>
      <c r="D44" s="82">
        <f>D$20*'Domicílios'!D97</f>
        <v>47.36196945</v>
      </c>
      <c r="E44" s="82">
        <f>E$20*'Domicílios'!E97</f>
        <v>10.62575156</v>
      </c>
      <c r="F44" s="82">
        <f>F$20*'Domicílios'!F97</f>
        <v>29.19164616</v>
      </c>
      <c r="G44" s="83">
        <f>G$20*'Domicílios'!G97</f>
        <v>10.95425495</v>
      </c>
    </row>
    <row r="45">
      <c r="B45" s="38">
        <v>2044.0</v>
      </c>
      <c r="C45" s="82">
        <f>C$20*'Domicílios'!C98</f>
        <v>15.4070787</v>
      </c>
      <c r="D45" s="82">
        <f>D$20*'Domicílios'!D98</f>
        <v>47.88796</v>
      </c>
      <c r="E45" s="82">
        <f>E$20*'Domicílios'!E98</f>
        <v>10.79039033</v>
      </c>
      <c r="F45" s="82">
        <f>F$20*'Domicílios'!F98</f>
        <v>29.47430769</v>
      </c>
      <c r="G45" s="83">
        <f>G$20*'Domicílios'!G98</f>
        <v>11.12499344</v>
      </c>
    </row>
    <row r="46">
      <c r="B46" s="38">
        <v>2045.0</v>
      </c>
      <c r="C46" s="82">
        <f>C$20*'Domicílios'!C99</f>
        <v>15.57994137</v>
      </c>
      <c r="D46" s="82">
        <f>D$20*'Domicílios'!D99</f>
        <v>48.41350767</v>
      </c>
      <c r="E46" s="82">
        <f>E$20*'Domicílios'!E99</f>
        <v>10.95599172</v>
      </c>
      <c r="F46" s="82">
        <f>F$20*'Domicílios'!F99</f>
        <v>29.75477139</v>
      </c>
      <c r="G46" s="83">
        <f>G$20*'Domicílios'!G99</f>
        <v>11.29660477</v>
      </c>
    </row>
    <row r="47">
      <c r="B47" s="38">
        <v>2046.0</v>
      </c>
      <c r="C47" s="82">
        <f>C$20*'Domicílios'!C100</f>
        <v>15.75328386</v>
      </c>
      <c r="D47" s="82">
        <f>D$20*'Domicílios'!D100</f>
        <v>48.93873322</v>
      </c>
      <c r="E47" s="82">
        <f>E$20*'Domicílios'!E100</f>
        <v>11.12257979</v>
      </c>
      <c r="F47" s="82">
        <f>F$20*'Domicílios'!F100</f>
        <v>30.03296322</v>
      </c>
      <c r="G47" s="83">
        <f>G$20*'Domicílios'!G100</f>
        <v>11.46912073</v>
      </c>
    </row>
    <row r="48">
      <c r="B48" s="38">
        <v>2047.0</v>
      </c>
      <c r="C48" s="82">
        <f>C$20*'Domicílios'!C101</f>
        <v>15.92722473</v>
      </c>
      <c r="D48" s="82">
        <f>D$20*'Domicílios'!D101</f>
        <v>49.4638297</v>
      </c>
      <c r="E48" s="82">
        <f>E$20*'Domicílios'!E101</f>
        <v>11.29021252</v>
      </c>
      <c r="F48" s="82">
        <f>F$20*'Domicílios'!F101</f>
        <v>30.30888094</v>
      </c>
      <c r="G48" s="83">
        <f>G$20*'Domicílios'!G101</f>
        <v>11.64255941</v>
      </c>
    </row>
    <row r="49">
      <c r="B49" s="38">
        <v>2048.0</v>
      </c>
      <c r="C49" s="82">
        <f>C$20*'Domicílios'!C102</f>
        <v>16.10190154</v>
      </c>
      <c r="D49" s="82">
        <f>D$20*'Domicílios'!D102</f>
        <v>49.98897924</v>
      </c>
      <c r="E49" s="82">
        <f>E$20*'Domicílios'!E102</f>
        <v>11.45891842</v>
      </c>
      <c r="F49" s="82">
        <f>F$20*'Domicílios'!F102</f>
        <v>30.58251814</v>
      </c>
      <c r="G49" s="83">
        <f>G$20*'Domicílios'!G102</f>
        <v>11.81689628</v>
      </c>
    </row>
    <row r="50">
      <c r="B50" s="38">
        <v>2049.0</v>
      </c>
      <c r="C50" s="82">
        <f>C$20*'Domicílios'!C103</f>
        <v>16.27732855</v>
      </c>
      <c r="D50" s="82">
        <f>D$20*'Domicílios'!D103</f>
        <v>50.51424737</v>
      </c>
      <c r="E50" s="82">
        <f>E$20*'Domicílios'!E103</f>
        <v>11.62865214</v>
      </c>
      <c r="F50" s="82">
        <f>F$20*'Domicílios'!F103</f>
        <v>30.85377222</v>
      </c>
      <c r="G50" s="83">
        <f>G$20*'Domicílios'!G103</f>
        <v>11.99209123</v>
      </c>
    </row>
    <row r="51">
      <c r="B51" s="42">
        <v>2050.0</v>
      </c>
      <c r="C51" s="84">
        <f>C$20*'Domicílios'!C104</f>
        <v>16.4534721</v>
      </c>
      <c r="D51" s="84">
        <f>D$20*'Domicílios'!D104</f>
        <v>51.03964875</v>
      </c>
      <c r="E51" s="84">
        <f>E$20*'Domicílios'!E104</f>
        <v>11.79936969</v>
      </c>
      <c r="F51" s="84">
        <f>F$20*'Domicílios'!F104</f>
        <v>31.12252283</v>
      </c>
      <c r="G51" s="85">
        <f>G$20*'Domicílios'!G104</f>
        <v>12.16815824</v>
      </c>
    </row>
    <row r="53">
      <c r="C53" s="4" t="s">
        <v>30</v>
      </c>
      <c r="D53" s="24"/>
      <c r="E53" s="24"/>
      <c r="F53" s="24"/>
      <c r="G53" s="5"/>
    </row>
    <row r="54">
      <c r="B54" s="6">
        <v>2019.0</v>
      </c>
      <c r="C54" s="25" t="s">
        <v>21</v>
      </c>
      <c r="D54" s="25" t="s">
        <v>22</v>
      </c>
      <c r="E54" s="25" t="s">
        <v>23</v>
      </c>
      <c r="F54" s="25" t="s">
        <v>24</v>
      </c>
      <c r="G54" s="7" t="s">
        <v>25</v>
      </c>
    </row>
    <row r="55">
      <c r="B55" s="65" t="s">
        <v>31</v>
      </c>
      <c r="C55" s="86">
        <v>2092.0</v>
      </c>
      <c r="D55" s="86">
        <v>3619.0</v>
      </c>
      <c r="E55" s="86">
        <v>2318.0</v>
      </c>
      <c r="F55" s="86">
        <v>637.0</v>
      </c>
      <c r="G55" s="87">
        <v>176.0</v>
      </c>
    </row>
    <row r="56">
      <c r="B56" s="88" t="s">
        <v>32</v>
      </c>
      <c r="C56" s="89">
        <v>29.0</v>
      </c>
      <c r="D56" s="89">
        <v>78.0</v>
      </c>
      <c r="E56" s="89">
        <v>50.0</v>
      </c>
      <c r="F56" s="89">
        <v>0.0</v>
      </c>
      <c r="G56" s="90">
        <v>0.0</v>
      </c>
    </row>
    <row r="57">
      <c r="B57" s="88" t="s">
        <v>33</v>
      </c>
      <c r="C57" s="89">
        <v>36.0</v>
      </c>
      <c r="D57" s="89">
        <v>103.0</v>
      </c>
      <c r="E57" s="89">
        <v>0.0</v>
      </c>
      <c r="F57" s="89">
        <v>0.0</v>
      </c>
      <c r="G57" s="90">
        <v>0.0</v>
      </c>
    </row>
    <row r="58">
      <c r="B58" s="88" t="s">
        <v>34</v>
      </c>
      <c r="C58" s="89">
        <v>0.0</v>
      </c>
      <c r="D58" s="89">
        <v>0.0</v>
      </c>
      <c r="E58" s="89">
        <v>1.0</v>
      </c>
      <c r="F58" s="89">
        <v>0.0</v>
      </c>
      <c r="G58" s="90">
        <v>0.0</v>
      </c>
    </row>
    <row r="59">
      <c r="B59" s="88" t="s">
        <v>35</v>
      </c>
      <c r="C59" s="89">
        <v>1.0</v>
      </c>
      <c r="D59" s="89">
        <v>4.0</v>
      </c>
      <c r="E59" s="89">
        <v>1.0</v>
      </c>
      <c r="F59" s="89">
        <v>0.0</v>
      </c>
      <c r="G59" s="90">
        <v>4.0</v>
      </c>
    </row>
    <row r="60">
      <c r="B60" s="88" t="s">
        <v>36</v>
      </c>
      <c r="C60" s="89">
        <v>12.0</v>
      </c>
      <c r="D60" s="89">
        <v>1074.0</v>
      </c>
      <c r="E60" s="89">
        <v>1045.0</v>
      </c>
      <c r="F60" s="89">
        <v>6918.0</v>
      </c>
      <c r="G60" s="90">
        <v>5146.0</v>
      </c>
    </row>
    <row r="61">
      <c r="B61" s="91" t="s">
        <v>37</v>
      </c>
      <c r="C61" s="92">
        <v>59.0</v>
      </c>
      <c r="D61" s="92">
        <v>50.0</v>
      </c>
      <c r="E61" s="92">
        <v>6.0</v>
      </c>
      <c r="F61" s="92">
        <v>2.0</v>
      </c>
      <c r="G61" s="93">
        <v>36.0</v>
      </c>
    </row>
    <row r="63">
      <c r="C63" s="4" t="s">
        <v>38</v>
      </c>
      <c r="D63" s="24"/>
      <c r="E63" s="24"/>
      <c r="F63" s="24"/>
      <c r="G63" s="5"/>
    </row>
    <row r="64">
      <c r="B64" s="6">
        <v>2019.0</v>
      </c>
      <c r="C64" s="25" t="s">
        <v>21</v>
      </c>
      <c r="D64" s="25" t="s">
        <v>22</v>
      </c>
      <c r="E64" s="25" t="s">
        <v>23</v>
      </c>
      <c r="F64" s="25" t="s">
        <v>24</v>
      </c>
      <c r="G64" s="7" t="s">
        <v>25</v>
      </c>
    </row>
    <row r="65">
      <c r="B65" s="65" t="s">
        <v>31</v>
      </c>
      <c r="C65" s="94">
        <f t="shared" ref="C65:G65" si="3">C55/sum(C$55:C$61)</f>
        <v>0.9385374607</v>
      </c>
      <c r="D65" s="94">
        <f t="shared" si="3"/>
        <v>0.734375</v>
      </c>
      <c r="E65" s="94">
        <f t="shared" si="3"/>
        <v>0.6775796551</v>
      </c>
      <c r="F65" s="94">
        <f t="shared" si="3"/>
        <v>0.08429270875</v>
      </c>
      <c r="G65" s="95">
        <f t="shared" si="3"/>
        <v>0.03282357329</v>
      </c>
    </row>
    <row r="66">
      <c r="B66" s="88" t="s">
        <v>32</v>
      </c>
      <c r="C66" s="96">
        <f t="shared" ref="C66:G66" si="4">C56/sum(C$55:C$61)</f>
        <v>0.01301031853</v>
      </c>
      <c r="D66" s="96">
        <f t="shared" si="4"/>
        <v>0.01582792208</v>
      </c>
      <c r="E66" s="96">
        <f t="shared" si="4"/>
        <v>0.01461560947</v>
      </c>
      <c r="F66" s="96">
        <f t="shared" si="4"/>
        <v>0</v>
      </c>
      <c r="G66" s="97">
        <f t="shared" si="4"/>
        <v>0</v>
      </c>
    </row>
    <row r="67">
      <c r="B67" s="88" t="s">
        <v>33</v>
      </c>
      <c r="C67" s="96">
        <f t="shared" ref="C67:G67" si="5">C57/sum(C$55:C$61)</f>
        <v>0.01615074024</v>
      </c>
      <c r="D67" s="96">
        <f t="shared" si="5"/>
        <v>0.02090097403</v>
      </c>
      <c r="E67" s="96">
        <f t="shared" si="5"/>
        <v>0</v>
      </c>
      <c r="F67" s="96">
        <f t="shared" si="5"/>
        <v>0</v>
      </c>
      <c r="G67" s="97">
        <f t="shared" si="5"/>
        <v>0</v>
      </c>
    </row>
    <row r="68">
      <c r="B68" s="88" t="s">
        <v>34</v>
      </c>
      <c r="C68" s="96">
        <f t="shared" ref="C68:G68" si="6">C58/sum(C$55:C$61)</f>
        <v>0</v>
      </c>
      <c r="D68" s="96">
        <f t="shared" si="6"/>
        <v>0</v>
      </c>
      <c r="E68" s="96">
        <f t="shared" si="6"/>
        <v>0.0002923121894</v>
      </c>
      <c r="F68" s="96">
        <f t="shared" si="6"/>
        <v>0</v>
      </c>
      <c r="G68" s="97">
        <f t="shared" si="6"/>
        <v>0</v>
      </c>
    </row>
    <row r="69">
      <c r="B69" s="88" t="s">
        <v>35</v>
      </c>
      <c r="C69" s="96">
        <f t="shared" ref="C69:G69" si="7">C59/sum(C$55:C$61)</f>
        <v>0.0004486316734</v>
      </c>
      <c r="D69" s="96">
        <f t="shared" si="7"/>
        <v>0.0008116883117</v>
      </c>
      <c r="E69" s="96">
        <f t="shared" si="7"/>
        <v>0.0002923121894</v>
      </c>
      <c r="F69" s="96">
        <f t="shared" si="7"/>
        <v>0</v>
      </c>
      <c r="G69" s="97">
        <f t="shared" si="7"/>
        <v>0.0007459903021</v>
      </c>
    </row>
    <row r="70">
      <c r="B70" s="88" t="s">
        <v>36</v>
      </c>
      <c r="C70" s="96">
        <f t="shared" ref="C70:G70" si="8">C60/sum(C$55:C$61)</f>
        <v>0.005383580081</v>
      </c>
      <c r="D70" s="96">
        <f t="shared" si="8"/>
        <v>0.2179383117</v>
      </c>
      <c r="E70" s="96">
        <f t="shared" si="8"/>
        <v>0.3054662379</v>
      </c>
      <c r="F70" s="96">
        <f t="shared" si="8"/>
        <v>0.915442636</v>
      </c>
      <c r="G70" s="97">
        <f t="shared" si="8"/>
        <v>0.9597165237</v>
      </c>
    </row>
    <row r="71">
      <c r="B71" s="91" t="s">
        <v>37</v>
      </c>
      <c r="C71" s="98">
        <f t="shared" ref="C71:G71" si="9">C61/sum(C$55:C$61)</f>
        <v>0.02646926873</v>
      </c>
      <c r="D71" s="98">
        <f t="shared" si="9"/>
        <v>0.0101461039</v>
      </c>
      <c r="E71" s="98">
        <f t="shared" si="9"/>
        <v>0.001753873137</v>
      </c>
      <c r="F71" s="98">
        <f t="shared" si="9"/>
        <v>0.0002646552865</v>
      </c>
      <c r="G71" s="99">
        <f t="shared" si="9"/>
        <v>0.006713912719</v>
      </c>
    </row>
    <row r="73">
      <c r="C73" s="4" t="s">
        <v>39</v>
      </c>
      <c r="D73" s="24"/>
      <c r="E73" s="24"/>
      <c r="F73" s="24"/>
      <c r="G73" s="5"/>
    </row>
    <row r="74">
      <c r="B74" s="6">
        <v>2050.0</v>
      </c>
      <c r="C74" s="25" t="s">
        <v>21</v>
      </c>
      <c r="D74" s="25" t="s">
        <v>22</v>
      </c>
      <c r="E74" s="25" t="s">
        <v>23</v>
      </c>
      <c r="F74" s="25" t="s">
        <v>24</v>
      </c>
      <c r="G74" s="7" t="s">
        <v>25</v>
      </c>
    </row>
    <row r="75">
      <c r="B75" s="65" t="s">
        <v>40</v>
      </c>
      <c r="C75" s="100">
        <v>0.0054</v>
      </c>
      <c r="D75" s="100">
        <v>0.21793831168831168</v>
      </c>
      <c r="E75" s="100">
        <v>0.3054662379421222</v>
      </c>
      <c r="F75" s="100">
        <v>0.9154426359666534</v>
      </c>
      <c r="G75" s="101">
        <v>0.9597165236851921</v>
      </c>
    </row>
    <row r="76">
      <c r="B76" s="88" t="s">
        <v>41</v>
      </c>
      <c r="C76" s="102">
        <v>0.005</v>
      </c>
      <c r="D76" s="102">
        <v>0.15</v>
      </c>
      <c r="E76" s="102">
        <v>0.25</v>
      </c>
      <c r="F76" s="102">
        <v>0.8</v>
      </c>
      <c r="G76" s="103">
        <v>0.85</v>
      </c>
    </row>
    <row r="77">
      <c r="B77" s="91" t="s">
        <v>42</v>
      </c>
      <c r="C77" s="104">
        <v>0.004</v>
      </c>
      <c r="D77" s="104">
        <v>0.1</v>
      </c>
      <c r="E77" s="104">
        <v>0.2</v>
      </c>
      <c r="F77" s="104">
        <v>0.7</v>
      </c>
      <c r="G77" s="105">
        <v>0.75</v>
      </c>
    </row>
    <row r="79">
      <c r="C79" s="4" t="s">
        <v>43</v>
      </c>
      <c r="D79" s="24"/>
      <c r="E79" s="24"/>
      <c r="F79" s="24"/>
      <c r="G79" s="5"/>
    </row>
    <row r="80">
      <c r="B80" s="106">
        <v>2050.0</v>
      </c>
      <c r="C80" s="66" t="s">
        <v>21</v>
      </c>
      <c r="D80" s="66" t="s">
        <v>22</v>
      </c>
      <c r="E80" s="66" t="s">
        <v>23</v>
      </c>
      <c r="F80" s="66" t="s">
        <v>24</v>
      </c>
      <c r="G80" s="67" t="s">
        <v>25</v>
      </c>
    </row>
    <row r="81">
      <c r="B81" s="65" t="s">
        <v>40</v>
      </c>
      <c r="C81" s="94">
        <f t="shared" ref="C81:G81" si="10">C65</f>
        <v>0.9385374607</v>
      </c>
      <c r="D81" s="94">
        <f t="shared" si="10"/>
        <v>0.734375</v>
      </c>
      <c r="E81" s="94">
        <f t="shared" si="10"/>
        <v>0.6775796551</v>
      </c>
      <c r="F81" s="94">
        <f t="shared" si="10"/>
        <v>0.08429270875</v>
      </c>
      <c r="G81" s="95">
        <f t="shared" si="10"/>
        <v>0.03282357329</v>
      </c>
    </row>
    <row r="82">
      <c r="B82" s="88" t="s">
        <v>41</v>
      </c>
      <c r="C82" s="96">
        <f t="shared" ref="C82:G82" si="11">(C$75-C76) + C$65</f>
        <v>0.9389374607</v>
      </c>
      <c r="D82" s="96">
        <f t="shared" si="11"/>
        <v>0.8023133117</v>
      </c>
      <c r="E82" s="96">
        <f t="shared" si="11"/>
        <v>0.733045893</v>
      </c>
      <c r="F82" s="96">
        <f t="shared" si="11"/>
        <v>0.1997353447</v>
      </c>
      <c r="G82" s="97">
        <f t="shared" si="11"/>
        <v>0.142540097</v>
      </c>
    </row>
    <row r="83">
      <c r="B83" s="91" t="s">
        <v>42</v>
      </c>
      <c r="C83" s="98">
        <f t="shared" ref="C83:G83" si="12">(C$75-C77) + C$65</f>
        <v>0.9399374607</v>
      </c>
      <c r="D83" s="98">
        <f t="shared" si="12"/>
        <v>0.8523133117</v>
      </c>
      <c r="E83" s="98">
        <f t="shared" si="12"/>
        <v>0.783045893</v>
      </c>
      <c r="F83" s="98">
        <f t="shared" si="12"/>
        <v>0.2997353447</v>
      </c>
      <c r="G83" s="99">
        <f t="shared" si="12"/>
        <v>0.242540097</v>
      </c>
    </row>
    <row r="85">
      <c r="C85" s="4" t="s">
        <v>44</v>
      </c>
      <c r="D85" s="24"/>
      <c r="E85" s="24"/>
      <c r="F85" s="24"/>
      <c r="G85" s="5"/>
    </row>
    <row r="86">
      <c r="B86" s="6">
        <v>2023.0</v>
      </c>
      <c r="C86" s="25" t="s">
        <v>21</v>
      </c>
      <c r="D86" s="25" t="s">
        <v>22</v>
      </c>
      <c r="E86" s="25" t="s">
        <v>23</v>
      </c>
      <c r="F86" s="25" t="s">
        <v>24</v>
      </c>
      <c r="G86" s="7" t="s">
        <v>25</v>
      </c>
      <c r="H86" s="107" t="s">
        <v>45</v>
      </c>
    </row>
    <row r="87">
      <c r="B87" s="6" t="s">
        <v>46</v>
      </c>
      <c r="C87" s="108">
        <f t="shared" ref="C87:G87" si="13">C$24*C81</f>
        <v>11.03482691</v>
      </c>
      <c r="D87" s="109">
        <f t="shared" si="13"/>
        <v>26.88387527</v>
      </c>
      <c r="E87" s="109">
        <f t="shared" si="13"/>
        <v>5.090719702</v>
      </c>
      <c r="F87" s="109">
        <f t="shared" si="13"/>
        <v>1.952512246</v>
      </c>
      <c r="G87" s="110">
        <f t="shared" si="13"/>
        <v>0.2532003877</v>
      </c>
      <c r="H87" s="111">
        <f>sum(C87:G87)</f>
        <v>45.21513452</v>
      </c>
    </row>
    <row r="89">
      <c r="C89" s="4" t="s">
        <v>47</v>
      </c>
      <c r="D89" s="24"/>
      <c r="E89" s="24"/>
      <c r="F89" s="24"/>
      <c r="G89" s="5"/>
    </row>
    <row r="90">
      <c r="B90" s="6">
        <v>2050.0</v>
      </c>
      <c r="C90" s="25" t="s">
        <v>21</v>
      </c>
      <c r="D90" s="25" t="s">
        <v>22</v>
      </c>
      <c r="E90" s="25" t="s">
        <v>23</v>
      </c>
      <c r="F90" s="25" t="s">
        <v>24</v>
      </c>
      <c r="G90" s="7" t="s">
        <v>25</v>
      </c>
      <c r="H90" s="107" t="s">
        <v>45</v>
      </c>
    </row>
    <row r="91">
      <c r="B91" s="65" t="s">
        <v>40</v>
      </c>
      <c r="C91" s="112">
        <f t="shared" ref="C91:G91" si="14">C$51*C81</f>
        <v>15.44219992</v>
      </c>
      <c r="D91" s="112">
        <f t="shared" si="14"/>
        <v>37.48224205</v>
      </c>
      <c r="E91" s="112">
        <f t="shared" si="14"/>
        <v>7.995012844</v>
      </c>
      <c r="F91" s="112">
        <f t="shared" si="14"/>
        <v>2.623401752</v>
      </c>
      <c r="G91" s="113">
        <f t="shared" si="14"/>
        <v>0.3994024337</v>
      </c>
      <c r="H91" s="111">
        <f t="shared" ref="H91:H93" si="16">sum(C91:G91)</f>
        <v>63.94225901</v>
      </c>
    </row>
    <row r="92">
      <c r="B92" s="88" t="s">
        <v>41</v>
      </c>
      <c r="C92" s="114">
        <f t="shared" ref="C92:G92" si="15">C$51*C82</f>
        <v>15.44878131</v>
      </c>
      <c r="D92" s="114">
        <f t="shared" si="15"/>
        <v>40.94978962</v>
      </c>
      <c r="E92" s="114">
        <f t="shared" si="15"/>
        <v>8.649479491</v>
      </c>
      <c r="F92" s="114">
        <f t="shared" si="15"/>
        <v>6.216267825</v>
      </c>
      <c r="G92" s="115">
        <f t="shared" si="15"/>
        <v>1.734450455</v>
      </c>
      <c r="H92" s="111">
        <f t="shared" si="16"/>
        <v>72.9987687</v>
      </c>
    </row>
    <row r="93">
      <c r="B93" s="91" t="s">
        <v>42</v>
      </c>
      <c r="C93" s="80">
        <f t="shared" ref="C93:G93" si="17">C$51*C83</f>
        <v>15.46523479</v>
      </c>
      <c r="D93" s="80">
        <f t="shared" si="17"/>
        <v>43.50177206</v>
      </c>
      <c r="E93" s="80">
        <f t="shared" si="17"/>
        <v>9.239447975</v>
      </c>
      <c r="F93" s="80">
        <f t="shared" si="17"/>
        <v>9.328520108</v>
      </c>
      <c r="G93" s="81">
        <f t="shared" si="17"/>
        <v>2.951266278</v>
      </c>
      <c r="H93" s="111">
        <f t="shared" si="16"/>
        <v>80.4862412</v>
      </c>
    </row>
    <row r="95">
      <c r="C95" s="4" t="s">
        <v>48</v>
      </c>
      <c r="D95" s="24"/>
      <c r="E95" s="24"/>
      <c r="F95" s="24"/>
      <c r="G95" s="5"/>
    </row>
    <row r="96">
      <c r="B96" s="6" t="s">
        <v>49</v>
      </c>
      <c r="C96" s="25" t="s">
        <v>21</v>
      </c>
      <c r="D96" s="25" t="s">
        <v>22</v>
      </c>
      <c r="E96" s="25" t="s">
        <v>23</v>
      </c>
      <c r="F96" s="25" t="s">
        <v>24</v>
      </c>
      <c r="G96" s="7" t="s">
        <v>25</v>
      </c>
      <c r="H96" s="107" t="s">
        <v>45</v>
      </c>
      <c r="I96" s="116" t="s">
        <v>50</v>
      </c>
    </row>
    <row r="97">
      <c r="B97" s="65" t="s">
        <v>40</v>
      </c>
      <c r="C97" s="112">
        <f t="shared" ref="C97:G97" si="18">C91-C$87</f>
        <v>4.407373015</v>
      </c>
      <c r="D97" s="112">
        <f t="shared" si="18"/>
        <v>10.59836678</v>
      </c>
      <c r="E97" s="112">
        <f t="shared" si="18"/>
        <v>2.904293142</v>
      </c>
      <c r="F97" s="112">
        <f t="shared" si="18"/>
        <v>0.6708895061</v>
      </c>
      <c r="G97" s="113">
        <f t="shared" si="18"/>
        <v>0.146202046</v>
      </c>
      <c r="H97" s="111">
        <f t="shared" ref="H97:H99" si="20">sum(C97:G97)</f>
        <v>18.72712449</v>
      </c>
      <c r="I97" s="117">
        <f t="shared" ref="I97:I99" si="21">H97/$H$87</f>
        <v>0.4141782324</v>
      </c>
    </row>
    <row r="98">
      <c r="B98" s="88" t="s">
        <v>41</v>
      </c>
      <c r="C98" s="114">
        <f t="shared" ref="C98:G98" si="19">C92-C$87</f>
        <v>4.413954404</v>
      </c>
      <c r="D98" s="114">
        <f t="shared" si="19"/>
        <v>14.06591435</v>
      </c>
      <c r="E98" s="114">
        <f t="shared" si="19"/>
        <v>3.558759789</v>
      </c>
      <c r="F98" s="114">
        <f t="shared" si="19"/>
        <v>4.263755579</v>
      </c>
      <c r="G98" s="115">
        <f t="shared" si="19"/>
        <v>1.481250067</v>
      </c>
      <c r="H98" s="111">
        <f t="shared" si="20"/>
        <v>27.78363419</v>
      </c>
      <c r="I98" s="117">
        <f t="shared" si="21"/>
        <v>0.6144764244</v>
      </c>
    </row>
    <row r="99">
      <c r="B99" s="91" t="s">
        <v>42</v>
      </c>
      <c r="C99" s="80">
        <f t="shared" ref="C99:G99" si="22">C93-C$87</f>
        <v>4.430407876</v>
      </c>
      <c r="D99" s="80">
        <f t="shared" si="22"/>
        <v>16.61789678</v>
      </c>
      <c r="E99" s="80">
        <f t="shared" si="22"/>
        <v>4.148728273</v>
      </c>
      <c r="F99" s="80">
        <f t="shared" si="22"/>
        <v>7.376007862</v>
      </c>
      <c r="G99" s="81">
        <f t="shared" si="22"/>
        <v>2.698065891</v>
      </c>
      <c r="H99" s="111">
        <f t="shared" si="20"/>
        <v>35.27110669</v>
      </c>
      <c r="I99" s="117">
        <f t="shared" si="21"/>
        <v>0.7800730234</v>
      </c>
    </row>
    <row r="101">
      <c r="C101" s="4" t="s">
        <v>51</v>
      </c>
      <c r="D101" s="24"/>
      <c r="E101" s="24"/>
      <c r="F101" s="24"/>
      <c r="G101" s="5"/>
    </row>
    <row r="102">
      <c r="B102" s="4" t="s">
        <v>1</v>
      </c>
      <c r="C102" s="25" t="s">
        <v>21</v>
      </c>
      <c r="D102" s="25" t="s">
        <v>22</v>
      </c>
      <c r="E102" s="25" t="s">
        <v>23</v>
      </c>
      <c r="F102" s="25" t="s">
        <v>24</v>
      </c>
      <c r="G102" s="7" t="s">
        <v>25</v>
      </c>
      <c r="H102" s="6" t="s">
        <v>52</v>
      </c>
    </row>
    <row r="103">
      <c r="B103" s="38">
        <v>2023.0</v>
      </c>
      <c r="C103" s="82">
        <f t="shared" ref="C103:G103" si="23">C87</f>
        <v>11.03482691</v>
      </c>
      <c r="D103" s="82">
        <f t="shared" si="23"/>
        <v>26.88387527</v>
      </c>
      <c r="E103" s="82">
        <f t="shared" si="23"/>
        <v>5.090719702</v>
      </c>
      <c r="F103" s="82">
        <f t="shared" si="23"/>
        <v>1.952512246</v>
      </c>
      <c r="G103" s="83">
        <f t="shared" si="23"/>
        <v>0.2532003877</v>
      </c>
      <c r="H103" s="46">
        <f t="shared" ref="H103:H130" si="25">sum(C103:G103)</f>
        <v>45.21513452</v>
      </c>
    </row>
    <row r="104">
      <c r="B104" s="38">
        <v>2024.0</v>
      </c>
      <c r="C104" s="82">
        <f t="shared" ref="C104:G104" si="24">((C$130-C$103) / ($B$130-$B$103) * ($B104-$B$103))+C$103</f>
        <v>11.19806295</v>
      </c>
      <c r="D104" s="82">
        <f t="shared" si="24"/>
        <v>27.27640738</v>
      </c>
      <c r="E104" s="82">
        <f t="shared" si="24"/>
        <v>5.198286115</v>
      </c>
      <c r="F104" s="82">
        <f t="shared" si="24"/>
        <v>1.977360006</v>
      </c>
      <c r="G104" s="83">
        <f t="shared" si="24"/>
        <v>0.2586152783</v>
      </c>
      <c r="H104" s="46">
        <f t="shared" si="25"/>
        <v>45.90873172</v>
      </c>
    </row>
    <row r="105">
      <c r="B105" s="38">
        <v>2025.0</v>
      </c>
      <c r="C105" s="82">
        <f t="shared" ref="C105:G105" si="26">((C$130-C$103) / ($B$130-$B$103) * ($B105-$B$103))+C$103</f>
        <v>11.36129898</v>
      </c>
      <c r="D105" s="82">
        <f t="shared" si="26"/>
        <v>27.66893948</v>
      </c>
      <c r="E105" s="82">
        <f t="shared" si="26"/>
        <v>5.305852527</v>
      </c>
      <c r="F105" s="82">
        <f t="shared" si="26"/>
        <v>2.002207765</v>
      </c>
      <c r="G105" s="83">
        <f t="shared" si="26"/>
        <v>0.2640301689</v>
      </c>
      <c r="H105" s="46">
        <f t="shared" si="25"/>
        <v>46.60232892</v>
      </c>
    </row>
    <row r="106">
      <c r="B106" s="38">
        <v>2026.0</v>
      </c>
      <c r="C106" s="82">
        <f t="shared" ref="C106:G106" si="27">((C$130-C$103) / ($B$130-$B$103) * ($B106-$B$103))+C$103</f>
        <v>11.52453502</v>
      </c>
      <c r="D106" s="82">
        <f t="shared" si="27"/>
        <v>28.06147158</v>
      </c>
      <c r="E106" s="82">
        <f t="shared" si="27"/>
        <v>5.41341894</v>
      </c>
      <c r="F106" s="82">
        <f t="shared" si="27"/>
        <v>2.027055525</v>
      </c>
      <c r="G106" s="83">
        <f t="shared" si="27"/>
        <v>0.2694450595</v>
      </c>
      <c r="H106" s="46">
        <f t="shared" si="25"/>
        <v>47.29592613</v>
      </c>
    </row>
    <row r="107">
      <c r="B107" s="38">
        <v>2027.0</v>
      </c>
      <c r="C107" s="82">
        <f t="shared" ref="C107:G107" si="28">((C$130-C$103) / ($B$130-$B$103) * ($B107-$B$103))+C$103</f>
        <v>11.68777106</v>
      </c>
      <c r="D107" s="82">
        <f t="shared" si="28"/>
        <v>28.45400368</v>
      </c>
      <c r="E107" s="82">
        <f t="shared" si="28"/>
        <v>5.520985353</v>
      </c>
      <c r="F107" s="82">
        <f t="shared" si="28"/>
        <v>2.051903284</v>
      </c>
      <c r="G107" s="83">
        <f t="shared" si="28"/>
        <v>0.2748599501</v>
      </c>
      <c r="H107" s="46">
        <f t="shared" si="25"/>
        <v>47.98952333</v>
      </c>
    </row>
    <row r="108">
      <c r="B108" s="38">
        <v>2028.0</v>
      </c>
      <c r="C108" s="82">
        <f t="shared" ref="C108:G108" si="29">((C$130-C$103) / ($B$130-$B$103) * ($B108-$B$103))+C$103</f>
        <v>11.8510071</v>
      </c>
      <c r="D108" s="82">
        <f t="shared" si="29"/>
        <v>28.84653579</v>
      </c>
      <c r="E108" s="82">
        <f t="shared" si="29"/>
        <v>5.628551765</v>
      </c>
      <c r="F108" s="82">
        <f t="shared" si="29"/>
        <v>2.076751043</v>
      </c>
      <c r="G108" s="83">
        <f t="shared" si="29"/>
        <v>0.2802748406</v>
      </c>
      <c r="H108" s="46">
        <f t="shared" si="25"/>
        <v>48.68312053</v>
      </c>
    </row>
    <row r="109">
      <c r="B109" s="38">
        <v>2029.0</v>
      </c>
      <c r="C109" s="82">
        <f t="shared" ref="C109:G109" si="30">((C$130-C$103) / ($B$130-$B$103) * ($B109-$B$103))+C$103</f>
        <v>12.01424313</v>
      </c>
      <c r="D109" s="82">
        <f t="shared" si="30"/>
        <v>29.23906789</v>
      </c>
      <c r="E109" s="82">
        <f t="shared" si="30"/>
        <v>5.736118178</v>
      </c>
      <c r="F109" s="82">
        <f t="shared" si="30"/>
        <v>2.101598803</v>
      </c>
      <c r="G109" s="83">
        <f t="shared" si="30"/>
        <v>0.2856897312</v>
      </c>
      <c r="H109" s="46">
        <f t="shared" si="25"/>
        <v>49.37671774</v>
      </c>
    </row>
    <row r="110">
      <c r="B110" s="38">
        <v>2030.0</v>
      </c>
      <c r="C110" s="82">
        <f t="shared" ref="C110:G110" si="31">((C$130-C$103) / ($B$130-$B$103) * ($B110-$B$103))+C$103</f>
        <v>12.17747917</v>
      </c>
      <c r="D110" s="82">
        <f t="shared" si="31"/>
        <v>29.63159999</v>
      </c>
      <c r="E110" s="82">
        <f t="shared" si="31"/>
        <v>5.843684591</v>
      </c>
      <c r="F110" s="82">
        <f t="shared" si="31"/>
        <v>2.126446562</v>
      </c>
      <c r="G110" s="83">
        <f t="shared" si="31"/>
        <v>0.2911046218</v>
      </c>
      <c r="H110" s="46">
        <f t="shared" si="25"/>
        <v>50.07031494</v>
      </c>
    </row>
    <row r="111">
      <c r="B111" s="38">
        <v>2031.0</v>
      </c>
      <c r="C111" s="82">
        <f t="shared" ref="C111:G111" si="32">((C$130-C$103) / ($B$130-$B$103) * ($B111-$B$103))+C$103</f>
        <v>12.34071521</v>
      </c>
      <c r="D111" s="82">
        <f t="shared" si="32"/>
        <v>30.0241321</v>
      </c>
      <c r="E111" s="82">
        <f t="shared" si="32"/>
        <v>5.951251003</v>
      </c>
      <c r="F111" s="82">
        <f t="shared" si="32"/>
        <v>2.151294322</v>
      </c>
      <c r="G111" s="83">
        <f t="shared" si="32"/>
        <v>0.2965195124</v>
      </c>
      <c r="H111" s="46">
        <f t="shared" si="25"/>
        <v>50.76391214</v>
      </c>
    </row>
    <row r="112">
      <c r="B112" s="38">
        <v>2032.0</v>
      </c>
      <c r="C112" s="82">
        <f t="shared" ref="C112:G112" si="33">((C$130-C$103) / ($B$130-$B$103) * ($B112-$B$103))+C$103</f>
        <v>12.50395125</v>
      </c>
      <c r="D112" s="82">
        <f t="shared" si="33"/>
        <v>30.4166642</v>
      </c>
      <c r="E112" s="82">
        <f t="shared" si="33"/>
        <v>6.058817416</v>
      </c>
      <c r="F112" s="82">
        <f t="shared" si="33"/>
        <v>2.176142081</v>
      </c>
      <c r="G112" s="83">
        <f t="shared" si="33"/>
        <v>0.301934403</v>
      </c>
      <c r="H112" s="46">
        <f t="shared" si="25"/>
        <v>51.45750935</v>
      </c>
    </row>
    <row r="113">
      <c r="B113" s="38">
        <v>2033.0</v>
      </c>
      <c r="C113" s="82">
        <f t="shared" ref="C113:G113" si="34">((C$130-C$103) / ($B$130-$B$103) * ($B113-$B$103))+C$103</f>
        <v>12.66718729</v>
      </c>
      <c r="D113" s="82">
        <f t="shared" si="34"/>
        <v>30.8091963</v>
      </c>
      <c r="E113" s="82">
        <f t="shared" si="34"/>
        <v>6.166383829</v>
      </c>
      <c r="F113" s="82">
        <f t="shared" si="34"/>
        <v>2.200989841</v>
      </c>
      <c r="G113" s="83">
        <f t="shared" si="34"/>
        <v>0.3073492936</v>
      </c>
      <c r="H113" s="46">
        <f t="shared" si="25"/>
        <v>52.15110655</v>
      </c>
    </row>
    <row r="114">
      <c r="B114" s="38">
        <v>2034.0</v>
      </c>
      <c r="C114" s="82">
        <f t="shared" ref="C114:G114" si="35">((C$130-C$103) / ($B$130-$B$103) * ($B114-$B$103))+C$103</f>
        <v>12.83042332</v>
      </c>
      <c r="D114" s="82">
        <f t="shared" si="35"/>
        <v>31.20172841</v>
      </c>
      <c r="E114" s="82">
        <f t="shared" si="35"/>
        <v>6.273950241</v>
      </c>
      <c r="F114" s="82">
        <f t="shared" si="35"/>
        <v>2.2258376</v>
      </c>
      <c r="G114" s="83">
        <f t="shared" si="35"/>
        <v>0.3127641842</v>
      </c>
      <c r="H114" s="46">
        <f t="shared" si="25"/>
        <v>52.84470375</v>
      </c>
    </row>
    <row r="115">
      <c r="B115" s="38">
        <v>2035.0</v>
      </c>
      <c r="C115" s="82">
        <f t="shared" ref="C115:G115" si="36">((C$130-C$103) / ($B$130-$B$103) * ($B115-$B$103))+C$103</f>
        <v>12.99365936</v>
      </c>
      <c r="D115" s="82">
        <f t="shared" si="36"/>
        <v>31.59426051</v>
      </c>
      <c r="E115" s="82">
        <f t="shared" si="36"/>
        <v>6.381516654</v>
      </c>
      <c r="F115" s="82">
        <f t="shared" si="36"/>
        <v>2.25068536</v>
      </c>
      <c r="G115" s="83">
        <f t="shared" si="36"/>
        <v>0.3181790748</v>
      </c>
      <c r="H115" s="46">
        <f t="shared" si="25"/>
        <v>53.53830096</v>
      </c>
    </row>
    <row r="116">
      <c r="B116" s="38">
        <v>2036.0</v>
      </c>
      <c r="C116" s="82">
        <f t="shared" ref="C116:G116" si="37">((C$130-C$103) / ($B$130-$B$103) * ($B116-$B$103))+C$103</f>
        <v>13.1568954</v>
      </c>
      <c r="D116" s="82">
        <f t="shared" si="37"/>
        <v>31.98679261</v>
      </c>
      <c r="E116" s="82">
        <f t="shared" si="37"/>
        <v>6.489083067</v>
      </c>
      <c r="F116" s="82">
        <f t="shared" si="37"/>
        <v>2.275533119</v>
      </c>
      <c r="G116" s="83">
        <f t="shared" si="37"/>
        <v>0.3235939654</v>
      </c>
      <c r="H116" s="46">
        <f t="shared" si="25"/>
        <v>54.23189816</v>
      </c>
    </row>
    <row r="117">
      <c r="B117" s="38">
        <v>2037.0</v>
      </c>
      <c r="C117" s="82">
        <f t="shared" ref="C117:G117" si="38">((C$130-C$103) / ($B$130-$B$103) * ($B117-$B$103))+C$103</f>
        <v>13.32013144</v>
      </c>
      <c r="D117" s="82">
        <f t="shared" si="38"/>
        <v>32.37932471</v>
      </c>
      <c r="E117" s="82">
        <f t="shared" si="38"/>
        <v>6.596649479</v>
      </c>
      <c r="F117" s="82">
        <f t="shared" si="38"/>
        <v>2.300380879</v>
      </c>
      <c r="G117" s="83">
        <f t="shared" si="38"/>
        <v>0.329008856</v>
      </c>
      <c r="H117" s="46">
        <f t="shared" si="25"/>
        <v>54.92549536</v>
      </c>
    </row>
    <row r="118">
      <c r="B118" s="38">
        <v>2038.0</v>
      </c>
      <c r="C118" s="82">
        <f t="shared" ref="C118:G118" si="39">((C$130-C$103) / ($B$130-$B$103) * ($B118-$B$103))+C$103</f>
        <v>13.48336747</v>
      </c>
      <c r="D118" s="82">
        <f t="shared" si="39"/>
        <v>32.77185682</v>
      </c>
      <c r="E118" s="82">
        <f t="shared" si="39"/>
        <v>6.704215892</v>
      </c>
      <c r="F118" s="82">
        <f t="shared" si="39"/>
        <v>2.325228638</v>
      </c>
      <c r="G118" s="83">
        <f t="shared" si="39"/>
        <v>0.3344237466</v>
      </c>
      <c r="H118" s="46">
        <f t="shared" si="25"/>
        <v>55.61909257</v>
      </c>
    </row>
    <row r="119">
      <c r="B119" s="38">
        <v>2039.0</v>
      </c>
      <c r="C119" s="82">
        <f t="shared" ref="C119:G119" si="40">((C$130-C$103) / ($B$130-$B$103) * ($B119-$B$103))+C$103</f>
        <v>13.64660351</v>
      </c>
      <c r="D119" s="82">
        <f t="shared" si="40"/>
        <v>33.16438892</v>
      </c>
      <c r="E119" s="82">
        <f t="shared" si="40"/>
        <v>6.811782305</v>
      </c>
      <c r="F119" s="82">
        <f t="shared" si="40"/>
        <v>2.350076398</v>
      </c>
      <c r="G119" s="83">
        <f t="shared" si="40"/>
        <v>0.3398386372</v>
      </c>
      <c r="H119" s="46">
        <f t="shared" si="25"/>
        <v>56.31268977</v>
      </c>
    </row>
    <row r="120">
      <c r="B120" s="38">
        <v>2040.0</v>
      </c>
      <c r="C120" s="82">
        <f t="shared" ref="C120:G120" si="41">((C$130-C$103) / ($B$130-$B$103) * ($B120-$B$103))+C$103</f>
        <v>13.80983955</v>
      </c>
      <c r="D120" s="82">
        <f t="shared" si="41"/>
        <v>33.55692102</v>
      </c>
      <c r="E120" s="82">
        <f t="shared" si="41"/>
        <v>6.919348717</v>
      </c>
      <c r="F120" s="82">
        <f t="shared" si="41"/>
        <v>2.374924157</v>
      </c>
      <c r="G120" s="83">
        <f t="shared" si="41"/>
        <v>0.3452535278</v>
      </c>
      <c r="H120" s="46">
        <f t="shared" si="25"/>
        <v>57.00628697</v>
      </c>
    </row>
    <row r="121">
      <c r="B121" s="38">
        <v>2041.0</v>
      </c>
      <c r="C121" s="82">
        <f t="shared" ref="C121:G121" si="42">((C$130-C$103) / ($B$130-$B$103) * ($B121-$B$103))+C$103</f>
        <v>13.97307559</v>
      </c>
      <c r="D121" s="82">
        <f t="shared" si="42"/>
        <v>33.94945313</v>
      </c>
      <c r="E121" s="82">
        <f t="shared" si="42"/>
        <v>7.02691513</v>
      </c>
      <c r="F121" s="82">
        <f t="shared" si="42"/>
        <v>2.399771917</v>
      </c>
      <c r="G121" s="83">
        <f t="shared" si="42"/>
        <v>0.3506684183</v>
      </c>
      <c r="H121" s="46">
        <f t="shared" si="25"/>
        <v>57.69988418</v>
      </c>
    </row>
    <row r="122">
      <c r="B122" s="38">
        <v>2042.0</v>
      </c>
      <c r="C122" s="82">
        <f t="shared" ref="C122:G122" si="43">((C$130-C$103) / ($B$130-$B$103) * ($B122-$B$103))+C$103</f>
        <v>14.13631162</v>
      </c>
      <c r="D122" s="82">
        <f t="shared" si="43"/>
        <v>34.34198523</v>
      </c>
      <c r="E122" s="82">
        <f t="shared" si="43"/>
        <v>7.134481543</v>
      </c>
      <c r="F122" s="82">
        <f t="shared" si="43"/>
        <v>2.424619676</v>
      </c>
      <c r="G122" s="83">
        <f t="shared" si="43"/>
        <v>0.3560833089</v>
      </c>
      <c r="H122" s="46">
        <f t="shared" si="25"/>
        <v>58.39348138</v>
      </c>
    </row>
    <row r="123">
      <c r="B123" s="38">
        <v>2043.0</v>
      </c>
      <c r="C123" s="82">
        <f t="shared" ref="C123:G123" si="44">((C$130-C$103) / ($B$130-$B$103) * ($B123-$B$103))+C$103</f>
        <v>14.29954766</v>
      </c>
      <c r="D123" s="82">
        <f t="shared" si="44"/>
        <v>34.73451733</v>
      </c>
      <c r="E123" s="82">
        <f t="shared" si="44"/>
        <v>7.242047955</v>
      </c>
      <c r="F123" s="82">
        <f t="shared" si="44"/>
        <v>2.449467436</v>
      </c>
      <c r="G123" s="83">
        <f t="shared" si="44"/>
        <v>0.3614981995</v>
      </c>
      <c r="H123" s="46">
        <f t="shared" si="25"/>
        <v>59.08707858</v>
      </c>
    </row>
    <row r="124">
      <c r="B124" s="38">
        <v>2044.0</v>
      </c>
      <c r="C124" s="82">
        <f t="shared" ref="C124:G124" si="45">((C$130-C$103) / ($B$130-$B$103) * ($B124-$B$103))+C$103</f>
        <v>14.4627837</v>
      </c>
      <c r="D124" s="82">
        <f t="shared" si="45"/>
        <v>35.12704944</v>
      </c>
      <c r="E124" s="82">
        <f t="shared" si="45"/>
        <v>7.349614368</v>
      </c>
      <c r="F124" s="82">
        <f t="shared" si="45"/>
        <v>2.474315195</v>
      </c>
      <c r="G124" s="83">
        <f t="shared" si="45"/>
        <v>0.3669130901</v>
      </c>
      <c r="H124" s="46">
        <f t="shared" si="25"/>
        <v>59.78067579</v>
      </c>
    </row>
    <row r="125">
      <c r="B125" s="38">
        <v>2045.0</v>
      </c>
      <c r="C125" s="82">
        <f t="shared" ref="C125:G125" si="46">((C$130-C$103) / ($B$130-$B$103) * ($B125-$B$103))+C$103</f>
        <v>14.62601974</v>
      </c>
      <c r="D125" s="82">
        <f t="shared" si="46"/>
        <v>35.51958154</v>
      </c>
      <c r="E125" s="82">
        <f t="shared" si="46"/>
        <v>7.457180781</v>
      </c>
      <c r="F125" s="82">
        <f t="shared" si="46"/>
        <v>2.499162955</v>
      </c>
      <c r="G125" s="83">
        <f t="shared" si="46"/>
        <v>0.3723279807</v>
      </c>
      <c r="H125" s="46">
        <f t="shared" si="25"/>
        <v>60.47427299</v>
      </c>
    </row>
    <row r="126">
      <c r="B126" s="38">
        <v>2046.0</v>
      </c>
      <c r="C126" s="82">
        <f t="shared" ref="C126:G126" si="47">((C$130-C$103) / ($B$130-$B$103) * ($B126-$B$103))+C$103</f>
        <v>14.78925577</v>
      </c>
      <c r="D126" s="82">
        <f t="shared" si="47"/>
        <v>35.91211364</v>
      </c>
      <c r="E126" s="82">
        <f t="shared" si="47"/>
        <v>7.564747193</v>
      </c>
      <c r="F126" s="82">
        <f t="shared" si="47"/>
        <v>2.524010714</v>
      </c>
      <c r="G126" s="83">
        <f t="shared" si="47"/>
        <v>0.3777428713</v>
      </c>
      <c r="H126" s="46">
        <f t="shared" si="25"/>
        <v>61.16787019</v>
      </c>
    </row>
    <row r="127">
      <c r="B127" s="38">
        <v>2047.0</v>
      </c>
      <c r="C127" s="82">
        <f t="shared" ref="C127:G127" si="48">((C$130-C$103) / ($B$130-$B$103) * ($B127-$B$103))+C$103</f>
        <v>14.95249181</v>
      </c>
      <c r="D127" s="82">
        <f t="shared" si="48"/>
        <v>36.30464574</v>
      </c>
      <c r="E127" s="82">
        <f t="shared" si="48"/>
        <v>7.672313606</v>
      </c>
      <c r="F127" s="82">
        <f t="shared" si="48"/>
        <v>2.548858474</v>
      </c>
      <c r="G127" s="83">
        <f t="shared" si="48"/>
        <v>0.3831577619</v>
      </c>
      <c r="H127" s="46">
        <f t="shared" si="25"/>
        <v>61.8614674</v>
      </c>
    </row>
    <row r="128">
      <c r="B128" s="38">
        <v>2048.0</v>
      </c>
      <c r="C128" s="82">
        <f t="shared" ref="C128:G128" si="49">((C$130-C$103) / ($B$130-$B$103) * ($B128-$B$103))+C$103</f>
        <v>15.11572785</v>
      </c>
      <c r="D128" s="82">
        <f t="shared" si="49"/>
        <v>36.69717785</v>
      </c>
      <c r="E128" s="82">
        <f t="shared" si="49"/>
        <v>7.779880019</v>
      </c>
      <c r="F128" s="82">
        <f t="shared" si="49"/>
        <v>2.573706233</v>
      </c>
      <c r="G128" s="83">
        <f t="shared" si="49"/>
        <v>0.3885726525</v>
      </c>
      <c r="H128" s="46">
        <f t="shared" si="25"/>
        <v>62.5550646</v>
      </c>
    </row>
    <row r="129">
      <c r="B129" s="38">
        <v>2049.0</v>
      </c>
      <c r="C129" s="82">
        <f t="shared" ref="C129:G129" si="50">((C$130-C$103) / ($B$130-$B$103) * ($B129-$B$103))+C$103</f>
        <v>15.27896389</v>
      </c>
      <c r="D129" s="82">
        <f t="shared" si="50"/>
        <v>37.08970995</v>
      </c>
      <c r="E129" s="82">
        <f t="shared" si="50"/>
        <v>7.887446431</v>
      </c>
      <c r="F129" s="82">
        <f t="shared" si="50"/>
        <v>2.598553993</v>
      </c>
      <c r="G129" s="83">
        <f t="shared" si="50"/>
        <v>0.3939875431</v>
      </c>
      <c r="H129" s="46">
        <f t="shared" si="25"/>
        <v>63.2486618</v>
      </c>
    </row>
    <row r="130">
      <c r="B130" s="42">
        <v>2050.0</v>
      </c>
      <c r="C130" s="84">
        <f t="shared" ref="C130:G130" si="51">C91</f>
        <v>15.44219992</v>
      </c>
      <c r="D130" s="84">
        <f t="shared" si="51"/>
        <v>37.48224205</v>
      </c>
      <c r="E130" s="84">
        <f t="shared" si="51"/>
        <v>7.995012844</v>
      </c>
      <c r="F130" s="84">
        <f t="shared" si="51"/>
        <v>2.623401752</v>
      </c>
      <c r="G130" s="85">
        <f t="shared" si="51"/>
        <v>0.3994024337</v>
      </c>
      <c r="H130" s="47">
        <f t="shared" si="25"/>
        <v>63.94225901</v>
      </c>
    </row>
    <row r="132">
      <c r="C132" s="4" t="s">
        <v>53</v>
      </c>
      <c r="D132" s="24"/>
      <c r="E132" s="24"/>
      <c r="F132" s="24"/>
      <c r="G132" s="5"/>
    </row>
    <row r="133">
      <c r="B133" s="4" t="s">
        <v>1</v>
      </c>
      <c r="C133" s="25" t="s">
        <v>21</v>
      </c>
      <c r="D133" s="25" t="s">
        <v>22</v>
      </c>
      <c r="E133" s="25" t="s">
        <v>23</v>
      </c>
      <c r="F133" s="25" t="s">
        <v>24</v>
      </c>
      <c r="G133" s="7" t="s">
        <v>25</v>
      </c>
      <c r="H133" s="6" t="s">
        <v>54</v>
      </c>
    </row>
    <row r="134">
      <c r="B134" s="38">
        <v>2023.0</v>
      </c>
      <c r="C134" s="82">
        <f t="shared" ref="C134:G134" si="52">C87</f>
        <v>11.03482691</v>
      </c>
      <c r="D134" s="82">
        <f t="shared" si="52"/>
        <v>26.88387527</v>
      </c>
      <c r="E134" s="82">
        <f t="shared" si="52"/>
        <v>5.090719702</v>
      </c>
      <c r="F134" s="82">
        <f t="shared" si="52"/>
        <v>1.952512246</v>
      </c>
      <c r="G134" s="83">
        <f t="shared" si="52"/>
        <v>0.2532003877</v>
      </c>
      <c r="H134" s="46">
        <f t="shared" ref="H134:H161" si="54">sum(C134:G134)</f>
        <v>45.21513452</v>
      </c>
    </row>
    <row r="135">
      <c r="B135" s="38">
        <v>2024.0</v>
      </c>
      <c r="C135" s="82">
        <f t="shared" ref="C135:G135" si="53">((C$161-C$134) / ($B$161-$B$134) * ($B135-$B$134))+C$134</f>
        <v>11.1983067</v>
      </c>
      <c r="D135" s="82">
        <f t="shared" si="53"/>
        <v>27.40483506</v>
      </c>
      <c r="E135" s="82">
        <f t="shared" si="53"/>
        <v>5.22252562</v>
      </c>
      <c r="F135" s="82">
        <f t="shared" si="53"/>
        <v>2.110429119</v>
      </c>
      <c r="G135" s="83">
        <f t="shared" si="53"/>
        <v>0.3080615013</v>
      </c>
      <c r="H135" s="46">
        <f t="shared" si="54"/>
        <v>46.24415801</v>
      </c>
    </row>
    <row r="136">
      <c r="B136" s="38">
        <v>2025.0</v>
      </c>
      <c r="C136" s="82">
        <f t="shared" ref="C136:G136" si="55">((C$161-C$134) / ($B$161-$B$134) * ($B136-$B$134))+C$134</f>
        <v>11.36178649</v>
      </c>
      <c r="D136" s="82">
        <f t="shared" si="55"/>
        <v>27.92579485</v>
      </c>
      <c r="E136" s="82">
        <f t="shared" si="55"/>
        <v>5.354331538</v>
      </c>
      <c r="F136" s="82">
        <f t="shared" si="55"/>
        <v>2.268345993</v>
      </c>
      <c r="G136" s="83">
        <f t="shared" si="55"/>
        <v>0.3629226149</v>
      </c>
      <c r="H136" s="46">
        <f t="shared" si="54"/>
        <v>47.27318149</v>
      </c>
    </row>
    <row r="137">
      <c r="B137" s="38">
        <v>2026.0</v>
      </c>
      <c r="C137" s="82">
        <f t="shared" ref="C137:G137" si="56">((C$161-C$134) / ($B$161-$B$134) * ($B137-$B$134))+C$134</f>
        <v>11.52526629</v>
      </c>
      <c r="D137" s="82">
        <f t="shared" si="56"/>
        <v>28.44675464</v>
      </c>
      <c r="E137" s="82">
        <f t="shared" si="56"/>
        <v>5.486137456</v>
      </c>
      <c r="F137" s="82">
        <f t="shared" si="56"/>
        <v>2.426262866</v>
      </c>
      <c r="G137" s="83">
        <f t="shared" si="56"/>
        <v>0.4177837285</v>
      </c>
      <c r="H137" s="46">
        <f t="shared" si="54"/>
        <v>48.30220498</v>
      </c>
    </row>
    <row r="138">
      <c r="B138" s="38">
        <v>2027.0</v>
      </c>
      <c r="C138" s="82">
        <f t="shared" ref="C138:G138" si="57">((C$161-C$134) / ($B$161-$B$134) * ($B138-$B$134))+C$134</f>
        <v>11.68874608</v>
      </c>
      <c r="D138" s="82">
        <f t="shared" si="57"/>
        <v>28.96771443</v>
      </c>
      <c r="E138" s="82">
        <f t="shared" si="57"/>
        <v>5.617943375</v>
      </c>
      <c r="F138" s="82">
        <f t="shared" si="57"/>
        <v>2.584179739</v>
      </c>
      <c r="G138" s="83">
        <f t="shared" si="57"/>
        <v>0.4726448421</v>
      </c>
      <c r="H138" s="46">
        <f t="shared" si="54"/>
        <v>49.33122847</v>
      </c>
    </row>
    <row r="139">
      <c r="B139" s="38">
        <v>2028.0</v>
      </c>
      <c r="C139" s="82">
        <f t="shared" ref="C139:G139" si="58">((C$161-C$134) / ($B$161-$B$134) * ($B139-$B$134))+C$134</f>
        <v>11.85222587</v>
      </c>
      <c r="D139" s="82">
        <f t="shared" si="58"/>
        <v>29.48867423</v>
      </c>
      <c r="E139" s="82">
        <f t="shared" si="58"/>
        <v>5.749749293</v>
      </c>
      <c r="F139" s="82">
        <f t="shared" si="58"/>
        <v>2.742096613</v>
      </c>
      <c r="G139" s="83">
        <f t="shared" si="58"/>
        <v>0.5275059557</v>
      </c>
      <c r="H139" s="46">
        <f t="shared" si="54"/>
        <v>50.36025196</v>
      </c>
    </row>
    <row r="140">
      <c r="B140" s="38">
        <v>2029.0</v>
      </c>
      <c r="C140" s="82">
        <f t="shared" ref="C140:G140" si="59">((C$161-C$134) / ($B$161-$B$134) * ($B140-$B$134))+C$134</f>
        <v>12.01570567</v>
      </c>
      <c r="D140" s="82">
        <f t="shared" si="59"/>
        <v>30.00963402</v>
      </c>
      <c r="E140" s="82">
        <f t="shared" si="59"/>
        <v>5.881555211</v>
      </c>
      <c r="F140" s="82">
        <f t="shared" si="59"/>
        <v>2.900013486</v>
      </c>
      <c r="G140" s="83">
        <f t="shared" si="59"/>
        <v>0.5823670693</v>
      </c>
      <c r="H140" s="46">
        <f t="shared" si="54"/>
        <v>51.38927545</v>
      </c>
    </row>
    <row r="141">
      <c r="B141" s="38">
        <v>2030.0</v>
      </c>
      <c r="C141" s="82">
        <f t="shared" ref="C141:G141" si="60">((C$161-C$134) / ($B$161-$B$134) * ($B141-$B$134))+C$134</f>
        <v>12.17918546</v>
      </c>
      <c r="D141" s="82">
        <f t="shared" si="60"/>
        <v>30.53059381</v>
      </c>
      <c r="E141" s="82">
        <f t="shared" si="60"/>
        <v>6.013361129</v>
      </c>
      <c r="F141" s="82">
        <f t="shared" si="60"/>
        <v>3.057930359</v>
      </c>
      <c r="G141" s="83">
        <f t="shared" si="60"/>
        <v>0.6372281829</v>
      </c>
      <c r="H141" s="46">
        <f t="shared" si="54"/>
        <v>52.41829894</v>
      </c>
    </row>
    <row r="142">
      <c r="B142" s="38">
        <v>2031.0</v>
      </c>
      <c r="C142" s="82">
        <f t="shared" ref="C142:G142" si="61">((C$161-C$134) / ($B$161-$B$134) * ($B142-$B$134))+C$134</f>
        <v>12.34266525</v>
      </c>
      <c r="D142" s="82">
        <f t="shared" si="61"/>
        <v>31.0515536</v>
      </c>
      <c r="E142" s="82">
        <f t="shared" si="61"/>
        <v>6.145167047</v>
      </c>
      <c r="F142" s="82">
        <f t="shared" si="61"/>
        <v>3.215847233</v>
      </c>
      <c r="G142" s="83">
        <f t="shared" si="61"/>
        <v>0.6920892965</v>
      </c>
      <c r="H142" s="46">
        <f t="shared" si="54"/>
        <v>53.44732242</v>
      </c>
    </row>
    <row r="143">
      <c r="B143" s="38">
        <v>2032.0</v>
      </c>
      <c r="C143" s="82">
        <f t="shared" ref="C143:G143" si="62">((C$161-C$134) / ($B$161-$B$134) * ($B143-$B$134))+C$134</f>
        <v>12.50614504</v>
      </c>
      <c r="D143" s="82">
        <f t="shared" si="62"/>
        <v>31.57251339</v>
      </c>
      <c r="E143" s="82">
        <f t="shared" si="62"/>
        <v>6.276972965</v>
      </c>
      <c r="F143" s="82">
        <f t="shared" si="62"/>
        <v>3.373764106</v>
      </c>
      <c r="G143" s="83">
        <f t="shared" si="62"/>
        <v>0.7469504101</v>
      </c>
      <c r="H143" s="46">
        <f t="shared" si="54"/>
        <v>54.47634591</v>
      </c>
    </row>
    <row r="144">
      <c r="B144" s="38">
        <v>2033.0</v>
      </c>
      <c r="C144" s="82">
        <f t="shared" ref="C144:G144" si="63">((C$161-C$134) / ($B$161-$B$134) * ($B144-$B$134))+C$134</f>
        <v>12.66962484</v>
      </c>
      <c r="D144" s="82">
        <f t="shared" si="63"/>
        <v>32.09347318</v>
      </c>
      <c r="E144" s="82">
        <f t="shared" si="63"/>
        <v>6.408778883</v>
      </c>
      <c r="F144" s="82">
        <f t="shared" si="63"/>
        <v>3.531680979</v>
      </c>
      <c r="G144" s="83">
        <f t="shared" si="63"/>
        <v>0.8018115237</v>
      </c>
      <c r="H144" s="46">
        <f t="shared" si="54"/>
        <v>55.5053694</v>
      </c>
    </row>
    <row r="145">
      <c r="B145" s="38">
        <v>2034.0</v>
      </c>
      <c r="C145" s="82">
        <f t="shared" ref="C145:G145" si="64">((C$161-C$134) / ($B$161-$B$134) * ($B145-$B$134))+C$134</f>
        <v>12.83310463</v>
      </c>
      <c r="D145" s="82">
        <f t="shared" si="64"/>
        <v>32.61443297</v>
      </c>
      <c r="E145" s="82">
        <f t="shared" si="64"/>
        <v>6.540584801</v>
      </c>
      <c r="F145" s="82">
        <f t="shared" si="64"/>
        <v>3.689597852</v>
      </c>
      <c r="G145" s="83">
        <f t="shared" si="64"/>
        <v>0.8566726373</v>
      </c>
      <c r="H145" s="46">
        <f t="shared" si="54"/>
        <v>56.53439289</v>
      </c>
    </row>
    <row r="146">
      <c r="B146" s="38">
        <v>2035.0</v>
      </c>
      <c r="C146" s="82">
        <f t="shared" ref="C146:G146" si="65">((C$161-C$134) / ($B$161-$B$134) * ($B146-$B$134))+C$134</f>
        <v>12.99658442</v>
      </c>
      <c r="D146" s="82">
        <f t="shared" si="65"/>
        <v>33.13539276</v>
      </c>
      <c r="E146" s="82">
        <f t="shared" si="65"/>
        <v>6.672390719</v>
      </c>
      <c r="F146" s="82">
        <f t="shared" si="65"/>
        <v>3.847514726</v>
      </c>
      <c r="G146" s="83">
        <f t="shared" si="65"/>
        <v>0.9115337509</v>
      </c>
      <c r="H146" s="46">
        <f t="shared" si="54"/>
        <v>57.56341638</v>
      </c>
    </row>
    <row r="147">
      <c r="B147" s="38">
        <v>2036.0</v>
      </c>
      <c r="C147" s="82">
        <f t="shared" ref="C147:G147" si="66">((C$161-C$134) / ($B$161-$B$134) * ($B147-$B$134))+C$134</f>
        <v>13.16006421</v>
      </c>
      <c r="D147" s="82">
        <f t="shared" si="66"/>
        <v>33.65635255</v>
      </c>
      <c r="E147" s="82">
        <f t="shared" si="66"/>
        <v>6.804196637</v>
      </c>
      <c r="F147" s="82">
        <f t="shared" si="66"/>
        <v>4.005431599</v>
      </c>
      <c r="G147" s="83">
        <f t="shared" si="66"/>
        <v>0.9663948645</v>
      </c>
      <c r="H147" s="46">
        <f t="shared" si="54"/>
        <v>58.59243987</v>
      </c>
    </row>
    <row r="148">
      <c r="B148" s="38">
        <v>2037.0</v>
      </c>
      <c r="C148" s="82">
        <f t="shared" ref="C148:G148" si="67">((C$161-C$134) / ($B$161-$B$134) * ($B148-$B$134))+C$134</f>
        <v>13.32354401</v>
      </c>
      <c r="D148" s="82">
        <f t="shared" si="67"/>
        <v>34.17731234</v>
      </c>
      <c r="E148" s="82">
        <f t="shared" si="67"/>
        <v>6.936002556</v>
      </c>
      <c r="F148" s="82">
        <f t="shared" si="67"/>
        <v>4.163348472</v>
      </c>
      <c r="G148" s="83">
        <f t="shared" si="67"/>
        <v>1.021255978</v>
      </c>
      <c r="H148" s="46">
        <f t="shared" si="54"/>
        <v>59.62146335</v>
      </c>
    </row>
    <row r="149">
      <c r="B149" s="38">
        <v>2038.0</v>
      </c>
      <c r="C149" s="82">
        <f t="shared" ref="C149:G149" si="68">((C$161-C$134) / ($B$161-$B$134) * ($B149-$B$134))+C$134</f>
        <v>13.4870238</v>
      </c>
      <c r="D149" s="82">
        <f t="shared" si="68"/>
        <v>34.69827213</v>
      </c>
      <c r="E149" s="82">
        <f t="shared" si="68"/>
        <v>7.067808474</v>
      </c>
      <c r="F149" s="82">
        <f t="shared" si="68"/>
        <v>4.321265346</v>
      </c>
      <c r="G149" s="83">
        <f t="shared" si="68"/>
        <v>1.076117092</v>
      </c>
      <c r="H149" s="46">
        <f t="shared" si="54"/>
        <v>60.65048684</v>
      </c>
    </row>
    <row r="150">
      <c r="B150" s="38">
        <v>2039.0</v>
      </c>
      <c r="C150" s="82">
        <f t="shared" ref="C150:G150" si="69">((C$161-C$134) / ($B$161-$B$134) * ($B150-$B$134))+C$134</f>
        <v>13.65050359</v>
      </c>
      <c r="D150" s="82">
        <f t="shared" si="69"/>
        <v>35.21923192</v>
      </c>
      <c r="E150" s="82">
        <f t="shared" si="69"/>
        <v>7.199614392</v>
      </c>
      <c r="F150" s="82">
        <f t="shared" si="69"/>
        <v>4.479182219</v>
      </c>
      <c r="G150" s="83">
        <f t="shared" si="69"/>
        <v>1.130978205</v>
      </c>
      <c r="H150" s="46">
        <f t="shared" si="54"/>
        <v>61.67951033</v>
      </c>
    </row>
    <row r="151">
      <c r="B151" s="38">
        <v>2040.0</v>
      </c>
      <c r="C151" s="82">
        <f t="shared" ref="C151:G151" si="70">((C$161-C$134) / ($B$161-$B$134) * ($B151-$B$134))+C$134</f>
        <v>13.81398339</v>
      </c>
      <c r="D151" s="82">
        <f t="shared" si="70"/>
        <v>35.74019171</v>
      </c>
      <c r="E151" s="82">
        <f t="shared" si="70"/>
        <v>7.33142031</v>
      </c>
      <c r="F151" s="82">
        <f t="shared" si="70"/>
        <v>4.637099092</v>
      </c>
      <c r="G151" s="83">
        <f t="shared" si="70"/>
        <v>1.185839319</v>
      </c>
      <c r="H151" s="46">
        <f t="shared" si="54"/>
        <v>62.70853382</v>
      </c>
    </row>
    <row r="152">
      <c r="B152" s="38">
        <v>2041.0</v>
      </c>
      <c r="C152" s="82">
        <f t="shared" ref="C152:G152" si="71">((C$161-C$134) / ($B$161-$B$134) * ($B152-$B$134))+C$134</f>
        <v>13.97746318</v>
      </c>
      <c r="D152" s="82">
        <f t="shared" si="71"/>
        <v>36.2611515</v>
      </c>
      <c r="E152" s="82">
        <f t="shared" si="71"/>
        <v>7.463226228</v>
      </c>
      <c r="F152" s="82">
        <f t="shared" si="71"/>
        <v>4.795015966</v>
      </c>
      <c r="G152" s="83">
        <f t="shared" si="71"/>
        <v>1.240700432</v>
      </c>
      <c r="H152" s="46">
        <f t="shared" si="54"/>
        <v>63.73755731</v>
      </c>
    </row>
    <row r="153">
      <c r="B153" s="38">
        <v>2042.0</v>
      </c>
      <c r="C153" s="82">
        <f t="shared" ref="C153:G153" si="72">((C$161-C$134) / ($B$161-$B$134) * ($B153-$B$134))+C$134</f>
        <v>14.14094297</v>
      </c>
      <c r="D153" s="82">
        <f t="shared" si="72"/>
        <v>36.78211129</v>
      </c>
      <c r="E153" s="82">
        <f t="shared" si="72"/>
        <v>7.595032146</v>
      </c>
      <c r="F153" s="82">
        <f t="shared" si="72"/>
        <v>4.952932839</v>
      </c>
      <c r="G153" s="83">
        <f t="shared" si="72"/>
        <v>1.295561546</v>
      </c>
      <c r="H153" s="46">
        <f t="shared" si="54"/>
        <v>64.7665808</v>
      </c>
    </row>
    <row r="154">
      <c r="B154" s="38">
        <v>2043.0</v>
      </c>
      <c r="C154" s="82">
        <f t="shared" ref="C154:G154" si="73">((C$161-C$134) / ($B$161-$B$134) * ($B154-$B$134))+C$134</f>
        <v>14.30442276</v>
      </c>
      <c r="D154" s="82">
        <f t="shared" si="73"/>
        <v>37.30307109</v>
      </c>
      <c r="E154" s="82">
        <f t="shared" si="73"/>
        <v>7.726838064</v>
      </c>
      <c r="F154" s="82">
        <f t="shared" si="73"/>
        <v>5.110849712</v>
      </c>
      <c r="G154" s="83">
        <f t="shared" si="73"/>
        <v>1.35042266</v>
      </c>
      <c r="H154" s="46">
        <f t="shared" si="54"/>
        <v>65.79560429</v>
      </c>
    </row>
    <row r="155">
      <c r="B155" s="38">
        <v>2044.0</v>
      </c>
      <c r="C155" s="82">
        <f t="shared" ref="C155:G155" si="74">((C$161-C$134) / ($B$161-$B$134) * ($B155-$B$134))+C$134</f>
        <v>14.46790256</v>
      </c>
      <c r="D155" s="82">
        <f t="shared" si="74"/>
        <v>37.82403088</v>
      </c>
      <c r="E155" s="82">
        <f t="shared" si="74"/>
        <v>7.858643982</v>
      </c>
      <c r="F155" s="82">
        <f t="shared" si="74"/>
        <v>5.268766586</v>
      </c>
      <c r="G155" s="83">
        <f t="shared" si="74"/>
        <v>1.405283773</v>
      </c>
      <c r="H155" s="46">
        <f t="shared" si="54"/>
        <v>66.82462777</v>
      </c>
    </row>
    <row r="156">
      <c r="B156" s="38">
        <v>2045.0</v>
      </c>
      <c r="C156" s="82">
        <f t="shared" ref="C156:G156" si="75">((C$161-C$134) / ($B$161-$B$134) * ($B156-$B$134))+C$134</f>
        <v>14.63138235</v>
      </c>
      <c r="D156" s="82">
        <f t="shared" si="75"/>
        <v>38.34499067</v>
      </c>
      <c r="E156" s="82">
        <f t="shared" si="75"/>
        <v>7.9904499</v>
      </c>
      <c r="F156" s="82">
        <f t="shared" si="75"/>
        <v>5.426683459</v>
      </c>
      <c r="G156" s="83">
        <f t="shared" si="75"/>
        <v>1.460144887</v>
      </c>
      <c r="H156" s="46">
        <f t="shared" si="54"/>
        <v>67.85365126</v>
      </c>
    </row>
    <row r="157">
      <c r="B157" s="38">
        <v>2046.0</v>
      </c>
      <c r="C157" s="82">
        <f t="shared" ref="C157:G157" si="76">((C$161-C$134) / ($B$161-$B$134) * ($B157-$B$134))+C$134</f>
        <v>14.79486214</v>
      </c>
      <c r="D157" s="82">
        <f t="shared" si="76"/>
        <v>38.86595046</v>
      </c>
      <c r="E157" s="82">
        <f t="shared" si="76"/>
        <v>8.122255818</v>
      </c>
      <c r="F157" s="82">
        <f t="shared" si="76"/>
        <v>5.584600332</v>
      </c>
      <c r="G157" s="83">
        <f t="shared" si="76"/>
        <v>1.515006</v>
      </c>
      <c r="H157" s="46">
        <f t="shared" si="54"/>
        <v>68.88267475</v>
      </c>
    </row>
    <row r="158">
      <c r="B158" s="38">
        <v>2047.0</v>
      </c>
      <c r="C158" s="82">
        <f t="shared" ref="C158:G158" si="77">((C$161-C$134) / ($B$161-$B$134) * ($B158-$B$134))+C$134</f>
        <v>14.95834193</v>
      </c>
      <c r="D158" s="82">
        <f t="shared" si="77"/>
        <v>39.38691025</v>
      </c>
      <c r="E158" s="82">
        <f t="shared" si="77"/>
        <v>8.254061737</v>
      </c>
      <c r="F158" s="82">
        <f t="shared" si="77"/>
        <v>5.742517205</v>
      </c>
      <c r="G158" s="83">
        <f t="shared" si="77"/>
        <v>1.569867114</v>
      </c>
      <c r="H158" s="46">
        <f t="shared" si="54"/>
        <v>69.91169824</v>
      </c>
    </row>
    <row r="159">
      <c r="B159" s="38">
        <v>2048.0</v>
      </c>
      <c r="C159" s="82">
        <f t="shared" ref="C159:G159" si="78">((C$161-C$134) / ($B$161-$B$134) * ($B159-$B$134))+C$134</f>
        <v>15.12182173</v>
      </c>
      <c r="D159" s="82">
        <f t="shared" si="78"/>
        <v>39.90787004</v>
      </c>
      <c r="E159" s="82">
        <f t="shared" si="78"/>
        <v>8.385867655</v>
      </c>
      <c r="F159" s="82">
        <f t="shared" si="78"/>
        <v>5.900434079</v>
      </c>
      <c r="G159" s="83">
        <f t="shared" si="78"/>
        <v>1.624728228</v>
      </c>
      <c r="H159" s="46">
        <f t="shared" si="54"/>
        <v>70.94072173</v>
      </c>
    </row>
    <row r="160">
      <c r="B160" s="38">
        <v>2049.0</v>
      </c>
      <c r="C160" s="82">
        <f t="shared" ref="C160:G160" si="79">((C$161-C$134) / ($B$161-$B$134) * ($B160-$B$134))+C$134</f>
        <v>15.28530152</v>
      </c>
      <c r="D160" s="82">
        <f t="shared" si="79"/>
        <v>40.42882983</v>
      </c>
      <c r="E160" s="82">
        <f t="shared" si="79"/>
        <v>8.517673573</v>
      </c>
      <c r="F160" s="82">
        <f t="shared" si="79"/>
        <v>6.058350952</v>
      </c>
      <c r="G160" s="83">
        <f t="shared" si="79"/>
        <v>1.679589341</v>
      </c>
      <c r="H160" s="46">
        <f t="shared" si="54"/>
        <v>71.96974522</v>
      </c>
    </row>
    <row r="161">
      <c r="B161" s="42">
        <v>2050.0</v>
      </c>
      <c r="C161" s="84">
        <f t="shared" ref="C161:G161" si="80">C92</f>
        <v>15.44878131</v>
      </c>
      <c r="D161" s="84">
        <f t="shared" si="80"/>
        <v>40.94978962</v>
      </c>
      <c r="E161" s="84">
        <f t="shared" si="80"/>
        <v>8.649479491</v>
      </c>
      <c r="F161" s="84">
        <f t="shared" si="80"/>
        <v>6.216267825</v>
      </c>
      <c r="G161" s="85">
        <f t="shared" si="80"/>
        <v>1.734450455</v>
      </c>
      <c r="H161" s="47">
        <f t="shared" si="54"/>
        <v>72.9987687</v>
      </c>
    </row>
    <row r="163">
      <c r="C163" s="4" t="s">
        <v>55</v>
      </c>
      <c r="D163" s="24"/>
      <c r="E163" s="24"/>
      <c r="F163" s="24"/>
      <c r="G163" s="5"/>
    </row>
    <row r="164">
      <c r="B164" s="4" t="s">
        <v>1</v>
      </c>
      <c r="C164" s="25" t="s">
        <v>21</v>
      </c>
      <c r="D164" s="25" t="s">
        <v>22</v>
      </c>
      <c r="E164" s="25" t="s">
        <v>23</v>
      </c>
      <c r="F164" s="25" t="s">
        <v>24</v>
      </c>
      <c r="G164" s="7" t="s">
        <v>25</v>
      </c>
      <c r="H164" s="6" t="s">
        <v>56</v>
      </c>
    </row>
    <row r="165">
      <c r="B165" s="38">
        <v>2023.0</v>
      </c>
      <c r="C165" s="82">
        <f t="shared" ref="C165:G165" si="81">C87</f>
        <v>11.03482691</v>
      </c>
      <c r="D165" s="82">
        <f t="shared" si="81"/>
        <v>26.88387527</v>
      </c>
      <c r="E165" s="82">
        <f t="shared" si="81"/>
        <v>5.090719702</v>
      </c>
      <c r="F165" s="82">
        <f t="shared" si="81"/>
        <v>1.952512246</v>
      </c>
      <c r="G165" s="83">
        <f t="shared" si="81"/>
        <v>0.2532003877</v>
      </c>
      <c r="H165" s="46">
        <f t="shared" ref="H165:H192" si="83">sum(C165:G165)</f>
        <v>45.21513452</v>
      </c>
    </row>
    <row r="166">
      <c r="B166" s="38">
        <v>2024.0</v>
      </c>
      <c r="C166" s="82">
        <f t="shared" ref="C166:G166" si="82">((C$192-C$165) / ($B$192-$B$165) * ($B166-$B$165))+C$165</f>
        <v>11.19891609</v>
      </c>
      <c r="D166" s="82">
        <f t="shared" si="82"/>
        <v>27.49935293</v>
      </c>
      <c r="E166" s="82">
        <f t="shared" si="82"/>
        <v>5.244376305</v>
      </c>
      <c r="F166" s="82">
        <f t="shared" si="82"/>
        <v>2.225697722</v>
      </c>
      <c r="G166" s="83">
        <f t="shared" si="82"/>
        <v>0.353128754</v>
      </c>
      <c r="H166" s="46">
        <f t="shared" si="83"/>
        <v>46.5214718</v>
      </c>
    </row>
    <row r="167">
      <c r="B167" s="38">
        <v>2025.0</v>
      </c>
      <c r="C167" s="82">
        <f t="shared" ref="C167:G167" si="84">((C$192-C$165) / ($B$192-$B$165) * ($B167-$B$165))+C$165</f>
        <v>11.36300527</v>
      </c>
      <c r="D167" s="82">
        <f t="shared" si="84"/>
        <v>28.11483059</v>
      </c>
      <c r="E167" s="82">
        <f t="shared" si="84"/>
        <v>5.398032908</v>
      </c>
      <c r="F167" s="82">
        <f t="shared" si="84"/>
        <v>2.498883199</v>
      </c>
      <c r="G167" s="83">
        <f t="shared" si="84"/>
        <v>0.4530571203</v>
      </c>
      <c r="H167" s="46">
        <f t="shared" si="83"/>
        <v>47.82780909</v>
      </c>
    </row>
    <row r="168">
      <c r="B168" s="38">
        <v>2026.0</v>
      </c>
      <c r="C168" s="82">
        <f t="shared" ref="C168:G168" si="85">((C$192-C$165) / ($B$192-$B$165) * ($B168-$B$165))+C$165</f>
        <v>11.52709445</v>
      </c>
      <c r="D168" s="82">
        <f t="shared" si="85"/>
        <v>28.73030825</v>
      </c>
      <c r="E168" s="82">
        <f t="shared" si="85"/>
        <v>5.55168951</v>
      </c>
      <c r="F168" s="82">
        <f t="shared" si="85"/>
        <v>2.772068675</v>
      </c>
      <c r="G168" s="83">
        <f t="shared" si="85"/>
        <v>0.5529854867</v>
      </c>
      <c r="H168" s="46">
        <f t="shared" si="83"/>
        <v>49.13414637</v>
      </c>
    </row>
    <row r="169">
      <c r="B169" s="38">
        <v>2027.0</v>
      </c>
      <c r="C169" s="82">
        <f t="shared" ref="C169:G169" si="86">((C$192-C$165) / ($B$192-$B$165) * ($B169-$B$165))+C$165</f>
        <v>11.69118363</v>
      </c>
      <c r="D169" s="82">
        <f t="shared" si="86"/>
        <v>29.34578591</v>
      </c>
      <c r="E169" s="82">
        <f t="shared" si="86"/>
        <v>5.705346113</v>
      </c>
      <c r="F169" s="82">
        <f t="shared" si="86"/>
        <v>3.045254152</v>
      </c>
      <c r="G169" s="83">
        <f t="shared" si="86"/>
        <v>0.652913853</v>
      </c>
      <c r="H169" s="46">
        <f t="shared" si="83"/>
        <v>50.44048366</v>
      </c>
    </row>
    <row r="170">
      <c r="B170" s="38">
        <v>2028.0</v>
      </c>
      <c r="C170" s="82">
        <f t="shared" ref="C170:G170" si="87">((C$192-C$165) / ($B$192-$B$165) * ($B170-$B$165))+C$165</f>
        <v>11.85527281</v>
      </c>
      <c r="D170" s="82">
        <f t="shared" si="87"/>
        <v>29.96126357</v>
      </c>
      <c r="E170" s="82">
        <f t="shared" si="87"/>
        <v>5.859002716</v>
      </c>
      <c r="F170" s="82">
        <f t="shared" si="87"/>
        <v>3.318439628</v>
      </c>
      <c r="G170" s="83">
        <f t="shared" si="87"/>
        <v>0.7528422193</v>
      </c>
      <c r="H170" s="46">
        <f t="shared" si="83"/>
        <v>51.74682094</v>
      </c>
    </row>
    <row r="171">
      <c r="B171" s="38">
        <v>2029.0</v>
      </c>
      <c r="C171" s="82">
        <f t="shared" ref="C171:G171" si="88">((C$192-C$165) / ($B$192-$B$165) * ($B171-$B$165))+C$165</f>
        <v>12.01936199</v>
      </c>
      <c r="D171" s="82">
        <f t="shared" si="88"/>
        <v>30.57674122</v>
      </c>
      <c r="E171" s="82">
        <f t="shared" si="88"/>
        <v>6.012659318</v>
      </c>
      <c r="F171" s="82">
        <f t="shared" si="88"/>
        <v>3.591625104</v>
      </c>
      <c r="G171" s="83">
        <f t="shared" si="88"/>
        <v>0.8527705856</v>
      </c>
      <c r="H171" s="46">
        <f t="shared" si="83"/>
        <v>53.05315823</v>
      </c>
    </row>
    <row r="172">
      <c r="B172" s="38">
        <v>2030.0</v>
      </c>
      <c r="C172" s="82">
        <f t="shared" ref="C172:G172" si="89">((C$192-C$165) / ($B$192-$B$165) * ($B172-$B$165))+C$165</f>
        <v>12.18345117</v>
      </c>
      <c r="D172" s="82">
        <f t="shared" si="89"/>
        <v>31.19221888</v>
      </c>
      <c r="E172" s="82">
        <f t="shared" si="89"/>
        <v>6.166315921</v>
      </c>
      <c r="F172" s="82">
        <f t="shared" si="89"/>
        <v>3.864810581</v>
      </c>
      <c r="G172" s="83">
        <f t="shared" si="89"/>
        <v>0.9526989519</v>
      </c>
      <c r="H172" s="46">
        <f t="shared" si="83"/>
        <v>54.35949551</v>
      </c>
    </row>
    <row r="173">
      <c r="B173" s="38">
        <v>2031.0</v>
      </c>
      <c r="C173" s="82">
        <f t="shared" ref="C173:G173" si="90">((C$192-C$165) / ($B$192-$B$165) * ($B173-$B$165))+C$165</f>
        <v>12.34754035</v>
      </c>
      <c r="D173" s="82">
        <f t="shared" si="90"/>
        <v>31.80769654</v>
      </c>
      <c r="E173" s="82">
        <f t="shared" si="90"/>
        <v>6.319972524</v>
      </c>
      <c r="F173" s="82">
        <f t="shared" si="90"/>
        <v>4.137996057</v>
      </c>
      <c r="G173" s="83">
        <f t="shared" si="90"/>
        <v>1.052627318</v>
      </c>
      <c r="H173" s="46">
        <f t="shared" si="83"/>
        <v>55.66583279</v>
      </c>
    </row>
    <row r="174">
      <c r="B174" s="38">
        <v>2032.0</v>
      </c>
      <c r="C174" s="82">
        <f t="shared" ref="C174:G174" si="91">((C$192-C$165) / ($B$192-$B$165) * ($B174-$B$165))+C$165</f>
        <v>12.51162953</v>
      </c>
      <c r="D174" s="82">
        <f t="shared" si="91"/>
        <v>32.4231742</v>
      </c>
      <c r="E174" s="82">
        <f t="shared" si="91"/>
        <v>6.473629127</v>
      </c>
      <c r="F174" s="82">
        <f t="shared" si="91"/>
        <v>4.411181533</v>
      </c>
      <c r="G174" s="83">
        <f t="shared" si="91"/>
        <v>1.152555685</v>
      </c>
      <c r="H174" s="46">
        <f t="shared" si="83"/>
        <v>56.97217008</v>
      </c>
    </row>
    <row r="175">
      <c r="B175" s="38">
        <v>2033.0</v>
      </c>
      <c r="C175" s="82">
        <f t="shared" ref="C175:G175" si="92">((C$192-C$165) / ($B$192-$B$165) * ($B175-$B$165))+C$165</f>
        <v>12.67571871</v>
      </c>
      <c r="D175" s="82">
        <f t="shared" si="92"/>
        <v>33.03865186</v>
      </c>
      <c r="E175" s="82">
        <f t="shared" si="92"/>
        <v>6.627285729</v>
      </c>
      <c r="F175" s="82">
        <f t="shared" si="92"/>
        <v>4.68436701</v>
      </c>
      <c r="G175" s="83">
        <f t="shared" si="92"/>
        <v>1.252484051</v>
      </c>
      <c r="H175" s="46">
        <f t="shared" si="83"/>
        <v>58.27850736</v>
      </c>
    </row>
    <row r="176">
      <c r="B176" s="38">
        <v>2034.0</v>
      </c>
      <c r="C176" s="82">
        <f t="shared" ref="C176:G176" si="93">((C$192-C$165) / ($B$192-$B$165) * ($B176-$B$165))+C$165</f>
        <v>12.8398079</v>
      </c>
      <c r="D176" s="82">
        <f t="shared" si="93"/>
        <v>33.65412952</v>
      </c>
      <c r="E176" s="82">
        <f t="shared" si="93"/>
        <v>6.780942332</v>
      </c>
      <c r="F176" s="82">
        <f t="shared" si="93"/>
        <v>4.957552486</v>
      </c>
      <c r="G176" s="83">
        <f t="shared" si="93"/>
        <v>1.352412417</v>
      </c>
      <c r="H176" s="46">
        <f t="shared" si="83"/>
        <v>59.58484465</v>
      </c>
    </row>
    <row r="177">
      <c r="B177" s="38">
        <v>2035.0</v>
      </c>
      <c r="C177" s="82">
        <f t="shared" ref="C177:G177" si="94">((C$192-C$165) / ($B$192-$B$165) * ($B177-$B$165))+C$165</f>
        <v>13.00389708</v>
      </c>
      <c r="D177" s="82">
        <f t="shared" si="94"/>
        <v>34.26960718</v>
      </c>
      <c r="E177" s="82">
        <f t="shared" si="94"/>
        <v>6.934598935</v>
      </c>
      <c r="F177" s="82">
        <f t="shared" si="94"/>
        <v>5.230737963</v>
      </c>
      <c r="G177" s="83">
        <f t="shared" si="94"/>
        <v>1.452340784</v>
      </c>
      <c r="H177" s="46">
        <f t="shared" si="83"/>
        <v>60.89118193</v>
      </c>
    </row>
    <row r="178">
      <c r="B178" s="38">
        <v>2036.0</v>
      </c>
      <c r="C178" s="82">
        <f t="shared" ref="C178:G178" si="95">((C$192-C$165) / ($B$192-$B$165) * ($B178-$B$165))+C$165</f>
        <v>13.16798626</v>
      </c>
      <c r="D178" s="82">
        <f t="shared" si="95"/>
        <v>34.88508484</v>
      </c>
      <c r="E178" s="82">
        <f t="shared" si="95"/>
        <v>7.088255537</v>
      </c>
      <c r="F178" s="82">
        <f t="shared" si="95"/>
        <v>5.503923439</v>
      </c>
      <c r="G178" s="83">
        <f t="shared" si="95"/>
        <v>1.55226915</v>
      </c>
      <c r="H178" s="46">
        <f t="shared" si="83"/>
        <v>62.19751922</v>
      </c>
    </row>
    <row r="179">
      <c r="B179" s="38">
        <v>2037.0</v>
      </c>
      <c r="C179" s="82">
        <f t="shared" ref="C179:G179" si="96">((C$192-C$165) / ($B$192-$B$165) * ($B179-$B$165))+C$165</f>
        <v>13.33207544</v>
      </c>
      <c r="D179" s="82">
        <f t="shared" si="96"/>
        <v>35.50056249</v>
      </c>
      <c r="E179" s="82">
        <f t="shared" si="96"/>
        <v>7.24191214</v>
      </c>
      <c r="F179" s="82">
        <f t="shared" si="96"/>
        <v>5.777108915</v>
      </c>
      <c r="G179" s="83">
        <f t="shared" si="96"/>
        <v>1.652197516</v>
      </c>
      <c r="H179" s="46">
        <f t="shared" si="83"/>
        <v>63.5038565</v>
      </c>
    </row>
    <row r="180">
      <c r="B180" s="38">
        <v>2038.0</v>
      </c>
      <c r="C180" s="82">
        <f t="shared" ref="C180:G180" si="97">((C$192-C$165) / ($B$192-$B$165) * ($B180-$B$165))+C$165</f>
        <v>13.49616462</v>
      </c>
      <c r="D180" s="82">
        <f t="shared" si="97"/>
        <v>36.11604015</v>
      </c>
      <c r="E180" s="82">
        <f t="shared" si="97"/>
        <v>7.395568743</v>
      </c>
      <c r="F180" s="82">
        <f t="shared" si="97"/>
        <v>6.050294392</v>
      </c>
      <c r="G180" s="83">
        <f t="shared" si="97"/>
        <v>1.752125883</v>
      </c>
      <c r="H180" s="46">
        <f t="shared" si="83"/>
        <v>64.81019379</v>
      </c>
    </row>
    <row r="181">
      <c r="B181" s="38">
        <v>2039.0</v>
      </c>
      <c r="C181" s="82">
        <f t="shared" ref="C181:G181" si="98">((C$192-C$165) / ($B$192-$B$165) * ($B181-$B$165))+C$165</f>
        <v>13.6602538</v>
      </c>
      <c r="D181" s="82">
        <f t="shared" si="98"/>
        <v>36.73151781</v>
      </c>
      <c r="E181" s="82">
        <f t="shared" si="98"/>
        <v>7.549225346</v>
      </c>
      <c r="F181" s="82">
        <f t="shared" si="98"/>
        <v>6.323479868</v>
      </c>
      <c r="G181" s="83">
        <f t="shared" si="98"/>
        <v>1.852054249</v>
      </c>
      <c r="H181" s="46">
        <f t="shared" si="83"/>
        <v>66.11653107</v>
      </c>
    </row>
    <row r="182">
      <c r="B182" s="38">
        <v>2040.0</v>
      </c>
      <c r="C182" s="82">
        <f t="shared" ref="C182:G182" si="99">((C$192-C$165) / ($B$192-$B$165) * ($B182-$B$165))+C$165</f>
        <v>13.82434298</v>
      </c>
      <c r="D182" s="82">
        <f t="shared" si="99"/>
        <v>37.34699547</v>
      </c>
      <c r="E182" s="82">
        <f t="shared" si="99"/>
        <v>7.702881948</v>
      </c>
      <c r="F182" s="82">
        <f t="shared" si="99"/>
        <v>6.596665344</v>
      </c>
      <c r="G182" s="83">
        <f t="shared" si="99"/>
        <v>1.951982615</v>
      </c>
      <c r="H182" s="46">
        <f t="shared" si="83"/>
        <v>67.42286836</v>
      </c>
    </row>
    <row r="183">
      <c r="B183" s="38">
        <v>2041.0</v>
      </c>
      <c r="C183" s="82">
        <f t="shared" ref="C183:G183" si="100">((C$192-C$165) / ($B$192-$B$165) * ($B183-$B$165))+C$165</f>
        <v>13.98843216</v>
      </c>
      <c r="D183" s="82">
        <f t="shared" si="100"/>
        <v>37.96247313</v>
      </c>
      <c r="E183" s="82">
        <f t="shared" si="100"/>
        <v>7.856538551</v>
      </c>
      <c r="F183" s="82">
        <f t="shared" si="100"/>
        <v>6.869850821</v>
      </c>
      <c r="G183" s="83">
        <f t="shared" si="100"/>
        <v>2.051910981</v>
      </c>
      <c r="H183" s="46">
        <f t="shared" si="83"/>
        <v>68.72920564</v>
      </c>
    </row>
    <row r="184">
      <c r="B184" s="38">
        <v>2042.0</v>
      </c>
      <c r="C184" s="82">
        <f t="shared" ref="C184:G184" si="101">((C$192-C$165) / ($B$192-$B$165) * ($B184-$B$165))+C$165</f>
        <v>14.15252134</v>
      </c>
      <c r="D184" s="82">
        <f t="shared" si="101"/>
        <v>38.57795079</v>
      </c>
      <c r="E184" s="82">
        <f t="shared" si="101"/>
        <v>8.010195154</v>
      </c>
      <c r="F184" s="82">
        <f t="shared" si="101"/>
        <v>7.143036297</v>
      </c>
      <c r="G184" s="83">
        <f t="shared" si="101"/>
        <v>2.151839348</v>
      </c>
      <c r="H184" s="46">
        <f t="shared" si="83"/>
        <v>70.03554293</v>
      </c>
    </row>
    <row r="185">
      <c r="B185" s="38">
        <v>2043.0</v>
      </c>
      <c r="C185" s="82">
        <f t="shared" ref="C185:G185" si="102">((C$192-C$165) / ($B$192-$B$165) * ($B185-$B$165))+C$165</f>
        <v>14.31661052</v>
      </c>
      <c r="D185" s="82">
        <f t="shared" si="102"/>
        <v>39.19342845</v>
      </c>
      <c r="E185" s="82">
        <f t="shared" si="102"/>
        <v>8.163851756</v>
      </c>
      <c r="F185" s="82">
        <f t="shared" si="102"/>
        <v>7.416221774</v>
      </c>
      <c r="G185" s="83">
        <f t="shared" si="102"/>
        <v>2.251767714</v>
      </c>
      <c r="H185" s="46">
        <f t="shared" si="83"/>
        <v>71.34188021</v>
      </c>
    </row>
    <row r="186">
      <c r="B186" s="38">
        <v>2044.0</v>
      </c>
      <c r="C186" s="82">
        <f t="shared" ref="C186:G186" si="103">((C$192-C$165) / ($B$192-$B$165) * ($B186-$B$165))+C$165</f>
        <v>14.4806997</v>
      </c>
      <c r="D186" s="82">
        <f t="shared" si="103"/>
        <v>39.80890611</v>
      </c>
      <c r="E186" s="82">
        <f t="shared" si="103"/>
        <v>8.317508359</v>
      </c>
      <c r="F186" s="82">
        <f t="shared" si="103"/>
        <v>7.68940725</v>
      </c>
      <c r="G186" s="83">
        <f t="shared" si="103"/>
        <v>2.35169608</v>
      </c>
      <c r="H186" s="46">
        <f t="shared" si="83"/>
        <v>72.6482175</v>
      </c>
    </row>
    <row r="187">
      <c r="B187" s="38">
        <v>2045.0</v>
      </c>
      <c r="C187" s="82">
        <f t="shared" ref="C187:G187" si="104">((C$192-C$165) / ($B$192-$B$165) * ($B187-$B$165))+C$165</f>
        <v>14.64478888</v>
      </c>
      <c r="D187" s="82">
        <f t="shared" si="104"/>
        <v>40.42438376</v>
      </c>
      <c r="E187" s="82">
        <f t="shared" si="104"/>
        <v>8.471164962</v>
      </c>
      <c r="F187" s="82">
        <f t="shared" si="104"/>
        <v>7.962592726</v>
      </c>
      <c r="G187" s="83">
        <f t="shared" si="104"/>
        <v>2.451624447</v>
      </c>
      <c r="H187" s="46">
        <f t="shared" si="83"/>
        <v>73.95455478</v>
      </c>
    </row>
    <row r="188">
      <c r="B188" s="38">
        <v>2046.0</v>
      </c>
      <c r="C188" s="82">
        <f t="shared" ref="C188:G188" si="105">((C$192-C$165) / ($B$192-$B$165) * ($B188-$B$165))+C$165</f>
        <v>14.80887806</v>
      </c>
      <c r="D188" s="82">
        <f t="shared" si="105"/>
        <v>41.03986142</v>
      </c>
      <c r="E188" s="82">
        <f t="shared" si="105"/>
        <v>8.624821565</v>
      </c>
      <c r="F188" s="82">
        <f t="shared" si="105"/>
        <v>8.235778203</v>
      </c>
      <c r="G188" s="83">
        <f t="shared" si="105"/>
        <v>2.551552813</v>
      </c>
      <c r="H188" s="46">
        <f t="shared" si="83"/>
        <v>75.26089207</v>
      </c>
    </row>
    <row r="189">
      <c r="B189" s="38">
        <v>2047.0</v>
      </c>
      <c r="C189" s="82">
        <f t="shared" ref="C189:G189" si="106">((C$192-C$165) / ($B$192-$B$165) * ($B189-$B$165))+C$165</f>
        <v>14.97296724</v>
      </c>
      <c r="D189" s="82">
        <f t="shared" si="106"/>
        <v>41.65533908</v>
      </c>
      <c r="E189" s="82">
        <f t="shared" si="106"/>
        <v>8.778478167</v>
      </c>
      <c r="F189" s="82">
        <f t="shared" si="106"/>
        <v>8.508963679</v>
      </c>
      <c r="G189" s="83">
        <f t="shared" si="106"/>
        <v>2.651481179</v>
      </c>
      <c r="H189" s="46">
        <f t="shared" si="83"/>
        <v>76.56722935</v>
      </c>
    </row>
    <row r="190">
      <c r="B190" s="38">
        <v>2048.0</v>
      </c>
      <c r="C190" s="82">
        <f t="shared" ref="C190:G190" si="107">((C$192-C$165) / ($B$192-$B$165) * ($B190-$B$165))+C$165</f>
        <v>15.13705642</v>
      </c>
      <c r="D190" s="82">
        <f t="shared" si="107"/>
        <v>42.27081674</v>
      </c>
      <c r="E190" s="82">
        <f t="shared" si="107"/>
        <v>8.93213477</v>
      </c>
      <c r="F190" s="82">
        <f t="shared" si="107"/>
        <v>8.782149155</v>
      </c>
      <c r="G190" s="83">
        <f t="shared" si="107"/>
        <v>2.751409546</v>
      </c>
      <c r="H190" s="46">
        <f t="shared" si="83"/>
        <v>77.87356664</v>
      </c>
    </row>
    <row r="191">
      <c r="B191" s="38">
        <v>2049.0</v>
      </c>
      <c r="C191" s="82">
        <f t="shared" ref="C191:G191" si="108">((C$192-C$165) / ($B$192-$B$165) * ($B191-$B$165))+C$165</f>
        <v>15.3011456</v>
      </c>
      <c r="D191" s="82">
        <f t="shared" si="108"/>
        <v>42.8862944</v>
      </c>
      <c r="E191" s="82">
        <f t="shared" si="108"/>
        <v>9.085791373</v>
      </c>
      <c r="F191" s="82">
        <f t="shared" si="108"/>
        <v>9.055334632</v>
      </c>
      <c r="G191" s="83">
        <f t="shared" si="108"/>
        <v>2.851337912</v>
      </c>
      <c r="H191" s="46">
        <f t="shared" si="83"/>
        <v>79.17990392</v>
      </c>
    </row>
    <row r="192">
      <c r="B192" s="42">
        <v>2050.0</v>
      </c>
      <c r="C192" s="84">
        <f t="shared" ref="C192:G192" si="109">C93</f>
        <v>15.46523479</v>
      </c>
      <c r="D192" s="84">
        <f t="shared" si="109"/>
        <v>43.50177206</v>
      </c>
      <c r="E192" s="84">
        <f t="shared" si="109"/>
        <v>9.239447975</v>
      </c>
      <c r="F192" s="84">
        <f t="shared" si="109"/>
        <v>9.328520108</v>
      </c>
      <c r="G192" s="85">
        <f t="shared" si="109"/>
        <v>2.951266278</v>
      </c>
      <c r="H192" s="47">
        <f t="shared" si="83"/>
        <v>80.4862412</v>
      </c>
    </row>
  </sheetData>
  <mergeCells count="15">
    <mergeCell ref="C73:G73"/>
    <mergeCell ref="C79:G79"/>
    <mergeCell ref="C85:G85"/>
    <mergeCell ref="C89:G89"/>
    <mergeCell ref="C95:G95"/>
    <mergeCell ref="C101:G101"/>
    <mergeCell ref="C132:G132"/>
    <mergeCell ref="C163:G163"/>
    <mergeCell ref="C2:G2"/>
    <mergeCell ref="C7:G7"/>
    <mergeCell ref="C12:G12"/>
    <mergeCell ref="C17:G17"/>
    <mergeCell ref="C22:G22"/>
    <mergeCell ref="C53:G53"/>
    <mergeCell ref="C63:G63"/>
  </mergeCells>
  <drawing r:id="rId1"/>
  <tableParts count="4">
    <tablePart r:id="rId6"/>
    <tablePart r:id="rId7"/>
    <tablePart r:id="rId8"/>
    <tablePart r:id="rId9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5.88"/>
    <col customWidth="1" min="2" max="3" width="16.38"/>
    <col customWidth="1" min="8" max="12" width="13.63"/>
    <col customWidth="1" min="14" max="14" width="21.0"/>
    <col customWidth="1" min="15" max="15" width="27.63"/>
  </cols>
  <sheetData>
    <row r="2">
      <c r="B2" s="4" t="s">
        <v>57</v>
      </c>
      <c r="C2" s="5"/>
    </row>
    <row r="3">
      <c r="B3" s="65" t="s">
        <v>1</v>
      </c>
      <c r="C3" s="67" t="s">
        <v>58</v>
      </c>
      <c r="D3" s="21"/>
      <c r="E3" s="21"/>
      <c r="F3" s="21"/>
      <c r="G3" s="21"/>
    </row>
    <row r="4">
      <c r="B4" s="118">
        <v>1997.0</v>
      </c>
      <c r="C4" s="119">
        <v>12.72</v>
      </c>
      <c r="D4" s="21"/>
      <c r="E4" s="21"/>
      <c r="F4" s="21"/>
      <c r="G4" s="21"/>
    </row>
    <row r="5">
      <c r="B5" s="38">
        <v>2005.0</v>
      </c>
      <c r="C5" s="83">
        <v>8.02</v>
      </c>
      <c r="D5" s="21"/>
      <c r="E5" s="21"/>
      <c r="F5" s="21"/>
      <c r="G5" s="21"/>
    </row>
    <row r="6">
      <c r="B6" s="38">
        <v>2005.0</v>
      </c>
      <c r="C6" s="120">
        <v>9.93</v>
      </c>
      <c r="D6" s="21"/>
      <c r="E6" s="21"/>
      <c r="F6" s="21"/>
      <c r="G6" s="21"/>
    </row>
    <row r="7">
      <c r="B7" s="38">
        <v>2019.0</v>
      </c>
      <c r="C7" s="120">
        <v>6.65</v>
      </c>
      <c r="D7" s="21"/>
      <c r="E7" s="21"/>
      <c r="F7" s="21"/>
      <c r="G7" s="21"/>
    </row>
    <row r="8">
      <c r="B8" s="42">
        <v>2019.0</v>
      </c>
      <c r="C8" s="121">
        <v>9.83</v>
      </c>
      <c r="D8" s="21"/>
      <c r="E8" s="21"/>
      <c r="F8" s="21"/>
      <c r="G8" s="21"/>
    </row>
    <row r="9">
      <c r="D9" s="21"/>
      <c r="E9" s="21"/>
      <c r="F9" s="21"/>
      <c r="G9" s="21"/>
    </row>
    <row r="10">
      <c r="B10" s="65" t="s">
        <v>59</v>
      </c>
      <c r="C10" s="122"/>
      <c r="D10" s="122"/>
      <c r="E10" s="122"/>
      <c r="F10" s="122"/>
      <c r="G10" s="123"/>
    </row>
    <row r="11">
      <c r="B11" s="4" t="s">
        <v>1</v>
      </c>
      <c r="C11" s="25" t="s">
        <v>8</v>
      </c>
      <c r="D11" s="25" t="s">
        <v>9</v>
      </c>
      <c r="E11" s="25" t="s">
        <v>10</v>
      </c>
      <c r="F11" s="25" t="s">
        <v>11</v>
      </c>
      <c r="G11" s="7" t="s">
        <v>12</v>
      </c>
    </row>
    <row r="12">
      <c r="B12" s="65">
        <v>1997.0</v>
      </c>
      <c r="C12" s="86">
        <v>12.65</v>
      </c>
      <c r="D12" s="86">
        <v>12.66</v>
      </c>
      <c r="E12" s="86">
        <v>12.7</v>
      </c>
      <c r="F12" s="86">
        <v>12.77</v>
      </c>
      <c r="G12" s="87">
        <v>12.82</v>
      </c>
    </row>
    <row r="13">
      <c r="B13" s="88">
        <v>2005.0</v>
      </c>
      <c r="C13" s="89">
        <v>9.68</v>
      </c>
      <c r="D13" s="89">
        <v>10.01</v>
      </c>
      <c r="E13" s="89">
        <v>10.07</v>
      </c>
      <c r="F13" s="89">
        <v>9.81</v>
      </c>
      <c r="G13" s="90">
        <v>10.3</v>
      </c>
    </row>
    <row r="14">
      <c r="B14" s="91">
        <v>2019.0</v>
      </c>
      <c r="C14" s="92">
        <v>10.14</v>
      </c>
      <c r="D14" s="92">
        <v>9.82</v>
      </c>
      <c r="E14" s="92">
        <v>9.82</v>
      </c>
      <c r="F14" s="92">
        <v>9.58</v>
      </c>
      <c r="G14" s="93">
        <v>10.07</v>
      </c>
    </row>
    <row r="16">
      <c r="B16" s="65" t="s">
        <v>60</v>
      </c>
      <c r="C16" s="122"/>
      <c r="D16" s="122"/>
      <c r="E16" s="122"/>
      <c r="F16" s="122"/>
      <c r="G16" s="123"/>
    </row>
    <row r="17">
      <c r="B17" s="4" t="s">
        <v>1</v>
      </c>
      <c r="C17" s="25" t="s">
        <v>8</v>
      </c>
      <c r="D17" s="25" t="s">
        <v>9</v>
      </c>
      <c r="E17" s="25" t="s">
        <v>10</v>
      </c>
      <c r="F17" s="25" t="s">
        <v>11</v>
      </c>
      <c r="G17" s="7" t="s">
        <v>12</v>
      </c>
    </row>
    <row r="18">
      <c r="B18" s="65" t="s">
        <v>40</v>
      </c>
      <c r="C18" s="124">
        <f>207 - 0.0975 * 2050</f>
        <v>7.125</v>
      </c>
      <c r="D18" s="124">
        <f>244 - 0.116 * 2050</f>
        <v>6.2</v>
      </c>
      <c r="E18" s="124">
        <f>248 - 0.118 * 2050</f>
        <v>6.1</v>
      </c>
      <c r="F18" s="124">
        <f>273 - 0.13 * 2050</f>
        <v>6.5</v>
      </c>
      <c r="G18" s="125">
        <f>237 - 0.113 * 2050</f>
        <v>5.35</v>
      </c>
    </row>
    <row r="19">
      <c r="B19" s="88" t="s">
        <v>41</v>
      </c>
      <c r="C19" s="126">
        <f t="shared" ref="C19:G19" si="1">average(C18,C20)</f>
        <v>8.6325</v>
      </c>
      <c r="D19" s="126">
        <f t="shared" si="1"/>
        <v>8.01</v>
      </c>
      <c r="E19" s="126">
        <f t="shared" si="1"/>
        <v>7.96</v>
      </c>
      <c r="F19" s="126">
        <f t="shared" si="1"/>
        <v>8.04</v>
      </c>
      <c r="G19" s="127">
        <f t="shared" si="1"/>
        <v>7.71</v>
      </c>
    </row>
    <row r="20">
      <c r="B20" s="91" t="s">
        <v>42</v>
      </c>
      <c r="C20" s="128">
        <v>10.14</v>
      </c>
      <c r="D20" s="128">
        <v>9.82</v>
      </c>
      <c r="E20" s="128">
        <v>9.82</v>
      </c>
      <c r="F20" s="128">
        <v>9.58</v>
      </c>
      <c r="G20" s="129">
        <v>10.07</v>
      </c>
    </row>
    <row r="22">
      <c r="B22" s="65" t="s">
        <v>61</v>
      </c>
      <c r="C22" s="122"/>
      <c r="D22" s="122"/>
      <c r="E22" s="122"/>
      <c r="F22" s="122"/>
      <c r="G22" s="123"/>
      <c r="H22" s="130"/>
    </row>
    <row r="23">
      <c r="B23" s="4" t="s">
        <v>1</v>
      </c>
      <c r="C23" s="25" t="s">
        <v>8</v>
      </c>
      <c r="D23" s="25" t="s">
        <v>9</v>
      </c>
      <c r="E23" s="25" t="s">
        <v>10</v>
      </c>
      <c r="F23" s="25" t="s">
        <v>11</v>
      </c>
      <c r="G23" s="7" t="s">
        <v>12</v>
      </c>
      <c r="H23" s="107" t="s">
        <v>58</v>
      </c>
    </row>
    <row r="24">
      <c r="B24" s="118">
        <v>2023.0</v>
      </c>
      <c r="C24" s="131">
        <f>'Domicílios'!C77 * C$18</f>
        <v>70.467682</v>
      </c>
      <c r="D24" s="131">
        <f>'Domicílios'!D77 * D$18</f>
        <v>180.773447</v>
      </c>
      <c r="E24" s="131">
        <f>'Domicílios'!E77 * E$18</f>
        <v>33.49157699</v>
      </c>
      <c r="F24" s="131">
        <f>'Domicílios'!F77 * F$18</f>
        <v>121.5178453</v>
      </c>
      <c r="G24" s="119">
        <f>'Domicílios'!G77 * G$18</f>
        <v>33.24532208</v>
      </c>
      <c r="H24" s="82">
        <f t="shared" ref="H24:H51" si="2">sum(C24:G24)</f>
        <v>439.4958734</v>
      </c>
    </row>
    <row r="25">
      <c r="B25" s="38">
        <v>2024.0</v>
      </c>
      <c r="C25" s="82">
        <f>'Domicílios'!C78 * C$18</f>
        <v>71.52565069</v>
      </c>
      <c r="D25" s="82">
        <f>'Domicílios'!D78 * D$18</f>
        <v>183.4798011</v>
      </c>
      <c r="E25" s="82">
        <f>'Domicílios'!E78 * E$18</f>
        <v>34.1608156</v>
      </c>
      <c r="F25" s="82">
        <f>'Domicílios'!F78 * F$18</f>
        <v>123.1428014</v>
      </c>
      <c r="G25" s="83">
        <f>'Domicílios'!G78 * G$18</f>
        <v>33.90918169</v>
      </c>
      <c r="H25" s="82">
        <f t="shared" si="2"/>
        <v>446.2182504</v>
      </c>
    </row>
    <row r="26">
      <c r="B26" s="38">
        <v>2025.0</v>
      </c>
      <c r="C26" s="82">
        <f>'Domicílios'!C79 * C$18</f>
        <v>72.58342257</v>
      </c>
      <c r="D26" s="82">
        <f>'Domicílios'!D79 * D$18</f>
        <v>186.1835894</v>
      </c>
      <c r="E26" s="82">
        <f>'Domicílios'!E79 * E$18</f>
        <v>34.83186177</v>
      </c>
      <c r="F26" s="82">
        <f>'Domicílios'!F79 * F$18</f>
        <v>124.769821</v>
      </c>
      <c r="G26" s="83">
        <f>'Domicílios'!G79 * G$18</f>
        <v>34.57718162</v>
      </c>
      <c r="H26" s="82">
        <f t="shared" si="2"/>
        <v>452.9458764</v>
      </c>
    </row>
    <row r="27">
      <c r="B27" s="38">
        <v>2026.0</v>
      </c>
      <c r="C27" s="82">
        <f>'Domicílios'!C80 * C$18</f>
        <v>73.64053412</v>
      </c>
      <c r="D27" s="82">
        <f>'Domicílios'!D80 * D$18</f>
        <v>188.8838103</v>
      </c>
      <c r="E27" s="82">
        <f>'Domicílios'!E80 * E$18</f>
        <v>35.50452703</v>
      </c>
      <c r="F27" s="82">
        <f>'Domicílios'!F80 * F$18</f>
        <v>126.3976911</v>
      </c>
      <c r="G27" s="83">
        <f>'Domicílios'!G80 * G$18</f>
        <v>35.24895577</v>
      </c>
      <c r="H27" s="82">
        <f t="shared" si="2"/>
        <v>459.6755183</v>
      </c>
    </row>
    <row r="28">
      <c r="B28" s="38">
        <v>2027.0</v>
      </c>
      <c r="C28" s="82">
        <f>'Domicílios'!C81 * C$18</f>
        <v>74.69632951</v>
      </c>
      <c r="D28" s="82">
        <f>'Domicílios'!D81 * D$18</f>
        <v>191.5793388</v>
      </c>
      <c r="E28" s="82">
        <f>'Domicílios'!E81 * E$18</f>
        <v>36.17861402</v>
      </c>
      <c r="F28" s="82">
        <f>'Domicílios'!F81 * F$18</f>
        <v>128.0252559</v>
      </c>
      <c r="G28" s="83">
        <f>'Domicílios'!G81 * G$18</f>
        <v>35.9244149</v>
      </c>
      <c r="H28" s="82">
        <f t="shared" si="2"/>
        <v>466.4039531</v>
      </c>
    </row>
    <row r="29">
      <c r="B29" s="38">
        <v>2028.0</v>
      </c>
      <c r="C29" s="82">
        <f>'Domicílios'!C82 * C$18</f>
        <v>75.75011684</v>
      </c>
      <c r="D29" s="82">
        <f>'Domicílios'!D82 * D$18</f>
        <v>194.2692773</v>
      </c>
      <c r="E29" s="82">
        <f>'Domicílios'!E82 * E$18</f>
        <v>36.85397959</v>
      </c>
      <c r="F29" s="82">
        <f>'Domicílios'!F82 * F$18</f>
        <v>129.6509703</v>
      </c>
      <c r="G29" s="83">
        <f>'Domicílios'!G82 * G$18</f>
        <v>36.60348087</v>
      </c>
      <c r="H29" s="82">
        <f t="shared" si="2"/>
        <v>473.127825</v>
      </c>
    </row>
    <row r="30">
      <c r="B30" s="38">
        <v>2029.0</v>
      </c>
      <c r="C30" s="82">
        <f>'Domicílios'!C83 * C$18</f>
        <v>76.80162775</v>
      </c>
      <c r="D30" s="82">
        <f>'Domicílios'!D83 * D$18</f>
        <v>196.9531595</v>
      </c>
      <c r="E30" s="82">
        <f>'Domicílios'!E83 * E$18</f>
        <v>37.53077301</v>
      </c>
      <c r="F30" s="82">
        <f>'Domicílios'!F83 * F$18</f>
        <v>131.2740492</v>
      </c>
      <c r="G30" s="83">
        <f>'Domicílios'!G83 * G$18</f>
        <v>37.28622496</v>
      </c>
      <c r="H30" s="82">
        <f t="shared" si="2"/>
        <v>479.8458344</v>
      </c>
    </row>
    <row r="31">
      <c r="B31" s="38">
        <v>2030.0</v>
      </c>
      <c r="C31" s="82">
        <f>'Domicílios'!C84 * C$18</f>
        <v>77.85092022</v>
      </c>
      <c r="D31" s="82">
        <f>'Domicílios'!D84 * D$18</f>
        <v>199.6308618</v>
      </c>
      <c r="E31" s="82">
        <f>'Domicílios'!E84 * E$18</f>
        <v>38.20929106</v>
      </c>
      <c r="F31" s="82">
        <f>'Domicílios'!F84 * F$18</f>
        <v>132.8947299</v>
      </c>
      <c r="G31" s="83">
        <f>'Domicílios'!G84 * G$18</f>
        <v>37.97272296</v>
      </c>
      <c r="H31" s="82">
        <f t="shared" si="2"/>
        <v>486.558526</v>
      </c>
    </row>
    <row r="32">
      <c r="B32" s="38">
        <v>2031.0</v>
      </c>
      <c r="C32" s="82">
        <f>'Domicílios'!C85 * C$18</f>
        <v>78.89801013</v>
      </c>
      <c r="D32" s="82">
        <f>'Domicílios'!D85 * D$18</f>
        <v>202.3027639</v>
      </c>
      <c r="E32" s="82">
        <f>'Domicílios'!E85 * E$18</f>
        <v>38.89045473</v>
      </c>
      <c r="F32" s="82">
        <f>'Domicílios'!F85 * F$18</f>
        <v>134.5103159</v>
      </c>
      <c r="G32" s="83">
        <f>'Domicílios'!G85 * G$18</f>
        <v>38.6626027</v>
      </c>
      <c r="H32" s="82">
        <f t="shared" si="2"/>
        <v>493.2641473</v>
      </c>
    </row>
    <row r="33">
      <c r="B33" s="38">
        <v>2032.0</v>
      </c>
      <c r="C33" s="82">
        <f>'Domicílios'!C86 * C$18</f>
        <v>79.942678</v>
      </c>
      <c r="D33" s="82">
        <f>'Domicílios'!D86 * D$18</f>
        <v>204.9687647</v>
      </c>
      <c r="E33" s="82">
        <f>'Domicílios'!E86 * E$18</f>
        <v>39.57502027</v>
      </c>
      <c r="F33" s="82">
        <f>'Domicílios'!F86 * F$18</f>
        <v>136.1174388</v>
      </c>
      <c r="G33" s="83">
        <f>'Domicílios'!G86 * G$18</f>
        <v>39.35553749</v>
      </c>
      <c r="H33" s="82">
        <f t="shared" si="2"/>
        <v>499.9594392</v>
      </c>
    </row>
    <row r="34">
      <c r="B34" s="38">
        <v>2033.0</v>
      </c>
      <c r="C34" s="82">
        <f>'Domicílios'!C87 * C$18</f>
        <v>80.98471091</v>
      </c>
      <c r="D34" s="82">
        <f>'Domicílios'!D87 * D$18</f>
        <v>207.628722</v>
      </c>
      <c r="E34" s="82">
        <f>'Domicílios'!E87 * E$18</f>
        <v>40.26312885</v>
      </c>
      <c r="F34" s="82">
        <f>'Domicílios'!F87 * F$18</f>
        <v>137.7156576</v>
      </c>
      <c r="G34" s="83">
        <f>'Domicílios'!G87 * G$18</f>
        <v>40.05174362</v>
      </c>
      <c r="H34" s="82">
        <f t="shared" si="2"/>
        <v>506.643963</v>
      </c>
    </row>
    <row r="35">
      <c r="B35" s="38">
        <v>2034.0</v>
      </c>
      <c r="C35" s="82">
        <f>'Domicílios'!C88 * C$18</f>
        <v>82.02415105</v>
      </c>
      <c r="D35" s="82">
        <f>'Domicílios'!D88 * D$18</f>
        <v>210.2827087</v>
      </c>
      <c r="E35" s="82">
        <f>'Domicílios'!E88 * E$18</f>
        <v>40.95507024</v>
      </c>
      <c r="F35" s="82">
        <f>'Domicílios'!F88 * F$18</f>
        <v>139.304738</v>
      </c>
      <c r="G35" s="83">
        <f>'Domicílios'!G88 * G$18</f>
        <v>40.75153135</v>
      </c>
      <c r="H35" s="82">
        <f t="shared" si="2"/>
        <v>513.3181994</v>
      </c>
    </row>
    <row r="36">
      <c r="B36" s="38">
        <v>2035.0</v>
      </c>
      <c r="C36" s="82">
        <f>'Domicílios'!C89 * C$18</f>
        <v>83.06124685</v>
      </c>
      <c r="D36" s="82">
        <f>'Domicílios'!D89 * D$18</f>
        <v>212.9306536</v>
      </c>
      <c r="E36" s="82">
        <f>'Domicílios'!E89 * E$18</f>
        <v>41.65104269</v>
      </c>
      <c r="F36" s="82">
        <f>'Domicílios'!F89 * F$18</f>
        <v>140.8844553</v>
      </c>
      <c r="G36" s="83">
        <f>'Domicílios'!G89 * G$18</f>
        <v>41.4550599</v>
      </c>
      <c r="H36" s="82">
        <f t="shared" si="2"/>
        <v>519.9824583</v>
      </c>
    </row>
    <row r="37">
      <c r="B37" s="38">
        <v>2036.0</v>
      </c>
      <c r="C37" s="82">
        <f>'Domicílios'!C90 * C$18</f>
        <v>84.09608096</v>
      </c>
      <c r="D37" s="82">
        <f>'Domicílios'!D90 * D$18</f>
        <v>215.5719387</v>
      </c>
      <c r="E37" s="82">
        <f>'Domicílios'!E90 * E$18</f>
        <v>42.35107763</v>
      </c>
      <c r="F37" s="82">
        <f>'Domicílios'!F90 * F$18</f>
        <v>142.4543024</v>
      </c>
      <c r="G37" s="83">
        <f>'Domicílios'!G90 * G$18</f>
        <v>42.16212056</v>
      </c>
      <c r="H37" s="82">
        <f t="shared" si="2"/>
        <v>526.6355203</v>
      </c>
    </row>
    <row r="38">
      <c r="B38" s="38">
        <v>2037.0</v>
      </c>
      <c r="C38" s="82">
        <f>'Domicílios'!C91 * C$18</f>
        <v>85.12876804</v>
      </c>
      <c r="D38" s="82">
        <f>'Domicílios'!D91 * D$18</f>
        <v>218.2058239</v>
      </c>
      <c r="E38" s="82">
        <f>'Domicílios'!E91 * E$18</f>
        <v>43.05513851</v>
      </c>
      <c r="F38" s="82">
        <f>'Domicílios'!F91 * F$18</f>
        <v>144.0137426</v>
      </c>
      <c r="G38" s="83">
        <f>'Domicílios'!G91 * G$18</f>
        <v>42.87250407</v>
      </c>
      <c r="H38" s="82">
        <f t="shared" si="2"/>
        <v>533.2759771</v>
      </c>
    </row>
    <row r="39">
      <c r="B39" s="38">
        <v>2038.0</v>
      </c>
      <c r="C39" s="82">
        <f>'Domicílios'!C92 * C$18</f>
        <v>86.15981471</v>
      </c>
      <c r="D39" s="82">
        <f>'Domicílios'!D92 * D$18</f>
        <v>220.8326945</v>
      </c>
      <c r="E39" s="82">
        <f>'Domicílios'!E92 * E$18</f>
        <v>43.7632911</v>
      </c>
      <c r="F39" s="82">
        <f>'Domicílios'!F92 * F$18</f>
        <v>145.5625346</v>
      </c>
      <c r="G39" s="83">
        <f>'Domicílios'!G92 * G$18</f>
        <v>43.5863251</v>
      </c>
      <c r="H39" s="82">
        <f t="shared" si="2"/>
        <v>539.9046601</v>
      </c>
    </row>
    <row r="40">
      <c r="B40" s="38">
        <v>2039.0</v>
      </c>
      <c r="C40" s="82">
        <f>'Domicílios'!C93 * C$18</f>
        <v>87.18971369</v>
      </c>
      <c r="D40" s="82">
        <f>'Domicílios'!D93 * D$18</f>
        <v>223.4528334</v>
      </c>
      <c r="E40" s="82">
        <f>'Domicílios'!E93 * E$18</f>
        <v>44.47555598</v>
      </c>
      <c r="F40" s="82">
        <f>'Domicílios'!F93 * F$18</f>
        <v>147.1004032</v>
      </c>
      <c r="G40" s="83">
        <f>'Domicílios'!G93 * G$18</f>
        <v>44.303683</v>
      </c>
      <c r="H40" s="82">
        <f t="shared" si="2"/>
        <v>546.5221893</v>
      </c>
    </row>
    <row r="41">
      <c r="B41" s="38">
        <v>2040.0</v>
      </c>
      <c r="C41" s="82">
        <f>'Domicílios'!C94 * C$18</f>
        <v>88.2188839</v>
      </c>
      <c r="D41" s="82">
        <f>'Domicílios'!D94 * D$18</f>
        <v>226.0666524</v>
      </c>
      <c r="E41" s="82">
        <f>'Domicílios'!E94 * E$18</f>
        <v>45.19195226</v>
      </c>
      <c r="F41" s="82">
        <f>'Domicílios'!F94 * F$18</f>
        <v>148.6272945</v>
      </c>
      <c r="G41" s="83">
        <f>'Domicílios'!G94 * G$18</f>
        <v>45.02472769</v>
      </c>
      <c r="H41" s="82">
        <f t="shared" si="2"/>
        <v>553.1295108</v>
      </c>
    </row>
    <row r="42">
      <c r="B42" s="38">
        <v>2041.0</v>
      </c>
      <c r="C42" s="82">
        <f>'Domicílios'!C95 * C$18</f>
        <v>89.24766395</v>
      </c>
      <c r="D42" s="82">
        <f>'Domicílios'!D95 * D$18</f>
        <v>228.6748097</v>
      </c>
      <c r="E42" s="82">
        <f>'Domicílios'!E95 * E$18</f>
        <v>45.91256967</v>
      </c>
      <c r="F42" s="82">
        <f>'Domicílios'!F95 * F$18</f>
        <v>150.1431305</v>
      </c>
      <c r="G42" s="83">
        <f>'Domicílios'!G95 * G$18</f>
        <v>45.74949493</v>
      </c>
      <c r="H42" s="82">
        <f t="shared" si="2"/>
        <v>559.7276688</v>
      </c>
    </row>
    <row r="43">
      <c r="B43" s="38">
        <v>2042.0</v>
      </c>
      <c r="C43" s="82">
        <f>'Domicílios'!C96 * C$18</f>
        <v>90.27695861</v>
      </c>
      <c r="D43" s="82">
        <f>'Domicílios'!D96 * D$18</f>
        <v>231.278383</v>
      </c>
      <c r="E43" s="82">
        <f>'Domicílios'!E96 * E$18</f>
        <v>46.63756049</v>
      </c>
      <c r="F43" s="82">
        <f>'Domicílios'!F96 * F$18</f>
        <v>151.6480826</v>
      </c>
      <c r="G43" s="83">
        <f>'Domicílios'!G96 * G$18</f>
        <v>46.47793956</v>
      </c>
      <c r="H43" s="82">
        <f t="shared" si="2"/>
        <v>566.3189243</v>
      </c>
    </row>
    <row r="44">
      <c r="B44" s="38">
        <v>2043.0</v>
      </c>
      <c r="C44" s="82">
        <f>'Domicílios'!C97 * C$18</f>
        <v>91.30799154</v>
      </c>
      <c r="D44" s="82">
        <f>'Domicílios'!D97 * D$18</f>
        <v>233.8785565</v>
      </c>
      <c r="E44" s="82">
        <f>'Domicílios'!E97 * E$18</f>
        <v>47.3670597</v>
      </c>
      <c r="F44" s="82">
        <f>'Domicílios'!F97 * F$18</f>
        <v>153.142203</v>
      </c>
      <c r="G44" s="83">
        <f>'Domicílios'!G97 * G$18</f>
        <v>47.21009573</v>
      </c>
      <c r="H44" s="82">
        <f t="shared" si="2"/>
        <v>572.9059065</v>
      </c>
    </row>
    <row r="45">
      <c r="B45" s="38">
        <v>2044.0</v>
      </c>
      <c r="C45" s="82">
        <f>'Domicílios'!C98 * C$18</f>
        <v>92.34138266</v>
      </c>
      <c r="D45" s="82">
        <f>'Domicílios'!D98 * D$18</f>
        <v>236.4759551</v>
      </c>
      <c r="E45" s="82">
        <f>'Domicílios'!E98 * E$18</f>
        <v>48.10097999</v>
      </c>
      <c r="F45" s="82">
        <f>'Domicílios'!F98 * F$18</f>
        <v>154.6250727</v>
      </c>
      <c r="G45" s="83">
        <f>'Domicílios'!G98 * G$18</f>
        <v>47.94593588</v>
      </c>
      <c r="H45" s="82">
        <f t="shared" si="2"/>
        <v>579.4893263</v>
      </c>
    </row>
    <row r="46">
      <c r="B46" s="38">
        <v>2045.0</v>
      </c>
      <c r="C46" s="82">
        <f>'Domicílios'!C99 * C$18</f>
        <v>93.37742449</v>
      </c>
      <c r="D46" s="82">
        <f>'Domicílios'!D99 * D$18</f>
        <v>239.0711666</v>
      </c>
      <c r="E46" s="82">
        <f>'Domicílios'!E99 * E$18</f>
        <v>48.83919137</v>
      </c>
      <c r="F46" s="82">
        <f>'Domicílios'!F99 * F$18</f>
        <v>156.0964125</v>
      </c>
      <c r="G46" s="83">
        <f>'Domicílios'!G99 * G$18</f>
        <v>48.68553771</v>
      </c>
      <c r="H46" s="82">
        <f t="shared" si="2"/>
        <v>586.0697327</v>
      </c>
    </row>
    <row r="47">
      <c r="B47" s="38">
        <v>2046.0</v>
      </c>
      <c r="C47" s="82">
        <f>'Domicílios'!C100 * C$18</f>
        <v>94.41634213</v>
      </c>
      <c r="D47" s="82">
        <f>'Domicílios'!D100 * D$18</f>
        <v>241.6647875</v>
      </c>
      <c r="E47" s="82">
        <f>'Domicílios'!E100 * E$18</f>
        <v>49.58180115</v>
      </c>
      <c r="F47" s="82">
        <f>'Domicílios'!F100 * F$18</f>
        <v>157.5558338</v>
      </c>
      <c r="G47" s="83">
        <f>'Domicílios'!G100 * G$18</f>
        <v>49.42903832</v>
      </c>
      <c r="H47" s="82">
        <f t="shared" si="2"/>
        <v>592.6478029</v>
      </c>
    </row>
    <row r="48">
      <c r="B48" s="38">
        <v>2047.0</v>
      </c>
      <c r="C48" s="82">
        <f>'Domicílios'!C101 * C$18</f>
        <v>95.45884607</v>
      </c>
      <c r="D48" s="82">
        <f>'Domicílios'!D101 * D$18</f>
        <v>244.2577711</v>
      </c>
      <c r="E48" s="82">
        <f>'Domicílios'!E101 * E$18</f>
        <v>50.3290678</v>
      </c>
      <c r="F48" s="82">
        <f>'Domicílios'!F101 * F$18</f>
        <v>159.0033248</v>
      </c>
      <c r="G48" s="83">
        <f>'Domicílios'!G101 * G$18</f>
        <v>50.17651558</v>
      </c>
      <c r="H48" s="82">
        <f t="shared" si="2"/>
        <v>599.2255254</v>
      </c>
    </row>
    <row r="49">
      <c r="B49" s="38">
        <v>2048.0</v>
      </c>
      <c r="C49" s="82">
        <f>'Domicílios'!C102 * C$18</f>
        <v>96.50576086</v>
      </c>
      <c r="D49" s="82">
        <f>'Domicílios'!D102 * D$18</f>
        <v>246.8510166</v>
      </c>
      <c r="E49" s="82">
        <f>'Domicílios'!E102 * E$18</f>
        <v>51.08111838</v>
      </c>
      <c r="F49" s="82">
        <f>'Domicílios'!F102 * F$18</f>
        <v>160.4388521</v>
      </c>
      <c r="G49" s="83">
        <f>'Domicílios'!G102 * G$18</f>
        <v>50.92786383</v>
      </c>
      <c r="H49" s="82">
        <f t="shared" si="2"/>
        <v>605.8046117</v>
      </c>
    </row>
    <row r="50">
      <c r="B50" s="38">
        <v>2049.0</v>
      </c>
      <c r="C50" s="82">
        <f>'Domicílios'!C103 * C$18</f>
        <v>97.55717185</v>
      </c>
      <c r="D50" s="82">
        <f>'Domicílios'!D103 * D$18</f>
        <v>249.4448478</v>
      </c>
      <c r="E50" s="82">
        <f>'Domicílios'!E103 * E$18</f>
        <v>51.83775071</v>
      </c>
      <c r="F50" s="82">
        <f>'Domicílios'!F103 * F$18</f>
        <v>161.8618773</v>
      </c>
      <c r="G50" s="83">
        <f>'Domicílios'!G103 * G$18</f>
        <v>51.68291022</v>
      </c>
      <c r="H50" s="82">
        <f t="shared" si="2"/>
        <v>612.3845578</v>
      </c>
    </row>
    <row r="51">
      <c r="B51" s="42">
        <v>2050.0</v>
      </c>
      <c r="C51" s="84">
        <f>'Domicílios'!C104 * C$18</f>
        <v>98.61287744</v>
      </c>
      <c r="D51" s="84">
        <f>'Domicílios'!D104 * D$18</f>
        <v>252.0393369</v>
      </c>
      <c r="E51" s="84">
        <f>'Domicílios'!E104 * E$18</f>
        <v>52.59876871</v>
      </c>
      <c r="F51" s="84">
        <f>'Domicílios'!F104 * F$18</f>
        <v>163.271769</v>
      </c>
      <c r="G51" s="85">
        <f>'Domicílios'!G104 * G$18</f>
        <v>52.44171491</v>
      </c>
      <c r="H51" s="82">
        <f t="shared" si="2"/>
        <v>618.964467</v>
      </c>
    </row>
    <row r="53">
      <c r="B53" s="65" t="s">
        <v>62</v>
      </c>
      <c r="C53" s="122"/>
      <c r="D53" s="122"/>
      <c r="E53" s="122"/>
      <c r="F53" s="122"/>
      <c r="G53" s="123"/>
    </row>
    <row r="54">
      <c r="B54" s="4" t="s">
        <v>1</v>
      </c>
      <c r="C54" s="25" t="s">
        <v>8</v>
      </c>
      <c r="D54" s="25" t="s">
        <v>9</v>
      </c>
      <c r="E54" s="25" t="s">
        <v>10</v>
      </c>
      <c r="F54" s="25" t="s">
        <v>11</v>
      </c>
      <c r="G54" s="7" t="s">
        <v>12</v>
      </c>
    </row>
    <row r="55">
      <c r="B55" s="65">
        <v>1997.0</v>
      </c>
      <c r="C55" s="132">
        <v>0.0</v>
      </c>
      <c r="D55" s="132">
        <v>0.0</v>
      </c>
      <c r="E55" s="132">
        <v>0.0</v>
      </c>
      <c r="F55" s="132">
        <v>0.0</v>
      </c>
      <c r="G55" s="133">
        <v>0.0</v>
      </c>
    </row>
    <row r="56">
      <c r="B56" s="88">
        <v>2005.0</v>
      </c>
      <c r="C56" s="134">
        <v>0.0</v>
      </c>
      <c r="D56" s="134">
        <v>0.0</v>
      </c>
      <c r="E56" s="134">
        <v>0.0</v>
      </c>
      <c r="F56" s="134">
        <v>0.0</v>
      </c>
      <c r="G56" s="135">
        <v>0.0</v>
      </c>
    </row>
    <row r="57">
      <c r="B57" s="91">
        <v>2019.0</v>
      </c>
      <c r="C57" s="72">
        <v>0.42</v>
      </c>
      <c r="D57" s="72">
        <v>0.37</v>
      </c>
      <c r="E57" s="72">
        <v>0.36</v>
      </c>
      <c r="F57" s="72">
        <v>0.3</v>
      </c>
      <c r="G57" s="73">
        <v>0.27</v>
      </c>
    </row>
    <row r="59">
      <c r="B59" s="65" t="s">
        <v>63</v>
      </c>
      <c r="C59" s="122"/>
      <c r="D59" s="122"/>
      <c r="E59" s="122"/>
      <c r="F59" s="122"/>
      <c r="G59" s="123"/>
    </row>
    <row r="60">
      <c r="B60" s="4" t="s">
        <v>1</v>
      </c>
      <c r="C60" s="25" t="s">
        <v>8</v>
      </c>
      <c r="D60" s="25" t="s">
        <v>9</v>
      </c>
      <c r="E60" s="25" t="s">
        <v>10</v>
      </c>
      <c r="F60" s="25" t="s">
        <v>11</v>
      </c>
      <c r="G60" s="7" t="s">
        <v>12</v>
      </c>
    </row>
    <row r="61">
      <c r="B61" s="65" t="s">
        <v>40</v>
      </c>
      <c r="C61" s="136">
        <v>0.8</v>
      </c>
      <c r="D61" s="136">
        <v>0.7047619047619048</v>
      </c>
      <c r="E61" s="136">
        <v>0.6857142857142857</v>
      </c>
      <c r="F61" s="136">
        <v>0.5714285714285714</v>
      </c>
      <c r="G61" s="137">
        <v>0.5142857142857143</v>
      </c>
    </row>
    <row r="62">
      <c r="B62" s="88" t="s">
        <v>41</v>
      </c>
      <c r="C62" s="138">
        <v>0.5</v>
      </c>
      <c r="D62" s="138">
        <v>0.44047619047619047</v>
      </c>
      <c r="E62" s="138">
        <v>0.42857142857142855</v>
      </c>
      <c r="F62" s="138">
        <v>0.35714285714285715</v>
      </c>
      <c r="G62" s="139">
        <v>0.32142857142857145</v>
      </c>
    </row>
    <row r="63">
      <c r="B63" s="91" t="s">
        <v>42</v>
      </c>
      <c r="C63" s="140">
        <v>0.42</v>
      </c>
      <c r="D63" s="140">
        <v>0.37</v>
      </c>
      <c r="E63" s="140">
        <v>0.36</v>
      </c>
      <c r="F63" s="140">
        <v>0.3</v>
      </c>
      <c r="G63" s="141">
        <v>0.27</v>
      </c>
    </row>
    <row r="65">
      <c r="C65" s="65" t="s">
        <v>64</v>
      </c>
      <c r="D65" s="122"/>
      <c r="E65" s="122"/>
      <c r="F65" s="122"/>
      <c r="G65" s="123"/>
      <c r="H65" s="4" t="s">
        <v>65</v>
      </c>
      <c r="I65" s="24"/>
      <c r="J65" s="24"/>
      <c r="K65" s="24"/>
      <c r="L65" s="5"/>
      <c r="N65" s="116"/>
      <c r="O65" s="116"/>
    </row>
    <row r="66">
      <c r="B66" s="4" t="s">
        <v>1</v>
      </c>
      <c r="C66" s="4" t="s">
        <v>8</v>
      </c>
      <c r="D66" s="25" t="s">
        <v>9</v>
      </c>
      <c r="E66" s="25" t="s">
        <v>10</v>
      </c>
      <c r="F66" s="25" t="s">
        <v>11</v>
      </c>
      <c r="G66" s="7" t="s">
        <v>12</v>
      </c>
      <c r="H66" s="25" t="s">
        <v>8</v>
      </c>
      <c r="I66" s="25" t="s">
        <v>9</v>
      </c>
      <c r="J66" s="25" t="s">
        <v>10</v>
      </c>
      <c r="K66" s="25" t="s">
        <v>11</v>
      </c>
      <c r="L66" s="7" t="s">
        <v>12</v>
      </c>
    </row>
    <row r="67">
      <c r="B67" s="118">
        <v>2023.0</v>
      </c>
      <c r="C67" s="131">
        <f t="shared" ref="C67:G67" si="3">C24*C$61</f>
        <v>56.3741456</v>
      </c>
      <c r="D67" s="131">
        <f t="shared" si="3"/>
        <v>127.4022388</v>
      </c>
      <c r="E67" s="131">
        <f t="shared" si="3"/>
        <v>22.96565279</v>
      </c>
      <c r="F67" s="131">
        <f t="shared" si="3"/>
        <v>69.43876877</v>
      </c>
      <c r="G67" s="119">
        <f t="shared" si="3"/>
        <v>17.09759421</v>
      </c>
      <c r="H67" s="142">
        <f t="shared" ref="H67:L67" si="4">(1-C$61) * C24</f>
        <v>14.0935364</v>
      </c>
      <c r="I67" s="131">
        <f t="shared" si="4"/>
        <v>53.37120817</v>
      </c>
      <c r="J67" s="131">
        <f t="shared" si="4"/>
        <v>10.5259242</v>
      </c>
      <c r="K67" s="131">
        <f t="shared" si="4"/>
        <v>52.07907658</v>
      </c>
      <c r="L67" s="119">
        <f t="shared" si="4"/>
        <v>16.14772787</v>
      </c>
    </row>
    <row r="68">
      <c r="B68" s="38">
        <v>2024.0</v>
      </c>
      <c r="C68" s="82">
        <f t="shared" ref="C68:G68" si="5">C25*C$61</f>
        <v>57.22052055</v>
      </c>
      <c r="D68" s="82">
        <f t="shared" si="5"/>
        <v>129.3095741</v>
      </c>
      <c r="E68" s="82">
        <f t="shared" si="5"/>
        <v>23.42455927</v>
      </c>
      <c r="F68" s="82">
        <f t="shared" si="5"/>
        <v>70.36731509</v>
      </c>
      <c r="G68" s="83">
        <f t="shared" si="5"/>
        <v>17.43900773</v>
      </c>
      <c r="H68" s="143">
        <f t="shared" ref="H68:L68" si="6">(1-C$61) * C25</f>
        <v>14.30513014</v>
      </c>
      <c r="I68" s="82">
        <f t="shared" si="6"/>
        <v>54.17022698</v>
      </c>
      <c r="J68" s="82">
        <f t="shared" si="6"/>
        <v>10.73625633</v>
      </c>
      <c r="K68" s="82">
        <f t="shared" si="6"/>
        <v>52.77548632</v>
      </c>
      <c r="L68" s="83">
        <f t="shared" si="6"/>
        <v>16.47017396</v>
      </c>
    </row>
    <row r="69">
      <c r="B69" s="38">
        <v>2025.0</v>
      </c>
      <c r="C69" s="82">
        <f t="shared" ref="C69:G69" si="7">C26*C$61</f>
        <v>58.06673805</v>
      </c>
      <c r="D69" s="82">
        <f t="shared" si="7"/>
        <v>131.2151011</v>
      </c>
      <c r="E69" s="82">
        <f t="shared" si="7"/>
        <v>23.88470521</v>
      </c>
      <c r="F69" s="82">
        <f t="shared" si="7"/>
        <v>71.29704059</v>
      </c>
      <c r="G69" s="83">
        <f t="shared" si="7"/>
        <v>17.78255055</v>
      </c>
      <c r="H69" s="143">
        <f t="shared" ref="H69:L69" si="8">(1-C$61) * C26</f>
        <v>14.51668451</v>
      </c>
      <c r="I69" s="82">
        <f t="shared" si="8"/>
        <v>54.9684883</v>
      </c>
      <c r="J69" s="82">
        <f t="shared" si="8"/>
        <v>10.94715656</v>
      </c>
      <c r="K69" s="82">
        <f t="shared" si="8"/>
        <v>53.47278044</v>
      </c>
      <c r="L69" s="83">
        <f t="shared" si="8"/>
        <v>16.79463107</v>
      </c>
    </row>
    <row r="70">
      <c r="B70" s="38">
        <v>2026.0</v>
      </c>
      <c r="C70" s="82">
        <f t="shared" ref="C70:G70" si="9">C27*C$61</f>
        <v>58.9124273</v>
      </c>
      <c r="D70" s="82">
        <f t="shared" si="9"/>
        <v>133.1181139</v>
      </c>
      <c r="E70" s="82">
        <f t="shared" si="9"/>
        <v>24.34596139</v>
      </c>
      <c r="F70" s="82">
        <f t="shared" si="9"/>
        <v>72.22725205</v>
      </c>
      <c r="G70" s="83">
        <f t="shared" si="9"/>
        <v>18.1280344</v>
      </c>
      <c r="H70" s="143">
        <f t="shared" ref="H70:L70" si="10">(1-C$61) * C27</f>
        <v>14.72810682</v>
      </c>
      <c r="I70" s="82">
        <f t="shared" si="10"/>
        <v>55.76569636</v>
      </c>
      <c r="J70" s="82">
        <f t="shared" si="10"/>
        <v>11.15856564</v>
      </c>
      <c r="K70" s="82">
        <f t="shared" si="10"/>
        <v>54.17043904</v>
      </c>
      <c r="L70" s="83">
        <f t="shared" si="10"/>
        <v>17.12092137</v>
      </c>
    </row>
    <row r="71">
      <c r="B71" s="38">
        <v>2027.0</v>
      </c>
      <c r="C71" s="82">
        <f t="shared" ref="C71:G71" si="11">C28*C$61</f>
        <v>59.75706361</v>
      </c>
      <c r="D71" s="82">
        <f t="shared" si="11"/>
        <v>135.0178197</v>
      </c>
      <c r="E71" s="82">
        <f t="shared" si="11"/>
        <v>24.80819247</v>
      </c>
      <c r="F71" s="82">
        <f t="shared" si="11"/>
        <v>73.15728909</v>
      </c>
      <c r="G71" s="83">
        <f t="shared" si="11"/>
        <v>18.47541338</v>
      </c>
      <c r="H71" s="143">
        <f t="shared" ref="H71:L71" si="12">(1-C$61) * C28</f>
        <v>14.9392659</v>
      </c>
      <c r="I71" s="82">
        <f t="shared" si="12"/>
        <v>56.56151907</v>
      </c>
      <c r="J71" s="82">
        <f t="shared" si="12"/>
        <v>11.37042155</v>
      </c>
      <c r="K71" s="82">
        <f t="shared" si="12"/>
        <v>54.86796682</v>
      </c>
      <c r="L71" s="83">
        <f t="shared" si="12"/>
        <v>17.44900152</v>
      </c>
    </row>
    <row r="72">
      <c r="B72" s="38">
        <v>2028.0</v>
      </c>
      <c r="C72" s="82">
        <f t="shared" ref="C72:G72" si="13">C29*C$61</f>
        <v>60.60009347</v>
      </c>
      <c r="D72" s="82">
        <f t="shared" si="13"/>
        <v>136.9135859</v>
      </c>
      <c r="E72" s="82">
        <f t="shared" si="13"/>
        <v>25.27130029</v>
      </c>
      <c r="F72" s="82">
        <f t="shared" si="13"/>
        <v>74.08626876</v>
      </c>
      <c r="G72" s="83">
        <f t="shared" si="13"/>
        <v>18.8246473</v>
      </c>
      <c r="H72" s="143">
        <f t="shared" ref="H72:L72" si="14">(1-C$61) * C29</f>
        <v>15.15002337</v>
      </c>
      <c r="I72" s="82">
        <f t="shared" si="14"/>
        <v>57.3556914</v>
      </c>
      <c r="J72" s="82">
        <f t="shared" si="14"/>
        <v>11.5826793</v>
      </c>
      <c r="K72" s="82">
        <f t="shared" si="14"/>
        <v>55.56470157</v>
      </c>
      <c r="L72" s="83">
        <f t="shared" si="14"/>
        <v>17.77883356</v>
      </c>
    </row>
    <row r="73">
      <c r="B73" s="38">
        <v>2029.0</v>
      </c>
      <c r="C73" s="82">
        <f t="shared" ref="C73:G73" si="15">C30*C$61</f>
        <v>61.4413022</v>
      </c>
      <c r="D73" s="82">
        <f t="shared" si="15"/>
        <v>138.8050838</v>
      </c>
      <c r="E73" s="82">
        <f t="shared" si="15"/>
        <v>25.73538721</v>
      </c>
      <c r="F73" s="82">
        <f t="shared" si="15"/>
        <v>75.0137424</v>
      </c>
      <c r="G73" s="83">
        <f t="shared" si="15"/>
        <v>19.17577284</v>
      </c>
      <c r="H73" s="143">
        <f t="shared" ref="H73:L73" si="16">(1-C$61) * C30</f>
        <v>15.36032555</v>
      </c>
      <c r="I73" s="82">
        <f t="shared" si="16"/>
        <v>58.14807565</v>
      </c>
      <c r="J73" s="82">
        <f t="shared" si="16"/>
        <v>11.7953858</v>
      </c>
      <c r="K73" s="82">
        <f t="shared" si="16"/>
        <v>56.2603068</v>
      </c>
      <c r="L73" s="83">
        <f t="shared" si="16"/>
        <v>18.11045212</v>
      </c>
    </row>
    <row r="74">
      <c r="B74" s="38">
        <v>2030.0</v>
      </c>
      <c r="C74" s="82">
        <f t="shared" ref="C74:G74" si="17">C31*C$61</f>
        <v>62.28073617</v>
      </c>
      <c r="D74" s="82">
        <f t="shared" si="17"/>
        <v>140.6922264</v>
      </c>
      <c r="E74" s="82">
        <f t="shared" si="17"/>
        <v>26.20065673</v>
      </c>
      <c r="F74" s="82">
        <f t="shared" si="17"/>
        <v>75.93984566</v>
      </c>
      <c r="G74" s="83">
        <f t="shared" si="17"/>
        <v>19.52882895</v>
      </c>
      <c r="H74" s="143">
        <f t="shared" ref="H74:L74" si="18">(1-C$61) * C31</f>
        <v>15.57018404</v>
      </c>
      <c r="I74" s="82">
        <f t="shared" si="18"/>
        <v>58.9386354</v>
      </c>
      <c r="J74" s="82">
        <f t="shared" si="18"/>
        <v>12.00863433</v>
      </c>
      <c r="K74" s="82">
        <f t="shared" si="18"/>
        <v>56.95488425</v>
      </c>
      <c r="L74" s="83">
        <f t="shared" si="18"/>
        <v>18.44389401</v>
      </c>
    </row>
    <row r="75">
      <c r="B75" s="38">
        <v>2031.0</v>
      </c>
      <c r="C75" s="82">
        <f t="shared" ref="C75:G75" si="19">C32*C$61</f>
        <v>63.11840811</v>
      </c>
      <c r="D75" s="82">
        <f t="shared" si="19"/>
        <v>142.5752812</v>
      </c>
      <c r="E75" s="82">
        <f t="shared" si="19"/>
        <v>26.66774039</v>
      </c>
      <c r="F75" s="82">
        <f t="shared" si="19"/>
        <v>76.86303764</v>
      </c>
      <c r="G75" s="83">
        <f t="shared" si="19"/>
        <v>19.88362424</v>
      </c>
      <c r="H75" s="143">
        <f t="shared" ref="H75:L75" si="20">(1-C$61) * C32</f>
        <v>15.77960203</v>
      </c>
      <c r="I75" s="82">
        <f t="shared" si="20"/>
        <v>59.72748268</v>
      </c>
      <c r="J75" s="82">
        <f t="shared" si="20"/>
        <v>12.22271434</v>
      </c>
      <c r="K75" s="82">
        <f t="shared" si="20"/>
        <v>57.64727823</v>
      </c>
      <c r="L75" s="83">
        <f t="shared" si="20"/>
        <v>18.77897845</v>
      </c>
    </row>
    <row r="76">
      <c r="B76" s="38">
        <v>2032.0</v>
      </c>
      <c r="C76" s="82">
        <f t="shared" ref="C76:G76" si="21">C33*C$61</f>
        <v>63.9541424</v>
      </c>
      <c r="D76" s="82">
        <f t="shared" si="21"/>
        <v>144.454177</v>
      </c>
      <c r="E76" s="82">
        <f t="shared" si="21"/>
        <v>27.13715676</v>
      </c>
      <c r="F76" s="82">
        <f t="shared" si="21"/>
        <v>77.78139361</v>
      </c>
      <c r="G76" s="83">
        <f t="shared" si="21"/>
        <v>20.23999071</v>
      </c>
      <c r="H76" s="143">
        <f t="shared" ref="H76:L76" si="22">(1-C$61) * C33</f>
        <v>15.9885356</v>
      </c>
      <c r="I76" s="82">
        <f t="shared" si="22"/>
        <v>60.51458766</v>
      </c>
      <c r="J76" s="82">
        <f t="shared" si="22"/>
        <v>12.43786351</v>
      </c>
      <c r="K76" s="82">
        <f t="shared" si="22"/>
        <v>58.33604521</v>
      </c>
      <c r="L76" s="83">
        <f t="shared" si="22"/>
        <v>19.11554678</v>
      </c>
    </row>
    <row r="77">
      <c r="B77" s="38">
        <v>2033.0</v>
      </c>
      <c r="C77" s="82">
        <f t="shared" ref="C77:G77" si="23">C34*C$61</f>
        <v>64.78776873</v>
      </c>
      <c r="D77" s="82">
        <f t="shared" si="23"/>
        <v>146.3288136</v>
      </c>
      <c r="E77" s="82">
        <f t="shared" si="23"/>
        <v>27.60900264</v>
      </c>
      <c r="F77" s="82">
        <f t="shared" si="23"/>
        <v>78.6946615</v>
      </c>
      <c r="G77" s="83">
        <f t="shared" si="23"/>
        <v>20.59803958</v>
      </c>
      <c r="H77" s="143">
        <f t="shared" ref="H77:L77" si="24">(1-C$61) * C34</f>
        <v>16.19694218</v>
      </c>
      <c r="I77" s="82">
        <f t="shared" si="24"/>
        <v>61.2999084</v>
      </c>
      <c r="J77" s="82">
        <f t="shared" si="24"/>
        <v>12.65412621</v>
      </c>
      <c r="K77" s="82">
        <f t="shared" si="24"/>
        <v>59.02099612</v>
      </c>
      <c r="L77" s="83">
        <f t="shared" si="24"/>
        <v>19.45370404</v>
      </c>
    </row>
    <row r="78">
      <c r="B78" s="38">
        <v>2034.0</v>
      </c>
      <c r="C78" s="82">
        <f t="shared" ref="C78:G78" si="25">C35*C$61</f>
        <v>65.61932084</v>
      </c>
      <c r="D78" s="82">
        <f t="shared" si="25"/>
        <v>148.1992423</v>
      </c>
      <c r="E78" s="82">
        <f t="shared" si="25"/>
        <v>28.08347674</v>
      </c>
      <c r="F78" s="82">
        <f t="shared" si="25"/>
        <v>79.60270744</v>
      </c>
      <c r="G78" s="83">
        <f t="shared" si="25"/>
        <v>20.95793041</v>
      </c>
      <c r="H78" s="143">
        <f t="shared" ref="H78:L78" si="26">(1-C$61) * C35</f>
        <v>16.40483021</v>
      </c>
      <c r="I78" s="82">
        <f t="shared" si="26"/>
        <v>62.08346638</v>
      </c>
      <c r="J78" s="82">
        <f t="shared" si="26"/>
        <v>12.8715935</v>
      </c>
      <c r="K78" s="82">
        <f t="shared" si="26"/>
        <v>59.70203058</v>
      </c>
      <c r="L78" s="83">
        <f t="shared" si="26"/>
        <v>19.79360094</v>
      </c>
    </row>
    <row r="79">
      <c r="B79" s="38">
        <v>2035.0</v>
      </c>
      <c r="C79" s="82">
        <f t="shared" ref="C79:G79" si="27">C36*C$61</f>
        <v>66.44899748</v>
      </c>
      <c r="D79" s="82">
        <f t="shared" si="27"/>
        <v>150.065413</v>
      </c>
      <c r="E79" s="82">
        <f t="shared" si="27"/>
        <v>28.56071499</v>
      </c>
      <c r="F79" s="82">
        <f t="shared" si="27"/>
        <v>80.50540301</v>
      </c>
      <c r="G79" s="83">
        <f t="shared" si="27"/>
        <v>21.31974509</v>
      </c>
      <c r="H79" s="143">
        <f t="shared" ref="H79:L79" si="28">(1-C$61) * C36</f>
        <v>16.61224937</v>
      </c>
      <c r="I79" s="82">
        <f t="shared" si="28"/>
        <v>62.86524059</v>
      </c>
      <c r="J79" s="82">
        <f t="shared" si="28"/>
        <v>13.0903277</v>
      </c>
      <c r="K79" s="82">
        <f t="shared" si="28"/>
        <v>60.37905226</v>
      </c>
      <c r="L79" s="83">
        <f t="shared" si="28"/>
        <v>20.13531481</v>
      </c>
    </row>
    <row r="80">
      <c r="B80" s="38">
        <v>2036.0</v>
      </c>
      <c r="C80" s="82">
        <f t="shared" ref="C80:G80" si="29">C37*C$61</f>
        <v>67.27686477</v>
      </c>
      <c r="D80" s="82">
        <f t="shared" si="29"/>
        <v>151.9268902</v>
      </c>
      <c r="E80" s="82">
        <f t="shared" si="29"/>
        <v>29.04073894</v>
      </c>
      <c r="F80" s="82">
        <f t="shared" si="29"/>
        <v>81.40245851</v>
      </c>
      <c r="G80" s="83">
        <f t="shared" si="29"/>
        <v>21.68337629</v>
      </c>
      <c r="H80" s="143">
        <f t="shared" ref="H80:L80" si="30">(1-C$61) * C37</f>
        <v>16.81921619</v>
      </c>
      <c r="I80" s="82">
        <f t="shared" si="30"/>
        <v>63.64504858</v>
      </c>
      <c r="J80" s="82">
        <f t="shared" si="30"/>
        <v>13.31033868</v>
      </c>
      <c r="K80" s="82">
        <f t="shared" si="30"/>
        <v>61.05184388</v>
      </c>
      <c r="L80" s="83">
        <f t="shared" si="30"/>
        <v>20.47874427</v>
      </c>
    </row>
    <row r="81">
      <c r="B81" s="38">
        <v>2037.0</v>
      </c>
      <c r="C81" s="82">
        <f t="shared" ref="C81:G81" si="31">C38*C$61</f>
        <v>68.10301443</v>
      </c>
      <c r="D81" s="82">
        <f t="shared" si="31"/>
        <v>153.7831521</v>
      </c>
      <c r="E81" s="82">
        <f t="shared" si="31"/>
        <v>29.52352355</v>
      </c>
      <c r="F81" s="82">
        <f t="shared" si="31"/>
        <v>82.29356719</v>
      </c>
      <c r="G81" s="83">
        <f t="shared" si="31"/>
        <v>22.04871638</v>
      </c>
      <c r="H81" s="143">
        <f t="shared" ref="H81:L81" si="32">(1-C$61) * C38</f>
        <v>17.02575361</v>
      </c>
      <c r="I81" s="82">
        <f t="shared" si="32"/>
        <v>64.42267183</v>
      </c>
      <c r="J81" s="82">
        <f t="shared" si="32"/>
        <v>13.53161496</v>
      </c>
      <c r="K81" s="82">
        <f t="shared" si="32"/>
        <v>61.7201754</v>
      </c>
      <c r="L81" s="83">
        <f t="shared" si="32"/>
        <v>20.82378769</v>
      </c>
    </row>
    <row r="82">
      <c r="B82" s="38">
        <v>2038.0</v>
      </c>
      <c r="C82" s="82">
        <f t="shared" ref="C82:G82" si="33">C39*C$61</f>
        <v>68.92785177</v>
      </c>
      <c r="D82" s="82">
        <f t="shared" si="33"/>
        <v>155.6344704</v>
      </c>
      <c r="E82" s="82">
        <f t="shared" si="33"/>
        <v>30.0091139</v>
      </c>
      <c r="F82" s="82">
        <f t="shared" si="33"/>
        <v>83.17859122</v>
      </c>
      <c r="G82" s="83">
        <f t="shared" si="33"/>
        <v>22.41582434</v>
      </c>
      <c r="H82" s="143">
        <f t="shared" ref="H82:L82" si="34">(1-C$61) * C39</f>
        <v>17.23196294</v>
      </c>
      <c r="I82" s="82">
        <f t="shared" si="34"/>
        <v>65.19822409</v>
      </c>
      <c r="J82" s="82">
        <f t="shared" si="34"/>
        <v>13.7541772</v>
      </c>
      <c r="K82" s="82">
        <f t="shared" si="34"/>
        <v>62.38394342</v>
      </c>
      <c r="L82" s="83">
        <f t="shared" si="34"/>
        <v>21.17050076</v>
      </c>
    </row>
    <row r="83">
      <c r="B83" s="38">
        <v>2039.0</v>
      </c>
      <c r="C83" s="82">
        <f t="shared" ref="C83:G83" si="35">C40*C$61</f>
        <v>69.75177095</v>
      </c>
      <c r="D83" s="82">
        <f t="shared" si="35"/>
        <v>157.4810445</v>
      </c>
      <c r="E83" s="82">
        <f t="shared" si="35"/>
        <v>30.4975241</v>
      </c>
      <c r="F83" s="82">
        <f t="shared" si="35"/>
        <v>84.05737325</v>
      </c>
      <c r="G83" s="83">
        <f t="shared" si="35"/>
        <v>22.78475126</v>
      </c>
      <c r="H83" s="143">
        <f t="shared" ref="H83:L83" si="36">(1-C$61) * C40</f>
        <v>17.43794274</v>
      </c>
      <c r="I83" s="82">
        <f t="shared" si="36"/>
        <v>65.97178892</v>
      </c>
      <c r="J83" s="82">
        <f t="shared" si="36"/>
        <v>13.97803188</v>
      </c>
      <c r="K83" s="82">
        <f t="shared" si="36"/>
        <v>63.04302994</v>
      </c>
      <c r="L83" s="83">
        <f t="shared" si="36"/>
        <v>21.51893174</v>
      </c>
    </row>
    <row r="84">
      <c r="B84" s="38">
        <v>2040.0</v>
      </c>
      <c r="C84" s="82">
        <f t="shared" ref="C84:G84" si="37">C41*C$61</f>
        <v>70.57510712</v>
      </c>
      <c r="D84" s="82">
        <f t="shared" si="37"/>
        <v>159.3231646</v>
      </c>
      <c r="E84" s="82">
        <f t="shared" si="37"/>
        <v>30.98876726</v>
      </c>
      <c r="F84" s="82">
        <f t="shared" si="37"/>
        <v>84.9298826</v>
      </c>
      <c r="G84" s="83">
        <f t="shared" si="37"/>
        <v>23.15557424</v>
      </c>
      <c r="H84" s="143">
        <f t="shared" ref="H84:L84" si="38">(1-C$61) * C41</f>
        <v>17.64377678</v>
      </c>
      <c r="I84" s="82">
        <f t="shared" si="38"/>
        <v>66.74348786</v>
      </c>
      <c r="J84" s="82">
        <f t="shared" si="38"/>
        <v>14.203185</v>
      </c>
      <c r="K84" s="82">
        <f t="shared" si="38"/>
        <v>63.69741195</v>
      </c>
      <c r="L84" s="83">
        <f t="shared" si="38"/>
        <v>21.86915345</v>
      </c>
    </row>
    <row r="85">
      <c r="B85" s="38">
        <v>2041.0</v>
      </c>
      <c r="C85" s="82">
        <f t="shared" ref="C85:G85" si="39">C42*C$61</f>
        <v>71.39813116</v>
      </c>
      <c r="D85" s="82">
        <f t="shared" si="39"/>
        <v>161.1612945</v>
      </c>
      <c r="E85" s="82">
        <f t="shared" si="39"/>
        <v>31.48290492</v>
      </c>
      <c r="F85" s="82">
        <f t="shared" si="39"/>
        <v>85.79607458</v>
      </c>
      <c r="G85" s="83">
        <f t="shared" si="39"/>
        <v>23.52831168</v>
      </c>
      <c r="H85" s="143">
        <f t="shared" ref="H85:L85" si="40">(1-C$61) * C42</f>
        <v>17.84953279</v>
      </c>
      <c r="I85" s="82">
        <f t="shared" si="40"/>
        <v>67.51351524</v>
      </c>
      <c r="J85" s="82">
        <f t="shared" si="40"/>
        <v>14.42966475</v>
      </c>
      <c r="K85" s="82">
        <f t="shared" si="40"/>
        <v>64.34705594</v>
      </c>
      <c r="L85" s="83">
        <f t="shared" si="40"/>
        <v>22.22118325</v>
      </c>
    </row>
    <row r="86">
      <c r="B86" s="38">
        <v>2042.0</v>
      </c>
      <c r="C86" s="82">
        <f t="shared" ref="C86:G86" si="41">C43*C$61</f>
        <v>72.22156689</v>
      </c>
      <c r="D86" s="82">
        <f t="shared" si="41"/>
        <v>162.9961937</v>
      </c>
      <c r="E86" s="82">
        <f t="shared" si="41"/>
        <v>31.98004148</v>
      </c>
      <c r="F86" s="82">
        <f t="shared" si="41"/>
        <v>86.6560472</v>
      </c>
      <c r="G86" s="83">
        <f t="shared" si="41"/>
        <v>23.90294035</v>
      </c>
      <c r="H86" s="143">
        <f t="shared" ref="H86:L86" si="42">(1-C$61) * C43</f>
        <v>18.05539172</v>
      </c>
      <c r="I86" s="82">
        <f t="shared" si="42"/>
        <v>68.28218927</v>
      </c>
      <c r="J86" s="82">
        <f t="shared" si="42"/>
        <v>14.65751901</v>
      </c>
      <c r="K86" s="82">
        <f t="shared" si="42"/>
        <v>64.9920354</v>
      </c>
      <c r="L86" s="83">
        <f t="shared" si="42"/>
        <v>22.57499922</v>
      </c>
    </row>
    <row r="87">
      <c r="B87" s="38">
        <v>2043.0</v>
      </c>
      <c r="C87" s="82">
        <f t="shared" ref="C87:G87" si="43">C44*C$61</f>
        <v>73.04639323</v>
      </c>
      <c r="D87" s="82">
        <f t="shared" si="43"/>
        <v>164.828697</v>
      </c>
      <c r="E87" s="82">
        <f t="shared" si="43"/>
        <v>32.48026951</v>
      </c>
      <c r="F87" s="82">
        <f t="shared" si="43"/>
        <v>87.50983028</v>
      </c>
      <c r="G87" s="83">
        <f t="shared" si="43"/>
        <v>24.2794778</v>
      </c>
      <c r="H87" s="143">
        <f t="shared" ref="H87:L87" si="44">(1-C$61) * C44</f>
        <v>18.26159831</v>
      </c>
      <c r="I87" s="82">
        <f t="shared" si="44"/>
        <v>69.04985954</v>
      </c>
      <c r="J87" s="82">
        <f t="shared" si="44"/>
        <v>14.88679019</v>
      </c>
      <c r="K87" s="82">
        <f t="shared" si="44"/>
        <v>65.63237271</v>
      </c>
      <c r="L87" s="83">
        <f t="shared" si="44"/>
        <v>22.93061793</v>
      </c>
    </row>
    <row r="88">
      <c r="B88" s="38">
        <v>2044.0</v>
      </c>
      <c r="C88" s="82">
        <f t="shared" ref="C88:G88" si="45">C45*C$61</f>
        <v>73.87310613</v>
      </c>
      <c r="D88" s="82">
        <f t="shared" si="45"/>
        <v>166.6592445</v>
      </c>
      <c r="E88" s="82">
        <f t="shared" si="45"/>
        <v>32.98352913</v>
      </c>
      <c r="F88" s="82">
        <f t="shared" si="45"/>
        <v>88.35718442</v>
      </c>
      <c r="G88" s="83">
        <f t="shared" si="45"/>
        <v>24.65790988</v>
      </c>
      <c r="H88" s="143">
        <f t="shared" ref="H88:L88" si="46">(1-C$61) * C45</f>
        <v>18.46827653</v>
      </c>
      <c r="I88" s="82">
        <f t="shared" si="46"/>
        <v>69.81671054</v>
      </c>
      <c r="J88" s="82">
        <f t="shared" si="46"/>
        <v>15.11745085</v>
      </c>
      <c r="K88" s="82">
        <f t="shared" si="46"/>
        <v>66.26788832</v>
      </c>
      <c r="L88" s="83">
        <f t="shared" si="46"/>
        <v>23.288026</v>
      </c>
    </row>
    <row r="89">
      <c r="B89" s="38">
        <v>2045.0</v>
      </c>
      <c r="C89" s="82">
        <f t="shared" ref="C89:G89" si="47">C46*C$61</f>
        <v>74.70193959</v>
      </c>
      <c r="D89" s="82">
        <f t="shared" si="47"/>
        <v>168.4882508</v>
      </c>
      <c r="E89" s="82">
        <f t="shared" si="47"/>
        <v>33.48973123</v>
      </c>
      <c r="F89" s="82">
        <f t="shared" si="47"/>
        <v>89.19794999</v>
      </c>
      <c r="G89" s="83">
        <f t="shared" si="47"/>
        <v>25.03827654</v>
      </c>
      <c r="H89" s="143">
        <f t="shared" ref="H89:L89" si="48">(1-C$61) * C46</f>
        <v>18.6754849</v>
      </c>
      <c r="I89" s="82">
        <f t="shared" si="48"/>
        <v>70.58291586</v>
      </c>
      <c r="J89" s="82">
        <f t="shared" si="48"/>
        <v>15.34946015</v>
      </c>
      <c r="K89" s="82">
        <f t="shared" si="48"/>
        <v>66.89846249</v>
      </c>
      <c r="L89" s="83">
        <f t="shared" si="48"/>
        <v>23.64726117</v>
      </c>
    </row>
    <row r="90">
      <c r="B90" s="38">
        <v>2046.0</v>
      </c>
      <c r="C90" s="82">
        <f t="shared" ref="C90:G90" si="49">C47*C$61</f>
        <v>75.5330737</v>
      </c>
      <c r="D90" s="82">
        <f t="shared" si="49"/>
        <v>170.316136</v>
      </c>
      <c r="E90" s="82">
        <f t="shared" si="49"/>
        <v>33.99894936</v>
      </c>
      <c r="F90" s="82">
        <f t="shared" si="49"/>
        <v>90.031905</v>
      </c>
      <c r="G90" s="83">
        <f t="shared" si="49"/>
        <v>25.42064828</v>
      </c>
      <c r="H90" s="143">
        <f t="shared" ref="H90:L90" si="50">(1-C$61) * C47</f>
        <v>18.88326843</v>
      </c>
      <c r="I90" s="82">
        <f t="shared" si="50"/>
        <v>71.34865155</v>
      </c>
      <c r="J90" s="82">
        <f t="shared" si="50"/>
        <v>15.58285179</v>
      </c>
      <c r="K90" s="82">
        <f t="shared" si="50"/>
        <v>67.52392875</v>
      </c>
      <c r="L90" s="83">
        <f t="shared" si="50"/>
        <v>24.00839004</v>
      </c>
    </row>
    <row r="91">
      <c r="B91" s="38">
        <v>2047.0</v>
      </c>
      <c r="C91" s="82">
        <f t="shared" ref="C91:G91" si="51">C48*C$61</f>
        <v>76.36707685</v>
      </c>
      <c r="D91" s="82">
        <f t="shared" si="51"/>
        <v>172.143572</v>
      </c>
      <c r="E91" s="82">
        <f t="shared" si="51"/>
        <v>34.51136077</v>
      </c>
      <c r="F91" s="82">
        <f t="shared" si="51"/>
        <v>90.85904277</v>
      </c>
      <c r="G91" s="83">
        <f t="shared" si="51"/>
        <v>25.80506516</v>
      </c>
      <c r="H91" s="143">
        <f t="shared" ref="H91:L91" si="52">(1-C$61) * C48</f>
        <v>19.09176921</v>
      </c>
      <c r="I91" s="82">
        <f t="shared" si="52"/>
        <v>72.11419908</v>
      </c>
      <c r="J91" s="82">
        <f t="shared" si="52"/>
        <v>15.81770702</v>
      </c>
      <c r="K91" s="82">
        <f t="shared" si="52"/>
        <v>68.14428207</v>
      </c>
      <c r="L91" s="83">
        <f t="shared" si="52"/>
        <v>24.37145043</v>
      </c>
    </row>
    <row r="92">
      <c r="B92" s="38">
        <v>2048.0</v>
      </c>
      <c r="C92" s="82">
        <f t="shared" ref="C92:G92" si="53">C49*C$61</f>
        <v>77.20460869</v>
      </c>
      <c r="D92" s="82">
        <f t="shared" si="53"/>
        <v>173.9711927</v>
      </c>
      <c r="E92" s="82">
        <f t="shared" si="53"/>
        <v>35.0270526</v>
      </c>
      <c r="F92" s="82">
        <f t="shared" si="53"/>
        <v>91.67934405</v>
      </c>
      <c r="G92" s="83">
        <f t="shared" si="53"/>
        <v>26.19147283</v>
      </c>
      <c r="H92" s="143">
        <f t="shared" ref="H92:L92" si="54">(1-C$61) * C49</f>
        <v>19.30115217</v>
      </c>
      <c r="I92" s="82">
        <f t="shared" si="54"/>
        <v>72.87982395</v>
      </c>
      <c r="J92" s="82">
        <f t="shared" si="54"/>
        <v>16.05406578</v>
      </c>
      <c r="K92" s="82">
        <f t="shared" si="54"/>
        <v>68.75950804</v>
      </c>
      <c r="L92" s="83">
        <f t="shared" si="54"/>
        <v>24.736391</v>
      </c>
    </row>
    <row r="93">
      <c r="B93" s="38">
        <v>2049.0</v>
      </c>
      <c r="C93" s="82">
        <f t="shared" ref="C93:G93" si="55">C50*C$61</f>
        <v>78.04573748</v>
      </c>
      <c r="D93" s="82">
        <f t="shared" si="55"/>
        <v>175.799226</v>
      </c>
      <c r="E93" s="82">
        <f t="shared" si="55"/>
        <v>35.5458862</v>
      </c>
      <c r="F93" s="82">
        <f t="shared" si="55"/>
        <v>92.4925013</v>
      </c>
      <c r="G93" s="83">
        <f t="shared" si="55"/>
        <v>26.5797824</v>
      </c>
      <c r="H93" s="143">
        <f t="shared" ref="H93:L93" si="56">(1-C$61) * C50</f>
        <v>19.51143437</v>
      </c>
      <c r="I93" s="82">
        <f t="shared" si="56"/>
        <v>73.64562172</v>
      </c>
      <c r="J93" s="82">
        <f t="shared" si="56"/>
        <v>16.29186451</v>
      </c>
      <c r="K93" s="82">
        <f t="shared" si="56"/>
        <v>69.36937597</v>
      </c>
      <c r="L93" s="83">
        <f t="shared" si="56"/>
        <v>25.10312782</v>
      </c>
    </row>
    <row r="94">
      <c r="B94" s="42">
        <v>2050.0</v>
      </c>
      <c r="C94" s="84">
        <f t="shared" ref="C94:G94" si="57">C51*C$61</f>
        <v>78.89030196</v>
      </c>
      <c r="D94" s="84">
        <f t="shared" si="57"/>
        <v>177.6277232</v>
      </c>
      <c r="E94" s="84">
        <f t="shared" si="57"/>
        <v>36.06772712</v>
      </c>
      <c r="F94" s="84">
        <f t="shared" si="57"/>
        <v>93.29815372</v>
      </c>
      <c r="G94" s="85">
        <f t="shared" si="57"/>
        <v>26.97002481</v>
      </c>
      <c r="H94" s="144">
        <f t="shared" ref="H94:L94" si="58">(1-C$61) * C51</f>
        <v>19.72257549</v>
      </c>
      <c r="I94" s="84">
        <f t="shared" si="58"/>
        <v>74.41161376</v>
      </c>
      <c r="J94" s="84">
        <f t="shared" si="58"/>
        <v>16.5310416</v>
      </c>
      <c r="K94" s="84">
        <f t="shared" si="58"/>
        <v>69.97361529</v>
      </c>
      <c r="L94" s="85">
        <f t="shared" si="58"/>
        <v>25.4716901</v>
      </c>
    </row>
    <row r="96">
      <c r="C96" s="65" t="s">
        <v>66</v>
      </c>
      <c r="D96" s="122"/>
      <c r="E96" s="122"/>
      <c r="F96" s="122"/>
      <c r="G96" s="123"/>
      <c r="H96" s="4" t="s">
        <v>67</v>
      </c>
      <c r="I96" s="24"/>
      <c r="J96" s="24"/>
      <c r="K96" s="24"/>
      <c r="L96" s="5"/>
    </row>
    <row r="97">
      <c r="B97" s="4" t="s">
        <v>1</v>
      </c>
      <c r="C97" s="4" t="s">
        <v>8</v>
      </c>
      <c r="D97" s="25" t="s">
        <v>9</v>
      </c>
      <c r="E97" s="25" t="s">
        <v>10</v>
      </c>
      <c r="F97" s="25" t="s">
        <v>11</v>
      </c>
      <c r="G97" s="7" t="s">
        <v>12</v>
      </c>
      <c r="H97" s="25" t="s">
        <v>8</v>
      </c>
      <c r="I97" s="25" t="s">
        <v>9</v>
      </c>
      <c r="J97" s="25" t="s">
        <v>10</v>
      </c>
      <c r="K97" s="25" t="s">
        <v>11</v>
      </c>
      <c r="L97" s="7" t="s">
        <v>12</v>
      </c>
    </row>
    <row r="98">
      <c r="B98" s="118">
        <v>2023.0</v>
      </c>
      <c r="C98" s="131">
        <f t="shared" ref="C98:G98" si="59">C$62 * C24</f>
        <v>35.233841</v>
      </c>
      <c r="D98" s="131">
        <f t="shared" si="59"/>
        <v>79.62639928</v>
      </c>
      <c r="E98" s="131">
        <f t="shared" si="59"/>
        <v>14.35353299</v>
      </c>
      <c r="F98" s="131">
        <f t="shared" si="59"/>
        <v>43.39923048</v>
      </c>
      <c r="G98" s="119">
        <f t="shared" si="59"/>
        <v>10.68599638</v>
      </c>
      <c r="H98" s="142">
        <f t="shared" ref="H98:L98" si="60">(1-C$62) * C24</f>
        <v>35.233841</v>
      </c>
      <c r="I98" s="131">
        <f t="shared" si="60"/>
        <v>101.1470477</v>
      </c>
      <c r="J98" s="131">
        <f t="shared" si="60"/>
        <v>19.13804399</v>
      </c>
      <c r="K98" s="131">
        <f t="shared" si="60"/>
        <v>78.11861487</v>
      </c>
      <c r="L98" s="119">
        <f t="shared" si="60"/>
        <v>22.5593257</v>
      </c>
    </row>
    <row r="99">
      <c r="B99" s="38">
        <v>2024.0</v>
      </c>
      <c r="C99" s="82">
        <f t="shared" ref="C99:G99" si="61">C$62 * C25</f>
        <v>35.76282534</v>
      </c>
      <c r="D99" s="82">
        <f t="shared" si="61"/>
        <v>80.8184838</v>
      </c>
      <c r="E99" s="82">
        <f t="shared" si="61"/>
        <v>14.64034954</v>
      </c>
      <c r="F99" s="82">
        <f t="shared" si="61"/>
        <v>43.97957193</v>
      </c>
      <c r="G99" s="83">
        <f t="shared" si="61"/>
        <v>10.89937983</v>
      </c>
      <c r="H99" s="143">
        <f t="shared" ref="H99:L99" si="62">(1-C$62) * C25</f>
        <v>35.76282534</v>
      </c>
      <c r="I99" s="82">
        <f t="shared" si="62"/>
        <v>102.6613173</v>
      </c>
      <c r="J99" s="82">
        <f t="shared" si="62"/>
        <v>19.52046606</v>
      </c>
      <c r="K99" s="82">
        <f t="shared" si="62"/>
        <v>79.16322947</v>
      </c>
      <c r="L99" s="83">
        <f t="shared" si="62"/>
        <v>23.00980186</v>
      </c>
    </row>
    <row r="100">
      <c r="B100" s="38">
        <v>2025.0</v>
      </c>
      <c r="C100" s="82">
        <f t="shared" ref="C100:G100" si="63">C$62 * C26</f>
        <v>36.29171128</v>
      </c>
      <c r="D100" s="82">
        <f t="shared" si="63"/>
        <v>82.00943818</v>
      </c>
      <c r="E100" s="82">
        <f t="shared" si="63"/>
        <v>14.92794076</v>
      </c>
      <c r="F100" s="82">
        <f t="shared" si="63"/>
        <v>44.56065037</v>
      </c>
      <c r="G100" s="83">
        <f t="shared" si="63"/>
        <v>11.11409409</v>
      </c>
      <c r="H100" s="143">
        <f t="shared" ref="H100:L100" si="64">(1-C$62) * C26</f>
        <v>36.29171128</v>
      </c>
      <c r="I100" s="82">
        <f t="shared" si="64"/>
        <v>104.1741512</v>
      </c>
      <c r="J100" s="82">
        <f t="shared" si="64"/>
        <v>19.90392101</v>
      </c>
      <c r="K100" s="82">
        <f t="shared" si="64"/>
        <v>80.20917066</v>
      </c>
      <c r="L100" s="83">
        <f t="shared" si="64"/>
        <v>23.46308753</v>
      </c>
    </row>
    <row r="101">
      <c r="B101" s="38">
        <v>2026.0</v>
      </c>
      <c r="C101" s="82">
        <f t="shared" ref="C101:G101" si="65">C$62 * C27</f>
        <v>36.82026706</v>
      </c>
      <c r="D101" s="82">
        <f t="shared" si="65"/>
        <v>83.19882119</v>
      </c>
      <c r="E101" s="82">
        <f t="shared" si="65"/>
        <v>15.21622587</v>
      </c>
      <c r="F101" s="82">
        <f t="shared" si="65"/>
        <v>45.14203253</v>
      </c>
      <c r="G101" s="83">
        <f t="shared" si="65"/>
        <v>11.3300215</v>
      </c>
      <c r="H101" s="143">
        <f t="shared" ref="H101:L101" si="66">(1-C$62) * C27</f>
        <v>36.82026706</v>
      </c>
      <c r="I101" s="82">
        <f t="shared" si="66"/>
        <v>105.6849891</v>
      </c>
      <c r="J101" s="82">
        <f t="shared" si="66"/>
        <v>20.28830116</v>
      </c>
      <c r="K101" s="82">
        <f t="shared" si="66"/>
        <v>81.25565856</v>
      </c>
      <c r="L101" s="83">
        <f t="shared" si="66"/>
        <v>23.91893427</v>
      </c>
    </row>
    <row r="102">
      <c r="B102" s="38">
        <v>2027.0</v>
      </c>
      <c r="C102" s="82">
        <f t="shared" ref="C102:G102" si="67">C$62 * C28</f>
        <v>37.34816476</v>
      </c>
      <c r="D102" s="82">
        <f t="shared" si="67"/>
        <v>84.38613732</v>
      </c>
      <c r="E102" s="82">
        <f t="shared" si="67"/>
        <v>15.50512029</v>
      </c>
      <c r="F102" s="82">
        <f t="shared" si="67"/>
        <v>45.72330568</v>
      </c>
      <c r="G102" s="83">
        <f t="shared" si="67"/>
        <v>11.54713336</v>
      </c>
      <c r="H102" s="143">
        <f t="shared" ref="H102:L102" si="68">(1-C$62) * C28</f>
        <v>37.34816476</v>
      </c>
      <c r="I102" s="82">
        <f t="shared" si="68"/>
        <v>107.1932015</v>
      </c>
      <c r="J102" s="82">
        <f t="shared" si="68"/>
        <v>20.67349373</v>
      </c>
      <c r="K102" s="82">
        <f t="shared" si="68"/>
        <v>82.30195023</v>
      </c>
      <c r="L102" s="83">
        <f t="shared" si="68"/>
        <v>24.37728154</v>
      </c>
    </row>
    <row r="103">
      <c r="B103" s="38">
        <v>2028.0</v>
      </c>
      <c r="C103" s="82">
        <f t="shared" ref="C103:G103" si="69">C$62 * C29</f>
        <v>37.87505842</v>
      </c>
      <c r="D103" s="82">
        <f t="shared" si="69"/>
        <v>85.57099121</v>
      </c>
      <c r="E103" s="82">
        <f t="shared" si="69"/>
        <v>15.79456268</v>
      </c>
      <c r="F103" s="82">
        <f t="shared" si="69"/>
        <v>46.30391797</v>
      </c>
      <c r="G103" s="83">
        <f t="shared" si="69"/>
        <v>11.76540456</v>
      </c>
      <c r="H103" s="143">
        <f t="shared" ref="H103:L103" si="70">(1-C$62) * C29</f>
        <v>37.87505842</v>
      </c>
      <c r="I103" s="82">
        <f t="shared" si="70"/>
        <v>108.6982861</v>
      </c>
      <c r="J103" s="82">
        <f t="shared" si="70"/>
        <v>21.05941691</v>
      </c>
      <c r="K103" s="82">
        <f t="shared" si="70"/>
        <v>83.34705235</v>
      </c>
      <c r="L103" s="83">
        <f t="shared" si="70"/>
        <v>24.8380763</v>
      </c>
    </row>
    <row r="104">
      <c r="B104" s="38">
        <v>2029.0</v>
      </c>
      <c r="C104" s="82">
        <f t="shared" ref="C104:G104" si="71">C$62 * C30</f>
        <v>38.40081387</v>
      </c>
      <c r="D104" s="82">
        <f t="shared" si="71"/>
        <v>86.75317738</v>
      </c>
      <c r="E104" s="82">
        <f t="shared" si="71"/>
        <v>16.08461701</v>
      </c>
      <c r="F104" s="82">
        <f t="shared" si="71"/>
        <v>46.883589</v>
      </c>
      <c r="G104" s="83">
        <f t="shared" si="71"/>
        <v>11.98485802</v>
      </c>
      <c r="H104" s="143">
        <f t="shared" ref="H104:L104" si="72">(1-C$62) * C30</f>
        <v>38.40081387</v>
      </c>
      <c r="I104" s="82">
        <f t="shared" si="72"/>
        <v>110.1999821</v>
      </c>
      <c r="J104" s="82">
        <f t="shared" si="72"/>
        <v>21.44615601</v>
      </c>
      <c r="K104" s="82">
        <f t="shared" si="72"/>
        <v>84.3904602</v>
      </c>
      <c r="L104" s="83">
        <f t="shared" si="72"/>
        <v>25.30136694</v>
      </c>
    </row>
    <row r="105">
      <c r="B105" s="38">
        <v>2030.0</v>
      </c>
      <c r="C105" s="82">
        <f t="shared" ref="C105:G105" si="73">C$62 * C31</f>
        <v>38.92546011</v>
      </c>
      <c r="D105" s="82">
        <f t="shared" si="73"/>
        <v>87.93264152</v>
      </c>
      <c r="E105" s="82">
        <f t="shared" si="73"/>
        <v>16.37541045</v>
      </c>
      <c r="F105" s="82">
        <f t="shared" si="73"/>
        <v>47.46240354</v>
      </c>
      <c r="G105" s="83">
        <f t="shared" si="73"/>
        <v>12.20551809</v>
      </c>
      <c r="H105" s="143">
        <f t="shared" ref="H105:L105" si="74">(1-C$62) * C31</f>
        <v>38.92546011</v>
      </c>
      <c r="I105" s="82">
        <f t="shared" si="74"/>
        <v>111.6982203</v>
      </c>
      <c r="J105" s="82">
        <f t="shared" si="74"/>
        <v>21.8338806</v>
      </c>
      <c r="K105" s="82">
        <f t="shared" si="74"/>
        <v>85.43232637</v>
      </c>
      <c r="L105" s="83">
        <f t="shared" si="74"/>
        <v>25.76720487</v>
      </c>
    </row>
    <row r="106">
      <c r="B106" s="38">
        <v>2031.0</v>
      </c>
      <c r="C106" s="82">
        <f t="shared" ref="C106:G106" si="75">C$62 * C32</f>
        <v>39.44900507</v>
      </c>
      <c r="D106" s="82">
        <f t="shared" si="75"/>
        <v>89.10955077</v>
      </c>
      <c r="E106" s="82">
        <f t="shared" si="75"/>
        <v>16.66733774</v>
      </c>
      <c r="F106" s="82">
        <f t="shared" si="75"/>
        <v>48.03939852</v>
      </c>
      <c r="G106" s="83">
        <f t="shared" si="75"/>
        <v>12.42726515</v>
      </c>
      <c r="H106" s="143">
        <f t="shared" ref="H106:L106" si="76">(1-C$62) * C32</f>
        <v>39.44900507</v>
      </c>
      <c r="I106" s="82">
        <f t="shared" si="76"/>
        <v>113.1932131</v>
      </c>
      <c r="J106" s="82">
        <f t="shared" si="76"/>
        <v>22.22311699</v>
      </c>
      <c r="K106" s="82">
        <f t="shared" si="76"/>
        <v>86.47091734</v>
      </c>
      <c r="L106" s="83">
        <f t="shared" si="76"/>
        <v>26.23533755</v>
      </c>
    </row>
    <row r="107">
      <c r="B107" s="38">
        <v>2032.0</v>
      </c>
      <c r="C107" s="82">
        <f t="shared" ref="C107:G107" si="77">C$62 * C33</f>
        <v>39.971339</v>
      </c>
      <c r="D107" s="82">
        <f t="shared" si="77"/>
        <v>90.28386062</v>
      </c>
      <c r="E107" s="82">
        <f t="shared" si="77"/>
        <v>16.96072297</v>
      </c>
      <c r="F107" s="82">
        <f t="shared" si="77"/>
        <v>48.61337101</v>
      </c>
      <c r="G107" s="83">
        <f t="shared" si="77"/>
        <v>12.64999419</v>
      </c>
      <c r="H107" s="143">
        <f t="shared" ref="H107:L107" si="78">(1-C$62) * C33</f>
        <v>39.971339</v>
      </c>
      <c r="I107" s="82">
        <f t="shared" si="78"/>
        <v>114.684904</v>
      </c>
      <c r="J107" s="82">
        <f t="shared" si="78"/>
        <v>22.6142973</v>
      </c>
      <c r="K107" s="82">
        <f t="shared" si="78"/>
        <v>87.50406782</v>
      </c>
      <c r="L107" s="83">
        <f t="shared" si="78"/>
        <v>26.7055433</v>
      </c>
    </row>
    <row r="108">
      <c r="B108" s="38">
        <v>2033.0</v>
      </c>
      <c r="C108" s="82">
        <f t="shared" ref="C108:G108" si="79">C$62 * C34</f>
        <v>40.49235545</v>
      </c>
      <c r="D108" s="82">
        <f t="shared" si="79"/>
        <v>91.4555085</v>
      </c>
      <c r="E108" s="82">
        <f t="shared" si="79"/>
        <v>17.25562665</v>
      </c>
      <c r="F108" s="82">
        <f t="shared" si="79"/>
        <v>49.18416344</v>
      </c>
      <c r="G108" s="83">
        <f t="shared" si="79"/>
        <v>12.87377473</v>
      </c>
      <c r="H108" s="143">
        <f t="shared" ref="H108:L108" si="80">(1-C$62) * C34</f>
        <v>40.49235545</v>
      </c>
      <c r="I108" s="82">
        <f t="shared" si="80"/>
        <v>116.1732135</v>
      </c>
      <c r="J108" s="82">
        <f t="shared" si="80"/>
        <v>23.0075022</v>
      </c>
      <c r="K108" s="82">
        <f t="shared" si="80"/>
        <v>88.53149418</v>
      </c>
      <c r="L108" s="83">
        <f t="shared" si="80"/>
        <v>27.17796888</v>
      </c>
    </row>
    <row r="109">
      <c r="B109" s="38">
        <v>2034.0</v>
      </c>
      <c r="C109" s="82">
        <f t="shared" ref="C109:G109" si="81">C$62 * C35</f>
        <v>41.01207552</v>
      </c>
      <c r="D109" s="82">
        <f t="shared" si="81"/>
        <v>92.62452646</v>
      </c>
      <c r="E109" s="82">
        <f t="shared" si="81"/>
        <v>17.55217296</v>
      </c>
      <c r="F109" s="82">
        <f t="shared" si="81"/>
        <v>49.75169215</v>
      </c>
      <c r="G109" s="83">
        <f t="shared" si="81"/>
        <v>13.0987065</v>
      </c>
      <c r="H109" s="143">
        <f t="shared" ref="H109:L109" si="82">(1-C$62) * C35</f>
        <v>41.01207552</v>
      </c>
      <c r="I109" s="82">
        <f t="shared" si="82"/>
        <v>117.6581823</v>
      </c>
      <c r="J109" s="82">
        <f t="shared" si="82"/>
        <v>23.40289728</v>
      </c>
      <c r="K109" s="82">
        <f t="shared" si="82"/>
        <v>89.55304587</v>
      </c>
      <c r="L109" s="83">
        <f t="shared" si="82"/>
        <v>27.65282484</v>
      </c>
    </row>
    <row r="110">
      <c r="B110" s="38">
        <v>2035.0</v>
      </c>
      <c r="C110" s="82">
        <f t="shared" ref="C110:G110" si="83">C$62 * C36</f>
        <v>41.53062342</v>
      </c>
      <c r="D110" s="82">
        <f t="shared" si="83"/>
        <v>93.79088313</v>
      </c>
      <c r="E110" s="82">
        <f t="shared" si="83"/>
        <v>17.85044687</v>
      </c>
      <c r="F110" s="82">
        <f t="shared" si="83"/>
        <v>50.31587688</v>
      </c>
      <c r="G110" s="83">
        <f t="shared" si="83"/>
        <v>13.32484068</v>
      </c>
      <c r="H110" s="143">
        <f t="shared" ref="H110:L110" si="84">(1-C$62) * C36</f>
        <v>41.53062342</v>
      </c>
      <c r="I110" s="82">
        <f t="shared" si="84"/>
        <v>119.1397705</v>
      </c>
      <c r="J110" s="82">
        <f t="shared" si="84"/>
        <v>23.80059582</v>
      </c>
      <c r="K110" s="82">
        <f t="shared" si="84"/>
        <v>90.56857839</v>
      </c>
      <c r="L110" s="83">
        <f t="shared" si="84"/>
        <v>28.13021922</v>
      </c>
    </row>
    <row r="111">
      <c r="B111" s="38">
        <v>2036.0</v>
      </c>
      <c r="C111" s="82">
        <f t="shared" ref="C111:G111" si="85">C$62 * C37</f>
        <v>42.04804048</v>
      </c>
      <c r="D111" s="82">
        <f t="shared" si="85"/>
        <v>94.95430635</v>
      </c>
      <c r="E111" s="82">
        <f t="shared" si="85"/>
        <v>18.15046184</v>
      </c>
      <c r="F111" s="82">
        <f t="shared" si="85"/>
        <v>50.87653657</v>
      </c>
      <c r="G111" s="83">
        <f t="shared" si="85"/>
        <v>13.55211018</v>
      </c>
      <c r="H111" s="143">
        <f t="shared" ref="H111:L111" si="86">(1-C$62) * C37</f>
        <v>42.04804048</v>
      </c>
      <c r="I111" s="82">
        <f t="shared" si="86"/>
        <v>120.6176324</v>
      </c>
      <c r="J111" s="82">
        <f t="shared" si="86"/>
        <v>24.20061579</v>
      </c>
      <c r="K111" s="82">
        <f t="shared" si="86"/>
        <v>91.57776582</v>
      </c>
      <c r="L111" s="83">
        <f t="shared" si="86"/>
        <v>28.61001038</v>
      </c>
    </row>
    <row r="112">
      <c r="B112" s="38">
        <v>2037.0</v>
      </c>
      <c r="C112" s="82">
        <f t="shared" ref="C112:G112" si="87">C$62 * C38</f>
        <v>42.56438402</v>
      </c>
      <c r="D112" s="82">
        <f t="shared" si="87"/>
        <v>96.11447006</v>
      </c>
      <c r="E112" s="82">
        <f t="shared" si="87"/>
        <v>18.45220222</v>
      </c>
      <c r="F112" s="82">
        <f t="shared" si="87"/>
        <v>51.4334795</v>
      </c>
      <c r="G112" s="83">
        <f t="shared" si="87"/>
        <v>13.78044774</v>
      </c>
      <c r="H112" s="143">
        <f t="shared" ref="H112:L112" si="88">(1-C$62) * C38</f>
        <v>42.56438402</v>
      </c>
      <c r="I112" s="82">
        <f t="shared" si="88"/>
        <v>122.0913539</v>
      </c>
      <c r="J112" s="82">
        <f t="shared" si="88"/>
        <v>24.60293629</v>
      </c>
      <c r="K112" s="82">
        <f t="shared" si="88"/>
        <v>92.58026309</v>
      </c>
      <c r="L112" s="83">
        <f t="shared" si="88"/>
        <v>29.09205633</v>
      </c>
    </row>
    <row r="113">
      <c r="B113" s="38">
        <v>2038.0</v>
      </c>
      <c r="C113" s="82">
        <f t="shared" ref="C113:G113" si="89">C$62 * C39</f>
        <v>43.07990736</v>
      </c>
      <c r="D113" s="82">
        <f t="shared" si="89"/>
        <v>97.27154401</v>
      </c>
      <c r="E113" s="82">
        <f t="shared" si="89"/>
        <v>18.75569619</v>
      </c>
      <c r="F113" s="82">
        <f t="shared" si="89"/>
        <v>51.98661951</v>
      </c>
      <c r="G113" s="83">
        <f t="shared" si="89"/>
        <v>14.00989021</v>
      </c>
      <c r="H113" s="143">
        <f t="shared" ref="H113:L113" si="90">(1-C$62) * C39</f>
        <v>43.07990736</v>
      </c>
      <c r="I113" s="82">
        <f t="shared" si="90"/>
        <v>123.5611505</v>
      </c>
      <c r="J113" s="82">
        <f t="shared" si="90"/>
        <v>25.00759492</v>
      </c>
      <c r="K113" s="82">
        <f t="shared" si="90"/>
        <v>93.57591513</v>
      </c>
      <c r="L113" s="83">
        <f t="shared" si="90"/>
        <v>29.57643489</v>
      </c>
    </row>
    <row r="114">
      <c r="B114" s="38">
        <v>2039.0</v>
      </c>
      <c r="C114" s="82">
        <f t="shared" ref="C114:G114" si="91">C$62 * C40</f>
        <v>43.59485684</v>
      </c>
      <c r="D114" s="82">
        <f t="shared" si="91"/>
        <v>98.42565283</v>
      </c>
      <c r="E114" s="82">
        <f t="shared" si="91"/>
        <v>19.06095256</v>
      </c>
      <c r="F114" s="82">
        <f t="shared" si="91"/>
        <v>52.53585828</v>
      </c>
      <c r="G114" s="83">
        <f t="shared" si="91"/>
        <v>14.24046954</v>
      </c>
      <c r="H114" s="143">
        <f t="shared" ref="H114:L114" si="92">(1-C$62) * C40</f>
        <v>43.59485684</v>
      </c>
      <c r="I114" s="82">
        <f t="shared" si="92"/>
        <v>125.0271806</v>
      </c>
      <c r="J114" s="82">
        <f t="shared" si="92"/>
        <v>25.41460341</v>
      </c>
      <c r="K114" s="82">
        <f t="shared" si="92"/>
        <v>94.5645449</v>
      </c>
      <c r="L114" s="83">
        <f t="shared" si="92"/>
        <v>30.06321346</v>
      </c>
    </row>
    <row r="115">
      <c r="B115" s="38">
        <v>2040.0</v>
      </c>
      <c r="C115" s="82">
        <f t="shared" ref="C115:G115" si="93">C$62 * C41</f>
        <v>44.10944195</v>
      </c>
      <c r="D115" s="82">
        <f t="shared" si="93"/>
        <v>99.57697786</v>
      </c>
      <c r="E115" s="82">
        <f t="shared" si="93"/>
        <v>19.36797954</v>
      </c>
      <c r="F115" s="82">
        <f t="shared" si="93"/>
        <v>53.08117662</v>
      </c>
      <c r="G115" s="83">
        <f t="shared" si="93"/>
        <v>14.4722339</v>
      </c>
      <c r="H115" s="143">
        <f t="shared" ref="H115:L115" si="94">(1-C$62) * C41</f>
        <v>44.10944195</v>
      </c>
      <c r="I115" s="82">
        <f t="shared" si="94"/>
        <v>126.4896746</v>
      </c>
      <c r="J115" s="82">
        <f t="shared" si="94"/>
        <v>25.82397272</v>
      </c>
      <c r="K115" s="82">
        <f t="shared" si="94"/>
        <v>95.54611792</v>
      </c>
      <c r="L115" s="83">
        <f t="shared" si="94"/>
        <v>30.55249379</v>
      </c>
    </row>
    <row r="116">
      <c r="B116" s="38">
        <v>2041.0</v>
      </c>
      <c r="C116" s="82">
        <f t="shared" ref="C116:G116" si="95">C$62 * C42</f>
        <v>44.62383197</v>
      </c>
      <c r="D116" s="82">
        <f t="shared" si="95"/>
        <v>100.725809</v>
      </c>
      <c r="E116" s="82">
        <f t="shared" si="95"/>
        <v>19.67681557</v>
      </c>
      <c r="F116" s="82">
        <f t="shared" si="95"/>
        <v>53.62254662</v>
      </c>
      <c r="G116" s="83">
        <f t="shared" si="95"/>
        <v>14.7051948</v>
      </c>
      <c r="H116" s="143">
        <f t="shared" ref="H116:L116" si="96">(1-C$62) * C42</f>
        <v>44.62383197</v>
      </c>
      <c r="I116" s="82">
        <f t="shared" si="96"/>
        <v>127.9490007</v>
      </c>
      <c r="J116" s="82">
        <f t="shared" si="96"/>
        <v>26.2357541</v>
      </c>
      <c r="K116" s="82">
        <f t="shared" si="96"/>
        <v>96.52058391</v>
      </c>
      <c r="L116" s="83">
        <f t="shared" si="96"/>
        <v>31.04430013</v>
      </c>
    </row>
    <row r="117">
      <c r="B117" s="38">
        <v>2042.0</v>
      </c>
      <c r="C117" s="82">
        <f t="shared" ref="C117:G117" si="97">C$62 * C43</f>
        <v>45.13847931</v>
      </c>
      <c r="D117" s="82">
        <f t="shared" si="97"/>
        <v>101.8726211</v>
      </c>
      <c r="E117" s="82">
        <f t="shared" si="97"/>
        <v>19.98752592</v>
      </c>
      <c r="F117" s="82">
        <f t="shared" si="97"/>
        <v>54.1600295</v>
      </c>
      <c r="G117" s="83">
        <f t="shared" si="97"/>
        <v>14.93933772</v>
      </c>
      <c r="H117" s="143">
        <f t="shared" ref="H117:L117" si="98">(1-C$62) * C43</f>
        <v>45.13847931</v>
      </c>
      <c r="I117" s="82">
        <f t="shared" si="98"/>
        <v>129.4057619</v>
      </c>
      <c r="J117" s="82">
        <f t="shared" si="98"/>
        <v>26.65003456</v>
      </c>
      <c r="K117" s="82">
        <f t="shared" si="98"/>
        <v>97.4880531</v>
      </c>
      <c r="L117" s="83">
        <f t="shared" si="98"/>
        <v>31.53860185</v>
      </c>
    </row>
    <row r="118">
      <c r="B118" s="38">
        <v>2043.0</v>
      </c>
      <c r="C118" s="82">
        <f t="shared" ref="C118:G118" si="99">C$62 * C44</f>
        <v>45.65399577</v>
      </c>
      <c r="D118" s="82">
        <f t="shared" si="99"/>
        <v>103.0179356</v>
      </c>
      <c r="E118" s="82">
        <f t="shared" si="99"/>
        <v>20.30016844</v>
      </c>
      <c r="F118" s="82">
        <f t="shared" si="99"/>
        <v>54.69364392</v>
      </c>
      <c r="G118" s="83">
        <f t="shared" si="99"/>
        <v>15.17467363</v>
      </c>
      <c r="H118" s="143">
        <f t="shared" ref="H118:L118" si="100">(1-C$62) * C44</f>
        <v>45.65399577</v>
      </c>
      <c r="I118" s="82">
        <f t="shared" si="100"/>
        <v>130.8606209</v>
      </c>
      <c r="J118" s="82">
        <f t="shared" si="100"/>
        <v>27.06689126</v>
      </c>
      <c r="K118" s="82">
        <f t="shared" si="100"/>
        <v>98.44855906</v>
      </c>
      <c r="L118" s="83">
        <f t="shared" si="100"/>
        <v>32.0354221</v>
      </c>
    </row>
    <row r="119">
      <c r="B119" s="38">
        <v>2044.0</v>
      </c>
      <c r="C119" s="82">
        <f t="shared" ref="C119:G119" si="101">C$62 * C45</f>
        <v>46.17069133</v>
      </c>
      <c r="D119" s="82">
        <f t="shared" si="101"/>
        <v>104.1620278</v>
      </c>
      <c r="E119" s="82">
        <f t="shared" si="101"/>
        <v>20.61470571</v>
      </c>
      <c r="F119" s="82">
        <f t="shared" si="101"/>
        <v>55.22324026</v>
      </c>
      <c r="G119" s="83">
        <f t="shared" si="101"/>
        <v>15.41119368</v>
      </c>
      <c r="H119" s="143">
        <f t="shared" ref="H119:L119" si="102">(1-C$62) * C45</f>
        <v>46.17069133</v>
      </c>
      <c r="I119" s="82">
        <f t="shared" si="102"/>
        <v>132.3139272</v>
      </c>
      <c r="J119" s="82">
        <f t="shared" si="102"/>
        <v>27.48627428</v>
      </c>
      <c r="K119" s="82">
        <f t="shared" si="102"/>
        <v>99.40183248</v>
      </c>
      <c r="L119" s="83">
        <f t="shared" si="102"/>
        <v>32.5347422</v>
      </c>
    </row>
    <row r="120">
      <c r="B120" s="38">
        <v>2045.0</v>
      </c>
      <c r="C120" s="82">
        <f t="shared" ref="C120:G120" si="103">C$62 * C46</f>
        <v>46.68871225</v>
      </c>
      <c r="D120" s="82">
        <f t="shared" si="103"/>
        <v>105.3051567</v>
      </c>
      <c r="E120" s="82">
        <f t="shared" si="103"/>
        <v>20.93108202</v>
      </c>
      <c r="F120" s="82">
        <f t="shared" si="103"/>
        <v>55.74871874</v>
      </c>
      <c r="G120" s="83">
        <f t="shared" si="103"/>
        <v>15.64892284</v>
      </c>
      <c r="H120" s="143">
        <f t="shared" ref="H120:L120" si="104">(1-C$62) * C46</f>
        <v>46.68871225</v>
      </c>
      <c r="I120" s="82">
        <f t="shared" si="104"/>
        <v>133.7660099</v>
      </c>
      <c r="J120" s="82">
        <f t="shared" si="104"/>
        <v>27.90810936</v>
      </c>
      <c r="K120" s="82">
        <f t="shared" si="104"/>
        <v>100.3476937</v>
      </c>
      <c r="L120" s="83">
        <f t="shared" si="104"/>
        <v>33.03661488</v>
      </c>
    </row>
    <row r="121">
      <c r="B121" s="38">
        <v>2046.0</v>
      </c>
      <c r="C121" s="82">
        <f t="shared" ref="C121:G121" si="105">C$62 * C47</f>
        <v>47.20817106</v>
      </c>
      <c r="D121" s="82">
        <f t="shared" si="105"/>
        <v>106.447585</v>
      </c>
      <c r="E121" s="82">
        <f t="shared" si="105"/>
        <v>21.24934335</v>
      </c>
      <c r="F121" s="82">
        <f t="shared" si="105"/>
        <v>56.26994063</v>
      </c>
      <c r="G121" s="83">
        <f t="shared" si="105"/>
        <v>15.88790517</v>
      </c>
      <c r="H121" s="143">
        <f t="shared" ref="H121:L121" si="106">(1-C$62) * C47</f>
        <v>47.20817106</v>
      </c>
      <c r="I121" s="82">
        <f t="shared" si="106"/>
        <v>135.2172025</v>
      </c>
      <c r="J121" s="82">
        <f t="shared" si="106"/>
        <v>28.3324578</v>
      </c>
      <c r="K121" s="82">
        <f t="shared" si="106"/>
        <v>101.2858931</v>
      </c>
      <c r="L121" s="83">
        <f t="shared" si="106"/>
        <v>33.54113314</v>
      </c>
    </row>
    <row r="122">
      <c r="B122" s="38">
        <v>2047.0</v>
      </c>
      <c r="C122" s="82">
        <f t="shared" ref="C122:G122" si="107">C$62 * C48</f>
        <v>47.72942303</v>
      </c>
      <c r="D122" s="82">
        <f t="shared" si="107"/>
        <v>107.5897325</v>
      </c>
      <c r="E122" s="82">
        <f t="shared" si="107"/>
        <v>21.56960048</v>
      </c>
      <c r="F122" s="82">
        <f t="shared" si="107"/>
        <v>56.78690173</v>
      </c>
      <c r="G122" s="83">
        <f t="shared" si="107"/>
        <v>16.12816572</v>
      </c>
      <c r="H122" s="143">
        <f t="shared" ref="H122:L122" si="108">(1-C$62) * C48</f>
        <v>47.72942303</v>
      </c>
      <c r="I122" s="82">
        <f t="shared" si="108"/>
        <v>136.6680386</v>
      </c>
      <c r="J122" s="82">
        <f t="shared" si="108"/>
        <v>28.75946731</v>
      </c>
      <c r="K122" s="82">
        <f t="shared" si="108"/>
        <v>102.2164231</v>
      </c>
      <c r="L122" s="83">
        <f t="shared" si="108"/>
        <v>34.04834986</v>
      </c>
    </row>
    <row r="123">
      <c r="B123" s="38">
        <v>2048.0</v>
      </c>
      <c r="C123" s="82">
        <f t="shared" ref="C123:G123" si="109">C$62 * C49</f>
        <v>48.25288043</v>
      </c>
      <c r="D123" s="82">
        <f t="shared" si="109"/>
        <v>108.7319954</v>
      </c>
      <c r="E123" s="82">
        <f t="shared" si="109"/>
        <v>21.89190788</v>
      </c>
      <c r="F123" s="82">
        <f t="shared" si="109"/>
        <v>57.29959003</v>
      </c>
      <c r="G123" s="83">
        <f t="shared" si="109"/>
        <v>16.36967052</v>
      </c>
      <c r="H123" s="143">
        <f t="shared" ref="H123:L123" si="110">(1-C$62) * C49</f>
        <v>48.25288043</v>
      </c>
      <c r="I123" s="82">
        <f t="shared" si="110"/>
        <v>138.1190212</v>
      </c>
      <c r="J123" s="82">
        <f t="shared" si="110"/>
        <v>29.1892105</v>
      </c>
      <c r="K123" s="82">
        <f t="shared" si="110"/>
        <v>103.1392621</v>
      </c>
      <c r="L123" s="83">
        <f t="shared" si="110"/>
        <v>34.55819331</v>
      </c>
    </row>
    <row r="124">
      <c r="B124" s="38">
        <v>2049.0</v>
      </c>
      <c r="C124" s="82">
        <f t="shared" ref="C124:G124" si="111">C$62 * C50</f>
        <v>48.77858592</v>
      </c>
      <c r="D124" s="82">
        <f t="shared" si="111"/>
        <v>109.8745163</v>
      </c>
      <c r="E124" s="82">
        <f t="shared" si="111"/>
        <v>22.21617888</v>
      </c>
      <c r="F124" s="82">
        <f t="shared" si="111"/>
        <v>57.80781331</v>
      </c>
      <c r="G124" s="83">
        <f t="shared" si="111"/>
        <v>16.612364</v>
      </c>
      <c r="H124" s="143">
        <f t="shared" ref="H124:L124" si="112">(1-C$62) * C50</f>
        <v>48.77858592</v>
      </c>
      <c r="I124" s="82">
        <f t="shared" si="112"/>
        <v>139.5703315</v>
      </c>
      <c r="J124" s="82">
        <f t="shared" si="112"/>
        <v>29.62157183</v>
      </c>
      <c r="K124" s="82">
        <f t="shared" si="112"/>
        <v>104.054064</v>
      </c>
      <c r="L124" s="83">
        <f t="shared" si="112"/>
        <v>35.07054622</v>
      </c>
    </row>
    <row r="125">
      <c r="B125" s="42">
        <v>2050.0</v>
      </c>
      <c r="C125" s="84">
        <f t="shared" ref="C125:G125" si="113">C$62 * C51</f>
        <v>49.30643872</v>
      </c>
      <c r="D125" s="84">
        <f t="shared" si="113"/>
        <v>111.017327</v>
      </c>
      <c r="E125" s="84">
        <f t="shared" si="113"/>
        <v>22.54232945</v>
      </c>
      <c r="F125" s="84">
        <f t="shared" si="113"/>
        <v>58.31134607</v>
      </c>
      <c r="G125" s="85">
        <f t="shared" si="113"/>
        <v>16.85626551</v>
      </c>
      <c r="H125" s="144">
        <f t="shared" ref="H125:L125" si="114">(1-C$62) * C51</f>
        <v>49.30643872</v>
      </c>
      <c r="I125" s="84">
        <f t="shared" si="114"/>
        <v>141.02201</v>
      </c>
      <c r="J125" s="84">
        <f t="shared" si="114"/>
        <v>30.05643926</v>
      </c>
      <c r="K125" s="84">
        <f t="shared" si="114"/>
        <v>104.9604229</v>
      </c>
      <c r="L125" s="85">
        <f t="shared" si="114"/>
        <v>35.5854494</v>
      </c>
    </row>
    <row r="127">
      <c r="C127" s="65" t="s">
        <v>68</v>
      </c>
      <c r="D127" s="122"/>
      <c r="E127" s="122"/>
      <c r="F127" s="122"/>
      <c r="G127" s="123"/>
      <c r="H127" s="4" t="s">
        <v>69</v>
      </c>
      <c r="I127" s="24"/>
      <c r="J127" s="24"/>
      <c r="K127" s="24"/>
      <c r="L127" s="5"/>
    </row>
    <row r="128">
      <c r="B128" s="4" t="s">
        <v>1</v>
      </c>
      <c r="C128" s="4" t="s">
        <v>8</v>
      </c>
      <c r="D128" s="25" t="s">
        <v>9</v>
      </c>
      <c r="E128" s="25" t="s">
        <v>10</v>
      </c>
      <c r="F128" s="25" t="s">
        <v>11</v>
      </c>
      <c r="G128" s="7" t="s">
        <v>12</v>
      </c>
      <c r="H128" s="25" t="s">
        <v>8</v>
      </c>
      <c r="I128" s="25" t="s">
        <v>9</v>
      </c>
      <c r="J128" s="25" t="s">
        <v>10</v>
      </c>
      <c r="K128" s="25" t="s">
        <v>11</v>
      </c>
      <c r="L128" s="7" t="s">
        <v>12</v>
      </c>
    </row>
    <row r="129">
      <c r="B129" s="118">
        <v>2023.0</v>
      </c>
      <c r="C129" s="131">
        <f t="shared" ref="C129:G129" si="115">C24*C$63</f>
        <v>29.59642644</v>
      </c>
      <c r="D129" s="131">
        <f t="shared" si="115"/>
        <v>66.8861754</v>
      </c>
      <c r="E129" s="131">
        <f t="shared" si="115"/>
        <v>12.05696772</v>
      </c>
      <c r="F129" s="131">
        <f t="shared" si="115"/>
        <v>36.4553536</v>
      </c>
      <c r="G129" s="119">
        <f t="shared" si="115"/>
        <v>8.976236961</v>
      </c>
      <c r="H129" s="142">
        <f t="shared" ref="H129:L129" si="116">(1-C$63) * C24</f>
        <v>40.87125556</v>
      </c>
      <c r="I129" s="131">
        <f t="shared" si="116"/>
        <v>113.8872716</v>
      </c>
      <c r="J129" s="131">
        <f t="shared" si="116"/>
        <v>21.43460927</v>
      </c>
      <c r="K129" s="131">
        <f t="shared" si="116"/>
        <v>85.06249174</v>
      </c>
      <c r="L129" s="119">
        <f t="shared" si="116"/>
        <v>24.26908512</v>
      </c>
    </row>
    <row r="130">
      <c r="B130" s="38">
        <v>2024.0</v>
      </c>
      <c r="C130" s="82">
        <f t="shared" ref="C130:G130" si="117">C25*C$63</f>
        <v>30.04077329</v>
      </c>
      <c r="D130" s="82">
        <f t="shared" si="117"/>
        <v>67.88752639</v>
      </c>
      <c r="E130" s="82">
        <f t="shared" si="117"/>
        <v>12.29789362</v>
      </c>
      <c r="F130" s="82">
        <f t="shared" si="117"/>
        <v>36.94284042</v>
      </c>
      <c r="G130" s="83">
        <f t="shared" si="117"/>
        <v>9.155479056</v>
      </c>
      <c r="H130" s="143">
        <f t="shared" ref="H130:L130" si="118">(1-C$63) * C25</f>
        <v>41.4848774</v>
      </c>
      <c r="I130" s="82">
        <f t="shared" si="118"/>
        <v>115.5922747</v>
      </c>
      <c r="J130" s="82">
        <f t="shared" si="118"/>
        <v>21.86292198</v>
      </c>
      <c r="K130" s="82">
        <f t="shared" si="118"/>
        <v>86.19996098</v>
      </c>
      <c r="L130" s="83">
        <f t="shared" si="118"/>
        <v>24.75370263</v>
      </c>
    </row>
    <row r="131">
      <c r="B131" s="38">
        <v>2025.0</v>
      </c>
      <c r="C131" s="82">
        <f t="shared" ref="C131:G131" si="119">C26*C$63</f>
        <v>30.48503748</v>
      </c>
      <c r="D131" s="82">
        <f t="shared" si="119"/>
        <v>68.88792807</v>
      </c>
      <c r="E131" s="82">
        <f t="shared" si="119"/>
        <v>12.53947024</v>
      </c>
      <c r="F131" s="82">
        <f t="shared" si="119"/>
        <v>37.43094631</v>
      </c>
      <c r="G131" s="83">
        <f t="shared" si="119"/>
        <v>9.335839038</v>
      </c>
      <c r="H131" s="143">
        <f t="shared" ref="H131:L131" si="120">(1-C$63) * C26</f>
        <v>42.09838509</v>
      </c>
      <c r="I131" s="82">
        <f t="shared" si="120"/>
        <v>117.2956613</v>
      </c>
      <c r="J131" s="82">
        <f t="shared" si="120"/>
        <v>22.29239153</v>
      </c>
      <c r="K131" s="82">
        <f t="shared" si="120"/>
        <v>87.33887472</v>
      </c>
      <c r="L131" s="83">
        <f t="shared" si="120"/>
        <v>25.24134258</v>
      </c>
    </row>
    <row r="132">
      <c r="B132" s="38">
        <v>2026.0</v>
      </c>
      <c r="C132" s="82">
        <f t="shared" ref="C132:G132" si="121">C27*C$63</f>
        <v>30.92902433</v>
      </c>
      <c r="D132" s="82">
        <f t="shared" si="121"/>
        <v>69.8870098</v>
      </c>
      <c r="E132" s="82">
        <f t="shared" si="121"/>
        <v>12.78162973</v>
      </c>
      <c r="F132" s="82">
        <f t="shared" si="121"/>
        <v>37.91930733</v>
      </c>
      <c r="G132" s="83">
        <f t="shared" si="121"/>
        <v>9.517218058</v>
      </c>
      <c r="H132" s="143">
        <f t="shared" ref="H132:L132" si="122">(1-C$63) * C27</f>
        <v>42.71150979</v>
      </c>
      <c r="I132" s="82">
        <f t="shared" si="122"/>
        <v>118.9968005</v>
      </c>
      <c r="J132" s="82">
        <f t="shared" si="122"/>
        <v>22.7228973</v>
      </c>
      <c r="K132" s="82">
        <f t="shared" si="122"/>
        <v>88.47838376</v>
      </c>
      <c r="L132" s="83">
        <f t="shared" si="122"/>
        <v>25.73173771</v>
      </c>
    </row>
    <row r="133">
      <c r="B133" s="38">
        <v>2027.0</v>
      </c>
      <c r="C133" s="82">
        <f t="shared" ref="C133:G133" si="123">C28*C$63</f>
        <v>31.3724584</v>
      </c>
      <c r="D133" s="82">
        <f t="shared" si="123"/>
        <v>70.88435535</v>
      </c>
      <c r="E133" s="82">
        <f t="shared" si="123"/>
        <v>13.02430105</v>
      </c>
      <c r="F133" s="82">
        <f t="shared" si="123"/>
        <v>38.40757677</v>
      </c>
      <c r="G133" s="83">
        <f t="shared" si="123"/>
        <v>9.699592023</v>
      </c>
      <c r="H133" s="143">
        <f t="shared" ref="H133:L133" si="124">(1-C$63) * C28</f>
        <v>43.32387112</v>
      </c>
      <c r="I133" s="82">
        <f t="shared" si="124"/>
        <v>120.6949834</v>
      </c>
      <c r="J133" s="82">
        <f t="shared" si="124"/>
        <v>23.15431297</v>
      </c>
      <c r="K133" s="82">
        <f t="shared" si="124"/>
        <v>89.61767914</v>
      </c>
      <c r="L133" s="83">
        <f t="shared" si="124"/>
        <v>26.22482288</v>
      </c>
    </row>
    <row r="134">
      <c r="B134" s="38">
        <v>2028.0</v>
      </c>
      <c r="C134" s="82">
        <f t="shared" ref="C134:G134" si="125">C29*C$63</f>
        <v>31.81504907</v>
      </c>
      <c r="D134" s="82">
        <f t="shared" si="125"/>
        <v>71.87963261</v>
      </c>
      <c r="E134" s="82">
        <f t="shared" si="125"/>
        <v>13.26743265</v>
      </c>
      <c r="F134" s="82">
        <f t="shared" si="125"/>
        <v>38.8952911</v>
      </c>
      <c r="G134" s="83">
        <f t="shared" si="125"/>
        <v>9.882939834</v>
      </c>
      <c r="H134" s="143">
        <f t="shared" ref="H134:L134" si="126">(1-C$63) * C29</f>
        <v>43.93506777</v>
      </c>
      <c r="I134" s="82">
        <f t="shared" si="126"/>
        <v>122.3896447</v>
      </c>
      <c r="J134" s="82">
        <f t="shared" si="126"/>
        <v>23.58654694</v>
      </c>
      <c r="K134" s="82">
        <f t="shared" si="126"/>
        <v>90.75567923</v>
      </c>
      <c r="L134" s="83">
        <f t="shared" si="126"/>
        <v>26.72054103</v>
      </c>
    </row>
    <row r="135">
      <c r="B135" s="38">
        <v>2029.0</v>
      </c>
      <c r="C135" s="82">
        <f t="shared" ref="C135:G135" si="127">C30*C$63</f>
        <v>32.25668365</v>
      </c>
      <c r="D135" s="82">
        <f t="shared" si="127"/>
        <v>72.872669</v>
      </c>
      <c r="E135" s="82">
        <f t="shared" si="127"/>
        <v>13.51107829</v>
      </c>
      <c r="F135" s="82">
        <f t="shared" si="127"/>
        <v>39.38221476</v>
      </c>
      <c r="G135" s="83">
        <f t="shared" si="127"/>
        <v>10.06728074</v>
      </c>
      <c r="H135" s="143">
        <f t="shared" ref="H135:L135" si="128">(1-C$63) * C30</f>
        <v>44.54494409</v>
      </c>
      <c r="I135" s="82">
        <f t="shared" si="128"/>
        <v>124.0804905</v>
      </c>
      <c r="J135" s="82">
        <f t="shared" si="128"/>
        <v>24.01969473</v>
      </c>
      <c r="K135" s="82">
        <f t="shared" si="128"/>
        <v>91.89183444</v>
      </c>
      <c r="L135" s="83">
        <f t="shared" si="128"/>
        <v>27.21894422</v>
      </c>
    </row>
    <row r="136">
      <c r="B136" s="38">
        <v>2030.0</v>
      </c>
      <c r="C136" s="82">
        <f t="shared" ref="C136:G136" si="129">C31*C$63</f>
        <v>32.69738649</v>
      </c>
      <c r="D136" s="82">
        <f t="shared" si="129"/>
        <v>73.86341888</v>
      </c>
      <c r="E136" s="82">
        <f t="shared" si="129"/>
        <v>13.75534478</v>
      </c>
      <c r="F136" s="82">
        <f t="shared" si="129"/>
        <v>39.86841897</v>
      </c>
      <c r="G136" s="83">
        <f t="shared" si="129"/>
        <v>10.2526352</v>
      </c>
      <c r="H136" s="143">
        <f t="shared" ref="H136:L136" si="130">(1-C$63) * C31</f>
        <v>45.15353373</v>
      </c>
      <c r="I136" s="82">
        <f t="shared" si="130"/>
        <v>125.767443</v>
      </c>
      <c r="J136" s="82">
        <f t="shared" si="130"/>
        <v>24.45394628</v>
      </c>
      <c r="K136" s="82">
        <f t="shared" si="130"/>
        <v>93.02631094</v>
      </c>
      <c r="L136" s="83">
        <f t="shared" si="130"/>
        <v>27.72008776</v>
      </c>
    </row>
    <row r="137">
      <c r="B137" s="38">
        <v>2031.0</v>
      </c>
      <c r="C137" s="82">
        <f t="shared" ref="C137:G137" si="131">C32*C$63</f>
        <v>33.13716426</v>
      </c>
      <c r="D137" s="82">
        <f t="shared" si="131"/>
        <v>74.85202265</v>
      </c>
      <c r="E137" s="82">
        <f t="shared" si="131"/>
        <v>14.0005637</v>
      </c>
      <c r="F137" s="82">
        <f t="shared" si="131"/>
        <v>40.35309476</v>
      </c>
      <c r="G137" s="83">
        <f t="shared" si="131"/>
        <v>10.43890273</v>
      </c>
      <c r="H137" s="143">
        <f t="shared" ref="H137:L137" si="132">(1-C$63) * C32</f>
        <v>45.76084588</v>
      </c>
      <c r="I137" s="82">
        <f t="shared" si="132"/>
        <v>127.4507413</v>
      </c>
      <c r="J137" s="82">
        <f t="shared" si="132"/>
        <v>24.88989103</v>
      </c>
      <c r="K137" s="82">
        <f t="shared" si="132"/>
        <v>94.15722111</v>
      </c>
      <c r="L137" s="83">
        <f t="shared" si="132"/>
        <v>28.22369997</v>
      </c>
    </row>
    <row r="138">
      <c r="B138" s="38">
        <v>2032.0</v>
      </c>
      <c r="C138" s="82">
        <f t="shared" ref="C138:G138" si="133">C33*C$63</f>
        <v>33.57592476</v>
      </c>
      <c r="D138" s="82">
        <f t="shared" si="133"/>
        <v>75.83844292</v>
      </c>
      <c r="E138" s="82">
        <f t="shared" si="133"/>
        <v>14.2470073</v>
      </c>
      <c r="F138" s="82">
        <f t="shared" si="133"/>
        <v>40.83523165</v>
      </c>
      <c r="G138" s="83">
        <f t="shared" si="133"/>
        <v>10.62599512</v>
      </c>
      <c r="H138" s="143">
        <f t="shared" ref="H138:L138" si="134">(1-C$63) * C33</f>
        <v>46.36675324</v>
      </c>
      <c r="I138" s="82">
        <f t="shared" si="134"/>
        <v>129.1303217</v>
      </c>
      <c r="J138" s="82">
        <f t="shared" si="134"/>
        <v>25.32801297</v>
      </c>
      <c r="K138" s="82">
        <f t="shared" si="134"/>
        <v>95.28220718</v>
      </c>
      <c r="L138" s="83">
        <f t="shared" si="134"/>
        <v>28.72954237</v>
      </c>
    </row>
    <row r="139">
      <c r="B139" s="38">
        <v>2033.0</v>
      </c>
      <c r="C139" s="82">
        <f t="shared" ref="C139:G139" si="135">C34*C$63</f>
        <v>34.01357858</v>
      </c>
      <c r="D139" s="82">
        <f t="shared" si="135"/>
        <v>76.82262714</v>
      </c>
      <c r="E139" s="82">
        <f t="shared" si="135"/>
        <v>14.49472639</v>
      </c>
      <c r="F139" s="82">
        <f t="shared" si="135"/>
        <v>41.31469729</v>
      </c>
      <c r="G139" s="83">
        <f t="shared" si="135"/>
        <v>10.81397078</v>
      </c>
      <c r="H139" s="143">
        <f t="shared" ref="H139:L139" si="136">(1-C$63) * C34</f>
        <v>46.97113233</v>
      </c>
      <c r="I139" s="82">
        <f t="shared" si="136"/>
        <v>130.8060949</v>
      </c>
      <c r="J139" s="82">
        <f t="shared" si="136"/>
        <v>25.76840246</v>
      </c>
      <c r="K139" s="82">
        <f t="shared" si="136"/>
        <v>96.40096033</v>
      </c>
      <c r="L139" s="83">
        <f t="shared" si="136"/>
        <v>29.23777284</v>
      </c>
    </row>
    <row r="140">
      <c r="B140" s="38">
        <v>2034.0</v>
      </c>
      <c r="C140" s="82">
        <f t="shared" ref="C140:G140" si="137">C35*C$63</f>
        <v>34.45014344</v>
      </c>
      <c r="D140" s="82">
        <f t="shared" si="137"/>
        <v>77.80460222</v>
      </c>
      <c r="E140" s="82">
        <f t="shared" si="137"/>
        <v>14.74382529</v>
      </c>
      <c r="F140" s="82">
        <f t="shared" si="137"/>
        <v>41.79142141</v>
      </c>
      <c r="G140" s="83">
        <f t="shared" si="137"/>
        <v>11.00291346</v>
      </c>
      <c r="H140" s="143">
        <f t="shared" ref="H140:L140" si="138">(1-C$63) * C35</f>
        <v>47.57400761</v>
      </c>
      <c r="I140" s="82">
        <f t="shared" si="138"/>
        <v>132.4781065</v>
      </c>
      <c r="J140" s="82">
        <f t="shared" si="138"/>
        <v>26.21124495</v>
      </c>
      <c r="K140" s="82">
        <f t="shared" si="138"/>
        <v>97.51331661</v>
      </c>
      <c r="L140" s="83">
        <f t="shared" si="138"/>
        <v>29.74861788</v>
      </c>
    </row>
    <row r="141">
      <c r="B141" s="38">
        <v>2035.0</v>
      </c>
      <c r="C141" s="82">
        <f t="shared" ref="C141:G141" si="139">C36*C$63</f>
        <v>34.88572368</v>
      </c>
      <c r="D141" s="82">
        <f t="shared" si="139"/>
        <v>78.78434183</v>
      </c>
      <c r="E141" s="82">
        <f t="shared" si="139"/>
        <v>14.99437537</v>
      </c>
      <c r="F141" s="82">
        <f t="shared" si="139"/>
        <v>42.26533658</v>
      </c>
      <c r="G141" s="83">
        <f t="shared" si="139"/>
        <v>11.19286617</v>
      </c>
      <c r="H141" s="143">
        <f t="shared" ref="H141:L141" si="140">(1-C$63) * C36</f>
        <v>48.17552317</v>
      </c>
      <c r="I141" s="82">
        <f t="shared" si="140"/>
        <v>134.1463118</v>
      </c>
      <c r="J141" s="82">
        <f t="shared" si="140"/>
        <v>26.65666732</v>
      </c>
      <c r="K141" s="82">
        <f t="shared" si="140"/>
        <v>98.61911869</v>
      </c>
      <c r="L141" s="83">
        <f t="shared" si="140"/>
        <v>30.26219373</v>
      </c>
    </row>
    <row r="142">
      <c r="B142" s="38">
        <v>2036.0</v>
      </c>
      <c r="C142" s="82">
        <f t="shared" ref="C142:G142" si="141">C37*C$63</f>
        <v>35.320354</v>
      </c>
      <c r="D142" s="82">
        <f t="shared" si="141"/>
        <v>79.76161734</v>
      </c>
      <c r="E142" s="82">
        <f t="shared" si="141"/>
        <v>15.24638795</v>
      </c>
      <c r="F142" s="82">
        <f t="shared" si="141"/>
        <v>42.73629072</v>
      </c>
      <c r="G142" s="83">
        <f t="shared" si="141"/>
        <v>11.38377255</v>
      </c>
      <c r="H142" s="143">
        <f t="shared" ref="H142:L142" si="142">(1-C$63) * C37</f>
        <v>48.77572696</v>
      </c>
      <c r="I142" s="82">
        <f t="shared" si="142"/>
        <v>135.8103214</v>
      </c>
      <c r="J142" s="82">
        <f t="shared" si="142"/>
        <v>27.10468968</v>
      </c>
      <c r="K142" s="82">
        <f t="shared" si="142"/>
        <v>99.71801167</v>
      </c>
      <c r="L142" s="83">
        <f t="shared" si="142"/>
        <v>30.77834801</v>
      </c>
    </row>
    <row r="143">
      <c r="B143" s="38">
        <v>2037.0</v>
      </c>
      <c r="C143" s="82">
        <f t="shared" ref="C143:G143" si="143">C38*C$63</f>
        <v>35.75408258</v>
      </c>
      <c r="D143" s="82">
        <f t="shared" si="143"/>
        <v>80.73615485</v>
      </c>
      <c r="E143" s="82">
        <f t="shared" si="143"/>
        <v>15.49984986</v>
      </c>
      <c r="F143" s="82">
        <f t="shared" si="143"/>
        <v>43.20412278</v>
      </c>
      <c r="G143" s="83">
        <f t="shared" si="143"/>
        <v>11.5755761</v>
      </c>
      <c r="H143" s="143">
        <f t="shared" ref="H143:L143" si="144">(1-C$63) * C38</f>
        <v>49.37468547</v>
      </c>
      <c r="I143" s="82">
        <f t="shared" si="144"/>
        <v>137.4696691</v>
      </c>
      <c r="J143" s="82">
        <f t="shared" si="144"/>
        <v>27.55528865</v>
      </c>
      <c r="K143" s="82">
        <f t="shared" si="144"/>
        <v>100.8096198</v>
      </c>
      <c r="L143" s="83">
        <f t="shared" si="144"/>
        <v>31.29692797</v>
      </c>
    </row>
    <row r="144">
      <c r="B144" s="38">
        <v>2038.0</v>
      </c>
      <c r="C144" s="82">
        <f t="shared" ref="C144:G144" si="145">C39*C$63</f>
        <v>36.18712218</v>
      </c>
      <c r="D144" s="82">
        <f t="shared" si="145"/>
        <v>81.70809696</v>
      </c>
      <c r="E144" s="82">
        <f t="shared" si="145"/>
        <v>15.7547848</v>
      </c>
      <c r="F144" s="82">
        <f t="shared" si="145"/>
        <v>43.66876039</v>
      </c>
      <c r="G144" s="83">
        <f t="shared" si="145"/>
        <v>11.76830778</v>
      </c>
      <c r="H144" s="143">
        <f t="shared" ref="H144:L144" si="146">(1-C$63) * C39</f>
        <v>49.97269253</v>
      </c>
      <c r="I144" s="82">
        <f t="shared" si="146"/>
        <v>139.1245975</v>
      </c>
      <c r="J144" s="82">
        <f t="shared" si="146"/>
        <v>28.00850631</v>
      </c>
      <c r="K144" s="82">
        <f t="shared" si="146"/>
        <v>101.8937742</v>
      </c>
      <c r="L144" s="83">
        <f t="shared" si="146"/>
        <v>31.81801732</v>
      </c>
    </row>
    <row r="145">
      <c r="B145" s="38">
        <v>2039.0</v>
      </c>
      <c r="C145" s="82">
        <f t="shared" ref="C145:G145" si="147">C40*C$63</f>
        <v>36.61967975</v>
      </c>
      <c r="D145" s="82">
        <f t="shared" si="147"/>
        <v>82.67754838</v>
      </c>
      <c r="E145" s="82">
        <f t="shared" si="147"/>
        <v>16.01120015</v>
      </c>
      <c r="F145" s="82">
        <f t="shared" si="147"/>
        <v>44.13012096</v>
      </c>
      <c r="G145" s="83">
        <f t="shared" si="147"/>
        <v>11.96199441</v>
      </c>
      <c r="H145" s="143">
        <f t="shared" ref="H145:L145" si="148">(1-C$63) * C40</f>
        <v>50.57003394</v>
      </c>
      <c r="I145" s="82">
        <f t="shared" si="148"/>
        <v>140.7752851</v>
      </c>
      <c r="J145" s="82">
        <f t="shared" si="148"/>
        <v>28.46435582</v>
      </c>
      <c r="K145" s="82">
        <f t="shared" si="148"/>
        <v>102.9702822</v>
      </c>
      <c r="L145" s="83">
        <f t="shared" si="148"/>
        <v>32.34168859</v>
      </c>
    </row>
    <row r="146">
      <c r="B146" s="38">
        <v>2040.0</v>
      </c>
      <c r="C146" s="82">
        <f t="shared" ref="C146:G146" si="149">C41*C$63</f>
        <v>37.05193124</v>
      </c>
      <c r="D146" s="82">
        <f t="shared" si="149"/>
        <v>83.6446614</v>
      </c>
      <c r="E146" s="82">
        <f t="shared" si="149"/>
        <v>16.26910281</v>
      </c>
      <c r="F146" s="82">
        <f t="shared" si="149"/>
        <v>44.58818836</v>
      </c>
      <c r="G146" s="83">
        <f t="shared" si="149"/>
        <v>12.15667647</v>
      </c>
      <c r="H146" s="143">
        <f t="shared" ref="H146:L146" si="150">(1-C$63) * C41</f>
        <v>51.16695266</v>
      </c>
      <c r="I146" s="82">
        <f t="shared" si="150"/>
        <v>142.421991</v>
      </c>
      <c r="J146" s="82">
        <f t="shared" si="150"/>
        <v>28.92284945</v>
      </c>
      <c r="K146" s="82">
        <f t="shared" si="150"/>
        <v>104.0391062</v>
      </c>
      <c r="L146" s="83">
        <f t="shared" si="150"/>
        <v>32.86805121</v>
      </c>
    </row>
    <row r="147">
      <c r="B147" s="38">
        <v>2041.0</v>
      </c>
      <c r="C147" s="82">
        <f t="shared" ref="C147:G147" si="151">C42*C$63</f>
        <v>37.48401886</v>
      </c>
      <c r="D147" s="82">
        <f t="shared" si="151"/>
        <v>84.60967959</v>
      </c>
      <c r="E147" s="82">
        <f t="shared" si="151"/>
        <v>16.52852508</v>
      </c>
      <c r="F147" s="82">
        <f t="shared" si="151"/>
        <v>45.04293916</v>
      </c>
      <c r="G147" s="83">
        <f t="shared" si="151"/>
        <v>12.35236363</v>
      </c>
      <c r="H147" s="143">
        <f t="shared" ref="H147:L147" si="152">(1-C$63) * C42</f>
        <v>51.76364509</v>
      </c>
      <c r="I147" s="82">
        <f t="shared" si="152"/>
        <v>144.0651301</v>
      </c>
      <c r="J147" s="82">
        <f t="shared" si="152"/>
        <v>29.38404459</v>
      </c>
      <c r="K147" s="82">
        <f t="shared" si="152"/>
        <v>105.1001914</v>
      </c>
      <c r="L147" s="83">
        <f t="shared" si="152"/>
        <v>33.3971313</v>
      </c>
    </row>
    <row r="148">
      <c r="B148" s="38">
        <v>2042.0</v>
      </c>
      <c r="C148" s="82">
        <f t="shared" ref="C148:G148" si="153">C43*C$63</f>
        <v>37.91632262</v>
      </c>
      <c r="D148" s="82">
        <f t="shared" si="153"/>
        <v>85.57300172</v>
      </c>
      <c r="E148" s="82">
        <f t="shared" si="153"/>
        <v>16.78952177</v>
      </c>
      <c r="F148" s="82">
        <f t="shared" si="153"/>
        <v>45.49442478</v>
      </c>
      <c r="G148" s="83">
        <f t="shared" si="153"/>
        <v>12.54904368</v>
      </c>
      <c r="H148" s="143">
        <f t="shared" ref="H148:L148" si="154">(1-C$63) * C43</f>
        <v>52.360636</v>
      </c>
      <c r="I148" s="82">
        <f t="shared" si="154"/>
        <v>145.7053813</v>
      </c>
      <c r="J148" s="82">
        <f t="shared" si="154"/>
        <v>29.84803871</v>
      </c>
      <c r="K148" s="82">
        <f t="shared" si="154"/>
        <v>106.1536578</v>
      </c>
      <c r="L148" s="83">
        <f t="shared" si="154"/>
        <v>33.92889588</v>
      </c>
    </row>
    <row r="149">
      <c r="B149" s="38">
        <v>2043.0</v>
      </c>
      <c r="C149" s="82">
        <f t="shared" ref="C149:G149" si="155">C44*C$63</f>
        <v>38.34935645</v>
      </c>
      <c r="D149" s="82">
        <f t="shared" si="155"/>
        <v>86.53506591</v>
      </c>
      <c r="E149" s="82">
        <f t="shared" si="155"/>
        <v>17.05214149</v>
      </c>
      <c r="F149" s="82">
        <f t="shared" si="155"/>
        <v>45.94266089</v>
      </c>
      <c r="G149" s="83">
        <f t="shared" si="155"/>
        <v>12.74672585</v>
      </c>
      <c r="H149" s="143">
        <f t="shared" ref="H149:L149" si="156">(1-C$63) * C44</f>
        <v>52.95863509</v>
      </c>
      <c r="I149" s="82">
        <f t="shared" si="156"/>
        <v>147.3434906</v>
      </c>
      <c r="J149" s="82">
        <f t="shared" si="156"/>
        <v>30.31491821</v>
      </c>
      <c r="K149" s="82">
        <f t="shared" si="156"/>
        <v>107.1995421</v>
      </c>
      <c r="L149" s="83">
        <f t="shared" si="156"/>
        <v>34.46336988</v>
      </c>
    </row>
    <row r="150">
      <c r="B150" s="38">
        <v>2044.0</v>
      </c>
      <c r="C150" s="82">
        <f t="shared" ref="C150:G150" si="157">C45*C$63</f>
        <v>38.78338072</v>
      </c>
      <c r="D150" s="82">
        <f t="shared" si="157"/>
        <v>87.49610337</v>
      </c>
      <c r="E150" s="82">
        <f t="shared" si="157"/>
        <v>17.31635279</v>
      </c>
      <c r="F150" s="82">
        <f t="shared" si="157"/>
        <v>46.38752182</v>
      </c>
      <c r="G150" s="83">
        <f t="shared" si="157"/>
        <v>12.94540269</v>
      </c>
      <c r="H150" s="143">
        <f t="shared" ref="H150:L150" si="158">(1-C$63) * C45</f>
        <v>53.55800194</v>
      </c>
      <c r="I150" s="82">
        <f t="shared" si="158"/>
        <v>148.9798517</v>
      </c>
      <c r="J150" s="82">
        <f t="shared" si="158"/>
        <v>30.78462719</v>
      </c>
      <c r="K150" s="82">
        <f t="shared" si="158"/>
        <v>108.2375509</v>
      </c>
      <c r="L150" s="83">
        <f t="shared" si="158"/>
        <v>35.00053319</v>
      </c>
    </row>
    <row r="151">
      <c r="B151" s="38">
        <v>2045.0</v>
      </c>
      <c r="C151" s="82">
        <f t="shared" ref="C151:G151" si="159">C46*C$63</f>
        <v>39.21851829</v>
      </c>
      <c r="D151" s="82">
        <f t="shared" si="159"/>
        <v>88.45633165</v>
      </c>
      <c r="E151" s="82">
        <f t="shared" si="159"/>
        <v>17.58210889</v>
      </c>
      <c r="F151" s="82">
        <f t="shared" si="159"/>
        <v>46.82892374</v>
      </c>
      <c r="G151" s="83">
        <f t="shared" si="159"/>
        <v>13.14509518</v>
      </c>
      <c r="H151" s="143">
        <f t="shared" ref="H151:L151" si="160">(1-C$63) * C46</f>
        <v>54.15890621</v>
      </c>
      <c r="I151" s="82">
        <f t="shared" si="160"/>
        <v>150.614835</v>
      </c>
      <c r="J151" s="82">
        <f t="shared" si="160"/>
        <v>31.25708248</v>
      </c>
      <c r="K151" s="82">
        <f t="shared" si="160"/>
        <v>109.2674887</v>
      </c>
      <c r="L151" s="83">
        <f t="shared" si="160"/>
        <v>35.54044253</v>
      </c>
    </row>
    <row r="152">
      <c r="B152" s="38">
        <v>2046.0</v>
      </c>
      <c r="C152" s="82">
        <f t="shared" ref="C152:G152" si="161">C47*C$63</f>
        <v>39.65486369</v>
      </c>
      <c r="D152" s="82">
        <f t="shared" si="161"/>
        <v>89.41597138</v>
      </c>
      <c r="E152" s="82">
        <f t="shared" si="161"/>
        <v>17.84944841</v>
      </c>
      <c r="F152" s="82">
        <f t="shared" si="161"/>
        <v>47.26675013</v>
      </c>
      <c r="G152" s="83">
        <f t="shared" si="161"/>
        <v>13.34584035</v>
      </c>
      <c r="H152" s="143">
        <f t="shared" ref="H152:L152" si="162">(1-C$63) * C47</f>
        <v>54.76147843</v>
      </c>
      <c r="I152" s="82">
        <f t="shared" si="162"/>
        <v>152.2488161</v>
      </c>
      <c r="J152" s="82">
        <f t="shared" si="162"/>
        <v>31.73235274</v>
      </c>
      <c r="K152" s="82">
        <f t="shared" si="162"/>
        <v>110.2890836</v>
      </c>
      <c r="L152" s="83">
        <f t="shared" si="162"/>
        <v>36.08319797</v>
      </c>
    </row>
    <row r="153">
      <c r="B153" s="38">
        <v>2047.0</v>
      </c>
      <c r="C153" s="82">
        <f t="shared" ref="C153:G153" si="163">C48*C$63</f>
        <v>40.09271535</v>
      </c>
      <c r="D153" s="82">
        <f t="shared" si="163"/>
        <v>90.3753753</v>
      </c>
      <c r="E153" s="82">
        <f t="shared" si="163"/>
        <v>18.11846441</v>
      </c>
      <c r="F153" s="82">
        <f t="shared" si="163"/>
        <v>47.70099745</v>
      </c>
      <c r="G153" s="83">
        <f t="shared" si="163"/>
        <v>13.54765921</v>
      </c>
      <c r="H153" s="143">
        <f t="shared" ref="H153:L153" si="164">(1-C$63) * C48</f>
        <v>55.36613072</v>
      </c>
      <c r="I153" s="82">
        <f t="shared" si="164"/>
        <v>153.8823958</v>
      </c>
      <c r="J153" s="82">
        <f t="shared" si="164"/>
        <v>32.21060339</v>
      </c>
      <c r="K153" s="82">
        <f t="shared" si="164"/>
        <v>111.3023274</v>
      </c>
      <c r="L153" s="83">
        <f t="shared" si="164"/>
        <v>36.62885638</v>
      </c>
    </row>
    <row r="154">
      <c r="B154" s="38">
        <v>2048.0</v>
      </c>
      <c r="C154" s="82">
        <f t="shared" ref="C154:G154" si="165">C49*C$63</f>
        <v>40.53241956</v>
      </c>
      <c r="D154" s="82">
        <f t="shared" si="165"/>
        <v>91.33487614</v>
      </c>
      <c r="E154" s="82">
        <f t="shared" si="165"/>
        <v>18.38920262</v>
      </c>
      <c r="F154" s="82">
        <f t="shared" si="165"/>
        <v>48.13165563</v>
      </c>
      <c r="G154" s="83">
        <f t="shared" si="165"/>
        <v>13.75052323</v>
      </c>
      <c r="H154" s="143">
        <f t="shared" ref="H154:L154" si="166">(1-C$63) * C49</f>
        <v>55.9733413</v>
      </c>
      <c r="I154" s="82">
        <f t="shared" si="166"/>
        <v>155.5161405</v>
      </c>
      <c r="J154" s="82">
        <f t="shared" si="166"/>
        <v>32.69191576</v>
      </c>
      <c r="K154" s="82">
        <f t="shared" si="166"/>
        <v>112.3071965</v>
      </c>
      <c r="L154" s="83">
        <f t="shared" si="166"/>
        <v>37.1773406</v>
      </c>
    </row>
    <row r="155">
      <c r="B155" s="38">
        <v>2049.0</v>
      </c>
      <c r="C155" s="82">
        <f t="shared" ref="C155:G155" si="167">C50*C$63</f>
        <v>40.97401218</v>
      </c>
      <c r="D155" s="82">
        <f t="shared" si="167"/>
        <v>92.29459367</v>
      </c>
      <c r="E155" s="82">
        <f t="shared" si="167"/>
        <v>18.66159026</v>
      </c>
      <c r="F155" s="82">
        <f t="shared" si="167"/>
        <v>48.55856318</v>
      </c>
      <c r="G155" s="83">
        <f t="shared" si="167"/>
        <v>13.95438576</v>
      </c>
      <c r="H155" s="143">
        <f t="shared" ref="H155:L155" si="168">(1-C$63) * C50</f>
        <v>56.58315967</v>
      </c>
      <c r="I155" s="82">
        <f t="shared" si="168"/>
        <v>157.1502541</v>
      </c>
      <c r="J155" s="82">
        <f t="shared" si="168"/>
        <v>33.17616045</v>
      </c>
      <c r="K155" s="82">
        <f t="shared" si="168"/>
        <v>113.3033141</v>
      </c>
      <c r="L155" s="83">
        <f t="shared" si="168"/>
        <v>37.72852446</v>
      </c>
    </row>
    <row r="156">
      <c r="B156" s="42">
        <v>2050.0</v>
      </c>
      <c r="C156" s="84">
        <f t="shared" ref="C156:G156" si="169">C51*C$63</f>
        <v>41.41740853</v>
      </c>
      <c r="D156" s="84">
        <f t="shared" si="169"/>
        <v>93.25455467</v>
      </c>
      <c r="E156" s="84">
        <f t="shared" si="169"/>
        <v>18.93555674</v>
      </c>
      <c r="F156" s="84">
        <f t="shared" si="169"/>
        <v>48.9815307</v>
      </c>
      <c r="G156" s="85">
        <f t="shared" si="169"/>
        <v>14.15926303</v>
      </c>
      <c r="H156" s="144">
        <f t="shared" ref="H156:L156" si="170">(1-C$63) * C51</f>
        <v>57.19546892</v>
      </c>
      <c r="I156" s="84">
        <f t="shared" si="170"/>
        <v>158.7847823</v>
      </c>
      <c r="J156" s="84">
        <f t="shared" si="170"/>
        <v>33.66321198</v>
      </c>
      <c r="K156" s="84">
        <f t="shared" si="170"/>
        <v>114.2902383</v>
      </c>
      <c r="L156" s="85">
        <f t="shared" si="170"/>
        <v>38.28245189</v>
      </c>
    </row>
    <row r="158">
      <c r="C158" s="4" t="s">
        <v>52</v>
      </c>
      <c r="D158" s="24"/>
      <c r="E158" s="4" t="s">
        <v>54</v>
      </c>
      <c r="F158" s="5"/>
      <c r="G158" s="25" t="s">
        <v>56</v>
      </c>
      <c r="H158" s="5"/>
    </row>
    <row r="159">
      <c r="B159" s="4" t="s">
        <v>1</v>
      </c>
      <c r="C159" s="6" t="s">
        <v>70</v>
      </c>
      <c r="D159" s="6" t="s">
        <v>71</v>
      </c>
      <c r="E159" s="6" t="s">
        <v>70</v>
      </c>
      <c r="F159" s="6" t="s">
        <v>71</v>
      </c>
      <c r="G159" s="6" t="s">
        <v>70</v>
      </c>
      <c r="H159" s="6" t="s">
        <v>71</v>
      </c>
    </row>
    <row r="160">
      <c r="B160" s="118">
        <v>2023.0</v>
      </c>
      <c r="C160" s="145">
        <f t="shared" ref="C160:C187" si="171">sum(C67:G67)</f>
        <v>293.2784002</v>
      </c>
      <c r="D160" s="146">
        <f t="shared" ref="D160:D187" si="172">sum(H67:L67)</f>
        <v>146.2174732</v>
      </c>
      <c r="E160" s="145">
        <f t="shared" ref="E160:E187" si="173">sum(C98:G98)</f>
        <v>183.2990001</v>
      </c>
      <c r="F160" s="146">
        <f t="shared" ref="F160:F187" si="174">sum(H98:L98)</f>
        <v>256.1968733</v>
      </c>
      <c r="G160" s="145">
        <f t="shared" ref="G160:G187" si="175">sum(C129:G129)</f>
        <v>153.9711601</v>
      </c>
      <c r="H160" s="146">
        <f t="shared" ref="H160:H187" si="176">sum(H129:L129)</f>
        <v>285.5247133</v>
      </c>
    </row>
    <row r="161">
      <c r="B161" s="38">
        <v>2024.0</v>
      </c>
      <c r="C161" s="147">
        <f t="shared" si="171"/>
        <v>297.7609767</v>
      </c>
      <c r="D161" s="40">
        <f t="shared" si="172"/>
        <v>148.4572737</v>
      </c>
      <c r="E161" s="147">
        <f t="shared" si="173"/>
        <v>186.1006104</v>
      </c>
      <c r="F161" s="40">
        <f t="shared" si="174"/>
        <v>260.11764</v>
      </c>
      <c r="G161" s="147">
        <f t="shared" si="175"/>
        <v>156.3245128</v>
      </c>
      <c r="H161" s="40">
        <f t="shared" si="176"/>
        <v>289.8937377</v>
      </c>
    </row>
    <row r="162">
      <c r="B162" s="38">
        <v>2025.0</v>
      </c>
      <c r="C162" s="147">
        <f t="shared" si="171"/>
        <v>302.2461355</v>
      </c>
      <c r="D162" s="40">
        <f t="shared" si="172"/>
        <v>150.6997409</v>
      </c>
      <c r="E162" s="147">
        <f t="shared" si="173"/>
        <v>188.9038347</v>
      </c>
      <c r="F162" s="40">
        <f t="shared" si="174"/>
        <v>264.0420417</v>
      </c>
      <c r="G162" s="147">
        <f t="shared" si="175"/>
        <v>158.6792211</v>
      </c>
      <c r="H162" s="40">
        <f t="shared" si="176"/>
        <v>294.2666552</v>
      </c>
    </row>
    <row r="163">
      <c r="B163" s="38">
        <v>2026.0</v>
      </c>
      <c r="C163" s="147">
        <f t="shared" si="171"/>
        <v>306.731789</v>
      </c>
      <c r="D163" s="40">
        <f t="shared" si="172"/>
        <v>152.9437292</v>
      </c>
      <c r="E163" s="147">
        <f t="shared" si="173"/>
        <v>191.7073681</v>
      </c>
      <c r="F163" s="40">
        <f t="shared" si="174"/>
        <v>267.9681501</v>
      </c>
      <c r="G163" s="147">
        <f t="shared" si="175"/>
        <v>161.0341892</v>
      </c>
      <c r="H163" s="40">
        <f t="shared" si="176"/>
        <v>298.641329</v>
      </c>
    </row>
    <row r="164">
      <c r="B164" s="38">
        <v>2027.0</v>
      </c>
      <c r="C164" s="147">
        <f t="shared" si="171"/>
        <v>311.2157783</v>
      </c>
      <c r="D164" s="40">
        <f t="shared" si="172"/>
        <v>155.1881749</v>
      </c>
      <c r="E164" s="147">
        <f t="shared" si="173"/>
        <v>194.5098614</v>
      </c>
      <c r="F164" s="40">
        <f t="shared" si="174"/>
        <v>271.8940917</v>
      </c>
      <c r="G164" s="147">
        <f t="shared" si="175"/>
        <v>163.3882836</v>
      </c>
      <c r="H164" s="40">
        <f t="shared" si="176"/>
        <v>303.0156695</v>
      </c>
    </row>
    <row r="165">
      <c r="B165" s="38">
        <v>2028.0</v>
      </c>
      <c r="C165" s="147">
        <f t="shared" si="171"/>
        <v>315.6958958</v>
      </c>
      <c r="D165" s="40">
        <f t="shared" si="172"/>
        <v>157.4319292</v>
      </c>
      <c r="E165" s="147">
        <f t="shared" si="173"/>
        <v>197.3099348</v>
      </c>
      <c r="F165" s="40">
        <f t="shared" si="174"/>
        <v>275.8178901</v>
      </c>
      <c r="G165" s="147">
        <f t="shared" si="175"/>
        <v>165.7403453</v>
      </c>
      <c r="H165" s="40">
        <f t="shared" si="176"/>
        <v>307.3874797</v>
      </c>
    </row>
    <row r="166">
      <c r="B166" s="38">
        <v>2029.0</v>
      </c>
      <c r="C166" s="147">
        <f t="shared" si="171"/>
        <v>320.1712885</v>
      </c>
      <c r="D166" s="40">
        <f t="shared" si="172"/>
        <v>159.6745459</v>
      </c>
      <c r="E166" s="147">
        <f t="shared" si="173"/>
        <v>200.1070553</v>
      </c>
      <c r="F166" s="40">
        <f t="shared" si="174"/>
        <v>279.7387791</v>
      </c>
      <c r="G166" s="147">
        <f t="shared" si="175"/>
        <v>168.0899264</v>
      </c>
      <c r="H166" s="40">
        <f t="shared" si="176"/>
        <v>311.7559079</v>
      </c>
    </row>
    <row r="167">
      <c r="B167" s="38">
        <v>2030.0</v>
      </c>
      <c r="C167" s="147">
        <f t="shared" si="171"/>
        <v>324.642294</v>
      </c>
      <c r="D167" s="40">
        <f t="shared" si="172"/>
        <v>161.916232</v>
      </c>
      <c r="E167" s="147">
        <f t="shared" si="173"/>
        <v>202.9014337</v>
      </c>
      <c r="F167" s="40">
        <f t="shared" si="174"/>
        <v>283.6570923</v>
      </c>
      <c r="G167" s="147">
        <f t="shared" si="175"/>
        <v>170.4372043</v>
      </c>
      <c r="H167" s="40">
        <f t="shared" si="176"/>
        <v>316.1213217</v>
      </c>
    </row>
    <row r="168">
      <c r="B168" s="38">
        <v>2031.0</v>
      </c>
      <c r="C168" s="147">
        <f t="shared" si="171"/>
        <v>329.1080916</v>
      </c>
      <c r="D168" s="40">
        <f t="shared" si="172"/>
        <v>164.1560557</v>
      </c>
      <c r="E168" s="147">
        <f t="shared" si="173"/>
        <v>205.6925573</v>
      </c>
      <c r="F168" s="40">
        <f t="shared" si="174"/>
        <v>287.5715901</v>
      </c>
      <c r="G168" s="147">
        <f t="shared" si="175"/>
        <v>172.7817481</v>
      </c>
      <c r="H168" s="40">
        <f t="shared" si="176"/>
        <v>320.4823993</v>
      </c>
    </row>
    <row r="169">
      <c r="B169" s="38">
        <v>2032.0</v>
      </c>
      <c r="C169" s="147">
        <f t="shared" si="171"/>
        <v>333.5668605</v>
      </c>
      <c r="D169" s="40">
        <f t="shared" si="172"/>
        <v>166.3925788</v>
      </c>
      <c r="E169" s="147">
        <f t="shared" si="173"/>
        <v>208.4792878</v>
      </c>
      <c r="F169" s="40">
        <f t="shared" si="174"/>
        <v>291.4801514</v>
      </c>
      <c r="G169" s="147">
        <f t="shared" si="175"/>
        <v>175.1226017</v>
      </c>
      <c r="H169" s="40">
        <f t="shared" si="176"/>
        <v>324.8368375</v>
      </c>
    </row>
    <row r="170">
      <c r="B170" s="38">
        <v>2033.0</v>
      </c>
      <c r="C170" s="147">
        <f t="shared" si="171"/>
        <v>338.018286</v>
      </c>
      <c r="D170" s="40">
        <f t="shared" si="172"/>
        <v>168.625677</v>
      </c>
      <c r="E170" s="147">
        <f t="shared" si="173"/>
        <v>211.2614288</v>
      </c>
      <c r="F170" s="40">
        <f t="shared" si="174"/>
        <v>295.3825342</v>
      </c>
      <c r="G170" s="147">
        <f t="shared" si="175"/>
        <v>177.4596002</v>
      </c>
      <c r="H170" s="40">
        <f t="shared" si="176"/>
        <v>329.1843628</v>
      </c>
    </row>
    <row r="171">
      <c r="B171" s="38">
        <v>2034.0</v>
      </c>
      <c r="C171" s="147">
        <f t="shared" si="171"/>
        <v>342.4626778</v>
      </c>
      <c r="D171" s="40">
        <f t="shared" si="172"/>
        <v>170.8555216</v>
      </c>
      <c r="E171" s="147">
        <f t="shared" si="173"/>
        <v>214.0391736</v>
      </c>
      <c r="F171" s="40">
        <f t="shared" si="174"/>
        <v>299.2790258</v>
      </c>
      <c r="G171" s="147">
        <f t="shared" si="175"/>
        <v>179.7929058</v>
      </c>
      <c r="H171" s="40">
        <f t="shared" si="176"/>
        <v>333.5252936</v>
      </c>
    </row>
    <row r="172">
      <c r="B172" s="38">
        <v>2035.0</v>
      </c>
      <c r="C172" s="147">
        <f t="shared" si="171"/>
        <v>346.9002736</v>
      </c>
      <c r="D172" s="40">
        <f t="shared" si="172"/>
        <v>173.0821847</v>
      </c>
      <c r="E172" s="147">
        <f t="shared" si="173"/>
        <v>216.812671</v>
      </c>
      <c r="F172" s="40">
        <f t="shared" si="174"/>
        <v>303.1697873</v>
      </c>
      <c r="G172" s="147">
        <f t="shared" si="175"/>
        <v>182.1226436</v>
      </c>
      <c r="H172" s="40">
        <f t="shared" si="176"/>
        <v>337.8598147</v>
      </c>
    </row>
    <row r="173">
      <c r="B173" s="38">
        <v>2036.0</v>
      </c>
      <c r="C173" s="147">
        <f t="shared" si="171"/>
        <v>351.3303287</v>
      </c>
      <c r="D173" s="40">
        <f t="shared" si="172"/>
        <v>175.3051916</v>
      </c>
      <c r="E173" s="147">
        <f t="shared" si="173"/>
        <v>219.5814554</v>
      </c>
      <c r="F173" s="40">
        <f t="shared" si="174"/>
        <v>307.0540649</v>
      </c>
      <c r="G173" s="147">
        <f t="shared" si="175"/>
        <v>184.4484226</v>
      </c>
      <c r="H173" s="40">
        <f t="shared" si="176"/>
        <v>342.1870977</v>
      </c>
    </row>
    <row r="174">
      <c r="B174" s="38">
        <v>2037.0</v>
      </c>
      <c r="C174" s="147">
        <f t="shared" si="171"/>
        <v>355.7519737</v>
      </c>
      <c r="D174" s="40">
        <f t="shared" si="172"/>
        <v>177.5240035</v>
      </c>
      <c r="E174" s="147">
        <f t="shared" si="173"/>
        <v>222.3449835</v>
      </c>
      <c r="F174" s="40">
        <f t="shared" si="174"/>
        <v>310.9309936</v>
      </c>
      <c r="G174" s="147">
        <f t="shared" si="175"/>
        <v>186.7697862</v>
      </c>
      <c r="H174" s="40">
        <f t="shared" si="176"/>
        <v>346.506191</v>
      </c>
    </row>
    <row r="175">
      <c r="B175" s="38">
        <v>2038.0</v>
      </c>
      <c r="C175" s="147">
        <f t="shared" si="171"/>
        <v>360.1658516</v>
      </c>
      <c r="D175" s="40">
        <f t="shared" si="172"/>
        <v>179.7388084</v>
      </c>
      <c r="E175" s="147">
        <f t="shared" si="173"/>
        <v>225.1036573</v>
      </c>
      <c r="F175" s="40">
        <f t="shared" si="174"/>
        <v>314.8010028</v>
      </c>
      <c r="G175" s="147">
        <f t="shared" si="175"/>
        <v>189.0870721</v>
      </c>
      <c r="H175" s="40">
        <f t="shared" si="176"/>
        <v>350.8175879</v>
      </c>
    </row>
    <row r="176">
      <c r="B176" s="38">
        <v>2039.0</v>
      </c>
      <c r="C176" s="147">
        <f t="shared" si="171"/>
        <v>364.5724641</v>
      </c>
      <c r="D176" s="40">
        <f t="shared" si="172"/>
        <v>181.9497252</v>
      </c>
      <c r="E176" s="147">
        <f t="shared" si="173"/>
        <v>227.85779</v>
      </c>
      <c r="F176" s="40">
        <f t="shared" si="174"/>
        <v>318.6643992</v>
      </c>
      <c r="G176" s="147">
        <f t="shared" si="175"/>
        <v>191.4005436</v>
      </c>
      <c r="H176" s="40">
        <f t="shared" si="176"/>
        <v>355.1216457</v>
      </c>
    </row>
    <row r="177">
      <c r="B177" s="38">
        <v>2040.0</v>
      </c>
      <c r="C177" s="147">
        <f t="shared" si="171"/>
        <v>368.9724958</v>
      </c>
      <c r="D177" s="40">
        <f t="shared" si="172"/>
        <v>184.157015</v>
      </c>
      <c r="E177" s="147">
        <f t="shared" si="173"/>
        <v>230.6078099</v>
      </c>
      <c r="F177" s="40">
        <f t="shared" si="174"/>
        <v>322.521701</v>
      </c>
      <c r="G177" s="147">
        <f t="shared" si="175"/>
        <v>193.7105603</v>
      </c>
      <c r="H177" s="40">
        <f t="shared" si="176"/>
        <v>359.4189505</v>
      </c>
    </row>
    <row r="178">
      <c r="B178" s="38">
        <v>2041.0</v>
      </c>
      <c r="C178" s="147">
        <f t="shared" si="171"/>
        <v>373.3667168</v>
      </c>
      <c r="D178" s="40">
        <f t="shared" si="172"/>
        <v>186.360952</v>
      </c>
      <c r="E178" s="147">
        <f t="shared" si="173"/>
        <v>233.354198</v>
      </c>
      <c r="F178" s="40">
        <f t="shared" si="174"/>
        <v>326.3734708</v>
      </c>
      <c r="G178" s="147">
        <f t="shared" si="175"/>
        <v>196.0175263</v>
      </c>
      <c r="H178" s="40">
        <f t="shared" si="176"/>
        <v>363.7101425</v>
      </c>
    </row>
    <row r="179">
      <c r="B179" s="38">
        <v>2042.0</v>
      </c>
      <c r="C179" s="147">
        <f t="shared" si="171"/>
        <v>377.7567897</v>
      </c>
      <c r="D179" s="40">
        <f t="shared" si="172"/>
        <v>188.5621346</v>
      </c>
      <c r="E179" s="147">
        <f t="shared" si="173"/>
        <v>236.0979935</v>
      </c>
      <c r="F179" s="40">
        <f t="shared" si="174"/>
        <v>330.2209307</v>
      </c>
      <c r="G179" s="147">
        <f t="shared" si="175"/>
        <v>198.3223146</v>
      </c>
      <c r="H179" s="40">
        <f t="shared" si="176"/>
        <v>367.9966097</v>
      </c>
    </row>
    <row r="180">
      <c r="B180" s="38">
        <v>2043.0</v>
      </c>
      <c r="C180" s="147">
        <f t="shared" si="171"/>
        <v>382.1446678</v>
      </c>
      <c r="D180" s="40">
        <f t="shared" si="172"/>
        <v>190.7612387</v>
      </c>
      <c r="E180" s="147">
        <f t="shared" si="173"/>
        <v>238.8404174</v>
      </c>
      <c r="F180" s="40">
        <f t="shared" si="174"/>
        <v>334.0654891</v>
      </c>
      <c r="G180" s="147">
        <f t="shared" si="175"/>
        <v>200.6259506</v>
      </c>
      <c r="H180" s="40">
        <f t="shared" si="176"/>
        <v>372.2799559</v>
      </c>
    </row>
    <row r="181">
      <c r="B181" s="38">
        <v>2044.0</v>
      </c>
      <c r="C181" s="147">
        <f t="shared" si="171"/>
        <v>386.5309741</v>
      </c>
      <c r="D181" s="40">
        <f t="shared" si="172"/>
        <v>192.9583522</v>
      </c>
      <c r="E181" s="147">
        <f t="shared" si="173"/>
        <v>241.5818588</v>
      </c>
      <c r="F181" s="40">
        <f t="shared" si="174"/>
        <v>337.9074675</v>
      </c>
      <c r="G181" s="147">
        <f t="shared" si="175"/>
        <v>202.9287614</v>
      </c>
      <c r="H181" s="40">
        <f t="shared" si="176"/>
        <v>376.5605649</v>
      </c>
    </row>
    <row r="182">
      <c r="B182" s="38">
        <v>2045.0</v>
      </c>
      <c r="C182" s="147">
        <f t="shared" si="171"/>
        <v>390.9161481</v>
      </c>
      <c r="D182" s="40">
        <f t="shared" si="172"/>
        <v>195.1535846</v>
      </c>
      <c r="E182" s="147">
        <f t="shared" si="173"/>
        <v>244.3225926</v>
      </c>
      <c r="F182" s="40">
        <f t="shared" si="174"/>
        <v>341.7471401</v>
      </c>
      <c r="G182" s="147">
        <f t="shared" si="175"/>
        <v>205.2309778</v>
      </c>
      <c r="H182" s="40">
        <f t="shared" si="176"/>
        <v>380.8387549</v>
      </c>
    </row>
    <row r="183">
      <c r="B183" s="38">
        <v>2046.0</v>
      </c>
      <c r="C183" s="147">
        <f t="shared" si="171"/>
        <v>395.3007123</v>
      </c>
      <c r="D183" s="40">
        <f t="shared" si="172"/>
        <v>197.3470906</v>
      </c>
      <c r="E183" s="147">
        <f t="shared" si="173"/>
        <v>247.0629452</v>
      </c>
      <c r="F183" s="40">
        <f t="shared" si="174"/>
        <v>345.5848577</v>
      </c>
      <c r="G183" s="147">
        <f t="shared" si="175"/>
        <v>207.532874</v>
      </c>
      <c r="H183" s="40">
        <f t="shared" si="176"/>
        <v>385.1149289</v>
      </c>
    </row>
    <row r="184">
      <c r="B184" s="38">
        <v>2047.0</v>
      </c>
      <c r="C184" s="147">
        <f t="shared" si="171"/>
        <v>399.6861175</v>
      </c>
      <c r="D184" s="40">
        <f t="shared" si="172"/>
        <v>199.5394078</v>
      </c>
      <c r="E184" s="147">
        <f t="shared" si="173"/>
        <v>249.8038235</v>
      </c>
      <c r="F184" s="40">
        <f t="shared" si="174"/>
        <v>349.4217019</v>
      </c>
      <c r="G184" s="147">
        <f t="shared" si="175"/>
        <v>209.8352117</v>
      </c>
      <c r="H184" s="40">
        <f t="shared" si="176"/>
        <v>389.3903136</v>
      </c>
    </row>
    <row r="185">
      <c r="B185" s="38">
        <v>2048.0</v>
      </c>
      <c r="C185" s="147">
        <f t="shared" si="171"/>
        <v>404.0736708</v>
      </c>
      <c r="D185" s="40">
        <f t="shared" si="172"/>
        <v>201.7309409</v>
      </c>
      <c r="E185" s="147">
        <f t="shared" si="173"/>
        <v>252.5460443</v>
      </c>
      <c r="F185" s="40">
        <f t="shared" si="174"/>
        <v>353.2585675</v>
      </c>
      <c r="G185" s="147">
        <f t="shared" si="175"/>
        <v>212.1386772</v>
      </c>
      <c r="H185" s="40">
        <f t="shared" si="176"/>
        <v>393.6659346</v>
      </c>
    </row>
    <row r="186">
      <c r="B186" s="38">
        <v>2049.0</v>
      </c>
      <c r="C186" s="147">
        <f t="shared" si="171"/>
        <v>408.4631334</v>
      </c>
      <c r="D186" s="40">
        <f t="shared" si="172"/>
        <v>203.9214244</v>
      </c>
      <c r="E186" s="147">
        <f t="shared" si="173"/>
        <v>255.2894584</v>
      </c>
      <c r="F186" s="40">
        <f t="shared" si="174"/>
        <v>357.0950994</v>
      </c>
      <c r="G186" s="147">
        <f t="shared" si="175"/>
        <v>214.443145</v>
      </c>
      <c r="H186" s="40">
        <f t="shared" si="176"/>
        <v>397.9414128</v>
      </c>
    </row>
    <row r="187">
      <c r="B187" s="42">
        <v>2050.0</v>
      </c>
      <c r="C187" s="148">
        <f t="shared" si="171"/>
        <v>412.8539308</v>
      </c>
      <c r="D187" s="44">
        <f t="shared" si="172"/>
        <v>206.1105362</v>
      </c>
      <c r="E187" s="148">
        <f t="shared" si="173"/>
        <v>258.0337067</v>
      </c>
      <c r="F187" s="44">
        <f t="shared" si="174"/>
        <v>360.9307603</v>
      </c>
      <c r="G187" s="148">
        <f t="shared" si="175"/>
        <v>216.7483137</v>
      </c>
      <c r="H187" s="44">
        <f t="shared" si="176"/>
        <v>402.2161534</v>
      </c>
    </row>
  </sheetData>
  <mergeCells count="15">
    <mergeCell ref="C65:G65"/>
    <mergeCell ref="C96:G96"/>
    <mergeCell ref="H96:L96"/>
    <mergeCell ref="C127:G127"/>
    <mergeCell ref="H127:L127"/>
    <mergeCell ref="C158:D158"/>
    <mergeCell ref="E158:F158"/>
    <mergeCell ref="G158:H158"/>
    <mergeCell ref="B2:C2"/>
    <mergeCell ref="B10:G10"/>
    <mergeCell ref="B16:G16"/>
    <mergeCell ref="B22:G22"/>
    <mergeCell ref="B53:G53"/>
    <mergeCell ref="B59:G59"/>
    <mergeCell ref="H65:L65"/>
  </mergeCells>
  <drawing r:id="rId2"/>
  <legacyDrawing r:id="rId3"/>
  <tableParts count="9">
    <tablePart r:id="rId13"/>
    <tablePart r:id="rId14"/>
    <tablePart r:id="rId15"/>
    <tablePart r:id="rId16"/>
    <tablePart r:id="rId17"/>
    <tablePart r:id="rId18"/>
    <tablePart r:id="rId19"/>
    <tablePart r:id="rId20"/>
    <tablePart r:id="rId2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6.75"/>
    <col customWidth="1" min="2" max="3" width="16.5"/>
    <col customWidth="1" min="8" max="8" width="20.63"/>
  </cols>
  <sheetData>
    <row r="2">
      <c r="B2" s="65" t="s">
        <v>72</v>
      </c>
      <c r="C2" s="122"/>
      <c r="D2" s="122"/>
      <c r="E2" s="122"/>
      <c r="F2" s="122"/>
      <c r="G2" s="123"/>
    </row>
    <row r="3">
      <c r="B3" s="65" t="s">
        <v>1</v>
      </c>
      <c r="C3" s="66" t="s">
        <v>8</v>
      </c>
      <c r="D3" s="66" t="s">
        <v>9</v>
      </c>
      <c r="E3" s="66" t="s">
        <v>10</v>
      </c>
      <c r="F3" s="66" t="s">
        <v>11</v>
      </c>
      <c r="G3" s="67" t="s">
        <v>12</v>
      </c>
    </row>
    <row r="4">
      <c r="B4" s="149">
        <v>1997.0</v>
      </c>
      <c r="C4" s="150">
        <v>1.02</v>
      </c>
      <c r="D4" s="150">
        <v>1.02</v>
      </c>
      <c r="E4" s="150">
        <v>1.02</v>
      </c>
      <c r="F4" s="150">
        <v>1.02</v>
      </c>
      <c r="G4" s="151">
        <v>1.01</v>
      </c>
    </row>
    <row r="5">
      <c r="B5" s="152">
        <v>2005.0</v>
      </c>
      <c r="C5" s="153">
        <v>1.02</v>
      </c>
      <c r="D5" s="153">
        <v>1.01</v>
      </c>
      <c r="E5" s="153">
        <v>1.01</v>
      </c>
      <c r="F5" s="153">
        <v>0.95</v>
      </c>
      <c r="G5" s="154">
        <v>0.94</v>
      </c>
    </row>
    <row r="6">
      <c r="B6" s="155">
        <v>2019.0</v>
      </c>
      <c r="C6" s="156">
        <v>1.05</v>
      </c>
      <c r="D6" s="156">
        <v>1.04</v>
      </c>
      <c r="E6" s="156">
        <v>1.0</v>
      </c>
      <c r="F6" s="156">
        <v>1.0</v>
      </c>
      <c r="G6" s="157">
        <v>1.02</v>
      </c>
    </row>
    <row r="7">
      <c r="B7" s="21"/>
      <c r="C7" s="21"/>
      <c r="D7" s="21"/>
      <c r="E7" s="21"/>
      <c r="F7" s="21"/>
      <c r="G7" s="21"/>
      <c r="H7" s="21"/>
    </row>
    <row r="8">
      <c r="B8" s="158" t="s">
        <v>73</v>
      </c>
      <c r="C8" s="159"/>
      <c r="D8" s="159"/>
      <c r="E8" s="159"/>
      <c r="F8" s="159"/>
      <c r="G8" s="160"/>
    </row>
    <row r="9">
      <c r="B9" s="161" t="s">
        <v>1</v>
      </c>
      <c r="C9" s="162" t="s">
        <v>8</v>
      </c>
      <c r="D9" s="162" t="s">
        <v>9</v>
      </c>
      <c r="E9" s="162" t="s">
        <v>10</v>
      </c>
      <c r="F9" s="162" t="s">
        <v>11</v>
      </c>
      <c r="G9" s="163" t="s">
        <v>12</v>
      </c>
    </row>
    <row r="10">
      <c r="B10" s="149">
        <v>1997.0</v>
      </c>
      <c r="C10" s="164">
        <f>1 - 0.0169</f>
        <v>0.9831</v>
      </c>
      <c r="D10" s="164">
        <f>1 - 0.0198</f>
        <v>0.9802</v>
      </c>
      <c r="E10" s="164">
        <f>1 - 0.018</f>
        <v>0.982</v>
      </c>
      <c r="F10" s="164">
        <f>1 - 0.0187</f>
        <v>0.9813</v>
      </c>
      <c r="G10" s="165">
        <f>1 - 0.0186</f>
        <v>0.9814</v>
      </c>
    </row>
    <row r="11">
      <c r="B11" s="152">
        <v>2005.0</v>
      </c>
      <c r="C11" s="166">
        <f>1 - 0.0044</f>
        <v>0.9956</v>
      </c>
      <c r="D11" s="166">
        <f>1 - 0.0357</f>
        <v>0.9643</v>
      </c>
      <c r="E11" s="166">
        <f>1 - 0.0265</f>
        <v>0.9735</v>
      </c>
      <c r="F11" s="166">
        <f>1 - 0.0684</f>
        <v>0.9316</v>
      </c>
      <c r="G11" s="167">
        <f>1 - 0.0762</f>
        <v>0.9238</v>
      </c>
    </row>
    <row r="12">
      <c r="B12" s="155">
        <v>2019.0</v>
      </c>
      <c r="C12" s="168">
        <f>1 - 0.0075</f>
        <v>0.9925</v>
      </c>
      <c r="D12" s="168">
        <f>1 - 0.0125</f>
        <v>0.9875</v>
      </c>
      <c r="E12" s="168">
        <f>1 - 0.0244</f>
        <v>0.9756</v>
      </c>
      <c r="F12" s="168">
        <f>1 - 0.0167</f>
        <v>0.9833</v>
      </c>
      <c r="G12" s="169">
        <f>1 - 0.0283</f>
        <v>0.9717</v>
      </c>
    </row>
    <row r="14">
      <c r="B14" s="158" t="s">
        <v>74</v>
      </c>
      <c r="C14" s="159"/>
      <c r="D14" s="159"/>
      <c r="E14" s="159"/>
      <c r="F14" s="159"/>
      <c r="G14" s="160"/>
    </row>
    <row r="15">
      <c r="B15" s="161" t="s">
        <v>1</v>
      </c>
      <c r="C15" s="162" t="s">
        <v>8</v>
      </c>
      <c r="D15" s="162" t="s">
        <v>9</v>
      </c>
      <c r="E15" s="162" t="s">
        <v>10</v>
      </c>
      <c r="F15" s="162" t="s">
        <v>11</v>
      </c>
      <c r="G15" s="163" t="s">
        <v>12</v>
      </c>
    </row>
    <row r="16">
      <c r="B16" s="149">
        <v>1997.0</v>
      </c>
      <c r="C16" s="150">
        <f t="shared" ref="C16:G16" si="1">C4/C10</f>
        <v>1.03753433</v>
      </c>
      <c r="D16" s="150">
        <f t="shared" si="1"/>
        <v>1.040603958</v>
      </c>
      <c r="E16" s="150">
        <f t="shared" si="1"/>
        <v>1.038696538</v>
      </c>
      <c r="F16" s="150">
        <f t="shared" si="1"/>
        <v>1.039437481</v>
      </c>
      <c r="G16" s="151">
        <f t="shared" si="1"/>
        <v>1.029142042</v>
      </c>
    </row>
    <row r="17">
      <c r="B17" s="152">
        <v>2005.0</v>
      </c>
      <c r="C17" s="153">
        <f t="shared" ref="C17:G17" si="2">C5/C11</f>
        <v>1.024507834</v>
      </c>
      <c r="D17" s="153">
        <f t="shared" si="2"/>
        <v>1.04739189</v>
      </c>
      <c r="E17" s="153">
        <f t="shared" si="2"/>
        <v>1.03749358</v>
      </c>
      <c r="F17" s="153">
        <f t="shared" si="2"/>
        <v>1.019750966</v>
      </c>
      <c r="G17" s="154">
        <f t="shared" si="2"/>
        <v>1.017536263</v>
      </c>
    </row>
    <row r="18">
      <c r="B18" s="155">
        <v>2019.0</v>
      </c>
      <c r="C18" s="156">
        <f t="shared" ref="C18:G18" si="3">C6/C12</f>
        <v>1.057934509</v>
      </c>
      <c r="D18" s="156">
        <f t="shared" si="3"/>
        <v>1.053164557</v>
      </c>
      <c r="E18" s="156">
        <f t="shared" si="3"/>
        <v>1.02501025</v>
      </c>
      <c r="F18" s="156">
        <f t="shared" si="3"/>
        <v>1.016983627</v>
      </c>
      <c r="G18" s="157">
        <f t="shared" si="3"/>
        <v>1.0497067</v>
      </c>
    </row>
    <row r="20">
      <c r="B20" s="158" t="s">
        <v>75</v>
      </c>
      <c r="C20" s="159"/>
      <c r="D20" s="159"/>
      <c r="E20" s="159"/>
      <c r="F20" s="159"/>
      <c r="G20" s="160"/>
    </row>
    <row r="21">
      <c r="B21" s="161" t="s">
        <v>1</v>
      </c>
      <c r="C21" s="162" t="s">
        <v>8</v>
      </c>
      <c r="D21" s="162" t="s">
        <v>9</v>
      </c>
      <c r="E21" s="162" t="s">
        <v>10</v>
      </c>
      <c r="F21" s="162" t="s">
        <v>11</v>
      </c>
      <c r="G21" s="163" t="s">
        <v>12</v>
      </c>
    </row>
    <row r="22">
      <c r="B22" s="149" t="s">
        <v>76</v>
      </c>
      <c r="C22" s="100">
        <f t="shared" ref="C22:G22" si="4">C12</f>
        <v>0.9925</v>
      </c>
      <c r="D22" s="100">
        <f t="shared" si="4"/>
        <v>0.9875</v>
      </c>
      <c r="E22" s="100">
        <f t="shared" si="4"/>
        <v>0.9756</v>
      </c>
      <c r="F22" s="100">
        <f t="shared" si="4"/>
        <v>0.9833</v>
      </c>
      <c r="G22" s="101">
        <f t="shared" si="4"/>
        <v>0.9717</v>
      </c>
    </row>
    <row r="23">
      <c r="B23" s="152" t="s">
        <v>41</v>
      </c>
      <c r="C23" s="102">
        <v>0.995</v>
      </c>
      <c r="D23" s="102">
        <v>0.995</v>
      </c>
      <c r="E23" s="102">
        <v>0.99</v>
      </c>
      <c r="F23" s="102">
        <v>0.99</v>
      </c>
      <c r="G23" s="103">
        <v>0.985</v>
      </c>
    </row>
    <row r="24">
      <c r="B24" s="155" t="s">
        <v>77</v>
      </c>
      <c r="C24" s="104">
        <v>0.9975</v>
      </c>
      <c r="D24" s="104">
        <v>0.9975</v>
      </c>
      <c r="E24" s="104">
        <v>0.995</v>
      </c>
      <c r="F24" s="104">
        <v>0.995</v>
      </c>
      <c r="G24" s="105">
        <v>0.995</v>
      </c>
    </row>
    <row r="26">
      <c r="B26" s="158" t="s">
        <v>78</v>
      </c>
      <c r="C26" s="159"/>
      <c r="D26" s="159"/>
      <c r="E26" s="159"/>
      <c r="F26" s="159"/>
      <c r="G26" s="160"/>
    </row>
    <row r="27">
      <c r="B27" s="161" t="s">
        <v>1</v>
      </c>
      <c r="C27" s="162" t="s">
        <v>8</v>
      </c>
      <c r="D27" s="162" t="s">
        <v>9</v>
      </c>
      <c r="E27" s="162" t="s">
        <v>10</v>
      </c>
      <c r="F27" s="162" t="s">
        <v>11</v>
      </c>
      <c r="G27" s="163" t="s">
        <v>12</v>
      </c>
    </row>
    <row r="28">
      <c r="B28" s="149" t="s">
        <v>76</v>
      </c>
      <c r="C28" s="150">
        <f t="shared" ref="C28:G28" si="5">C$12*C$18+(C22-C$12)*1</f>
        <v>1.05</v>
      </c>
      <c r="D28" s="150">
        <f t="shared" si="5"/>
        <v>1.04</v>
      </c>
      <c r="E28" s="150">
        <f t="shared" si="5"/>
        <v>1</v>
      </c>
      <c r="F28" s="150">
        <f t="shared" si="5"/>
        <v>1</v>
      </c>
      <c r="G28" s="151">
        <f t="shared" si="5"/>
        <v>1.02</v>
      </c>
    </row>
    <row r="29">
      <c r="B29" s="152" t="s">
        <v>41</v>
      </c>
      <c r="C29" s="153">
        <f t="shared" ref="C29:G29" si="6">C$12*C$18+(C23-C$12)*1</f>
        <v>1.0525</v>
      </c>
      <c r="D29" s="153">
        <f t="shared" si="6"/>
        <v>1.0475</v>
      </c>
      <c r="E29" s="153">
        <f t="shared" si="6"/>
        <v>1.0144</v>
      </c>
      <c r="F29" s="153">
        <f t="shared" si="6"/>
        <v>1.0067</v>
      </c>
      <c r="G29" s="154">
        <f t="shared" si="6"/>
        <v>1.0333</v>
      </c>
    </row>
    <row r="30">
      <c r="B30" s="155" t="s">
        <v>77</v>
      </c>
      <c r="C30" s="156">
        <f t="shared" ref="C30:G30" si="7">C$12*C$18+(C24-C$12)*1</f>
        <v>1.055</v>
      </c>
      <c r="D30" s="156">
        <f t="shared" si="7"/>
        <v>1.05</v>
      </c>
      <c r="E30" s="156">
        <f t="shared" si="7"/>
        <v>1.0194</v>
      </c>
      <c r="F30" s="156">
        <f t="shared" si="7"/>
        <v>1.0117</v>
      </c>
      <c r="G30" s="157">
        <f t="shared" si="7"/>
        <v>1.0433</v>
      </c>
    </row>
    <row r="32">
      <c r="C32" s="4" t="s">
        <v>79</v>
      </c>
      <c r="D32" s="24"/>
      <c r="E32" s="24"/>
      <c r="F32" s="24"/>
      <c r="G32" s="5"/>
      <c r="H32" s="21"/>
    </row>
    <row r="33">
      <c r="B33" s="4" t="s">
        <v>1</v>
      </c>
      <c r="C33" s="25" t="s">
        <v>21</v>
      </c>
      <c r="D33" s="25" t="s">
        <v>22</v>
      </c>
      <c r="E33" s="25" t="s">
        <v>23</v>
      </c>
      <c r="F33" s="25" t="s">
        <v>24</v>
      </c>
      <c r="G33" s="7" t="s">
        <v>25</v>
      </c>
      <c r="H33" s="21"/>
    </row>
    <row r="34">
      <c r="B34" s="38">
        <v>2023.0</v>
      </c>
      <c r="C34" s="170">
        <f t="shared" ref="C34:G34" si="8">C$12</f>
        <v>0.9925</v>
      </c>
      <c r="D34" s="170">
        <f t="shared" si="8"/>
        <v>0.9875</v>
      </c>
      <c r="E34" s="170">
        <f t="shared" si="8"/>
        <v>0.9756</v>
      </c>
      <c r="F34" s="170">
        <f t="shared" si="8"/>
        <v>0.9833</v>
      </c>
      <c r="G34" s="171">
        <f t="shared" si="8"/>
        <v>0.9717</v>
      </c>
      <c r="H34" s="21"/>
    </row>
    <row r="35">
      <c r="B35" s="38">
        <v>2024.0</v>
      </c>
      <c r="C35" s="170">
        <f t="shared" ref="C35:G35" si="9">(((C$61-C$34) / ($B$61-$B$34)) * ($B35-$B$34))+C$34</f>
        <v>0.9925</v>
      </c>
      <c r="D35" s="170">
        <f t="shared" si="9"/>
        <v>0.9875</v>
      </c>
      <c r="E35" s="170">
        <f t="shared" si="9"/>
        <v>0.9756</v>
      </c>
      <c r="F35" s="170">
        <f t="shared" si="9"/>
        <v>0.9833</v>
      </c>
      <c r="G35" s="171">
        <f t="shared" si="9"/>
        <v>0.9717</v>
      </c>
      <c r="H35" s="21"/>
    </row>
    <row r="36">
      <c r="B36" s="38">
        <v>2025.0</v>
      </c>
      <c r="C36" s="170">
        <f t="shared" ref="C36:G36" si="10">(((C$61-C$34) / ($B$61-$B$34)) * ($B36-$B$34))+C$34</f>
        <v>0.9925</v>
      </c>
      <c r="D36" s="170">
        <f t="shared" si="10"/>
        <v>0.9875</v>
      </c>
      <c r="E36" s="170">
        <f t="shared" si="10"/>
        <v>0.9756</v>
      </c>
      <c r="F36" s="170">
        <f t="shared" si="10"/>
        <v>0.9833</v>
      </c>
      <c r="G36" s="171">
        <f t="shared" si="10"/>
        <v>0.9717</v>
      </c>
      <c r="H36" s="21"/>
    </row>
    <row r="37">
      <c r="B37" s="38">
        <v>2026.0</v>
      </c>
      <c r="C37" s="170">
        <f t="shared" ref="C37:G37" si="11">(((C$61-C$34) / ($B$61-$B$34)) * ($B37-$B$34))+C$34</f>
        <v>0.9925</v>
      </c>
      <c r="D37" s="170">
        <f t="shared" si="11"/>
        <v>0.9875</v>
      </c>
      <c r="E37" s="170">
        <f t="shared" si="11"/>
        <v>0.9756</v>
      </c>
      <c r="F37" s="170">
        <f t="shared" si="11"/>
        <v>0.9833</v>
      </c>
      <c r="G37" s="171">
        <f t="shared" si="11"/>
        <v>0.9717</v>
      </c>
      <c r="H37" s="21"/>
    </row>
    <row r="38">
      <c r="B38" s="38">
        <v>2027.0</v>
      </c>
      <c r="C38" s="170">
        <f t="shared" ref="C38:G38" si="12">(((C$61-C$34) / ($B$61-$B$34)) * ($B38-$B$34))+C$34</f>
        <v>0.9925</v>
      </c>
      <c r="D38" s="170">
        <f t="shared" si="12"/>
        <v>0.9875</v>
      </c>
      <c r="E38" s="170">
        <f t="shared" si="12"/>
        <v>0.9756</v>
      </c>
      <c r="F38" s="170">
        <f t="shared" si="12"/>
        <v>0.9833</v>
      </c>
      <c r="G38" s="171">
        <f t="shared" si="12"/>
        <v>0.9717</v>
      </c>
      <c r="H38" s="21"/>
    </row>
    <row r="39">
      <c r="B39" s="38">
        <v>2028.0</v>
      </c>
      <c r="C39" s="170">
        <f t="shared" ref="C39:G39" si="13">(((C$61-C$34) / ($B$61-$B$34)) * ($B39-$B$34))+C$34</f>
        <v>0.9925</v>
      </c>
      <c r="D39" s="170">
        <f t="shared" si="13"/>
        <v>0.9875</v>
      </c>
      <c r="E39" s="170">
        <f t="shared" si="13"/>
        <v>0.9756</v>
      </c>
      <c r="F39" s="170">
        <f t="shared" si="13"/>
        <v>0.9833</v>
      </c>
      <c r="G39" s="171">
        <f t="shared" si="13"/>
        <v>0.9717</v>
      </c>
      <c r="H39" s="21"/>
    </row>
    <row r="40">
      <c r="B40" s="38">
        <v>2029.0</v>
      </c>
      <c r="C40" s="170">
        <f t="shared" ref="C40:G40" si="14">(((C$61-C$34) / ($B$61-$B$34)) * ($B40-$B$34))+C$34</f>
        <v>0.9925</v>
      </c>
      <c r="D40" s="170">
        <f t="shared" si="14"/>
        <v>0.9875</v>
      </c>
      <c r="E40" s="170">
        <f t="shared" si="14"/>
        <v>0.9756</v>
      </c>
      <c r="F40" s="170">
        <f t="shared" si="14"/>
        <v>0.9833</v>
      </c>
      <c r="G40" s="171">
        <f t="shared" si="14"/>
        <v>0.9717</v>
      </c>
      <c r="H40" s="21"/>
    </row>
    <row r="41">
      <c r="B41" s="38">
        <v>2030.0</v>
      </c>
      <c r="C41" s="170">
        <f t="shared" ref="C41:G41" si="15">(((C$61-C$34) / ($B$61-$B$34)) * ($B41-$B$34))+C$34</f>
        <v>0.9925</v>
      </c>
      <c r="D41" s="170">
        <f t="shared" si="15"/>
        <v>0.9875</v>
      </c>
      <c r="E41" s="170">
        <f t="shared" si="15"/>
        <v>0.9756</v>
      </c>
      <c r="F41" s="170">
        <f t="shared" si="15"/>
        <v>0.9833</v>
      </c>
      <c r="G41" s="171">
        <f t="shared" si="15"/>
        <v>0.9717</v>
      </c>
      <c r="H41" s="21"/>
    </row>
    <row r="42">
      <c r="B42" s="38">
        <v>2031.0</v>
      </c>
      <c r="C42" s="170">
        <f t="shared" ref="C42:G42" si="16">(((C$61-C$34) / ($B$61-$B$34)) * ($B42-$B$34))+C$34</f>
        <v>0.9925</v>
      </c>
      <c r="D42" s="170">
        <f t="shared" si="16"/>
        <v>0.9875</v>
      </c>
      <c r="E42" s="170">
        <f t="shared" si="16"/>
        <v>0.9756</v>
      </c>
      <c r="F42" s="170">
        <f t="shared" si="16"/>
        <v>0.9833</v>
      </c>
      <c r="G42" s="171">
        <f t="shared" si="16"/>
        <v>0.9717</v>
      </c>
      <c r="H42" s="21"/>
    </row>
    <row r="43">
      <c r="B43" s="38">
        <v>2032.0</v>
      </c>
      <c r="C43" s="170">
        <f t="shared" ref="C43:G43" si="17">(((C$61-C$34) / ($B$61-$B$34)) * ($B43-$B$34))+C$34</f>
        <v>0.9925</v>
      </c>
      <c r="D43" s="170">
        <f t="shared" si="17"/>
        <v>0.9875</v>
      </c>
      <c r="E43" s="170">
        <f t="shared" si="17"/>
        <v>0.9756</v>
      </c>
      <c r="F43" s="170">
        <f t="shared" si="17"/>
        <v>0.9833</v>
      </c>
      <c r="G43" s="171">
        <f t="shared" si="17"/>
        <v>0.9717</v>
      </c>
      <c r="H43" s="21"/>
    </row>
    <row r="44">
      <c r="B44" s="38">
        <v>2033.0</v>
      </c>
      <c r="C44" s="170">
        <f t="shared" ref="C44:G44" si="18">(((C$61-C$34) / ($B$61-$B$34)) * ($B44-$B$34))+C$34</f>
        <v>0.9925</v>
      </c>
      <c r="D44" s="170">
        <f t="shared" si="18"/>
        <v>0.9875</v>
      </c>
      <c r="E44" s="170">
        <f t="shared" si="18"/>
        <v>0.9756</v>
      </c>
      <c r="F44" s="170">
        <f t="shared" si="18"/>
        <v>0.9833</v>
      </c>
      <c r="G44" s="171">
        <f t="shared" si="18"/>
        <v>0.9717</v>
      </c>
      <c r="H44" s="21"/>
    </row>
    <row r="45">
      <c r="B45" s="38">
        <v>2034.0</v>
      </c>
      <c r="C45" s="170">
        <f t="shared" ref="C45:G45" si="19">(((C$61-C$34) / ($B$61-$B$34)) * ($B45-$B$34))+C$34</f>
        <v>0.9925</v>
      </c>
      <c r="D45" s="170">
        <f t="shared" si="19"/>
        <v>0.9875</v>
      </c>
      <c r="E45" s="170">
        <f t="shared" si="19"/>
        <v>0.9756</v>
      </c>
      <c r="F45" s="170">
        <f t="shared" si="19"/>
        <v>0.9833</v>
      </c>
      <c r="G45" s="171">
        <f t="shared" si="19"/>
        <v>0.9717</v>
      </c>
      <c r="H45" s="21"/>
    </row>
    <row r="46">
      <c r="B46" s="38">
        <v>2035.0</v>
      </c>
      <c r="C46" s="170">
        <f t="shared" ref="C46:G46" si="20">(((C$61-C$34) / ($B$61-$B$34)) * ($B46-$B$34))+C$34</f>
        <v>0.9925</v>
      </c>
      <c r="D46" s="170">
        <f t="shared" si="20"/>
        <v>0.9875</v>
      </c>
      <c r="E46" s="170">
        <f t="shared" si="20"/>
        <v>0.9756</v>
      </c>
      <c r="F46" s="170">
        <f t="shared" si="20"/>
        <v>0.9833</v>
      </c>
      <c r="G46" s="171">
        <f t="shared" si="20"/>
        <v>0.9717</v>
      </c>
      <c r="H46" s="21"/>
    </row>
    <row r="47">
      <c r="B47" s="38">
        <v>2036.0</v>
      </c>
      <c r="C47" s="170">
        <f t="shared" ref="C47:G47" si="21">(((C$61-C$34) / ($B$61-$B$34)) * ($B47-$B$34))+C$34</f>
        <v>0.9925</v>
      </c>
      <c r="D47" s="170">
        <f t="shared" si="21"/>
        <v>0.9875</v>
      </c>
      <c r="E47" s="170">
        <f t="shared" si="21"/>
        <v>0.9756</v>
      </c>
      <c r="F47" s="170">
        <f t="shared" si="21"/>
        <v>0.9833</v>
      </c>
      <c r="G47" s="171">
        <f t="shared" si="21"/>
        <v>0.9717</v>
      </c>
      <c r="H47" s="21"/>
    </row>
    <row r="48">
      <c r="B48" s="38">
        <v>2037.0</v>
      </c>
      <c r="C48" s="170">
        <f t="shared" ref="C48:G48" si="22">(((C$61-C$34) / ($B$61-$B$34)) * ($B48-$B$34))+C$34</f>
        <v>0.9925</v>
      </c>
      <c r="D48" s="170">
        <f t="shared" si="22"/>
        <v>0.9875</v>
      </c>
      <c r="E48" s="170">
        <f t="shared" si="22"/>
        <v>0.9756</v>
      </c>
      <c r="F48" s="170">
        <f t="shared" si="22"/>
        <v>0.9833</v>
      </c>
      <c r="G48" s="171">
        <f t="shared" si="22"/>
        <v>0.9717</v>
      </c>
      <c r="H48" s="21"/>
    </row>
    <row r="49">
      <c r="B49" s="38">
        <v>2038.0</v>
      </c>
      <c r="C49" s="170">
        <f t="shared" ref="C49:G49" si="23">(((C$61-C$34) / ($B$61-$B$34)) * ($B49-$B$34))+C$34</f>
        <v>0.9925</v>
      </c>
      <c r="D49" s="170">
        <f t="shared" si="23"/>
        <v>0.9875</v>
      </c>
      <c r="E49" s="170">
        <f t="shared" si="23"/>
        <v>0.9756</v>
      </c>
      <c r="F49" s="170">
        <f t="shared" si="23"/>
        <v>0.9833</v>
      </c>
      <c r="G49" s="171">
        <f t="shared" si="23"/>
        <v>0.9717</v>
      </c>
      <c r="H49" s="21"/>
    </row>
    <row r="50">
      <c r="B50" s="38">
        <v>2039.0</v>
      </c>
      <c r="C50" s="170">
        <f t="shared" ref="C50:G50" si="24">(((C$61-C$34) / ($B$61-$B$34)) * ($B50-$B$34))+C$34</f>
        <v>0.9925</v>
      </c>
      <c r="D50" s="170">
        <f t="shared" si="24"/>
        <v>0.9875</v>
      </c>
      <c r="E50" s="170">
        <f t="shared" si="24"/>
        <v>0.9756</v>
      </c>
      <c r="F50" s="170">
        <f t="shared" si="24"/>
        <v>0.9833</v>
      </c>
      <c r="G50" s="171">
        <f t="shared" si="24"/>
        <v>0.9717</v>
      </c>
      <c r="H50" s="21"/>
    </row>
    <row r="51">
      <c r="B51" s="38">
        <v>2040.0</v>
      </c>
      <c r="C51" s="170">
        <f t="shared" ref="C51:G51" si="25">(((C$61-C$34) / ($B$61-$B$34)) * ($B51-$B$34))+C$34</f>
        <v>0.9925</v>
      </c>
      <c r="D51" s="170">
        <f t="shared" si="25"/>
        <v>0.9875</v>
      </c>
      <c r="E51" s="170">
        <f t="shared" si="25"/>
        <v>0.9756</v>
      </c>
      <c r="F51" s="170">
        <f t="shared" si="25"/>
        <v>0.9833</v>
      </c>
      <c r="G51" s="171">
        <f t="shared" si="25"/>
        <v>0.9717</v>
      </c>
      <c r="H51" s="21"/>
    </row>
    <row r="52">
      <c r="B52" s="38">
        <v>2041.0</v>
      </c>
      <c r="C52" s="170">
        <f t="shared" ref="C52:G52" si="26">(((C$61-C$34) / ($B$61-$B$34)) * ($B52-$B$34))+C$34</f>
        <v>0.9925</v>
      </c>
      <c r="D52" s="170">
        <f t="shared" si="26"/>
        <v>0.9875</v>
      </c>
      <c r="E52" s="170">
        <f t="shared" si="26"/>
        <v>0.9756</v>
      </c>
      <c r="F52" s="170">
        <f t="shared" si="26"/>
        <v>0.9833</v>
      </c>
      <c r="G52" s="171">
        <f t="shared" si="26"/>
        <v>0.9717</v>
      </c>
      <c r="H52" s="21"/>
    </row>
    <row r="53">
      <c r="B53" s="38">
        <v>2042.0</v>
      </c>
      <c r="C53" s="170">
        <f t="shared" ref="C53:G53" si="27">(((C$61-C$34) / ($B$61-$B$34)) * ($B53-$B$34))+C$34</f>
        <v>0.9925</v>
      </c>
      <c r="D53" s="170">
        <f t="shared" si="27"/>
        <v>0.9875</v>
      </c>
      <c r="E53" s="170">
        <f t="shared" si="27"/>
        <v>0.9756</v>
      </c>
      <c r="F53" s="170">
        <f t="shared" si="27"/>
        <v>0.9833</v>
      </c>
      <c r="G53" s="171">
        <f t="shared" si="27"/>
        <v>0.9717</v>
      </c>
      <c r="H53" s="21"/>
    </row>
    <row r="54">
      <c r="B54" s="38">
        <v>2043.0</v>
      </c>
      <c r="C54" s="170">
        <f t="shared" ref="C54:G54" si="28">(((C$61-C$34) / ($B$61-$B$34)) * ($B54-$B$34))+C$34</f>
        <v>0.9925</v>
      </c>
      <c r="D54" s="170">
        <f t="shared" si="28"/>
        <v>0.9875</v>
      </c>
      <c r="E54" s="170">
        <f t="shared" si="28"/>
        <v>0.9756</v>
      </c>
      <c r="F54" s="170">
        <f t="shared" si="28"/>
        <v>0.9833</v>
      </c>
      <c r="G54" s="171">
        <f t="shared" si="28"/>
        <v>0.9717</v>
      </c>
      <c r="H54" s="21"/>
    </row>
    <row r="55">
      <c r="B55" s="38">
        <v>2044.0</v>
      </c>
      <c r="C55" s="170">
        <f t="shared" ref="C55:G55" si="29">(((C$61-C$34) / ($B$61-$B$34)) * ($B55-$B$34))+C$34</f>
        <v>0.9925</v>
      </c>
      <c r="D55" s="170">
        <f t="shared" si="29"/>
        <v>0.9875</v>
      </c>
      <c r="E55" s="170">
        <f t="shared" si="29"/>
        <v>0.9756</v>
      </c>
      <c r="F55" s="170">
        <f t="shared" si="29"/>
        <v>0.9833</v>
      </c>
      <c r="G55" s="171">
        <f t="shared" si="29"/>
        <v>0.9717</v>
      </c>
      <c r="H55" s="21"/>
    </row>
    <row r="56">
      <c r="B56" s="38">
        <v>2045.0</v>
      </c>
      <c r="C56" s="170">
        <f t="shared" ref="C56:G56" si="30">(((C$61-C$34) / ($B$61-$B$34)) * ($B56-$B$34))+C$34</f>
        <v>0.9925</v>
      </c>
      <c r="D56" s="170">
        <f t="shared" si="30"/>
        <v>0.9875</v>
      </c>
      <c r="E56" s="170">
        <f t="shared" si="30"/>
        <v>0.9756</v>
      </c>
      <c r="F56" s="170">
        <f t="shared" si="30"/>
        <v>0.9833</v>
      </c>
      <c r="G56" s="171">
        <f t="shared" si="30"/>
        <v>0.9717</v>
      </c>
      <c r="H56" s="21"/>
    </row>
    <row r="57">
      <c r="B57" s="38">
        <v>2046.0</v>
      </c>
      <c r="C57" s="170">
        <f t="shared" ref="C57:G57" si="31">(((C$61-C$34) / ($B$61-$B$34)) * ($B57-$B$34))+C$34</f>
        <v>0.9925</v>
      </c>
      <c r="D57" s="170">
        <f t="shared" si="31"/>
        <v>0.9875</v>
      </c>
      <c r="E57" s="170">
        <f t="shared" si="31"/>
        <v>0.9756</v>
      </c>
      <c r="F57" s="170">
        <f t="shared" si="31"/>
        <v>0.9833</v>
      </c>
      <c r="G57" s="171">
        <f t="shared" si="31"/>
        <v>0.9717</v>
      </c>
      <c r="H57" s="21"/>
    </row>
    <row r="58">
      <c r="B58" s="38">
        <v>2047.0</v>
      </c>
      <c r="C58" s="170">
        <f t="shared" ref="C58:G58" si="32">(((C$61-C$34) / ($B$61-$B$34)) * ($B58-$B$34))+C$34</f>
        <v>0.9925</v>
      </c>
      <c r="D58" s="170">
        <f t="shared" si="32"/>
        <v>0.9875</v>
      </c>
      <c r="E58" s="170">
        <f t="shared" si="32"/>
        <v>0.9756</v>
      </c>
      <c r="F58" s="170">
        <f t="shared" si="32"/>
        <v>0.9833</v>
      </c>
      <c r="G58" s="171">
        <f t="shared" si="32"/>
        <v>0.9717</v>
      </c>
      <c r="H58" s="21"/>
    </row>
    <row r="59">
      <c r="B59" s="38">
        <v>2048.0</v>
      </c>
      <c r="C59" s="170">
        <f t="shared" ref="C59:G59" si="33">(((C$61-C$34) / ($B$61-$B$34)) * ($B59-$B$34))+C$34</f>
        <v>0.9925</v>
      </c>
      <c r="D59" s="170">
        <f t="shared" si="33"/>
        <v>0.9875</v>
      </c>
      <c r="E59" s="170">
        <f t="shared" si="33"/>
        <v>0.9756</v>
      </c>
      <c r="F59" s="170">
        <f t="shared" si="33"/>
        <v>0.9833</v>
      </c>
      <c r="G59" s="171">
        <f t="shared" si="33"/>
        <v>0.9717</v>
      </c>
      <c r="H59" s="21"/>
    </row>
    <row r="60">
      <c r="B60" s="38">
        <v>2049.0</v>
      </c>
      <c r="C60" s="170">
        <f t="shared" ref="C60:G60" si="34">(((C$61-C$34) / ($B$61-$B$34)) * ($B60-$B$34))+C$34</f>
        <v>0.9925</v>
      </c>
      <c r="D60" s="170">
        <f t="shared" si="34"/>
        <v>0.9875</v>
      </c>
      <c r="E60" s="170">
        <f t="shared" si="34"/>
        <v>0.9756</v>
      </c>
      <c r="F60" s="170">
        <f t="shared" si="34"/>
        <v>0.9833</v>
      </c>
      <c r="G60" s="171">
        <f t="shared" si="34"/>
        <v>0.9717</v>
      </c>
      <c r="H60" s="21"/>
    </row>
    <row r="61">
      <c r="B61" s="42">
        <v>2050.0</v>
      </c>
      <c r="C61" s="172">
        <f t="shared" ref="C61:G61" si="35">C$22</f>
        <v>0.9925</v>
      </c>
      <c r="D61" s="172">
        <f t="shared" si="35"/>
        <v>0.9875</v>
      </c>
      <c r="E61" s="172">
        <f t="shared" si="35"/>
        <v>0.9756</v>
      </c>
      <c r="F61" s="172">
        <f t="shared" si="35"/>
        <v>0.9833</v>
      </c>
      <c r="G61" s="173">
        <f t="shared" si="35"/>
        <v>0.9717</v>
      </c>
      <c r="H61" s="21"/>
    </row>
    <row r="62">
      <c r="H62" s="21"/>
    </row>
    <row r="63">
      <c r="C63" s="4" t="s">
        <v>80</v>
      </c>
      <c r="D63" s="24"/>
      <c r="E63" s="24"/>
      <c r="F63" s="24"/>
      <c r="G63" s="5"/>
      <c r="H63" s="21"/>
    </row>
    <row r="64">
      <c r="B64" s="4" t="s">
        <v>1</v>
      </c>
      <c r="C64" s="25" t="s">
        <v>21</v>
      </c>
      <c r="D64" s="25" t="s">
        <v>22</v>
      </c>
      <c r="E64" s="25" t="s">
        <v>23</v>
      </c>
      <c r="F64" s="25" t="s">
        <v>24</v>
      </c>
      <c r="G64" s="7" t="s">
        <v>25</v>
      </c>
      <c r="H64" s="21"/>
    </row>
    <row r="65">
      <c r="B65" s="38">
        <v>2023.0</v>
      </c>
      <c r="C65" s="170">
        <f t="shared" ref="C65:G65" si="36">C$12</f>
        <v>0.9925</v>
      </c>
      <c r="D65" s="170">
        <f t="shared" si="36"/>
        <v>0.9875</v>
      </c>
      <c r="E65" s="170">
        <f t="shared" si="36"/>
        <v>0.9756</v>
      </c>
      <c r="F65" s="170">
        <f t="shared" si="36"/>
        <v>0.9833</v>
      </c>
      <c r="G65" s="171">
        <f t="shared" si="36"/>
        <v>0.9717</v>
      </c>
      <c r="H65" s="21"/>
    </row>
    <row r="66">
      <c r="B66" s="38">
        <v>2024.0</v>
      </c>
      <c r="C66" s="170">
        <f t="shared" ref="C66:G66" si="37">(((C$92-C$65) / ($B$92-$B$65)) * ($B66-$B$65))+C$65</f>
        <v>0.9925925926</v>
      </c>
      <c r="D66" s="170">
        <f t="shared" si="37"/>
        <v>0.9877777778</v>
      </c>
      <c r="E66" s="170">
        <f t="shared" si="37"/>
        <v>0.9761333333</v>
      </c>
      <c r="F66" s="170">
        <f t="shared" si="37"/>
        <v>0.9835481481</v>
      </c>
      <c r="G66" s="171">
        <f t="shared" si="37"/>
        <v>0.9721925926</v>
      </c>
      <c r="H66" s="21"/>
    </row>
    <row r="67">
      <c r="B67" s="38">
        <v>2025.0</v>
      </c>
      <c r="C67" s="170">
        <f t="shared" ref="C67:G67" si="38">(((C$92-C$65) / ($B$92-$B$65)) * ($B67-$B$65))+C$65</f>
        <v>0.9926851852</v>
      </c>
      <c r="D67" s="170">
        <f t="shared" si="38"/>
        <v>0.9880555556</v>
      </c>
      <c r="E67" s="170">
        <f t="shared" si="38"/>
        <v>0.9766666667</v>
      </c>
      <c r="F67" s="170">
        <f t="shared" si="38"/>
        <v>0.9837962963</v>
      </c>
      <c r="G67" s="171">
        <f t="shared" si="38"/>
        <v>0.9726851852</v>
      </c>
      <c r="H67" s="21"/>
    </row>
    <row r="68">
      <c r="B68" s="38">
        <v>2026.0</v>
      </c>
      <c r="C68" s="170">
        <f t="shared" ref="C68:G68" si="39">(((C$92-C$65) / ($B$92-$B$65)) * ($B68-$B$65))+C$65</f>
        <v>0.9927777778</v>
      </c>
      <c r="D68" s="170">
        <f t="shared" si="39"/>
        <v>0.9883333333</v>
      </c>
      <c r="E68" s="170">
        <f t="shared" si="39"/>
        <v>0.9772</v>
      </c>
      <c r="F68" s="170">
        <f t="shared" si="39"/>
        <v>0.9840444444</v>
      </c>
      <c r="G68" s="171">
        <f t="shared" si="39"/>
        <v>0.9731777778</v>
      </c>
      <c r="H68" s="21"/>
    </row>
    <row r="69">
      <c r="B69" s="38">
        <v>2027.0</v>
      </c>
      <c r="C69" s="170">
        <f t="shared" ref="C69:G69" si="40">(((C$92-C$65) / ($B$92-$B$65)) * ($B69-$B$65))+C$65</f>
        <v>0.9928703704</v>
      </c>
      <c r="D69" s="170">
        <f t="shared" si="40"/>
        <v>0.9886111111</v>
      </c>
      <c r="E69" s="170">
        <f t="shared" si="40"/>
        <v>0.9777333333</v>
      </c>
      <c r="F69" s="170">
        <f t="shared" si="40"/>
        <v>0.9842925926</v>
      </c>
      <c r="G69" s="171">
        <f t="shared" si="40"/>
        <v>0.9736703704</v>
      </c>
      <c r="H69" s="21"/>
    </row>
    <row r="70">
      <c r="B70" s="38">
        <v>2028.0</v>
      </c>
      <c r="C70" s="170">
        <f t="shared" ref="C70:G70" si="41">(((C$92-C$65) / ($B$92-$B$65)) * ($B70-$B$65))+C$65</f>
        <v>0.992962963</v>
      </c>
      <c r="D70" s="170">
        <f t="shared" si="41"/>
        <v>0.9888888889</v>
      </c>
      <c r="E70" s="170">
        <f t="shared" si="41"/>
        <v>0.9782666667</v>
      </c>
      <c r="F70" s="170">
        <f t="shared" si="41"/>
        <v>0.9845407407</v>
      </c>
      <c r="G70" s="171">
        <f t="shared" si="41"/>
        <v>0.974162963</v>
      </c>
      <c r="H70" s="21"/>
    </row>
    <row r="71">
      <c r="B71" s="38">
        <v>2029.0</v>
      </c>
      <c r="C71" s="170">
        <f t="shared" ref="C71:G71" si="42">(((C$92-C$65) / ($B$92-$B$65)) * ($B71-$B$65))+C$65</f>
        <v>0.9930555556</v>
      </c>
      <c r="D71" s="170">
        <f t="shared" si="42"/>
        <v>0.9891666667</v>
      </c>
      <c r="E71" s="170">
        <f t="shared" si="42"/>
        <v>0.9788</v>
      </c>
      <c r="F71" s="170">
        <f t="shared" si="42"/>
        <v>0.9847888889</v>
      </c>
      <c r="G71" s="171">
        <f t="shared" si="42"/>
        <v>0.9746555556</v>
      </c>
      <c r="H71" s="21"/>
    </row>
    <row r="72">
      <c r="B72" s="38">
        <v>2030.0</v>
      </c>
      <c r="C72" s="170">
        <f t="shared" ref="C72:G72" si="43">(((C$92-C$65) / ($B$92-$B$65)) * ($B72-$B$65))+C$65</f>
        <v>0.9931481481</v>
      </c>
      <c r="D72" s="170">
        <f t="shared" si="43"/>
        <v>0.9894444444</v>
      </c>
      <c r="E72" s="170">
        <f t="shared" si="43"/>
        <v>0.9793333333</v>
      </c>
      <c r="F72" s="170">
        <f t="shared" si="43"/>
        <v>0.985037037</v>
      </c>
      <c r="G72" s="171">
        <f t="shared" si="43"/>
        <v>0.9751481481</v>
      </c>
      <c r="H72" s="21"/>
    </row>
    <row r="73">
      <c r="B73" s="38">
        <v>2031.0</v>
      </c>
      <c r="C73" s="170">
        <f t="shared" ref="C73:G73" si="44">(((C$92-C$65) / ($B$92-$B$65)) * ($B73-$B$65))+C$65</f>
        <v>0.9932407407</v>
      </c>
      <c r="D73" s="170">
        <f t="shared" si="44"/>
        <v>0.9897222222</v>
      </c>
      <c r="E73" s="170">
        <f t="shared" si="44"/>
        <v>0.9798666667</v>
      </c>
      <c r="F73" s="170">
        <f t="shared" si="44"/>
        <v>0.9852851852</v>
      </c>
      <c r="G73" s="171">
        <f t="shared" si="44"/>
        <v>0.9756407407</v>
      </c>
      <c r="H73" s="21"/>
    </row>
    <row r="74">
      <c r="B74" s="38">
        <v>2032.0</v>
      </c>
      <c r="C74" s="170">
        <f t="shared" ref="C74:G74" si="45">(((C$92-C$65) / ($B$92-$B$65)) * ($B74-$B$65))+C$65</f>
        <v>0.9933333333</v>
      </c>
      <c r="D74" s="170">
        <f t="shared" si="45"/>
        <v>0.99</v>
      </c>
      <c r="E74" s="170">
        <f t="shared" si="45"/>
        <v>0.9804</v>
      </c>
      <c r="F74" s="170">
        <f t="shared" si="45"/>
        <v>0.9855333333</v>
      </c>
      <c r="G74" s="171">
        <f t="shared" si="45"/>
        <v>0.9761333333</v>
      </c>
      <c r="H74" s="21"/>
    </row>
    <row r="75">
      <c r="B75" s="38">
        <v>2033.0</v>
      </c>
      <c r="C75" s="170">
        <f t="shared" ref="C75:G75" si="46">(((C$92-C$65) / ($B$92-$B$65)) * ($B75-$B$65))+C$65</f>
        <v>0.9934259259</v>
      </c>
      <c r="D75" s="170">
        <f t="shared" si="46"/>
        <v>0.9902777778</v>
      </c>
      <c r="E75" s="170">
        <f t="shared" si="46"/>
        <v>0.9809333333</v>
      </c>
      <c r="F75" s="170">
        <f t="shared" si="46"/>
        <v>0.9857814815</v>
      </c>
      <c r="G75" s="171">
        <f t="shared" si="46"/>
        <v>0.9766259259</v>
      </c>
      <c r="H75" s="21"/>
    </row>
    <row r="76">
      <c r="B76" s="38">
        <v>2034.0</v>
      </c>
      <c r="C76" s="170">
        <f t="shared" ref="C76:G76" si="47">(((C$92-C$65) / ($B$92-$B$65)) * ($B76-$B$65))+C$65</f>
        <v>0.9935185185</v>
      </c>
      <c r="D76" s="170">
        <f t="shared" si="47"/>
        <v>0.9905555556</v>
      </c>
      <c r="E76" s="170">
        <f t="shared" si="47"/>
        <v>0.9814666667</v>
      </c>
      <c r="F76" s="170">
        <f t="shared" si="47"/>
        <v>0.9860296296</v>
      </c>
      <c r="G76" s="171">
        <f t="shared" si="47"/>
        <v>0.9771185185</v>
      </c>
      <c r="H76" s="21"/>
    </row>
    <row r="77">
      <c r="B77" s="38">
        <v>2035.0</v>
      </c>
      <c r="C77" s="170">
        <f t="shared" ref="C77:G77" si="48">(((C$92-C$65) / ($B$92-$B$65)) * ($B77-$B$65))+C$65</f>
        <v>0.9936111111</v>
      </c>
      <c r="D77" s="170">
        <f t="shared" si="48"/>
        <v>0.9908333333</v>
      </c>
      <c r="E77" s="170">
        <f t="shared" si="48"/>
        <v>0.982</v>
      </c>
      <c r="F77" s="170">
        <f t="shared" si="48"/>
        <v>0.9862777778</v>
      </c>
      <c r="G77" s="171">
        <f t="shared" si="48"/>
        <v>0.9776111111</v>
      </c>
      <c r="H77" s="21"/>
    </row>
    <row r="78">
      <c r="B78" s="38">
        <v>2036.0</v>
      </c>
      <c r="C78" s="170">
        <f t="shared" ref="C78:G78" si="49">(((C$92-C$65) / ($B$92-$B$65)) * ($B78-$B$65))+C$65</f>
        <v>0.9937037037</v>
      </c>
      <c r="D78" s="170">
        <f t="shared" si="49"/>
        <v>0.9911111111</v>
      </c>
      <c r="E78" s="170">
        <f t="shared" si="49"/>
        <v>0.9825333333</v>
      </c>
      <c r="F78" s="170">
        <f t="shared" si="49"/>
        <v>0.9865259259</v>
      </c>
      <c r="G78" s="171">
        <f t="shared" si="49"/>
        <v>0.9781037037</v>
      </c>
      <c r="H78" s="21"/>
    </row>
    <row r="79">
      <c r="B79" s="38">
        <v>2037.0</v>
      </c>
      <c r="C79" s="170">
        <f t="shared" ref="C79:G79" si="50">(((C$92-C$65) / ($B$92-$B$65)) * ($B79-$B$65))+C$65</f>
        <v>0.9937962963</v>
      </c>
      <c r="D79" s="170">
        <f t="shared" si="50"/>
        <v>0.9913888889</v>
      </c>
      <c r="E79" s="170">
        <f t="shared" si="50"/>
        <v>0.9830666667</v>
      </c>
      <c r="F79" s="170">
        <f t="shared" si="50"/>
        <v>0.9867740741</v>
      </c>
      <c r="G79" s="171">
        <f t="shared" si="50"/>
        <v>0.9785962963</v>
      </c>
      <c r="H79" s="21"/>
    </row>
    <row r="80">
      <c r="B80" s="38">
        <v>2038.0</v>
      </c>
      <c r="C80" s="170">
        <f t="shared" ref="C80:G80" si="51">(((C$92-C$65) / ($B$92-$B$65)) * ($B80-$B$65))+C$65</f>
        <v>0.9938888889</v>
      </c>
      <c r="D80" s="170">
        <f t="shared" si="51"/>
        <v>0.9916666667</v>
      </c>
      <c r="E80" s="170">
        <f t="shared" si="51"/>
        <v>0.9836</v>
      </c>
      <c r="F80" s="170">
        <f t="shared" si="51"/>
        <v>0.9870222222</v>
      </c>
      <c r="G80" s="171">
        <f t="shared" si="51"/>
        <v>0.9790888889</v>
      </c>
      <c r="H80" s="21"/>
    </row>
    <row r="81">
      <c r="B81" s="38">
        <v>2039.0</v>
      </c>
      <c r="C81" s="170">
        <f t="shared" ref="C81:G81" si="52">(((C$92-C$65) / ($B$92-$B$65)) * ($B81-$B$65))+C$65</f>
        <v>0.9939814815</v>
      </c>
      <c r="D81" s="170">
        <f t="shared" si="52"/>
        <v>0.9919444444</v>
      </c>
      <c r="E81" s="170">
        <f t="shared" si="52"/>
        <v>0.9841333333</v>
      </c>
      <c r="F81" s="170">
        <f t="shared" si="52"/>
        <v>0.9872703704</v>
      </c>
      <c r="G81" s="171">
        <f t="shared" si="52"/>
        <v>0.9795814815</v>
      </c>
      <c r="H81" s="21"/>
    </row>
    <row r="82">
      <c r="B82" s="38">
        <v>2040.0</v>
      </c>
      <c r="C82" s="170">
        <f t="shared" ref="C82:G82" si="53">(((C$92-C$65) / ($B$92-$B$65)) * ($B82-$B$65))+C$65</f>
        <v>0.9940740741</v>
      </c>
      <c r="D82" s="170">
        <f t="shared" si="53"/>
        <v>0.9922222222</v>
      </c>
      <c r="E82" s="170">
        <f t="shared" si="53"/>
        <v>0.9846666667</v>
      </c>
      <c r="F82" s="170">
        <f t="shared" si="53"/>
        <v>0.9875185185</v>
      </c>
      <c r="G82" s="171">
        <f t="shared" si="53"/>
        <v>0.9800740741</v>
      </c>
      <c r="H82" s="21"/>
    </row>
    <row r="83">
      <c r="B83" s="38">
        <v>2041.0</v>
      </c>
      <c r="C83" s="170">
        <f t="shared" ref="C83:G83" si="54">(((C$92-C$65) / ($B$92-$B$65)) * ($B83-$B$65))+C$65</f>
        <v>0.9941666667</v>
      </c>
      <c r="D83" s="170">
        <f t="shared" si="54"/>
        <v>0.9925</v>
      </c>
      <c r="E83" s="170">
        <f t="shared" si="54"/>
        <v>0.9852</v>
      </c>
      <c r="F83" s="170">
        <f t="shared" si="54"/>
        <v>0.9877666667</v>
      </c>
      <c r="G83" s="171">
        <f t="shared" si="54"/>
        <v>0.9805666667</v>
      </c>
      <c r="H83" s="21"/>
    </row>
    <row r="84">
      <c r="B84" s="38">
        <v>2042.0</v>
      </c>
      <c r="C84" s="170">
        <f t="shared" ref="C84:G84" si="55">(((C$92-C$65) / ($B$92-$B$65)) * ($B84-$B$65))+C$65</f>
        <v>0.9942592593</v>
      </c>
      <c r="D84" s="170">
        <f t="shared" si="55"/>
        <v>0.9927777778</v>
      </c>
      <c r="E84" s="170">
        <f t="shared" si="55"/>
        <v>0.9857333333</v>
      </c>
      <c r="F84" s="170">
        <f t="shared" si="55"/>
        <v>0.9880148148</v>
      </c>
      <c r="G84" s="171">
        <f t="shared" si="55"/>
        <v>0.9810592593</v>
      </c>
      <c r="H84" s="21"/>
    </row>
    <row r="85">
      <c r="B85" s="38">
        <v>2043.0</v>
      </c>
      <c r="C85" s="170">
        <f t="shared" ref="C85:G85" si="56">(((C$92-C$65) / ($B$92-$B$65)) * ($B85-$B$65))+C$65</f>
        <v>0.9943518519</v>
      </c>
      <c r="D85" s="170">
        <f t="shared" si="56"/>
        <v>0.9930555556</v>
      </c>
      <c r="E85" s="170">
        <f t="shared" si="56"/>
        <v>0.9862666667</v>
      </c>
      <c r="F85" s="170">
        <f t="shared" si="56"/>
        <v>0.988262963</v>
      </c>
      <c r="G85" s="171">
        <f t="shared" si="56"/>
        <v>0.9815518519</v>
      </c>
      <c r="H85" s="21"/>
    </row>
    <row r="86">
      <c r="B86" s="38">
        <v>2044.0</v>
      </c>
      <c r="C86" s="170">
        <f t="shared" ref="C86:G86" si="57">(((C$92-C$65) / ($B$92-$B$65)) * ($B86-$B$65))+C$65</f>
        <v>0.9944444444</v>
      </c>
      <c r="D86" s="170">
        <f t="shared" si="57"/>
        <v>0.9933333333</v>
      </c>
      <c r="E86" s="170">
        <f t="shared" si="57"/>
        <v>0.9868</v>
      </c>
      <c r="F86" s="170">
        <f t="shared" si="57"/>
        <v>0.9885111111</v>
      </c>
      <c r="G86" s="171">
        <f t="shared" si="57"/>
        <v>0.9820444444</v>
      </c>
      <c r="H86" s="21"/>
    </row>
    <row r="87">
      <c r="B87" s="38">
        <v>2045.0</v>
      </c>
      <c r="C87" s="170">
        <f t="shared" ref="C87:G87" si="58">(((C$92-C$65) / ($B$92-$B$65)) * ($B87-$B$65))+C$65</f>
        <v>0.994537037</v>
      </c>
      <c r="D87" s="170">
        <f t="shared" si="58"/>
        <v>0.9936111111</v>
      </c>
      <c r="E87" s="170">
        <f t="shared" si="58"/>
        <v>0.9873333333</v>
      </c>
      <c r="F87" s="170">
        <f t="shared" si="58"/>
        <v>0.9887592593</v>
      </c>
      <c r="G87" s="171">
        <f t="shared" si="58"/>
        <v>0.982537037</v>
      </c>
      <c r="H87" s="21"/>
    </row>
    <row r="88">
      <c r="B88" s="38">
        <v>2046.0</v>
      </c>
      <c r="C88" s="170">
        <f t="shared" ref="C88:G88" si="59">(((C$92-C$65) / ($B$92-$B$65)) * ($B88-$B$65))+C$65</f>
        <v>0.9946296296</v>
      </c>
      <c r="D88" s="170">
        <f t="shared" si="59"/>
        <v>0.9938888889</v>
      </c>
      <c r="E88" s="170">
        <f t="shared" si="59"/>
        <v>0.9878666667</v>
      </c>
      <c r="F88" s="170">
        <f t="shared" si="59"/>
        <v>0.9890074074</v>
      </c>
      <c r="G88" s="171">
        <f t="shared" si="59"/>
        <v>0.9830296296</v>
      </c>
      <c r="H88" s="21"/>
    </row>
    <row r="89">
      <c r="B89" s="38">
        <v>2047.0</v>
      </c>
      <c r="C89" s="170">
        <f t="shared" ref="C89:G89" si="60">(((C$92-C$65) / ($B$92-$B$65)) * ($B89-$B$65))+C$65</f>
        <v>0.9947222222</v>
      </c>
      <c r="D89" s="170">
        <f t="shared" si="60"/>
        <v>0.9941666667</v>
      </c>
      <c r="E89" s="170">
        <f t="shared" si="60"/>
        <v>0.9884</v>
      </c>
      <c r="F89" s="170">
        <f t="shared" si="60"/>
        <v>0.9892555556</v>
      </c>
      <c r="G89" s="171">
        <f t="shared" si="60"/>
        <v>0.9835222222</v>
      </c>
      <c r="H89" s="21"/>
    </row>
    <row r="90">
      <c r="B90" s="38">
        <v>2048.0</v>
      </c>
      <c r="C90" s="170">
        <f t="shared" ref="C90:G90" si="61">(((C$92-C$65) / ($B$92-$B$65)) * ($B90-$B$65))+C$65</f>
        <v>0.9948148148</v>
      </c>
      <c r="D90" s="170">
        <f t="shared" si="61"/>
        <v>0.9944444444</v>
      </c>
      <c r="E90" s="170">
        <f t="shared" si="61"/>
        <v>0.9889333333</v>
      </c>
      <c r="F90" s="170">
        <f t="shared" si="61"/>
        <v>0.9895037037</v>
      </c>
      <c r="G90" s="171">
        <f t="shared" si="61"/>
        <v>0.9840148148</v>
      </c>
      <c r="H90" s="21"/>
    </row>
    <row r="91">
      <c r="B91" s="38">
        <v>2049.0</v>
      </c>
      <c r="C91" s="170">
        <f t="shared" ref="C91:G91" si="62">(((C$92-C$65) / ($B$92-$B$65)) * ($B91-$B$65))+C$65</f>
        <v>0.9949074074</v>
      </c>
      <c r="D91" s="170">
        <f t="shared" si="62"/>
        <v>0.9947222222</v>
      </c>
      <c r="E91" s="170">
        <f t="shared" si="62"/>
        <v>0.9894666667</v>
      </c>
      <c r="F91" s="170">
        <f t="shared" si="62"/>
        <v>0.9897518519</v>
      </c>
      <c r="G91" s="171">
        <f t="shared" si="62"/>
        <v>0.9845074074</v>
      </c>
      <c r="H91" s="21"/>
    </row>
    <row r="92">
      <c r="B92" s="42">
        <v>2050.0</v>
      </c>
      <c r="C92" s="172">
        <f t="shared" ref="C92:G92" si="63">C$23</f>
        <v>0.995</v>
      </c>
      <c r="D92" s="172">
        <f t="shared" si="63"/>
        <v>0.995</v>
      </c>
      <c r="E92" s="172">
        <f t="shared" si="63"/>
        <v>0.99</v>
      </c>
      <c r="F92" s="172">
        <f t="shared" si="63"/>
        <v>0.99</v>
      </c>
      <c r="G92" s="173">
        <f t="shared" si="63"/>
        <v>0.985</v>
      </c>
      <c r="H92" s="21"/>
    </row>
    <row r="93">
      <c r="H93" s="21"/>
    </row>
    <row r="94">
      <c r="C94" s="4" t="s">
        <v>81</v>
      </c>
      <c r="D94" s="24"/>
      <c r="E94" s="24"/>
      <c r="F94" s="24"/>
      <c r="G94" s="5"/>
      <c r="H94" s="21"/>
    </row>
    <row r="95">
      <c r="B95" s="4" t="s">
        <v>1</v>
      </c>
      <c r="C95" s="25" t="s">
        <v>21</v>
      </c>
      <c r="D95" s="25" t="s">
        <v>22</v>
      </c>
      <c r="E95" s="25" t="s">
        <v>23</v>
      </c>
      <c r="F95" s="25" t="s">
        <v>24</v>
      </c>
      <c r="G95" s="7" t="s">
        <v>25</v>
      </c>
      <c r="H95" s="21"/>
    </row>
    <row r="96">
      <c r="B96" s="38">
        <v>2023.0</v>
      </c>
      <c r="C96" s="170">
        <f t="shared" ref="C96:G96" si="64">C$12</f>
        <v>0.9925</v>
      </c>
      <c r="D96" s="170">
        <f t="shared" si="64"/>
        <v>0.9875</v>
      </c>
      <c r="E96" s="170">
        <f t="shared" si="64"/>
        <v>0.9756</v>
      </c>
      <c r="F96" s="170">
        <f t="shared" si="64"/>
        <v>0.9833</v>
      </c>
      <c r="G96" s="171">
        <f t="shared" si="64"/>
        <v>0.9717</v>
      </c>
      <c r="H96" s="21"/>
    </row>
    <row r="97">
      <c r="B97" s="38">
        <v>2024.0</v>
      </c>
      <c r="C97" s="170">
        <f t="shared" ref="C97:G97" si="65">(((C$123-C$96) / ($B$123-$B$96)) * ($B97-$B$96))+C$96</f>
        <v>0.9926851852</v>
      </c>
      <c r="D97" s="170">
        <f t="shared" si="65"/>
        <v>0.9878703704</v>
      </c>
      <c r="E97" s="170">
        <f t="shared" si="65"/>
        <v>0.9763185185</v>
      </c>
      <c r="F97" s="170">
        <f t="shared" si="65"/>
        <v>0.9837333333</v>
      </c>
      <c r="G97" s="171">
        <f t="shared" si="65"/>
        <v>0.972562963</v>
      </c>
      <c r="H97" s="21"/>
    </row>
    <row r="98">
      <c r="B98" s="38">
        <v>2025.0</v>
      </c>
      <c r="C98" s="170">
        <f t="shared" ref="C98:G98" si="66">(((C$123-C$96) / ($B$123-$B$96)) * ($B98-$B$96))+C$96</f>
        <v>0.9928703704</v>
      </c>
      <c r="D98" s="170">
        <f t="shared" si="66"/>
        <v>0.9882407407</v>
      </c>
      <c r="E98" s="170">
        <f t="shared" si="66"/>
        <v>0.977037037</v>
      </c>
      <c r="F98" s="170">
        <f t="shared" si="66"/>
        <v>0.9841666667</v>
      </c>
      <c r="G98" s="171">
        <f t="shared" si="66"/>
        <v>0.9734259259</v>
      </c>
      <c r="H98" s="21"/>
    </row>
    <row r="99">
      <c r="B99" s="38">
        <v>2026.0</v>
      </c>
      <c r="C99" s="170">
        <f t="shared" ref="C99:G99" si="67">(((C$123-C$96) / ($B$123-$B$96)) * ($B99-$B$96))+C$96</f>
        <v>0.9930555556</v>
      </c>
      <c r="D99" s="170">
        <f t="shared" si="67"/>
        <v>0.9886111111</v>
      </c>
      <c r="E99" s="170">
        <f t="shared" si="67"/>
        <v>0.9777555556</v>
      </c>
      <c r="F99" s="170">
        <f t="shared" si="67"/>
        <v>0.9846</v>
      </c>
      <c r="G99" s="171">
        <f t="shared" si="67"/>
        <v>0.9742888889</v>
      </c>
      <c r="H99" s="21"/>
    </row>
    <row r="100">
      <c r="B100" s="38">
        <v>2027.0</v>
      </c>
      <c r="C100" s="170">
        <f t="shared" ref="C100:G100" si="68">(((C$123-C$96) / ($B$123-$B$96)) * ($B100-$B$96))+C$96</f>
        <v>0.9932407407</v>
      </c>
      <c r="D100" s="170">
        <f t="shared" si="68"/>
        <v>0.9889814815</v>
      </c>
      <c r="E100" s="170">
        <f t="shared" si="68"/>
        <v>0.9784740741</v>
      </c>
      <c r="F100" s="170">
        <f t="shared" si="68"/>
        <v>0.9850333333</v>
      </c>
      <c r="G100" s="171">
        <f t="shared" si="68"/>
        <v>0.9751518519</v>
      </c>
      <c r="H100" s="21"/>
    </row>
    <row r="101">
      <c r="B101" s="38">
        <v>2028.0</v>
      </c>
      <c r="C101" s="170">
        <f t="shared" ref="C101:G101" si="69">(((C$123-C$96) / ($B$123-$B$96)) * ($B101-$B$96))+C$96</f>
        <v>0.9934259259</v>
      </c>
      <c r="D101" s="170">
        <f t="shared" si="69"/>
        <v>0.9893518519</v>
      </c>
      <c r="E101" s="170">
        <f t="shared" si="69"/>
        <v>0.9791925926</v>
      </c>
      <c r="F101" s="170">
        <f t="shared" si="69"/>
        <v>0.9854666667</v>
      </c>
      <c r="G101" s="171">
        <f t="shared" si="69"/>
        <v>0.9760148148</v>
      </c>
      <c r="H101" s="21"/>
    </row>
    <row r="102">
      <c r="B102" s="38">
        <v>2029.0</v>
      </c>
      <c r="C102" s="170">
        <f t="shared" ref="C102:G102" si="70">(((C$123-C$96) / ($B$123-$B$96)) * ($B102-$B$96))+C$96</f>
        <v>0.9936111111</v>
      </c>
      <c r="D102" s="170">
        <f t="shared" si="70"/>
        <v>0.9897222222</v>
      </c>
      <c r="E102" s="170">
        <f t="shared" si="70"/>
        <v>0.9799111111</v>
      </c>
      <c r="F102" s="170">
        <f t="shared" si="70"/>
        <v>0.9859</v>
      </c>
      <c r="G102" s="171">
        <f t="shared" si="70"/>
        <v>0.9768777778</v>
      </c>
      <c r="H102" s="21"/>
    </row>
    <row r="103">
      <c r="B103" s="38">
        <v>2030.0</v>
      </c>
      <c r="C103" s="170">
        <f t="shared" ref="C103:G103" si="71">(((C$123-C$96) / ($B$123-$B$96)) * ($B103-$B$96))+C$96</f>
        <v>0.9937962963</v>
      </c>
      <c r="D103" s="170">
        <f t="shared" si="71"/>
        <v>0.9900925926</v>
      </c>
      <c r="E103" s="170">
        <f t="shared" si="71"/>
        <v>0.9806296296</v>
      </c>
      <c r="F103" s="170">
        <f t="shared" si="71"/>
        <v>0.9863333333</v>
      </c>
      <c r="G103" s="171">
        <f t="shared" si="71"/>
        <v>0.9777407407</v>
      </c>
      <c r="H103" s="21"/>
    </row>
    <row r="104">
      <c r="B104" s="38">
        <v>2031.0</v>
      </c>
      <c r="C104" s="170">
        <f t="shared" ref="C104:G104" si="72">(((C$123-C$96) / ($B$123-$B$96)) * ($B104-$B$96))+C$96</f>
        <v>0.9939814815</v>
      </c>
      <c r="D104" s="170">
        <f t="shared" si="72"/>
        <v>0.990462963</v>
      </c>
      <c r="E104" s="170">
        <f t="shared" si="72"/>
        <v>0.9813481481</v>
      </c>
      <c r="F104" s="170">
        <f t="shared" si="72"/>
        <v>0.9867666667</v>
      </c>
      <c r="G104" s="171">
        <f t="shared" si="72"/>
        <v>0.9786037037</v>
      </c>
      <c r="H104" s="21"/>
    </row>
    <row r="105">
      <c r="B105" s="38">
        <v>2032.0</v>
      </c>
      <c r="C105" s="170">
        <f t="shared" ref="C105:G105" si="73">(((C$123-C$96) / ($B$123-$B$96)) * ($B105-$B$96))+C$96</f>
        <v>0.9941666667</v>
      </c>
      <c r="D105" s="170">
        <f t="shared" si="73"/>
        <v>0.9908333333</v>
      </c>
      <c r="E105" s="170">
        <f t="shared" si="73"/>
        <v>0.9820666667</v>
      </c>
      <c r="F105" s="170">
        <f t="shared" si="73"/>
        <v>0.9872</v>
      </c>
      <c r="G105" s="171">
        <f t="shared" si="73"/>
        <v>0.9794666667</v>
      </c>
      <c r="H105" s="21"/>
    </row>
    <row r="106">
      <c r="B106" s="38">
        <v>2033.0</v>
      </c>
      <c r="C106" s="170">
        <f t="shared" ref="C106:G106" si="74">(((C$123-C$96) / ($B$123-$B$96)) * ($B106-$B$96))+C$96</f>
        <v>0.9943518519</v>
      </c>
      <c r="D106" s="170">
        <f t="shared" si="74"/>
        <v>0.9912037037</v>
      </c>
      <c r="E106" s="170">
        <f t="shared" si="74"/>
        <v>0.9827851852</v>
      </c>
      <c r="F106" s="170">
        <f t="shared" si="74"/>
        <v>0.9876333333</v>
      </c>
      <c r="G106" s="171">
        <f t="shared" si="74"/>
        <v>0.9803296296</v>
      </c>
      <c r="H106" s="21"/>
    </row>
    <row r="107">
      <c r="B107" s="38">
        <v>2034.0</v>
      </c>
      <c r="C107" s="170">
        <f t="shared" ref="C107:G107" si="75">(((C$123-C$96) / ($B$123-$B$96)) * ($B107-$B$96))+C$96</f>
        <v>0.994537037</v>
      </c>
      <c r="D107" s="170">
        <f t="shared" si="75"/>
        <v>0.9915740741</v>
      </c>
      <c r="E107" s="170">
        <f t="shared" si="75"/>
        <v>0.9835037037</v>
      </c>
      <c r="F107" s="170">
        <f t="shared" si="75"/>
        <v>0.9880666667</v>
      </c>
      <c r="G107" s="171">
        <f t="shared" si="75"/>
        <v>0.9811925926</v>
      </c>
      <c r="H107" s="21"/>
    </row>
    <row r="108">
      <c r="B108" s="38">
        <v>2035.0</v>
      </c>
      <c r="C108" s="170">
        <f t="shared" ref="C108:G108" si="76">(((C$123-C$96) / ($B$123-$B$96)) * ($B108-$B$96))+C$96</f>
        <v>0.9947222222</v>
      </c>
      <c r="D108" s="170">
        <f t="shared" si="76"/>
        <v>0.9919444444</v>
      </c>
      <c r="E108" s="170">
        <f t="shared" si="76"/>
        <v>0.9842222222</v>
      </c>
      <c r="F108" s="170">
        <f t="shared" si="76"/>
        <v>0.9885</v>
      </c>
      <c r="G108" s="171">
        <f t="shared" si="76"/>
        <v>0.9820555556</v>
      </c>
      <c r="H108" s="21"/>
    </row>
    <row r="109">
      <c r="B109" s="38">
        <v>2036.0</v>
      </c>
      <c r="C109" s="170">
        <f t="shared" ref="C109:G109" si="77">(((C$123-C$96) / ($B$123-$B$96)) * ($B109-$B$96))+C$96</f>
        <v>0.9949074074</v>
      </c>
      <c r="D109" s="170">
        <f t="shared" si="77"/>
        <v>0.9923148148</v>
      </c>
      <c r="E109" s="170">
        <f t="shared" si="77"/>
        <v>0.9849407407</v>
      </c>
      <c r="F109" s="170">
        <f t="shared" si="77"/>
        <v>0.9889333333</v>
      </c>
      <c r="G109" s="171">
        <f t="shared" si="77"/>
        <v>0.9829185185</v>
      </c>
      <c r="H109" s="21"/>
    </row>
    <row r="110">
      <c r="B110" s="38">
        <v>2037.0</v>
      </c>
      <c r="C110" s="170">
        <f t="shared" ref="C110:G110" si="78">(((C$123-C$96) / ($B$123-$B$96)) * ($B110-$B$96))+C$96</f>
        <v>0.9950925926</v>
      </c>
      <c r="D110" s="170">
        <f t="shared" si="78"/>
        <v>0.9926851852</v>
      </c>
      <c r="E110" s="170">
        <f t="shared" si="78"/>
        <v>0.9856592593</v>
      </c>
      <c r="F110" s="170">
        <f t="shared" si="78"/>
        <v>0.9893666667</v>
      </c>
      <c r="G110" s="171">
        <f t="shared" si="78"/>
        <v>0.9837814815</v>
      </c>
      <c r="H110" s="21"/>
    </row>
    <row r="111">
      <c r="B111" s="38">
        <v>2038.0</v>
      </c>
      <c r="C111" s="170">
        <f t="shared" ref="C111:G111" si="79">(((C$123-C$96) / ($B$123-$B$96)) * ($B111-$B$96))+C$96</f>
        <v>0.9952777778</v>
      </c>
      <c r="D111" s="170">
        <f t="shared" si="79"/>
        <v>0.9930555556</v>
      </c>
      <c r="E111" s="170">
        <f t="shared" si="79"/>
        <v>0.9863777778</v>
      </c>
      <c r="F111" s="170">
        <f t="shared" si="79"/>
        <v>0.9898</v>
      </c>
      <c r="G111" s="171">
        <f t="shared" si="79"/>
        <v>0.9846444444</v>
      </c>
      <c r="H111" s="21"/>
    </row>
    <row r="112">
      <c r="B112" s="38">
        <v>2039.0</v>
      </c>
      <c r="C112" s="170">
        <f t="shared" ref="C112:G112" si="80">(((C$123-C$96) / ($B$123-$B$96)) * ($B112-$B$96))+C$96</f>
        <v>0.995462963</v>
      </c>
      <c r="D112" s="170">
        <f t="shared" si="80"/>
        <v>0.9934259259</v>
      </c>
      <c r="E112" s="170">
        <f t="shared" si="80"/>
        <v>0.9870962963</v>
      </c>
      <c r="F112" s="170">
        <f t="shared" si="80"/>
        <v>0.9902333333</v>
      </c>
      <c r="G112" s="171">
        <f t="shared" si="80"/>
        <v>0.9855074074</v>
      </c>
      <c r="H112" s="21"/>
    </row>
    <row r="113">
      <c r="B113" s="38">
        <v>2040.0</v>
      </c>
      <c r="C113" s="170">
        <f t="shared" ref="C113:G113" si="81">(((C$123-C$96) / ($B$123-$B$96)) * ($B113-$B$96))+C$96</f>
        <v>0.9956481481</v>
      </c>
      <c r="D113" s="170">
        <f t="shared" si="81"/>
        <v>0.9937962963</v>
      </c>
      <c r="E113" s="170">
        <f t="shared" si="81"/>
        <v>0.9878148148</v>
      </c>
      <c r="F113" s="170">
        <f t="shared" si="81"/>
        <v>0.9906666667</v>
      </c>
      <c r="G113" s="171">
        <f t="shared" si="81"/>
        <v>0.9863703704</v>
      </c>
      <c r="H113" s="21"/>
    </row>
    <row r="114">
      <c r="B114" s="38">
        <v>2041.0</v>
      </c>
      <c r="C114" s="170">
        <f t="shared" ref="C114:G114" si="82">(((C$123-C$96) / ($B$123-$B$96)) * ($B114-$B$96))+C$96</f>
        <v>0.9958333333</v>
      </c>
      <c r="D114" s="170">
        <f t="shared" si="82"/>
        <v>0.9941666667</v>
      </c>
      <c r="E114" s="170">
        <f t="shared" si="82"/>
        <v>0.9885333333</v>
      </c>
      <c r="F114" s="170">
        <f t="shared" si="82"/>
        <v>0.9911</v>
      </c>
      <c r="G114" s="171">
        <f t="shared" si="82"/>
        <v>0.9872333333</v>
      </c>
      <c r="H114" s="21"/>
    </row>
    <row r="115">
      <c r="B115" s="38">
        <v>2042.0</v>
      </c>
      <c r="C115" s="170">
        <f t="shared" ref="C115:G115" si="83">(((C$123-C$96) / ($B$123-$B$96)) * ($B115-$B$96))+C$96</f>
        <v>0.9960185185</v>
      </c>
      <c r="D115" s="170">
        <f t="shared" si="83"/>
        <v>0.994537037</v>
      </c>
      <c r="E115" s="170">
        <f t="shared" si="83"/>
        <v>0.9892518519</v>
      </c>
      <c r="F115" s="170">
        <f t="shared" si="83"/>
        <v>0.9915333333</v>
      </c>
      <c r="G115" s="171">
        <f t="shared" si="83"/>
        <v>0.9880962963</v>
      </c>
      <c r="H115" s="21"/>
    </row>
    <row r="116">
      <c r="B116" s="38">
        <v>2043.0</v>
      </c>
      <c r="C116" s="170">
        <f t="shared" ref="C116:G116" si="84">(((C$123-C$96) / ($B$123-$B$96)) * ($B116-$B$96))+C$96</f>
        <v>0.9962037037</v>
      </c>
      <c r="D116" s="170">
        <f t="shared" si="84"/>
        <v>0.9949074074</v>
      </c>
      <c r="E116" s="170">
        <f t="shared" si="84"/>
        <v>0.9899703704</v>
      </c>
      <c r="F116" s="170">
        <f t="shared" si="84"/>
        <v>0.9919666667</v>
      </c>
      <c r="G116" s="171">
        <f t="shared" si="84"/>
        <v>0.9889592593</v>
      </c>
      <c r="H116" s="21"/>
    </row>
    <row r="117">
      <c r="B117" s="38">
        <v>2044.0</v>
      </c>
      <c r="C117" s="170">
        <f t="shared" ref="C117:G117" si="85">(((C$123-C$96) / ($B$123-$B$96)) * ($B117-$B$96))+C$96</f>
        <v>0.9963888889</v>
      </c>
      <c r="D117" s="170">
        <f t="shared" si="85"/>
        <v>0.9952777778</v>
      </c>
      <c r="E117" s="170">
        <f t="shared" si="85"/>
        <v>0.9906888889</v>
      </c>
      <c r="F117" s="170">
        <f t="shared" si="85"/>
        <v>0.9924</v>
      </c>
      <c r="G117" s="171">
        <f t="shared" si="85"/>
        <v>0.9898222222</v>
      </c>
      <c r="H117" s="21"/>
    </row>
    <row r="118">
      <c r="B118" s="38">
        <v>2045.0</v>
      </c>
      <c r="C118" s="170">
        <f t="shared" ref="C118:G118" si="86">(((C$123-C$96) / ($B$123-$B$96)) * ($B118-$B$96))+C$96</f>
        <v>0.9965740741</v>
      </c>
      <c r="D118" s="170">
        <f t="shared" si="86"/>
        <v>0.9956481481</v>
      </c>
      <c r="E118" s="170">
        <f t="shared" si="86"/>
        <v>0.9914074074</v>
      </c>
      <c r="F118" s="170">
        <f t="shared" si="86"/>
        <v>0.9928333333</v>
      </c>
      <c r="G118" s="171">
        <f t="shared" si="86"/>
        <v>0.9906851852</v>
      </c>
      <c r="H118" s="21"/>
    </row>
    <row r="119">
      <c r="B119" s="38">
        <v>2046.0</v>
      </c>
      <c r="C119" s="170">
        <f t="shared" ref="C119:G119" si="87">(((C$123-C$96) / ($B$123-$B$96)) * ($B119-$B$96))+C$96</f>
        <v>0.9967592593</v>
      </c>
      <c r="D119" s="170">
        <f t="shared" si="87"/>
        <v>0.9960185185</v>
      </c>
      <c r="E119" s="170">
        <f t="shared" si="87"/>
        <v>0.9921259259</v>
      </c>
      <c r="F119" s="170">
        <f t="shared" si="87"/>
        <v>0.9932666667</v>
      </c>
      <c r="G119" s="171">
        <f t="shared" si="87"/>
        <v>0.9915481481</v>
      </c>
      <c r="H119" s="21"/>
    </row>
    <row r="120">
      <c r="B120" s="38">
        <v>2047.0</v>
      </c>
      <c r="C120" s="170">
        <f t="shared" ref="C120:G120" si="88">(((C$123-C$96) / ($B$123-$B$96)) * ($B120-$B$96))+C$96</f>
        <v>0.9969444444</v>
      </c>
      <c r="D120" s="170">
        <f t="shared" si="88"/>
        <v>0.9963888889</v>
      </c>
      <c r="E120" s="170">
        <f t="shared" si="88"/>
        <v>0.9928444444</v>
      </c>
      <c r="F120" s="170">
        <f t="shared" si="88"/>
        <v>0.9937</v>
      </c>
      <c r="G120" s="171">
        <f t="shared" si="88"/>
        <v>0.9924111111</v>
      </c>
      <c r="H120" s="21"/>
    </row>
    <row r="121">
      <c r="B121" s="38">
        <v>2048.0</v>
      </c>
      <c r="C121" s="170">
        <f t="shared" ref="C121:G121" si="89">(((C$123-C$96) / ($B$123-$B$96)) * ($B121-$B$96))+C$96</f>
        <v>0.9971296296</v>
      </c>
      <c r="D121" s="170">
        <f t="shared" si="89"/>
        <v>0.9967592593</v>
      </c>
      <c r="E121" s="170">
        <f t="shared" si="89"/>
        <v>0.993562963</v>
      </c>
      <c r="F121" s="170">
        <f t="shared" si="89"/>
        <v>0.9941333333</v>
      </c>
      <c r="G121" s="171">
        <f t="shared" si="89"/>
        <v>0.9932740741</v>
      </c>
      <c r="H121" s="21"/>
    </row>
    <row r="122">
      <c r="B122" s="38">
        <v>2049.0</v>
      </c>
      <c r="C122" s="170">
        <f t="shared" ref="C122:G122" si="90">(((C$123-C$96) / ($B$123-$B$96)) * ($B122-$B$96))+C$96</f>
        <v>0.9973148148</v>
      </c>
      <c r="D122" s="170">
        <f t="shared" si="90"/>
        <v>0.9971296296</v>
      </c>
      <c r="E122" s="170">
        <f t="shared" si="90"/>
        <v>0.9942814815</v>
      </c>
      <c r="F122" s="170">
        <f t="shared" si="90"/>
        <v>0.9945666667</v>
      </c>
      <c r="G122" s="171">
        <f t="shared" si="90"/>
        <v>0.994137037</v>
      </c>
      <c r="H122" s="21"/>
    </row>
    <row r="123">
      <c r="B123" s="42">
        <v>2050.0</v>
      </c>
      <c r="C123" s="172">
        <f t="shared" ref="C123:G123" si="91">C$24</f>
        <v>0.9975</v>
      </c>
      <c r="D123" s="172">
        <f t="shared" si="91"/>
        <v>0.9975</v>
      </c>
      <c r="E123" s="172">
        <f t="shared" si="91"/>
        <v>0.995</v>
      </c>
      <c r="F123" s="172">
        <f t="shared" si="91"/>
        <v>0.995</v>
      </c>
      <c r="G123" s="173">
        <f t="shared" si="91"/>
        <v>0.995</v>
      </c>
      <c r="H123" s="21"/>
    </row>
    <row r="124">
      <c r="H124" s="21"/>
    </row>
    <row r="125">
      <c r="C125" s="4" t="s">
        <v>79</v>
      </c>
      <c r="D125" s="24"/>
      <c r="E125" s="24"/>
      <c r="F125" s="24"/>
      <c r="G125" s="5"/>
      <c r="H125" s="21"/>
    </row>
    <row r="126">
      <c r="B126" s="4" t="s">
        <v>1</v>
      </c>
      <c r="C126" s="25" t="s">
        <v>21</v>
      </c>
      <c r="D126" s="25" t="s">
        <v>22</v>
      </c>
      <c r="E126" s="25" t="s">
        <v>23</v>
      </c>
      <c r="F126" s="25" t="s">
        <v>24</v>
      </c>
      <c r="G126" s="7" t="s">
        <v>25</v>
      </c>
      <c r="H126" s="174" t="s">
        <v>52</v>
      </c>
    </row>
    <row r="127">
      <c r="B127" s="38">
        <v>2023.0</v>
      </c>
      <c r="C127" s="175">
        <f>'Domicílios'!C77 * C34*C$28</f>
        <v>10.3068257</v>
      </c>
      <c r="D127" s="175">
        <f>'Domicílios'!D77 * D34*D$28</f>
        <v>29.94424679</v>
      </c>
      <c r="E127" s="175">
        <f>'Domicílios'!E77 * E34*E$28</f>
        <v>5.356456149</v>
      </c>
      <c r="F127" s="175">
        <f>'Domicílios'!F77 * F34*F$28</f>
        <v>18.38284574</v>
      </c>
      <c r="G127" s="176">
        <f>'Domicílios'!G77 * G34*G$28</f>
        <v>6.15898487</v>
      </c>
      <c r="H127" s="175">
        <f t="shared" ref="H127:H154" si="92">sum(C127:G127)</f>
        <v>70.14935925</v>
      </c>
    </row>
    <row r="128">
      <c r="B128" s="38">
        <v>2024.0</v>
      </c>
      <c r="C128" s="175">
        <f>'Domicílios'!C78 * C35*C$28</f>
        <v>10.46156754</v>
      </c>
      <c r="D128" s="175">
        <f>'Domicílios'!D78 * D35*D$28</f>
        <v>30.39254124</v>
      </c>
      <c r="E128" s="175">
        <f>'Domicílios'!E78 * E35*E$28</f>
        <v>5.463490442</v>
      </c>
      <c r="F128" s="175">
        <f>'Domicílios'!F78 * F35*F$28</f>
        <v>18.6286641</v>
      </c>
      <c r="G128" s="176">
        <f>'Domicílios'!G78 * G35*G$28</f>
        <v>6.281970632</v>
      </c>
      <c r="H128" s="175">
        <f t="shared" si="92"/>
        <v>71.22823395</v>
      </c>
    </row>
    <row r="129">
      <c r="B129" s="38">
        <v>2025.0</v>
      </c>
      <c r="C129" s="175">
        <f>'Domicílios'!C79 * C36*C$28</f>
        <v>10.6162806</v>
      </c>
      <c r="D129" s="175">
        <f>'Domicílios'!D79 * D36*D$28</f>
        <v>30.84041069</v>
      </c>
      <c r="E129" s="175">
        <f>'Domicílios'!E79 * E36*E$28</f>
        <v>5.570813826</v>
      </c>
      <c r="F129" s="175">
        <f>'Domicílios'!F79 * F36*F$28</f>
        <v>18.87479462</v>
      </c>
      <c r="G129" s="176">
        <f>'Domicílios'!G79 * G36*G$28</f>
        <v>6.405723426</v>
      </c>
      <c r="H129" s="175">
        <f t="shared" si="92"/>
        <v>72.30802316</v>
      </c>
    </row>
    <row r="130">
      <c r="B130" s="38">
        <v>2026.0</v>
      </c>
      <c r="C130" s="175">
        <f>'Domicílios'!C80 * C37*C$28</f>
        <v>10.77089707</v>
      </c>
      <c r="D130" s="175">
        <f>'Domicílios'!D80 * D37*D$28</f>
        <v>31.28768922</v>
      </c>
      <c r="E130" s="175">
        <f>'Domicílios'!E80 * E37*E$28</f>
        <v>5.678396159</v>
      </c>
      <c r="F130" s="175">
        <f>'Domicílios'!F80 * F37*F$28</f>
        <v>19.12105379</v>
      </c>
      <c r="G130" s="176">
        <f>'Domicílios'!G80 * G37*G$28</f>
        <v>6.530175426</v>
      </c>
      <c r="H130" s="175">
        <f t="shared" si="92"/>
        <v>73.38821166</v>
      </c>
    </row>
    <row r="131">
      <c r="B131" s="38">
        <v>2027.0</v>
      </c>
      <c r="C131" s="175">
        <f>'Domicílios'!C81 * C38*C$28</f>
        <v>10.92532104</v>
      </c>
      <c r="D131" s="175">
        <f>'Domicílios'!D81 * D38*D$28</f>
        <v>31.73419047</v>
      </c>
      <c r="E131" s="175">
        <f>'Domicílios'!E81 * E38*E$28</f>
        <v>5.786205875</v>
      </c>
      <c r="F131" s="175">
        <f>'Domicílios'!F81 * F38*F$28</f>
        <v>19.36726679</v>
      </c>
      <c r="G131" s="176">
        <f>'Domicílios'!G81 * G38*G$28</f>
        <v>6.6553101</v>
      </c>
      <c r="H131" s="175">
        <f t="shared" si="92"/>
        <v>74.46829428</v>
      </c>
    </row>
    <row r="132">
      <c r="B132" s="38">
        <v>2028.0</v>
      </c>
      <c r="C132" s="175">
        <f>'Domicílios'!C82 * C39*C$28</f>
        <v>11.0794513</v>
      </c>
      <c r="D132" s="175">
        <f>'Domicílios'!D82 * D39*D$28</f>
        <v>32.17976578</v>
      </c>
      <c r="E132" s="175">
        <f>'Domicílios'!E82 * E39*E$28</f>
        <v>5.89422008</v>
      </c>
      <c r="F132" s="175">
        <f>'Domicílios'!F82 * F39*F$28</f>
        <v>19.61319986</v>
      </c>
      <c r="G132" s="176">
        <f>'Domicílios'!G82 * G39*G$28</f>
        <v>6.781112973</v>
      </c>
      <c r="H132" s="175">
        <f t="shared" si="92"/>
        <v>75.54775</v>
      </c>
    </row>
    <row r="133">
      <c r="B133" s="38">
        <v>2029.0</v>
      </c>
      <c r="C133" s="175">
        <f>'Domicílios'!C83 * C40*C$28</f>
        <v>11.23324861</v>
      </c>
      <c r="D133" s="175">
        <f>'Domicílios'!D83 * D40*D$28</f>
        <v>32.62433787</v>
      </c>
      <c r="E133" s="175">
        <f>'Domicílios'!E83 * E40*E$28</f>
        <v>6.002462648</v>
      </c>
      <c r="F133" s="175">
        <f>'Domicílios'!F83 * F40*F$28</f>
        <v>19.85873424</v>
      </c>
      <c r="G133" s="176">
        <f>'Domicílios'!G83 * G40*G$28</f>
        <v>6.90759725</v>
      </c>
      <c r="H133" s="175">
        <f t="shared" si="92"/>
        <v>76.62638061</v>
      </c>
    </row>
    <row r="134">
      <c r="B134" s="38">
        <v>2030.0</v>
      </c>
      <c r="C134" s="175">
        <f>'Domicílios'!C84 * C41*C$28</f>
        <v>11.38672144</v>
      </c>
      <c r="D134" s="175">
        <f>'Domicílios'!D84 * D41*D$28</f>
        <v>33.06788631</v>
      </c>
      <c r="E134" s="175">
        <f>'Domicílios'!E84 * E41*E$28</f>
        <v>6.110981042</v>
      </c>
      <c r="F134" s="175">
        <f>'Domicílios'!F84 * F41*F$28</f>
        <v>20.10390583</v>
      </c>
      <c r="G134" s="176">
        <f>'Domicílios'!G84 * G41*G$28</f>
        <v>7.034776972</v>
      </c>
      <c r="H134" s="175">
        <f t="shared" si="92"/>
        <v>77.70427159</v>
      </c>
    </row>
    <row r="135">
      <c r="B135" s="38">
        <v>2031.0</v>
      </c>
      <c r="C135" s="175">
        <f>'Domicílios'!C85 * C42*C$28</f>
        <v>11.53987211</v>
      </c>
      <c r="D135" s="175">
        <f>'Domicílios'!D85 * D42*D$28</f>
        <v>33.51047396</v>
      </c>
      <c r="E135" s="175">
        <f>'Domicílios'!E85 * E42*E$28</f>
        <v>6.219922564</v>
      </c>
      <c r="F135" s="175">
        <f>'Domicílios'!F85 * F42*F$28</f>
        <v>20.34830671</v>
      </c>
      <c r="G135" s="176">
        <f>'Domicílios'!G85 * G42*G$28</f>
        <v>7.162583189</v>
      </c>
      <c r="H135" s="175">
        <f t="shared" si="92"/>
        <v>78.78115853</v>
      </c>
    </row>
    <row r="136">
      <c r="B136" s="38">
        <v>2032.0</v>
      </c>
      <c r="C136" s="175">
        <f>'Domicílios'!C86 * C43*C$28</f>
        <v>11.69266853</v>
      </c>
      <c r="D136" s="175">
        <f>'Domicílios'!D86 * D43*D$28</f>
        <v>33.95208408</v>
      </c>
      <c r="E136" s="175">
        <f>'Domicílios'!E86 * E43*E$28</f>
        <v>6.32940816</v>
      </c>
      <c r="F136" s="175">
        <f>'Domicílios'!F86 * F43*F$28</f>
        <v>20.59142732</v>
      </c>
      <c r="G136" s="176">
        <f>'Domicílios'!G86 * G43*G$28</f>
        <v>7.290955382</v>
      </c>
      <c r="H136" s="175">
        <f t="shared" si="92"/>
        <v>79.85654348</v>
      </c>
    </row>
    <row r="137">
      <c r="B137" s="38">
        <v>2033.0</v>
      </c>
      <c r="C137" s="175">
        <f>'Domicílios'!C87 * C44*C$28</f>
        <v>11.84507956</v>
      </c>
      <c r="D137" s="175">
        <f>'Domicílios'!D87 * D44*D$28</f>
        <v>34.39269314</v>
      </c>
      <c r="E137" s="175">
        <f>'Domicílios'!E87 * E44*E$28</f>
        <v>6.439460411</v>
      </c>
      <c r="F137" s="175">
        <f>'Domicílios'!F87 * F44*F$28</f>
        <v>20.83320094</v>
      </c>
      <c r="G137" s="176">
        <f>'Domicílios'!G87 * G44*G$28</f>
        <v>7.419933619</v>
      </c>
      <c r="H137" s="175">
        <f t="shared" si="92"/>
        <v>80.93036767</v>
      </c>
    </row>
    <row r="138">
      <c r="B138" s="38">
        <v>2034.0</v>
      </c>
      <c r="C138" s="175">
        <f>'Domicílios'!C88 * C45*C$28</f>
        <v>11.99711136</v>
      </c>
      <c r="D138" s="175">
        <f>'Domicílios'!D88 * D45*D$28</f>
        <v>34.8323132</v>
      </c>
      <c r="E138" s="175">
        <f>'Domicílios'!E88 * E45*E$28</f>
        <v>6.55012566</v>
      </c>
      <c r="F138" s="175">
        <f>'Domicílios'!F88 * F45*F$28</f>
        <v>21.07359214</v>
      </c>
      <c r="G138" s="176">
        <f>'Domicílios'!G88 * G45*G$28</f>
        <v>7.549575378</v>
      </c>
      <c r="H138" s="175">
        <f t="shared" si="92"/>
        <v>82.00271773</v>
      </c>
    </row>
    <row r="139">
      <c r="B139" s="38">
        <v>2035.0</v>
      </c>
      <c r="C139" s="175">
        <f>'Domicílios'!C89 * C46*C$28</f>
        <v>12.14880026</v>
      </c>
      <c r="D139" s="175">
        <f>'Domicílios'!D89 * D46*D$28</f>
        <v>35.27093246</v>
      </c>
      <c r="E139" s="175">
        <f>'Domicílios'!E89 * E46*E$28</f>
        <v>6.661435614</v>
      </c>
      <c r="F139" s="175">
        <f>'Domicílios'!F89 * F46*F$28</f>
        <v>21.3125669</v>
      </c>
      <c r="G139" s="176">
        <f>'Domicílios'!G89 * G46*G$28</f>
        <v>7.679910157</v>
      </c>
      <c r="H139" s="175">
        <f t="shared" si="92"/>
        <v>83.0736454</v>
      </c>
    </row>
    <row r="140">
      <c r="B140" s="38">
        <v>2036.0</v>
      </c>
      <c r="C140" s="175">
        <f>'Domicílios'!C90 * C47*C$28</f>
        <v>12.30015837</v>
      </c>
      <c r="D140" s="175">
        <f>'Domicílios'!D90 * D47*D$28</f>
        <v>35.70844856</v>
      </c>
      <c r="E140" s="175">
        <f>'Domicílios'!E90 * E47*E$28</f>
        <v>6.7733953</v>
      </c>
      <c r="F140" s="175">
        <f>'Domicílios'!F90 * F47*F$28</f>
        <v>21.55004854</v>
      </c>
      <c r="G140" s="176">
        <f>'Domicílios'!G90 * G47*G$28</f>
        <v>7.810899289</v>
      </c>
      <c r="H140" s="175">
        <f t="shared" si="92"/>
        <v>84.14295007</v>
      </c>
    </row>
    <row r="141">
      <c r="B141" s="38">
        <v>2037.0</v>
      </c>
      <c r="C141" s="175">
        <f>'Domicílios'!C91 * C48*C$28</f>
        <v>12.45120244</v>
      </c>
      <c r="D141" s="175">
        <f>'Domicílios'!D91 * D48*D$28</f>
        <v>36.1447389</v>
      </c>
      <c r="E141" s="175">
        <f>'Domicílios'!E91 * E48*E$28</f>
        <v>6.885998874</v>
      </c>
      <c r="F141" s="175">
        <f>'Domicílios'!F91 * F48*F$28</f>
        <v>21.78595586</v>
      </c>
      <c r="G141" s="176">
        <f>'Domicílios'!G91 * G48*G$28</f>
        <v>7.942504009</v>
      </c>
      <c r="H141" s="175">
        <f t="shared" si="92"/>
        <v>85.21040008</v>
      </c>
    </row>
    <row r="142">
      <c r="B142" s="38">
        <v>2038.0</v>
      </c>
      <c r="C142" s="175">
        <f>'Domicílios'!C92 * C49*C$28</f>
        <v>12.60200658</v>
      </c>
      <c r="D142" s="175">
        <f>'Domicílios'!D92 * D49*D$28</f>
        <v>36.5798673</v>
      </c>
      <c r="E142" s="175">
        <f>'Domicílios'!E92 * E49*E$28</f>
        <v>6.999256853</v>
      </c>
      <c r="F142" s="175">
        <f>'Domicílios'!F92 * F49*F$28</f>
        <v>22.02025236</v>
      </c>
      <c r="G142" s="176">
        <f>'Domicílios'!G92 * G49*G$28</f>
        <v>8.074745559</v>
      </c>
      <c r="H142" s="175">
        <f t="shared" si="92"/>
        <v>86.27612865</v>
      </c>
    </row>
    <row r="143">
      <c r="B143" s="38">
        <v>2039.0</v>
      </c>
      <c r="C143" s="175">
        <f>'Domicílios'!C93 * C50*C$28</f>
        <v>12.75264286</v>
      </c>
      <c r="D143" s="175">
        <f>'Domicílios'!D93 * D50*D$28</f>
        <v>37.01388064</v>
      </c>
      <c r="E143" s="175">
        <f>'Domicílios'!E93 * E50*E$28</f>
        <v>7.113172526</v>
      </c>
      <c r="F143" s="175">
        <f>'Domicílios'!F93 * F50*F$28</f>
        <v>22.25289638</v>
      </c>
      <c r="G143" s="176">
        <f>'Domicílios'!G93 * G50*G$28</f>
        <v>8.207642345</v>
      </c>
      <c r="H143" s="175">
        <f t="shared" si="92"/>
        <v>87.34023475</v>
      </c>
    </row>
    <row r="144">
      <c r="B144" s="38">
        <v>2040.0</v>
      </c>
      <c r="C144" s="175">
        <f>'Domicílios'!C94 * C51*C$28</f>
        <v>12.90317255</v>
      </c>
      <c r="D144" s="175">
        <f>'Domicílios'!D94 * D51*D$28</f>
        <v>37.44684711</v>
      </c>
      <c r="E144" s="175">
        <f>'Domicílios'!E94 * E51*E$28</f>
        <v>7.227748955</v>
      </c>
      <c r="F144" s="175">
        <f>'Domicílios'!F94 * F51*F$28</f>
        <v>22.4838798</v>
      </c>
      <c r="G144" s="176">
        <f>'Domicílios'!G94 * G51*G$28</f>
        <v>8.34122214</v>
      </c>
      <c r="H144" s="175">
        <f t="shared" si="92"/>
        <v>88.40287055</v>
      </c>
    </row>
    <row r="145">
      <c r="B145" s="38">
        <v>2041.0</v>
      </c>
      <c r="C145" s="175">
        <f>'Domicílios'!C95 * C52*C$28</f>
        <v>13.05364516</v>
      </c>
      <c r="D145" s="175">
        <f>'Domicílios'!D95 * D52*D$28</f>
        <v>37.87887574</v>
      </c>
      <c r="E145" s="175">
        <f>'Domicílios'!E95 * E52*E$28</f>
        <v>7.343000487</v>
      </c>
      <c r="F145" s="175">
        <f>'Domicílios'!F95 * F52*F$28</f>
        <v>22.71319081</v>
      </c>
      <c r="G145" s="176">
        <f>'Domicílios'!G95 * G52*G$28</f>
        <v>8.475491572</v>
      </c>
      <c r="H145" s="175">
        <f t="shared" si="92"/>
        <v>89.46420376</v>
      </c>
    </row>
    <row r="146">
      <c r="B146" s="38">
        <v>2042.0</v>
      </c>
      <c r="C146" s="175">
        <f>'Domicílios'!C96 * C53*C$28</f>
        <v>13.20419305</v>
      </c>
      <c r="D146" s="175">
        <f>'Domicílios'!D96 * D53*D$28</f>
        <v>38.31014506</v>
      </c>
      <c r="E146" s="175">
        <f>'Domicílios'!E96 * E53*E$28</f>
        <v>7.458951477</v>
      </c>
      <c r="F146" s="175">
        <f>'Domicílios'!F96 * F53*F$28</f>
        <v>22.94085533</v>
      </c>
      <c r="G146" s="176">
        <f>'Domicílios'!G96 * G53*G$28</f>
        <v>8.610442271</v>
      </c>
      <c r="H146" s="175">
        <f t="shared" si="92"/>
        <v>90.52458718</v>
      </c>
    </row>
    <row r="147">
      <c r="B147" s="38">
        <v>2043.0</v>
      </c>
      <c r="C147" s="175">
        <f>'Domicílios'!C97 * C54*C$28</f>
        <v>13.35499518</v>
      </c>
      <c r="D147" s="175">
        <f>'Domicílios'!D97 * D54*D$28</f>
        <v>38.74085122</v>
      </c>
      <c r="E147" s="175">
        <f>'Domicílios'!E97 * E54*E$28</f>
        <v>7.575623515</v>
      </c>
      <c r="F147" s="175">
        <f>'Domicílios'!F97 * F54*F$28</f>
        <v>23.16688126</v>
      </c>
      <c r="G147" s="176">
        <f>'Domicílios'!G97 * G54*G$28</f>
        <v>8.746080565</v>
      </c>
      <c r="H147" s="175">
        <f t="shared" si="92"/>
        <v>91.58443174</v>
      </c>
    </row>
    <row r="148">
      <c r="B148" s="38">
        <v>2044.0</v>
      </c>
      <c r="C148" s="175">
        <f>'Domicílios'!C98 * C55*C$28</f>
        <v>13.50614223</v>
      </c>
      <c r="D148" s="175">
        <f>'Domicílios'!D98 * D55*D$28</f>
        <v>39.17109772</v>
      </c>
      <c r="E148" s="175">
        <f>'Domicílios'!E98 * E55*E$28</f>
        <v>7.693002635</v>
      </c>
      <c r="F148" s="175">
        <f>'Domicílios'!F98 * F55*F$28</f>
        <v>23.39120523</v>
      </c>
      <c r="G148" s="176">
        <f>'Domicílios'!G98 * G55*G$28</f>
        <v>8.882401348</v>
      </c>
      <c r="H148" s="175">
        <f t="shared" si="92"/>
        <v>92.64384917</v>
      </c>
    </row>
    <row r="149">
      <c r="B149" s="38">
        <v>2045.0</v>
      </c>
      <c r="C149" s="175">
        <f>'Domicílios'!C99 * C56*C$28</f>
        <v>13.65767698</v>
      </c>
      <c r="D149" s="175">
        <f>'Domicílios'!D99 * D56*D$28</f>
        <v>39.60098195</v>
      </c>
      <c r="E149" s="175">
        <f>'Domicílios'!E99 * E56*E$28</f>
        <v>7.81106805</v>
      </c>
      <c r="F149" s="175">
        <f>'Domicílios'!F99 * F56*F$28</f>
        <v>23.61378498</v>
      </c>
      <c r="G149" s="176">
        <f>'Domicílios'!G99 * G56*G$28</f>
        <v>9.019419016</v>
      </c>
      <c r="H149" s="175">
        <f t="shared" si="92"/>
        <v>93.70293098</v>
      </c>
    </row>
    <row r="150">
      <c r="B150" s="38">
        <v>2046.0</v>
      </c>
      <c r="C150" s="175">
        <f>'Domicílios'!C100 * C57*C$28</f>
        <v>13.80963236</v>
      </c>
      <c r="D150" s="175">
        <f>'Domicílios'!D100 * D57*D$28</f>
        <v>40.03060271</v>
      </c>
      <c r="E150" s="175">
        <f>'Domicílios'!E100 * E57*E$28</f>
        <v>7.929836918</v>
      </c>
      <c r="F150" s="175">
        <f>'Domicílios'!F100 * F57*F$28</f>
        <v>23.83456174</v>
      </c>
      <c r="G150" s="176">
        <f>'Domicílios'!G100 * G57*G$28</f>
        <v>9.157158965</v>
      </c>
      <c r="H150" s="175">
        <f t="shared" si="92"/>
        <v>94.76179269</v>
      </c>
    </row>
    <row r="151">
      <c r="B151" s="38">
        <v>2047.0</v>
      </c>
      <c r="C151" s="175">
        <f>'Domicílios'!C101 * C58*C$28</f>
        <v>13.96211227</v>
      </c>
      <c r="D151" s="175">
        <f>'Domicílios'!D101 * D58*D$28</f>
        <v>40.46011789</v>
      </c>
      <c r="E151" s="175">
        <f>'Domicílios'!E101 * E58*E$28</f>
        <v>8.049350581</v>
      </c>
      <c r="F151" s="175">
        <f>'Domicílios'!F101 * F58*F$28</f>
        <v>24.05353374</v>
      </c>
      <c r="G151" s="176">
        <f>'Domicílios'!G101 * G58*G$28</f>
        <v>9.295635626</v>
      </c>
      <c r="H151" s="175">
        <f t="shared" si="92"/>
        <v>95.82075011</v>
      </c>
    </row>
    <row r="152">
      <c r="B152" s="38">
        <v>2048.0</v>
      </c>
      <c r="C152" s="175">
        <f>'Domicílios'!C102 * C59*C$28</f>
        <v>14.11523734</v>
      </c>
      <c r="D152" s="175">
        <f>'Domicílios'!D102 * D59*D$28</f>
        <v>40.88967646</v>
      </c>
      <c r="E152" s="175">
        <f>'Domicílios'!E102 * E59*E$28</f>
        <v>8.169629359</v>
      </c>
      <c r="F152" s="175">
        <f>'Domicílios'!F102 * F59*F$28</f>
        <v>24.27069589</v>
      </c>
      <c r="G152" s="176">
        <f>'Domicílios'!G102 * G59*G$28</f>
        <v>9.434829419</v>
      </c>
      <c r="H152" s="175">
        <f t="shared" si="92"/>
        <v>96.88006846</v>
      </c>
    </row>
    <row r="153">
      <c r="B153" s="38">
        <v>2049.0</v>
      </c>
      <c r="C153" s="175">
        <f>'Domicílios'!C103 * C60*C$28</f>
        <v>14.26902003</v>
      </c>
      <c r="D153" s="175">
        <f>'Domicílios'!D103 * D60*D$28</f>
        <v>41.31933204</v>
      </c>
      <c r="E153" s="175">
        <f>'Domicílios'!E103 * E60*E$28</f>
        <v>8.290640917</v>
      </c>
      <c r="F153" s="175">
        <f>'Domicílios'!F103 * F60*F$28</f>
        <v>24.48596676</v>
      </c>
      <c r="G153" s="176">
        <f>'Domicílios'!G103 * G60*G$28</f>
        <v>9.574708326</v>
      </c>
      <c r="H153" s="175">
        <f t="shared" si="92"/>
        <v>97.93966807</v>
      </c>
    </row>
    <row r="154">
      <c r="B154" s="42">
        <v>2050.0</v>
      </c>
      <c r="C154" s="177">
        <f>'Domicílios'!C104 * C61*C$28</f>
        <v>14.42343086</v>
      </c>
      <c r="D154" s="177">
        <f>'Domicílios'!D104 * D61*D$28</f>
        <v>41.74909662</v>
      </c>
      <c r="E154" s="177">
        <f>'Domicílios'!E104 * E61*E$28</f>
        <v>8.412353894</v>
      </c>
      <c r="F154" s="177">
        <f>'Domicílios'!F104 * F61*F$28</f>
        <v>24.69925084</v>
      </c>
      <c r="G154" s="178">
        <f>'Domicílios'!G104 * G61*G$28</f>
        <v>9.715283489</v>
      </c>
      <c r="H154" s="175">
        <f t="shared" si="92"/>
        <v>98.99941571</v>
      </c>
    </row>
    <row r="156">
      <c r="C156" s="4" t="s">
        <v>80</v>
      </c>
      <c r="D156" s="24"/>
      <c r="E156" s="24"/>
      <c r="F156" s="24"/>
      <c r="G156" s="5"/>
    </row>
    <row r="157">
      <c r="B157" s="4" t="s">
        <v>1</v>
      </c>
      <c r="C157" s="25" t="s">
        <v>21</v>
      </c>
      <c r="D157" s="25" t="s">
        <v>22</v>
      </c>
      <c r="E157" s="25" t="s">
        <v>23</v>
      </c>
      <c r="F157" s="25" t="s">
        <v>24</v>
      </c>
      <c r="G157" s="7" t="s">
        <v>25</v>
      </c>
      <c r="H157" s="174" t="s">
        <v>54</v>
      </c>
    </row>
    <row r="158">
      <c r="B158" s="38">
        <v>2023.0</v>
      </c>
      <c r="C158" s="175">
        <f>'Domicílios'!C77 * C65*C$29</f>
        <v>10.33136576</v>
      </c>
      <c r="D158" s="175">
        <f>'Domicílios'!D77 * D65*D$29</f>
        <v>30.16019088</v>
      </c>
      <c r="E158" s="175">
        <f>'Domicílios'!E77 * E65*E$29</f>
        <v>5.433589118</v>
      </c>
      <c r="F158" s="175">
        <f>'Domicílios'!F77 * F65*F$29</f>
        <v>18.50601081</v>
      </c>
      <c r="G158" s="176">
        <f>'Domicílios'!G77 * G65*G$29</f>
        <v>6.239293202</v>
      </c>
      <c r="H158" s="175">
        <f t="shared" ref="H158:H185" si="93">sum(C158:G158)</f>
        <v>70.67044976</v>
      </c>
    </row>
    <row r="159">
      <c r="B159" s="38">
        <v>2024.0</v>
      </c>
      <c r="C159" s="175">
        <f>'Domicílios'!C78 * C66*C$29</f>
        <v>10.48745434</v>
      </c>
      <c r="D159" s="175">
        <f>'Domicílios'!D78 * D66*D$29</f>
        <v>30.62032911</v>
      </c>
      <c r="E159" s="175">
        <f>'Domicílios'!E78 * E66*E$29</f>
        <v>5.545194451</v>
      </c>
      <c r="F159" s="175">
        <f>'Domicílios'!F78 * F66*F$29</f>
        <v>18.75820882</v>
      </c>
      <c r="G159" s="176">
        <f>'Domicílios'!G78 * G66*G$29</f>
        <v>6.367108702</v>
      </c>
      <c r="H159" s="175">
        <f t="shared" si="93"/>
        <v>71.77829543</v>
      </c>
    </row>
    <row r="160">
      <c r="B160" s="38">
        <v>2025.0</v>
      </c>
      <c r="C160" s="175">
        <f>'Domicílios'!C79 * C67*C$29</f>
        <v>10.643543</v>
      </c>
      <c r="D160" s="175">
        <f>'Domicílios'!D79 * D67*D$29</f>
        <v>31.08029307</v>
      </c>
      <c r="E160" s="175">
        <f>'Domicílios'!E79 * E67*E$29</f>
        <v>5.65721207</v>
      </c>
      <c r="F160" s="175">
        <f>'Domicílios'!F79 * F67*F$29</f>
        <v>19.01084616</v>
      </c>
      <c r="G160" s="176">
        <f>'Domicílios'!G79 * G67*G$29</f>
        <v>6.495828342</v>
      </c>
      <c r="H160" s="175">
        <f t="shared" si="93"/>
        <v>72.88772264</v>
      </c>
    </row>
    <row r="161">
      <c r="B161" s="38">
        <v>2026.0</v>
      </c>
      <c r="C161" s="175">
        <f>'Domicílios'!C80 * C68*C$29</f>
        <v>10.79956376</v>
      </c>
      <c r="D161" s="175">
        <f>'Domicílios'!D80 * D68*D$29</f>
        <v>31.53991511</v>
      </c>
      <c r="E161" s="175">
        <f>'Domicílios'!E80 * E68*E$29</f>
        <v>5.769611829</v>
      </c>
      <c r="F161" s="175">
        <f>'Domicílios'!F80 * F68*F$29</f>
        <v>19.26373816</v>
      </c>
      <c r="G161" s="176">
        <f>'Domicílios'!G80 * G68*G$29</f>
        <v>6.625384488</v>
      </c>
      <c r="H161" s="175">
        <f t="shared" si="93"/>
        <v>73.99821335</v>
      </c>
    </row>
    <row r="162">
      <c r="B162" s="38">
        <v>2027.0</v>
      </c>
      <c r="C162" s="175">
        <f>'Domicílios'!C81 * C69*C$29</f>
        <v>10.95542041</v>
      </c>
      <c r="D162" s="175">
        <f>'Domicílios'!D81 * D69*D$29</f>
        <v>31.99900685</v>
      </c>
      <c r="E162" s="175">
        <f>'Domicílios'!E81 * E69*E$29</f>
        <v>5.882362068</v>
      </c>
      <c r="F162" s="175">
        <f>'Domicílios'!F81 * F69*F$29</f>
        <v>19.51670876</v>
      </c>
      <c r="G162" s="176">
        <f>'Domicílios'!G81 * G69*G$29</f>
        <v>6.755761437</v>
      </c>
      <c r="H162" s="175">
        <f t="shared" si="93"/>
        <v>75.10925952</v>
      </c>
    </row>
    <row r="163">
      <c r="B163" s="38">
        <v>2028.0</v>
      </c>
      <c r="C163" s="175">
        <f>'Domicílios'!C82 * C70*C$29</f>
        <v>11.11101139</v>
      </c>
      <c r="D163" s="175">
        <f>'Domicílios'!D82 * D70*D$29</f>
        <v>32.45741766</v>
      </c>
      <c r="E163" s="175">
        <f>'Domicílios'!E82 * E70*E$29</f>
        <v>5.995439878</v>
      </c>
      <c r="F163" s="175">
        <f>'Domicílios'!F82 * F70*F$29</f>
        <v>19.76952231</v>
      </c>
      <c r="G163" s="176">
        <f>'Domicílios'!G82 * G70*G$29</f>
        <v>6.886945538</v>
      </c>
      <c r="H163" s="175">
        <f t="shared" si="93"/>
        <v>76.22033677</v>
      </c>
    </row>
    <row r="164">
      <c r="B164" s="38">
        <v>2029.0</v>
      </c>
      <c r="C164" s="175">
        <f>'Domicílios'!C83 * C71*C$29</f>
        <v>11.26629726</v>
      </c>
      <c r="D164" s="175">
        <f>'Domicílios'!D83 * D71*D$29</f>
        <v>32.91506879</v>
      </c>
      <c r="E164" s="175">
        <f>'Domicílios'!E83 * E71*E$29</f>
        <v>6.108869896</v>
      </c>
      <c r="F164" s="175">
        <f>'Domicílios'!F83 * F71*F$29</f>
        <v>20.02205884</v>
      </c>
      <c r="G164" s="176">
        <f>'Domicílios'!G83 * G71*G$29</f>
        <v>7.018951241</v>
      </c>
      <c r="H164" s="175">
        <f t="shared" si="93"/>
        <v>77.33124603</v>
      </c>
    </row>
    <row r="165">
      <c r="B165" s="38">
        <v>2030.0</v>
      </c>
      <c r="C165" s="175">
        <f>'Domicílios'!C84 * C72*C$29</f>
        <v>11.42128644</v>
      </c>
      <c r="D165" s="175">
        <f>'Domicílios'!D84 * D72*D$29</f>
        <v>33.37193878</v>
      </c>
      <c r="E165" s="175">
        <f>'Domicílios'!E84 * E72*E$29</f>
        <v>6.222700833</v>
      </c>
      <c r="F165" s="175">
        <f>'Domicílios'!F84 * F72*F$29</f>
        <v>20.27435427</v>
      </c>
      <c r="G165" s="176">
        <f>'Domicílios'!G84 * G72*G$29</f>
        <v>7.151793867</v>
      </c>
      <c r="H165" s="175">
        <f t="shared" si="93"/>
        <v>78.44207418</v>
      </c>
    </row>
    <row r="166">
      <c r="B166" s="38">
        <v>2031.0</v>
      </c>
      <c r="C166" s="175">
        <f>'Domicílios'!C85 * C73*C$29</f>
        <v>11.57598115</v>
      </c>
      <c r="D166" s="175">
        <f>'Domicílios'!D85 * D73*D$29</f>
        <v>33.8280902</v>
      </c>
      <c r="E166" s="175">
        <f>'Domicílios'!E85 * E73*E$29</f>
        <v>6.337083225</v>
      </c>
      <c r="F166" s="175">
        <f>'Domicílios'!F85 * F73*F$29</f>
        <v>20.52599682</v>
      </c>
      <c r="G166" s="176">
        <f>'Domicílios'!G85 * G73*G$29</f>
        <v>7.285404359</v>
      </c>
      <c r="H166" s="175">
        <f t="shared" si="93"/>
        <v>79.55255576</v>
      </c>
    </row>
    <row r="167">
      <c r="B167" s="38">
        <v>2032.0</v>
      </c>
      <c r="C167" s="175">
        <f>'Domicílios'!C86 * C74*C$29</f>
        <v>11.73034912</v>
      </c>
      <c r="D167" s="175">
        <f>'Domicílios'!D86 * D74*D$29</f>
        <v>34.28350535</v>
      </c>
      <c r="E167" s="175">
        <f>'Domicílios'!E86 * E74*E$29</f>
        <v>6.452141067</v>
      </c>
      <c r="F167" s="175">
        <f>'Domicílios'!F86 * F74*F$29</f>
        <v>20.77647179</v>
      </c>
      <c r="G167" s="176">
        <f>'Domicílios'!G86 * G74*G$29</f>
        <v>7.419722091</v>
      </c>
      <c r="H167" s="175">
        <f t="shared" si="93"/>
        <v>80.66218942</v>
      </c>
    </row>
    <row r="168">
      <c r="B168" s="38">
        <v>2033.0</v>
      </c>
      <c r="C168" s="175">
        <f>'Domicílios'!C87 * C75*C$29</f>
        <v>11.88435898</v>
      </c>
      <c r="D168" s="175">
        <f>'Domicílios'!D87 * D75*D$29</f>
        <v>34.73815962</v>
      </c>
      <c r="E168" s="175">
        <f>'Domicílios'!E87 * E75*E$29</f>
        <v>6.567898295</v>
      </c>
      <c r="F168" s="175">
        <f>'Domicílios'!F87 * F75*F$29</f>
        <v>21.02571085</v>
      </c>
      <c r="G168" s="176">
        <f>'Domicílios'!G87 * G75*G$29</f>
        <v>7.554788732</v>
      </c>
      <c r="H168" s="175">
        <f t="shared" si="93"/>
        <v>81.77091648</v>
      </c>
    </row>
    <row r="169">
      <c r="B169" s="38">
        <v>2034.0</v>
      </c>
      <c r="C169" s="175">
        <f>'Domicílios'!C88 * C76*C$29</f>
        <v>12.03801684</v>
      </c>
      <c r="D169" s="175">
        <f>'Domicílios'!D88 * D76*D$29</f>
        <v>35.19206433</v>
      </c>
      <c r="E169" s="175">
        <f>'Domicílios'!E88 * E76*E$29</f>
        <v>6.684403146</v>
      </c>
      <c r="F169" s="175">
        <f>'Domicílios'!F88 * F76*F$29</f>
        <v>21.27367721</v>
      </c>
      <c r="G169" s="176">
        <f>'Domicílios'!G88 * G76*G$29</f>
        <v>7.690663769</v>
      </c>
      <c r="H169" s="175">
        <f t="shared" si="93"/>
        <v>82.87882529</v>
      </c>
    </row>
    <row r="170">
      <c r="B170" s="38">
        <v>2035.0</v>
      </c>
      <c r="C170" s="175">
        <f>'Domicílios'!C89 * C77*C$29</f>
        <v>12.19135903</v>
      </c>
      <c r="D170" s="175">
        <f>'Domicílios'!D89 * D77*D$29</f>
        <v>35.64520674</v>
      </c>
      <c r="E170" s="175">
        <f>'Domicílios'!E89 * E77*E$29</f>
        <v>6.801689014</v>
      </c>
      <c r="F170" s="175">
        <f>'Domicílios'!F89 * F77*F$29</f>
        <v>21.52033547</v>
      </c>
      <c r="G170" s="176">
        <f>'Domicílios'!G89 * G77*G$29</f>
        <v>7.827378289</v>
      </c>
      <c r="H170" s="175">
        <f t="shared" si="93"/>
        <v>83.98596854</v>
      </c>
    </row>
    <row r="171">
      <c r="B171" s="38">
        <v>2036.0</v>
      </c>
      <c r="C171" s="175">
        <f>'Domicílios'!C90 * C78*C$29</f>
        <v>12.34439761</v>
      </c>
      <c r="D171" s="175">
        <f>'Domicílios'!D90 * D78*D$29</f>
        <v>36.09748251</v>
      </c>
      <c r="E171" s="175">
        <f>'Domicílios'!E90 * E78*E$29</f>
        <v>6.919762106</v>
      </c>
      <c r="F171" s="175">
        <f>'Domicílios'!F90 * F78*F$29</f>
        <v>21.7656071</v>
      </c>
      <c r="G171" s="176">
        <f>'Domicílios'!G90 * G78*G$29</f>
        <v>7.964893929</v>
      </c>
      <c r="H171" s="175">
        <f t="shared" si="93"/>
        <v>85.09214325</v>
      </c>
    </row>
    <row r="172">
      <c r="B172" s="38">
        <v>2037.0</v>
      </c>
      <c r="C172" s="175">
        <f>'Domicílios'!C91 * C79*C$29</f>
        <v>12.4971493</v>
      </c>
      <c r="D172" s="175">
        <f>'Domicílios'!D91 * D79*D$29</f>
        <v>36.54876673</v>
      </c>
      <c r="E172" s="175">
        <f>'Domicílios'!E91 * E79*E$29</f>
        <v>7.03861753</v>
      </c>
      <c r="F172" s="175">
        <f>'Domicílios'!F91 * F79*F$29</f>
        <v>22.00940892</v>
      </c>
      <c r="G172" s="176">
        <f>'Domicílios'!G91 * G79*G$29</f>
        <v>8.103172148</v>
      </c>
      <c r="H172" s="175">
        <f t="shared" si="93"/>
        <v>86.19711463</v>
      </c>
    </row>
    <row r="173">
      <c r="B173" s="38">
        <v>2038.0</v>
      </c>
      <c r="C173" s="175">
        <f>'Domicílios'!C92 * C80*C$29</f>
        <v>12.6496884</v>
      </c>
      <c r="D173" s="175">
        <f>'Domicílios'!D92 * D80*D$29</f>
        <v>36.99912292</v>
      </c>
      <c r="E173" s="175">
        <f>'Domicílios'!E92 * E80*E$29</f>
        <v>7.158267112</v>
      </c>
      <c r="F173" s="175">
        <f>'Domicílios'!F92 * F80*F$29</f>
        <v>22.25170286</v>
      </c>
      <c r="G173" s="176">
        <f>'Domicílios'!G92 * G80*G$29</f>
        <v>8.242235577</v>
      </c>
      <c r="H173" s="175">
        <f t="shared" si="93"/>
        <v>87.30101686</v>
      </c>
    </row>
    <row r="174">
      <c r="B174" s="38">
        <v>2039.0</v>
      </c>
      <c r="C174" s="175">
        <f>'Domicílios'!C93 * C81*C$29</f>
        <v>12.80208719</v>
      </c>
      <c r="D174" s="175">
        <f>'Domicílios'!D93 * D81*D$29</f>
        <v>37.44859751</v>
      </c>
      <c r="E174" s="175">
        <f>'Domicílios'!E93 * E81*E$29</f>
        <v>7.278715309</v>
      </c>
      <c r="F174" s="175">
        <f>'Domicílios'!F93 * F81*F$29</f>
        <v>22.49244558</v>
      </c>
      <c r="G174" s="176">
        <f>'Domicílios'!G93 * G81*G$29</f>
        <v>8.382103995</v>
      </c>
      <c r="H174" s="175">
        <f t="shared" si="93"/>
        <v>88.40394958</v>
      </c>
    </row>
    <row r="175">
      <c r="B175" s="38">
        <v>2040.0</v>
      </c>
      <c r="C175" s="175">
        <f>'Domicílios'!C94 * C82*C$29</f>
        <v>12.95440714</v>
      </c>
      <c r="D175" s="175">
        <f>'Domicílios'!D94 * D82*D$29</f>
        <v>37.89725858</v>
      </c>
      <c r="E175" s="175">
        <f>'Domicílios'!E94 * E82*E$29</f>
        <v>7.399966348</v>
      </c>
      <c r="F175" s="175">
        <f>'Domicílios'!F94 * F82*F$29</f>
        <v>22.73162762</v>
      </c>
      <c r="G175" s="176">
        <f>'Domicílios'!G94 * G82*G$29</f>
        <v>8.522806789</v>
      </c>
      <c r="H175" s="175">
        <f t="shared" si="93"/>
        <v>89.50606647</v>
      </c>
    </row>
    <row r="176">
      <c r="B176" s="38">
        <v>2041.0</v>
      </c>
      <c r="C176" s="175">
        <f>'Domicílios'!C95 * C83*C$29</f>
        <v>13.10669794</v>
      </c>
      <c r="D176" s="175">
        <f>'Domicílios'!D95 * D83*D$29</f>
        <v>38.34521559</v>
      </c>
      <c r="E176" s="175">
        <f>'Domicílios'!E95 * E83*E$29</f>
        <v>7.522036026</v>
      </c>
      <c r="F176" s="175">
        <f>'Domicílios'!F95 * F83*F$29</f>
        <v>22.96923574</v>
      </c>
      <c r="G176" s="176">
        <f>'Domicílios'!G95 * G83*G$29</f>
        <v>8.664351787</v>
      </c>
      <c r="H176" s="175">
        <f t="shared" si="93"/>
        <v>90.60753709</v>
      </c>
    </row>
    <row r="177">
      <c r="B177" s="38">
        <v>2042.0</v>
      </c>
      <c r="C177" s="175">
        <f>'Domicílios'!C96 * C84*C$29</f>
        <v>13.25909247</v>
      </c>
      <c r="D177" s="175">
        <f>'Domicílios'!D96 * D84*D$29</f>
        <v>38.79264855</v>
      </c>
      <c r="E177" s="175">
        <f>'Domicílios'!E96 * E84*E$29</f>
        <v>7.644950427</v>
      </c>
      <c r="F177" s="175">
        <f>'Domicílios'!F96 * F84*F$29</f>
        <v>23.20529491</v>
      </c>
      <c r="G177" s="176">
        <f>'Domicílios'!G96 * G84*G$29</f>
        <v>8.80673149</v>
      </c>
      <c r="H177" s="175">
        <f t="shared" si="93"/>
        <v>91.70871785</v>
      </c>
    </row>
    <row r="178">
      <c r="B178" s="38">
        <v>2043.0</v>
      </c>
      <c r="C178" s="175">
        <f>'Domicílios'!C97 * C85*C$29</f>
        <v>13.41177048</v>
      </c>
      <c r="D178" s="175">
        <f>'Domicílios'!D97 * D85*D$29</f>
        <v>39.23975546</v>
      </c>
      <c r="E178" s="175">
        <f>'Domicílios'!E97 * E85*E$29</f>
        <v>7.768732857</v>
      </c>
      <c r="F178" s="175">
        <f>'Domicílios'!F97 * F85*F$29</f>
        <v>23.43981188</v>
      </c>
      <c r="G178" s="176">
        <f>'Domicílios'!G97 * G85*G$29</f>
        <v>8.949953423</v>
      </c>
      <c r="H178" s="175">
        <f t="shared" si="93"/>
        <v>92.8100241</v>
      </c>
    </row>
    <row r="179">
      <c r="B179" s="38">
        <v>2044.0</v>
      </c>
      <c r="C179" s="175">
        <f>'Domicílios'!C98 * C86*C$29</f>
        <v>13.56482311</v>
      </c>
      <c r="D179" s="175">
        <f>'Domicílios'!D98 * D86*D$29</f>
        <v>39.68664073</v>
      </c>
      <c r="E179" s="175">
        <f>'Domicílios'!E98 * E86*E$29</f>
        <v>7.893370185</v>
      </c>
      <c r="F179" s="175">
        <f>'Domicílios'!F98 * F86*F$29</f>
        <v>23.67272125</v>
      </c>
      <c r="G179" s="176">
        <f>'Domicílios'!G98 * G86*G$29</f>
        <v>9.09401342</v>
      </c>
      <c r="H179" s="175">
        <f t="shared" si="93"/>
        <v>93.91156869</v>
      </c>
    </row>
    <row r="180">
      <c r="B180" s="38">
        <v>2045.0</v>
      </c>
      <c r="C180" s="175">
        <f>'Domicílios'!C99 * C87*C$29</f>
        <v>13.71829343</v>
      </c>
      <c r="D180" s="175">
        <f>'Domicílios'!D99 * D87*D$29</f>
        <v>40.13340265</v>
      </c>
      <c r="E180" s="175">
        <f>'Domicílios'!E99 * E87*E$29</f>
        <v>8.018842246</v>
      </c>
      <c r="F180" s="175">
        <f>'Domicílios'!F99 * F87*F$29</f>
        <v>23.90397893</v>
      </c>
      <c r="G180" s="176">
        <f>'Domicílios'!G99 * G87*G$29</f>
        <v>9.238927276</v>
      </c>
      <c r="H180" s="175">
        <f t="shared" si="93"/>
        <v>95.01344454</v>
      </c>
    </row>
    <row r="181">
      <c r="B181" s="38">
        <v>2046.0</v>
      </c>
      <c r="C181" s="175">
        <f>'Domicílios'!C100 * C88*C$29</f>
        <v>13.87221462</v>
      </c>
      <c r="D181" s="175">
        <f>'Domicílios'!D100 * D88*D$29</f>
        <v>40.58014107</v>
      </c>
      <c r="E181" s="175">
        <f>'Domicílios'!E100 * E88*E$29</f>
        <v>8.145167809</v>
      </c>
      <c r="F181" s="175">
        <f>'Domicílios'!F100 * F88*F$29</f>
        <v>24.13352411</v>
      </c>
      <c r="G181" s="176">
        <f>'Domicílios'!G100 * G88*G$29</f>
        <v>9.384722093</v>
      </c>
      <c r="H181" s="175">
        <f t="shared" si="93"/>
        <v>96.1157697</v>
      </c>
    </row>
    <row r="182">
      <c r="B182" s="38">
        <v>2047.0</v>
      </c>
      <c r="C182" s="175">
        <f>'Domicílios'!C101 * C89*C$29</f>
        <v>14.02669121</v>
      </c>
      <c r="D182" s="175">
        <f>'Domicílios'!D101 * D89*D$29</f>
        <v>41.02701588</v>
      </c>
      <c r="E182" s="175">
        <f>'Domicílios'!E101 * E89*E$29</f>
        <v>8.272390528</v>
      </c>
      <c r="F182" s="175">
        <f>'Domicílios'!F101 * F89*F$29</f>
        <v>24.3613536</v>
      </c>
      <c r="G182" s="176">
        <f>'Domicílios'!G101 * G89*G$29</f>
        <v>9.53141378</v>
      </c>
      <c r="H182" s="175">
        <f t="shared" si="93"/>
        <v>97.218865</v>
      </c>
    </row>
    <row r="183">
      <c r="B183" s="38">
        <v>2048.0</v>
      </c>
      <c r="C183" s="175">
        <f>'Domicílios'!C102 * C90*C$29</f>
        <v>14.1818445</v>
      </c>
      <c r="D183" s="175">
        <f>'Domicílios'!D102 * D90*D$29</f>
        <v>41.47417808</v>
      </c>
      <c r="E183" s="175">
        <f>'Domicílios'!E102 * E90*E$29</f>
        <v>8.400532538</v>
      </c>
      <c r="F183" s="175">
        <f>'Domicílios'!F102 * F90*F$29</f>
        <v>24.58746089</v>
      </c>
      <c r="G183" s="176">
        <f>'Domicílios'!G102 * G90*G$29</f>
        <v>9.678983387</v>
      </c>
      <c r="H183" s="175">
        <f t="shared" si="93"/>
        <v>98.32299939</v>
      </c>
    </row>
    <row r="184">
      <c r="B184" s="38">
        <v>2049.0</v>
      </c>
      <c r="C184" s="175">
        <f>'Domicílios'!C103 * C91*C$29</f>
        <v>14.33768722</v>
      </c>
      <c r="D184" s="175">
        <f>'Domicílios'!D103 * D91*D$29</f>
        <v>41.92168211</v>
      </c>
      <c r="E184" s="175">
        <f>'Domicílios'!E103 * E91*E$29</f>
        <v>8.529561846</v>
      </c>
      <c r="F184" s="175">
        <f>'Domicílios'!F103 * F91*F$29</f>
        <v>24.81176208</v>
      </c>
      <c r="G184" s="176">
        <f>'Domicílios'!G103 * G91*G$29</f>
        <v>9.827399155</v>
      </c>
      <c r="H184" s="175">
        <f t="shared" si="93"/>
        <v>99.42809241</v>
      </c>
    </row>
    <row r="185">
      <c r="B185" s="42">
        <v>2050.0</v>
      </c>
      <c r="C185" s="177">
        <f>'Domicílios'!C104 * C92*C$29</f>
        <v>14.49418993</v>
      </c>
      <c r="D185" s="177">
        <f>'Domicílios'!D104 * D92*D$29</f>
        <v>42.36954023</v>
      </c>
      <c r="E185" s="177">
        <f>'Domicílios'!E104 * E92*E$29</f>
        <v>8.659447389</v>
      </c>
      <c r="F185" s="177">
        <f>'Domicílios'!F104 * F92*F$29</f>
        <v>25.03415892</v>
      </c>
      <c r="G185" s="178">
        <f>'Domicílios'!G104 * G92*G$29</f>
        <v>9.976673581</v>
      </c>
      <c r="H185" s="175">
        <f t="shared" si="93"/>
        <v>100.53401</v>
      </c>
    </row>
    <row r="187">
      <c r="C187" s="4" t="s">
        <v>81</v>
      </c>
      <c r="D187" s="24"/>
      <c r="E187" s="24"/>
      <c r="F187" s="24"/>
      <c r="G187" s="5"/>
    </row>
    <row r="188">
      <c r="B188" s="4" t="s">
        <v>1</v>
      </c>
      <c r="C188" s="25" t="s">
        <v>21</v>
      </c>
      <c r="D188" s="25" t="s">
        <v>22</v>
      </c>
      <c r="E188" s="25" t="s">
        <v>23</v>
      </c>
      <c r="F188" s="25" t="s">
        <v>24</v>
      </c>
      <c r="G188" s="7" t="s">
        <v>25</v>
      </c>
      <c r="H188" s="174" t="s">
        <v>56</v>
      </c>
    </row>
    <row r="189">
      <c r="B189" s="38">
        <v>2023.0</v>
      </c>
      <c r="C189" s="175">
        <f>'Domicílios'!C77 * C96*C$30</f>
        <v>10.35590582</v>
      </c>
      <c r="D189" s="175">
        <f>'Domicílios'!D77 * D96*D$30</f>
        <v>30.23217224</v>
      </c>
      <c r="E189" s="175">
        <f>'Domicílios'!E77 * E96*E$30</f>
        <v>5.460371398</v>
      </c>
      <c r="F189" s="175">
        <f>'Domicílios'!F77 * F96*F$30</f>
        <v>18.59792504</v>
      </c>
      <c r="G189" s="176">
        <f>'Domicílios'!G77 * G96*G$30</f>
        <v>6.299675407</v>
      </c>
      <c r="H189" s="175">
        <f t="shared" ref="H189:H216" si="94">sum(C189:G189)</f>
        <v>70.9460499</v>
      </c>
    </row>
    <row r="190">
      <c r="B190" s="38">
        <v>2024.0</v>
      </c>
      <c r="C190" s="175">
        <f>'Domicílios'!C78 * C97*C$30</f>
        <v>10.51334579</v>
      </c>
      <c r="D190" s="175">
        <f>'Domicílios'!D78 * D97*D$30</f>
        <v>30.6962858</v>
      </c>
      <c r="E190" s="175">
        <f>'Domicílios'!E78 * E97*E$30</f>
        <v>5.573584018</v>
      </c>
      <c r="F190" s="175">
        <f>'Domicílios'!F78 * F97*F$30</f>
        <v>18.85492504</v>
      </c>
      <c r="G190" s="176">
        <f>'Domicílios'!G78 * G97*G$30</f>
        <v>6.431176985</v>
      </c>
      <c r="H190" s="175">
        <f t="shared" si="94"/>
        <v>72.06931763</v>
      </c>
    </row>
    <row r="191">
      <c r="B191" s="38">
        <v>2025.0</v>
      </c>
      <c r="C191" s="175">
        <f>'Domicílios'!C79 * C98*C$30</f>
        <v>10.67081485</v>
      </c>
      <c r="D191" s="175">
        <f>'Domicílios'!D79 * D98*D$30</f>
        <v>31.16030947</v>
      </c>
      <c r="E191" s="175">
        <f>'Domicílios'!E79 * E98*E$30</f>
        <v>5.687252489</v>
      </c>
      <c r="F191" s="175">
        <f>'Domicílios'!F79 * F98*F$30</f>
        <v>19.11246033</v>
      </c>
      <c r="G191" s="176">
        <f>'Domicílios'!G79 * G98*G$30</f>
        <v>6.563687946</v>
      </c>
      <c r="H191" s="175">
        <f t="shared" si="94"/>
        <v>73.19452508</v>
      </c>
    </row>
    <row r="192">
      <c r="B192" s="38">
        <v>2026.0</v>
      </c>
      <c r="C192" s="175">
        <f>'Domicílios'!C80 * C99*C$30</f>
        <v>10.82824482</v>
      </c>
      <c r="D192" s="175">
        <f>'Domicílios'!D80 * D99*D$30</f>
        <v>31.62407503</v>
      </c>
      <c r="E192" s="175">
        <f>'Domicílios'!E80 * E99*E$30</f>
        <v>5.801346667</v>
      </c>
      <c r="F192" s="175">
        <f>'Domicílios'!F80 * F99*F$30</f>
        <v>19.37034543</v>
      </c>
      <c r="G192" s="176">
        <f>'Domicílios'!G80 * G99*G$30</f>
        <v>6.69714082</v>
      </c>
      <c r="H192" s="175">
        <f t="shared" si="94"/>
        <v>74.32115277</v>
      </c>
    </row>
    <row r="193">
      <c r="B193" s="38">
        <v>2027.0</v>
      </c>
      <c r="C193" s="175">
        <f>'Domicílios'!C81 * C100*C$30</f>
        <v>10.98553919</v>
      </c>
      <c r="D193" s="175">
        <f>'Domicílios'!D81 * D100*D$30</f>
        <v>32.08739342</v>
      </c>
      <c r="E193" s="175">
        <f>'Domicílios'!E81 * E100*E$30</f>
        <v>5.915834864</v>
      </c>
      <c r="F193" s="175">
        <f>'Domicílios'!F81 * F100*F$30</f>
        <v>19.62840332</v>
      </c>
      <c r="G193" s="176">
        <f>'Domicílios'!G81 * G100*G$30</f>
        <v>6.831520544</v>
      </c>
      <c r="H193" s="175">
        <f t="shared" si="94"/>
        <v>75.44869134</v>
      </c>
    </row>
    <row r="194">
      <c r="B194" s="38">
        <v>2028.0</v>
      </c>
      <c r="C194" s="175">
        <f>'Domicílios'!C82 * C101*C$30</f>
        <v>11.14259609</v>
      </c>
      <c r="D194" s="175">
        <f>'Domicílios'!D82 * D101*D$30</f>
        <v>32.55011335</v>
      </c>
      <c r="E194" s="175">
        <f>'Domicílios'!E82 * E101*E$30</f>
        <v>6.030694166</v>
      </c>
      <c r="F194" s="175">
        <f>'Domicílios'!F82 * F101*F$30</f>
        <v>19.88639693</v>
      </c>
      <c r="G194" s="176">
        <f>'Domicílios'!G82 * G101*G$30</f>
        <v>6.966814105</v>
      </c>
      <c r="H194" s="175">
        <f t="shared" si="94"/>
        <v>76.57661464</v>
      </c>
    </row>
    <row r="195">
      <c r="B195" s="38">
        <v>2029.0</v>
      </c>
      <c r="C195" s="175">
        <f>'Domicílios'!C83 * C102*C$30</f>
        <v>11.29937586</v>
      </c>
      <c r="D195" s="175">
        <f>'Domicílios'!D83 * D102*D$30</f>
        <v>33.01215558</v>
      </c>
      <c r="E195" s="175">
        <f>'Domicílios'!E83 * E102*E$30</f>
        <v>6.145949479</v>
      </c>
      <c r="F195" s="175">
        <f>'Domicílios'!F83 * F102*F$30</f>
        <v>20.14420542</v>
      </c>
      <c r="G195" s="176">
        <f>'Domicílios'!G83 * G102*G$30</f>
        <v>7.103036905</v>
      </c>
      <c r="H195" s="175">
        <f t="shared" si="94"/>
        <v>77.70472324</v>
      </c>
    </row>
    <row r="196">
      <c r="B196" s="38">
        <v>2030.0</v>
      </c>
      <c r="C196" s="175">
        <f>'Domicílios'!C84 * C103*C$30</f>
        <v>11.45588684</v>
      </c>
      <c r="D196" s="175">
        <f>'Domicílios'!D84 * D103*D$30</f>
        <v>33.4734983</v>
      </c>
      <c r="E196" s="175">
        <f>'Domicílios'!E84 * E103*E$30</f>
        <v>6.261649951</v>
      </c>
      <c r="F196" s="175">
        <f>'Domicílios'!F84 * F103*F$30</f>
        <v>20.40186468</v>
      </c>
      <c r="G196" s="176">
        <f>'Domicílios'!G84 * G103*G$30</f>
        <v>7.24020525</v>
      </c>
      <c r="H196" s="175">
        <f t="shared" si="94"/>
        <v>78.83310502</v>
      </c>
    </row>
    <row r="197">
      <c r="B197" s="38">
        <v>2031.0</v>
      </c>
      <c r="C197" s="175">
        <f>'Domicílios'!C85 * C104*C$30</f>
        <v>11.61213121</v>
      </c>
      <c r="D197" s="175">
        <f>'Domicílios'!D85 * D104*D$30</f>
        <v>33.93420399</v>
      </c>
      <c r="E197" s="175">
        <f>'Domicílios'!E85 * E104*E$30</f>
        <v>6.377947246</v>
      </c>
      <c r="F197" s="175">
        <f>'Domicílios'!F85 * F104*F$30</f>
        <v>20.65896007</v>
      </c>
      <c r="G197" s="176">
        <f>'Domicílios'!G85 * G104*G$30</f>
        <v>7.37825001</v>
      </c>
      <c r="H197" s="175">
        <f t="shared" si="94"/>
        <v>79.96149252</v>
      </c>
    </row>
    <row r="198">
      <c r="B198" s="38">
        <v>2032.0</v>
      </c>
      <c r="C198" s="175">
        <f>'Domicílios'!C86 * C105*C$30</f>
        <v>11.76807645</v>
      </c>
      <c r="D198" s="175">
        <f>'Domicílios'!D86 * D105*D$30</f>
        <v>34.3942546</v>
      </c>
      <c r="E198" s="175">
        <f>'Domicílios'!E86 * E105*E$30</f>
        <v>6.494966429</v>
      </c>
      <c r="F198" s="175">
        <f>'Domicílios'!F86 * F105*F$30</f>
        <v>20.91497303</v>
      </c>
      <c r="G198" s="176">
        <f>'Domicílios'!G86 * G105*G$30</f>
        <v>7.517110495</v>
      </c>
      <c r="H198" s="175">
        <f t="shared" si="94"/>
        <v>81.08938101</v>
      </c>
    </row>
    <row r="199">
      <c r="B199" s="38">
        <v>2033.0</v>
      </c>
      <c r="C199" s="175">
        <f>'Domicílios'!C87 * C106*C$30</f>
        <v>11.92369103</v>
      </c>
      <c r="D199" s="175">
        <f>'Domicílios'!D87 * D106*D$30</f>
        <v>34.85362519</v>
      </c>
      <c r="E199" s="175">
        <f>'Domicílios'!E87 * E106*E$30</f>
        <v>6.612731913</v>
      </c>
      <c r="F199" s="175">
        <f>'Domicílios'!F87 * F106*F$30</f>
        <v>21.16983402</v>
      </c>
      <c r="G199" s="176">
        <f>'Domicílios'!G87 * G106*G$30</f>
        <v>7.656829595</v>
      </c>
      <c r="H199" s="175">
        <f t="shared" si="94"/>
        <v>82.21671174</v>
      </c>
    </row>
    <row r="200">
      <c r="B200" s="38">
        <v>2034.0</v>
      </c>
      <c r="C200" s="175">
        <f>'Domicílios'!C88 * C107*C$30</f>
        <v>12.07898095</v>
      </c>
      <c r="D200" s="175">
        <f>'Domicílios'!D88 * D107*D$30</f>
        <v>35.31232682</v>
      </c>
      <c r="E200" s="175">
        <f>'Domicílios'!E88 * E107*E$30</f>
        <v>6.731292599</v>
      </c>
      <c r="F200" s="175">
        <f>'Domicílios'!F88 * F107*F$30</f>
        <v>21.42350521</v>
      </c>
      <c r="G200" s="176">
        <f>'Domicílios'!G88 * G107*G$30</f>
        <v>7.797468328</v>
      </c>
      <c r="H200" s="175">
        <f t="shared" si="94"/>
        <v>83.3435739</v>
      </c>
    </row>
    <row r="201">
      <c r="B201" s="38">
        <v>2035.0</v>
      </c>
      <c r="C201" s="175">
        <f>'Domicílios'!C89 * C108*C$30</f>
        <v>12.23398257</v>
      </c>
      <c r="D201" s="175">
        <f>'Domicílios'!D89 * D108*D$30</f>
        <v>35.77034642</v>
      </c>
      <c r="E201" s="175">
        <f>'Domicílios'!E89 * E108*E$30</f>
        <v>6.850682475</v>
      </c>
      <c r="F201" s="175">
        <f>'Domicílios'!F89 * F108*F$30</f>
        <v>21.67595018</v>
      </c>
      <c r="G201" s="176">
        <f>'Domicílios'!G89 * G108*G$30</f>
        <v>7.939058995</v>
      </c>
      <c r="H201" s="175">
        <f t="shared" si="94"/>
        <v>84.47002064</v>
      </c>
    </row>
    <row r="202">
      <c r="B202" s="38">
        <v>2036.0</v>
      </c>
      <c r="C202" s="175">
        <f>'Domicílios'!C90 * C109*C$30</f>
        <v>12.38870788</v>
      </c>
      <c r="D202" s="175">
        <f>'Domicílios'!D90 * D109*D$30</f>
        <v>36.22757902</v>
      </c>
      <c r="E202" s="175">
        <f>'Domicílios'!E90 * E109*E$30</f>
        <v>6.970908167</v>
      </c>
      <c r="F202" s="175">
        <f>'Domicílios'!F90 * F109*F$30</f>
        <v>21.92708899</v>
      </c>
      <c r="G202" s="176">
        <f>'Domicílios'!G90 * G109*G$30</f>
        <v>8.081563478</v>
      </c>
      <c r="H202" s="175">
        <f t="shared" si="94"/>
        <v>85.59584754</v>
      </c>
    </row>
    <row r="203">
      <c r="B203" s="38">
        <v>2037.0</v>
      </c>
      <c r="C203" s="175">
        <f>'Domicílios'!C91 * C110*C$30</f>
        <v>12.54317359</v>
      </c>
      <c r="D203" s="175">
        <f>'Domicílios'!D91 * D110*D$30</f>
        <v>36.6838989</v>
      </c>
      <c r="E203" s="175">
        <f>'Domicílios'!E91 * E110*E$30</f>
        <v>7.091965121</v>
      </c>
      <c r="F203" s="175">
        <f>'Domicílios'!F91 * F110*F$30</f>
        <v>22.176837</v>
      </c>
      <c r="G203" s="176">
        <f>'Domicílios'!G91 * G110*G$30</f>
        <v>8.224943415</v>
      </c>
      <c r="H203" s="175">
        <f t="shared" si="94"/>
        <v>86.72081803</v>
      </c>
    </row>
    <row r="204">
      <c r="B204" s="38">
        <v>2038.0</v>
      </c>
      <c r="C204" s="175">
        <f>'Domicílios'!C92 * C111*C$30</f>
        <v>12.69745419</v>
      </c>
      <c r="D204" s="175">
        <f>'Domicílios'!D92 * D111*D$30</f>
        <v>37.13936949</v>
      </c>
      <c r="E204" s="175">
        <f>'Domicílios'!E92 * E111*E$30</f>
        <v>7.213865623</v>
      </c>
      <c r="F204" s="175">
        <f>'Domicílios'!F92 * F111*F$30</f>
        <v>22.42515492</v>
      </c>
      <c r="G204" s="176">
        <f>'Domicílios'!G92 * G111*G$30</f>
        <v>8.369222502</v>
      </c>
      <c r="H204" s="175">
        <f t="shared" si="94"/>
        <v>87.84506673</v>
      </c>
    </row>
    <row r="205">
      <c r="B205" s="38">
        <v>2039.0</v>
      </c>
      <c r="C205" s="175">
        <f>'Domicílios'!C93 * C112*C$30</f>
        <v>12.85162216</v>
      </c>
      <c r="D205" s="175">
        <f>'Domicílios'!D93 * D112*D$30</f>
        <v>37.59403708</v>
      </c>
      <c r="E205" s="175">
        <f>'Domicílios'!E93 * E112*E$30</f>
        <v>7.336614544</v>
      </c>
      <c r="F205" s="175">
        <f>'Domicílios'!F93 * F112*F$30</f>
        <v>22.67199817</v>
      </c>
      <c r="G205" s="176">
        <f>'Domicílios'!G93 * G112*G$30</f>
        <v>8.514421568</v>
      </c>
      <c r="H205" s="175">
        <f t="shared" si="94"/>
        <v>88.96869352</v>
      </c>
    </row>
    <row r="206">
      <c r="B206" s="38">
        <v>2040.0</v>
      </c>
      <c r="C206" s="175">
        <f>'Domicílios'!C94 * C113*C$30</f>
        <v>13.00573918</v>
      </c>
      <c r="D206" s="175">
        <f>'Domicílios'!D94 * D113*D$30</f>
        <v>38.04796968</v>
      </c>
      <c r="E206" s="175">
        <f>'Domicílios'!E94 * E113*E$30</f>
        <v>7.460216522</v>
      </c>
      <c r="F206" s="175">
        <f>'Domicílios'!F94 * F113*F$30</f>
        <v>22.91735626</v>
      </c>
      <c r="G206" s="176">
        <f>'Domicílios'!G94 * G113*G$30</f>
        <v>8.660571235</v>
      </c>
      <c r="H206" s="175">
        <f t="shared" si="94"/>
        <v>90.09185288</v>
      </c>
    </row>
    <row r="207">
      <c r="B207" s="38">
        <v>2041.0</v>
      </c>
      <c r="C207" s="175">
        <f>'Domicílios'!C95 * C114*C$30</f>
        <v>13.1598551</v>
      </c>
      <c r="D207" s="175">
        <f>'Domicílios'!D95 * D114*D$30</f>
        <v>38.50127693</v>
      </c>
      <c r="E207" s="175">
        <f>'Domicílios'!E95 * E114*E$30</f>
        <v>7.584687867</v>
      </c>
      <c r="F207" s="175">
        <f>'Domicílios'!F95 * F114*F$30</f>
        <v>23.16121491</v>
      </c>
      <c r="G207" s="176">
        <f>'Domicílios'!G95 * G114*G$30</f>
        <v>8.807680251</v>
      </c>
      <c r="H207" s="175">
        <f t="shared" si="94"/>
        <v>91.21471506</v>
      </c>
    </row>
    <row r="208">
      <c r="B208" s="38">
        <v>2042.0</v>
      </c>
      <c r="C208" s="175">
        <f>'Domicílios'!C96 * C115*C$30</f>
        <v>13.31410334</v>
      </c>
      <c r="D208" s="175">
        <f>'Domicílios'!D96 * D115*D$30</f>
        <v>38.9541393</v>
      </c>
      <c r="E208" s="175">
        <f>'Domicílios'!E96 * E115*E$30</f>
        <v>7.710055272</v>
      </c>
      <c r="F208" s="175">
        <f>'Domicílios'!F96 * F115*F$30</f>
        <v>23.40359833</v>
      </c>
      <c r="G208" s="176">
        <f>'Domicílios'!G96 * G115*G$30</f>
        <v>8.955741791</v>
      </c>
      <c r="H208" s="175">
        <f t="shared" si="94"/>
        <v>92.33763804</v>
      </c>
    </row>
    <row r="209">
      <c r="B209" s="38">
        <v>2043.0</v>
      </c>
      <c r="C209" s="175">
        <f>'Domicílios'!C97 * C116*C$30</f>
        <v>13.46866444</v>
      </c>
      <c r="D209" s="175">
        <f>'Domicílios'!D97 * D116*D$30</f>
        <v>39.40675544</v>
      </c>
      <c r="E209" s="175">
        <f>'Domicílios'!E97 * E116*E$30</f>
        <v>7.836342648</v>
      </c>
      <c r="F209" s="175">
        <f>'Domicílios'!F97 * F116*F$30</f>
        <v>23.64451239</v>
      </c>
      <c r="G209" s="176">
        <f>'Domicílios'!G97 * G116*G$30</f>
        <v>9.104764298</v>
      </c>
      <c r="H209" s="175">
        <f t="shared" si="94"/>
        <v>93.46103922</v>
      </c>
    </row>
    <row r="210">
      <c r="B210" s="38">
        <v>2044.0</v>
      </c>
      <c r="C210" s="175">
        <f>'Domicílios'!C98 * C117*C$30</f>
        <v>13.62362999</v>
      </c>
      <c r="D210" s="175">
        <f>'Domicílios'!D98 * D117*D$30</f>
        <v>39.85923003</v>
      </c>
      <c r="E210" s="175">
        <f>'Domicílios'!E98 * E117*E$30</f>
        <v>7.963537161</v>
      </c>
      <c r="F210" s="175">
        <f>'Domicílios'!F98 * F117*F$30</f>
        <v>23.8838902</v>
      </c>
      <c r="G210" s="176">
        <f>'Domicílios'!G98 * G117*G$30</f>
        <v>9.254744328</v>
      </c>
      <c r="H210" s="175">
        <f t="shared" si="94"/>
        <v>94.58503171</v>
      </c>
    </row>
    <row r="211">
      <c r="B211" s="38">
        <v>2045.0</v>
      </c>
      <c r="C211" s="175">
        <f>'Domicílios'!C99 * C118*C$30</f>
        <v>13.77904336</v>
      </c>
      <c r="D211" s="175">
        <f>'Domicílios'!D99 * D118*D$30</f>
        <v>40.3116617</v>
      </c>
      <c r="E211" s="175">
        <f>'Domicílios'!E99 * E118*E$30</f>
        <v>8.091618869</v>
      </c>
      <c r="F211" s="175">
        <f>'Domicílios'!F99 * F118*F$30</f>
        <v>24.12168629</v>
      </c>
      <c r="G211" s="176">
        <f>'Domicílios'!G99 * G118*G$30</f>
        <v>9.405698751</v>
      </c>
      <c r="H211" s="175">
        <f t="shared" si="94"/>
        <v>95.70970897</v>
      </c>
    </row>
    <row r="212">
      <c r="B212" s="38">
        <v>2046.0</v>
      </c>
      <c r="C212" s="175">
        <f>'Domicílios'!C100 * C119*C$30</f>
        <v>13.934938</v>
      </c>
      <c r="D212" s="175">
        <f>'Domicílios'!D100 * D119*D$30</f>
        <v>40.76415062</v>
      </c>
      <c r="E212" s="175">
        <f>'Domicílios'!E100 * E119*E$30</f>
        <v>8.220607106</v>
      </c>
      <c r="F212" s="175">
        <f>'Domicílios'!F100 * F119*F$30</f>
        <v>24.35783828</v>
      </c>
      <c r="G212" s="176">
        <f>'Domicílios'!G100 * G119*G$30</f>
        <v>9.557655974</v>
      </c>
      <c r="H212" s="175">
        <f t="shared" si="94"/>
        <v>96.83518997</v>
      </c>
    </row>
    <row r="213">
      <c r="B213" s="38">
        <v>2047.0</v>
      </c>
      <c r="C213" s="175">
        <f>'Domicílios'!C101 * C120*C$30</f>
        <v>14.091419</v>
      </c>
      <c r="D213" s="175">
        <f>'Domicílios'!D101 * D120*D$30</f>
        <v>41.21685735</v>
      </c>
      <c r="E213" s="175">
        <f>'Domicílios'!E101 * E120*E$30</f>
        <v>8.350546344</v>
      </c>
      <c r="F213" s="175">
        <f>'Domicílios'!F101 * F120*F$30</f>
        <v>24.59234195</v>
      </c>
      <c r="G213" s="176">
        <f>'Domicílios'!G101 * G120*G$30</f>
        <v>9.710633039</v>
      </c>
      <c r="H213" s="175">
        <f t="shared" si="94"/>
        <v>97.96179769</v>
      </c>
    </row>
    <row r="214">
      <c r="B214" s="38">
        <v>2048.0</v>
      </c>
      <c r="C214" s="175">
        <f>'Domicílios'!C102 * C121*C$30</f>
        <v>14.24860843</v>
      </c>
      <c r="D214" s="175">
        <f>'Domicílios'!D102 * D121*D$30</f>
        <v>41.66993359</v>
      </c>
      <c r="E214" s="175">
        <f>'Domicílios'!E102 * E121*E$30</f>
        <v>8.481459359</v>
      </c>
      <c r="F214" s="175">
        <f>'Domicílios'!F102 * F121*F$30</f>
        <v>24.82518967</v>
      </c>
      <c r="G214" s="176">
        <f>'Domicílios'!G102 * G121*G$30</f>
        <v>9.864611484</v>
      </c>
      <c r="H214" s="175">
        <f t="shared" si="94"/>
        <v>99.08980253</v>
      </c>
    </row>
    <row r="215">
      <c r="B215" s="38">
        <v>2049.0</v>
      </c>
      <c r="C215" s="175">
        <f>'Domicílios'!C103 * C122*C$30</f>
        <v>14.40651923</v>
      </c>
      <c r="D215" s="175">
        <f>'Domicílios'!D103 * D122*D$30</f>
        <v>42.12343405</v>
      </c>
      <c r="E215" s="175">
        <f>'Domicílios'!E103 * E122*E$30</f>
        <v>8.613314278</v>
      </c>
      <c r="F215" s="175">
        <f>'Domicílios'!F103 * F122*F$30</f>
        <v>25.05629571</v>
      </c>
      <c r="G215" s="176">
        <f>'Domicílios'!G103 * G122*G$30</f>
        <v>10.01955976</v>
      </c>
      <c r="H215" s="175">
        <f t="shared" si="94"/>
        <v>100.219123</v>
      </c>
    </row>
    <row r="216">
      <c r="B216" s="42">
        <v>2050.0</v>
      </c>
      <c r="C216" s="177">
        <f>'Domicílios'!C104 * C123*C$30</f>
        <v>14.565122</v>
      </c>
      <c r="D216" s="177">
        <f>'Domicílios'!D104 * D123*D$30</f>
        <v>42.57737105</v>
      </c>
      <c r="E216" s="177">
        <f>'Domicílios'!E104 * E123*E$30</f>
        <v>8.746080148</v>
      </c>
      <c r="F216" s="177">
        <f>'Domicílios'!F104 * F123*F$30</f>
        <v>25.28555976</v>
      </c>
      <c r="G216" s="178">
        <f>'Domicílios'!G104 * G123*G$30</f>
        <v>10.17549139</v>
      </c>
      <c r="H216" s="175">
        <f t="shared" si="94"/>
        <v>101.3496244</v>
      </c>
    </row>
  </sheetData>
  <mergeCells count="11">
    <mergeCell ref="B20:G20"/>
    <mergeCell ref="B26:G26"/>
    <mergeCell ref="C156:G156"/>
    <mergeCell ref="C187:G187"/>
    <mergeCell ref="B2:G2"/>
    <mergeCell ref="B8:G8"/>
    <mergeCell ref="B14:G14"/>
    <mergeCell ref="C32:G32"/>
    <mergeCell ref="C63:G63"/>
    <mergeCell ref="C94:G94"/>
    <mergeCell ref="C125:G125"/>
  </mergeCells>
  <drawing r:id="rId1"/>
  <tableParts count="6">
    <tablePart r:id="rId8"/>
    <tablePart r:id="rId9"/>
    <tablePart r:id="rId10"/>
    <tablePart r:id="rId11"/>
    <tablePart r:id="rId12"/>
    <tablePart r:id="rId1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6.75"/>
    <col customWidth="1" min="2" max="3" width="16.5"/>
    <col customWidth="1" min="8" max="8" width="20.63"/>
  </cols>
  <sheetData>
    <row r="2">
      <c r="B2" s="65" t="s">
        <v>72</v>
      </c>
      <c r="C2" s="122"/>
      <c r="D2" s="122"/>
      <c r="E2" s="122"/>
      <c r="F2" s="122"/>
      <c r="G2" s="123"/>
    </row>
    <row r="3">
      <c r="B3" s="65" t="s">
        <v>1</v>
      </c>
      <c r="C3" s="66" t="s">
        <v>8</v>
      </c>
      <c r="D3" s="66" t="s">
        <v>9</v>
      </c>
      <c r="E3" s="66" t="s">
        <v>10</v>
      </c>
      <c r="F3" s="66" t="s">
        <v>11</v>
      </c>
      <c r="G3" s="67" t="s">
        <v>12</v>
      </c>
    </row>
    <row r="4">
      <c r="B4" s="149">
        <v>1997.0</v>
      </c>
      <c r="C4" s="150">
        <v>0.17</v>
      </c>
      <c r="D4" s="150">
        <v>0.17</v>
      </c>
      <c r="E4" s="150">
        <v>0.17</v>
      </c>
      <c r="F4" s="150">
        <v>0.18</v>
      </c>
      <c r="G4" s="151">
        <v>0.17</v>
      </c>
    </row>
    <row r="5">
      <c r="B5" s="152">
        <v>2005.0</v>
      </c>
      <c r="C5" s="153">
        <v>0.18</v>
      </c>
      <c r="D5" s="153">
        <v>0.18</v>
      </c>
      <c r="E5" s="153">
        <v>0.14</v>
      </c>
      <c r="F5" s="153">
        <v>0.2</v>
      </c>
      <c r="G5" s="154">
        <v>0.12</v>
      </c>
    </row>
    <row r="6">
      <c r="B6" s="155">
        <v>2019.0</v>
      </c>
      <c r="C6" s="156">
        <v>0.18</v>
      </c>
      <c r="D6" s="156">
        <v>0.32</v>
      </c>
      <c r="E6" s="156">
        <v>0.19</v>
      </c>
      <c r="F6" s="156">
        <v>0.09</v>
      </c>
      <c r="G6" s="157">
        <v>0.13</v>
      </c>
    </row>
    <row r="7">
      <c r="B7" s="21"/>
      <c r="C7" s="21"/>
      <c r="D7" s="21"/>
      <c r="E7" s="21"/>
      <c r="F7" s="21"/>
      <c r="G7" s="21"/>
      <c r="H7" s="21"/>
    </row>
    <row r="8">
      <c r="B8" s="158" t="s">
        <v>73</v>
      </c>
      <c r="C8" s="159"/>
      <c r="D8" s="159"/>
      <c r="E8" s="159"/>
      <c r="F8" s="159"/>
      <c r="G8" s="160"/>
    </row>
    <row r="9">
      <c r="B9" s="161" t="s">
        <v>1</v>
      </c>
      <c r="C9" s="162" t="s">
        <v>8</v>
      </c>
      <c r="D9" s="162" t="s">
        <v>9</v>
      </c>
      <c r="E9" s="162" t="s">
        <v>10</v>
      </c>
      <c r="F9" s="162" t="s">
        <v>11</v>
      </c>
      <c r="G9" s="163" t="s">
        <v>12</v>
      </c>
    </row>
    <row r="10">
      <c r="B10" s="149">
        <v>1997.0</v>
      </c>
      <c r="C10" s="164">
        <f> 1 - 0.8431</f>
        <v>0.1569</v>
      </c>
      <c r="D10" s="164">
        <f>1 - 0.8418</f>
        <v>0.1582</v>
      </c>
      <c r="E10" s="164">
        <f> 1 - 0.8387</f>
        <v>0.1613</v>
      </c>
      <c r="F10" s="164">
        <f>1 - 0.8331</f>
        <v>0.1669</v>
      </c>
      <c r="G10" s="165">
        <f> 1 - 0.8397</f>
        <v>0.1603</v>
      </c>
    </row>
    <row r="11">
      <c r="B11" s="152">
        <v>2005.0</v>
      </c>
      <c r="C11" s="166">
        <v>0.170599999999999</v>
      </c>
      <c r="D11" s="166">
        <v>0.1643</v>
      </c>
      <c r="E11" s="166">
        <v>0.135299999999999</v>
      </c>
      <c r="F11" s="166">
        <v>0.189799999999999</v>
      </c>
      <c r="G11" s="167">
        <v>0.1095</v>
      </c>
    </row>
    <row r="12">
      <c r="B12" s="155">
        <v>2019.0</v>
      </c>
      <c r="C12" s="168">
        <v>0.1771</v>
      </c>
      <c r="D12" s="168">
        <v>0.3034</v>
      </c>
      <c r="E12" s="168">
        <v>0.1804</v>
      </c>
      <c r="F12" s="168">
        <v>0.0836</v>
      </c>
      <c r="G12" s="169">
        <v>0.119099999999999</v>
      </c>
    </row>
    <row r="14">
      <c r="B14" s="158" t="s">
        <v>74</v>
      </c>
      <c r="C14" s="159"/>
      <c r="D14" s="159"/>
      <c r="E14" s="159"/>
      <c r="F14" s="159"/>
      <c r="G14" s="160"/>
    </row>
    <row r="15">
      <c r="B15" s="161" t="s">
        <v>1</v>
      </c>
      <c r="C15" s="162" t="s">
        <v>8</v>
      </c>
      <c r="D15" s="162" t="s">
        <v>9</v>
      </c>
      <c r="E15" s="162" t="s">
        <v>10</v>
      </c>
      <c r="F15" s="162" t="s">
        <v>11</v>
      </c>
      <c r="G15" s="163" t="s">
        <v>12</v>
      </c>
    </row>
    <row r="16">
      <c r="B16" s="149">
        <v>1997.0</v>
      </c>
      <c r="C16" s="150">
        <f t="shared" ref="C16:G16" si="1">C4/C10</f>
        <v>1.08349267</v>
      </c>
      <c r="D16" s="150">
        <f t="shared" si="1"/>
        <v>1.074589128</v>
      </c>
      <c r="E16" s="150">
        <f t="shared" si="1"/>
        <v>1.053936764</v>
      </c>
      <c r="F16" s="150">
        <f t="shared" si="1"/>
        <v>1.078490114</v>
      </c>
      <c r="G16" s="151">
        <f t="shared" si="1"/>
        <v>1.060511541</v>
      </c>
    </row>
    <row r="17">
      <c r="B17" s="152">
        <v>2005.0</v>
      </c>
      <c r="C17" s="153">
        <f t="shared" ref="C17:G17" si="2">C5/C11</f>
        <v>1.055099648</v>
      </c>
      <c r="D17" s="153">
        <f t="shared" si="2"/>
        <v>1.095556908</v>
      </c>
      <c r="E17" s="153">
        <f t="shared" si="2"/>
        <v>1.03473762</v>
      </c>
      <c r="F17" s="153">
        <f t="shared" si="2"/>
        <v>1.05374078</v>
      </c>
      <c r="G17" s="154">
        <f t="shared" si="2"/>
        <v>1.095890411</v>
      </c>
    </row>
    <row r="18">
      <c r="B18" s="155">
        <v>2019.0</v>
      </c>
      <c r="C18" s="156">
        <f t="shared" ref="C18:G18" si="3">C6/C12</f>
        <v>1.016374929</v>
      </c>
      <c r="D18" s="156">
        <f t="shared" si="3"/>
        <v>1.05471325</v>
      </c>
      <c r="E18" s="156">
        <f t="shared" si="3"/>
        <v>1.053215078</v>
      </c>
      <c r="F18" s="156">
        <f t="shared" si="3"/>
        <v>1.076555024</v>
      </c>
      <c r="G18" s="157">
        <f t="shared" si="3"/>
        <v>1.091519731</v>
      </c>
    </row>
    <row r="20">
      <c r="B20" s="158" t="s">
        <v>75</v>
      </c>
      <c r="C20" s="159"/>
      <c r="D20" s="159"/>
      <c r="E20" s="159"/>
      <c r="F20" s="159"/>
      <c r="G20" s="160"/>
    </row>
    <row r="21">
      <c r="B21" s="161" t="s">
        <v>1</v>
      </c>
      <c r="C21" s="162" t="s">
        <v>8</v>
      </c>
      <c r="D21" s="162" t="s">
        <v>9</v>
      </c>
      <c r="E21" s="162" t="s">
        <v>10</v>
      </c>
      <c r="F21" s="162" t="s">
        <v>11</v>
      </c>
      <c r="G21" s="163" t="s">
        <v>12</v>
      </c>
    </row>
    <row r="22">
      <c r="B22" s="149" t="s">
        <v>76</v>
      </c>
      <c r="C22" s="100">
        <f t="shared" ref="C22:G22" si="4">C12</f>
        <v>0.1771</v>
      </c>
      <c r="D22" s="100">
        <f t="shared" si="4"/>
        <v>0.3034</v>
      </c>
      <c r="E22" s="100">
        <f t="shared" si="4"/>
        <v>0.1804</v>
      </c>
      <c r="F22" s="100">
        <f t="shared" si="4"/>
        <v>0.0836</v>
      </c>
      <c r="G22" s="101">
        <f t="shared" si="4"/>
        <v>0.1191</v>
      </c>
    </row>
    <row r="23">
      <c r="B23" s="152" t="s">
        <v>41</v>
      </c>
      <c r="C23" s="102">
        <v>0.25</v>
      </c>
      <c r="D23" s="102">
        <v>0.35</v>
      </c>
      <c r="E23" s="102">
        <v>0.25</v>
      </c>
      <c r="F23" s="102">
        <v>0.15</v>
      </c>
      <c r="G23" s="103">
        <v>0.18</v>
      </c>
    </row>
    <row r="24">
      <c r="B24" s="155" t="s">
        <v>77</v>
      </c>
      <c r="C24" s="104">
        <v>0.3</v>
      </c>
      <c r="D24" s="104">
        <v>0.4</v>
      </c>
      <c r="E24" s="104">
        <v>0.3</v>
      </c>
      <c r="F24" s="104">
        <v>0.2</v>
      </c>
      <c r="G24" s="105">
        <v>0.25</v>
      </c>
    </row>
    <row r="26">
      <c r="B26" s="158" t="s">
        <v>78</v>
      </c>
      <c r="C26" s="159"/>
      <c r="D26" s="159"/>
      <c r="E26" s="159"/>
      <c r="F26" s="159"/>
      <c r="G26" s="160"/>
    </row>
    <row r="27">
      <c r="B27" s="161" t="s">
        <v>1</v>
      </c>
      <c r="C27" s="162" t="s">
        <v>8</v>
      </c>
      <c r="D27" s="162" t="s">
        <v>9</v>
      </c>
      <c r="E27" s="162" t="s">
        <v>10</v>
      </c>
      <c r="F27" s="162" t="s">
        <v>11</v>
      </c>
      <c r="G27" s="163" t="s">
        <v>12</v>
      </c>
    </row>
    <row r="28">
      <c r="B28" s="149" t="s">
        <v>76</v>
      </c>
      <c r="C28" s="150">
        <f t="shared" ref="C28:G28" si="5">C$12*C$18+(C22-C$12)*1</f>
        <v>0.18</v>
      </c>
      <c r="D28" s="150">
        <f t="shared" si="5"/>
        <v>0.32</v>
      </c>
      <c r="E28" s="150">
        <f t="shared" si="5"/>
        <v>0.19</v>
      </c>
      <c r="F28" s="150">
        <f t="shared" si="5"/>
        <v>0.09</v>
      </c>
      <c r="G28" s="151">
        <f t="shared" si="5"/>
        <v>0.13</v>
      </c>
    </row>
    <row r="29">
      <c r="B29" s="152" t="s">
        <v>41</v>
      </c>
      <c r="C29" s="153">
        <f t="shared" ref="C29:G29" si="6">C$12*C$18+(C23-C$12)*1</f>
        <v>0.2529</v>
      </c>
      <c r="D29" s="153">
        <f t="shared" si="6"/>
        <v>0.3666</v>
      </c>
      <c r="E29" s="153">
        <f t="shared" si="6"/>
        <v>0.2596</v>
      </c>
      <c r="F29" s="153">
        <f t="shared" si="6"/>
        <v>0.1564</v>
      </c>
      <c r="G29" s="154">
        <f t="shared" si="6"/>
        <v>0.1909</v>
      </c>
    </row>
    <row r="30">
      <c r="B30" s="155" t="s">
        <v>77</v>
      </c>
      <c r="C30" s="156">
        <f t="shared" ref="C30:G30" si="7">C$12*C$18+(C24-C$12)*1</f>
        <v>0.3029</v>
      </c>
      <c r="D30" s="156">
        <f t="shared" si="7"/>
        <v>0.4166</v>
      </c>
      <c r="E30" s="156">
        <f t="shared" si="7"/>
        <v>0.3096</v>
      </c>
      <c r="F30" s="156">
        <f t="shared" si="7"/>
        <v>0.2064</v>
      </c>
      <c r="G30" s="157">
        <f t="shared" si="7"/>
        <v>0.2609</v>
      </c>
    </row>
    <row r="32">
      <c r="C32" s="4" t="s">
        <v>79</v>
      </c>
      <c r="D32" s="24"/>
      <c r="E32" s="24"/>
      <c r="F32" s="24"/>
      <c r="G32" s="5"/>
      <c r="H32" s="21"/>
    </row>
    <row r="33">
      <c r="B33" s="4" t="s">
        <v>1</v>
      </c>
      <c r="C33" s="25" t="s">
        <v>21</v>
      </c>
      <c r="D33" s="25" t="s">
        <v>22</v>
      </c>
      <c r="E33" s="25" t="s">
        <v>23</v>
      </c>
      <c r="F33" s="25" t="s">
        <v>24</v>
      </c>
      <c r="G33" s="7" t="s">
        <v>25</v>
      </c>
      <c r="H33" s="21"/>
    </row>
    <row r="34">
      <c r="B34" s="38">
        <v>2023.0</v>
      </c>
      <c r="C34" s="170">
        <f t="shared" ref="C34:G34" si="8">C$12</f>
        <v>0.1771</v>
      </c>
      <c r="D34" s="170">
        <f t="shared" si="8"/>
        <v>0.3034</v>
      </c>
      <c r="E34" s="170">
        <f t="shared" si="8"/>
        <v>0.1804</v>
      </c>
      <c r="F34" s="170">
        <f t="shared" si="8"/>
        <v>0.0836</v>
      </c>
      <c r="G34" s="171">
        <f t="shared" si="8"/>
        <v>0.1191</v>
      </c>
      <c r="H34" s="21"/>
    </row>
    <row r="35">
      <c r="B35" s="38">
        <v>2024.0</v>
      </c>
      <c r="C35" s="170">
        <f t="shared" ref="C35:G35" si="9">(((C$61-C$34) / ($B$61-$B$34)) * ($B35-$B$34))+C$34</f>
        <v>0.1771</v>
      </c>
      <c r="D35" s="170">
        <f t="shared" si="9"/>
        <v>0.3034</v>
      </c>
      <c r="E35" s="170">
        <f t="shared" si="9"/>
        <v>0.1804</v>
      </c>
      <c r="F35" s="170">
        <f t="shared" si="9"/>
        <v>0.0836</v>
      </c>
      <c r="G35" s="171">
        <f t="shared" si="9"/>
        <v>0.1191</v>
      </c>
      <c r="H35" s="21"/>
    </row>
    <row r="36">
      <c r="B36" s="38">
        <v>2025.0</v>
      </c>
      <c r="C36" s="170">
        <f t="shared" ref="C36:G36" si="10">(((C$61-C$34) / ($B$61-$B$34)) * ($B36-$B$34))+C$34</f>
        <v>0.1771</v>
      </c>
      <c r="D36" s="170">
        <f t="shared" si="10"/>
        <v>0.3034</v>
      </c>
      <c r="E36" s="170">
        <f t="shared" si="10"/>
        <v>0.1804</v>
      </c>
      <c r="F36" s="170">
        <f t="shared" si="10"/>
        <v>0.0836</v>
      </c>
      <c r="G36" s="171">
        <f t="shared" si="10"/>
        <v>0.1191</v>
      </c>
      <c r="H36" s="21"/>
    </row>
    <row r="37">
      <c r="B37" s="38">
        <v>2026.0</v>
      </c>
      <c r="C37" s="170">
        <f t="shared" ref="C37:G37" si="11">(((C$61-C$34) / ($B$61-$B$34)) * ($B37-$B$34))+C$34</f>
        <v>0.1771</v>
      </c>
      <c r="D37" s="170">
        <f t="shared" si="11"/>
        <v>0.3034</v>
      </c>
      <c r="E37" s="170">
        <f t="shared" si="11"/>
        <v>0.1804</v>
      </c>
      <c r="F37" s="170">
        <f t="shared" si="11"/>
        <v>0.0836</v>
      </c>
      <c r="G37" s="171">
        <f t="shared" si="11"/>
        <v>0.1191</v>
      </c>
      <c r="H37" s="21"/>
    </row>
    <row r="38">
      <c r="B38" s="38">
        <v>2027.0</v>
      </c>
      <c r="C38" s="170">
        <f t="shared" ref="C38:G38" si="12">(((C$61-C$34) / ($B$61-$B$34)) * ($B38-$B$34))+C$34</f>
        <v>0.1771</v>
      </c>
      <c r="D38" s="170">
        <f t="shared" si="12"/>
        <v>0.3034</v>
      </c>
      <c r="E38" s="170">
        <f t="shared" si="12"/>
        <v>0.1804</v>
      </c>
      <c r="F38" s="170">
        <f t="shared" si="12"/>
        <v>0.0836</v>
      </c>
      <c r="G38" s="171">
        <f t="shared" si="12"/>
        <v>0.1191</v>
      </c>
      <c r="H38" s="21"/>
    </row>
    <row r="39">
      <c r="B39" s="38">
        <v>2028.0</v>
      </c>
      <c r="C39" s="170">
        <f t="shared" ref="C39:G39" si="13">(((C$61-C$34) / ($B$61-$B$34)) * ($B39-$B$34))+C$34</f>
        <v>0.1771</v>
      </c>
      <c r="D39" s="170">
        <f t="shared" si="13"/>
        <v>0.3034</v>
      </c>
      <c r="E39" s="170">
        <f t="shared" si="13"/>
        <v>0.1804</v>
      </c>
      <c r="F39" s="170">
        <f t="shared" si="13"/>
        <v>0.0836</v>
      </c>
      <c r="G39" s="171">
        <f t="shared" si="13"/>
        <v>0.1191</v>
      </c>
      <c r="H39" s="21"/>
    </row>
    <row r="40">
      <c r="B40" s="38">
        <v>2029.0</v>
      </c>
      <c r="C40" s="170">
        <f t="shared" ref="C40:G40" si="14">(((C$61-C$34) / ($B$61-$B$34)) * ($B40-$B$34))+C$34</f>
        <v>0.1771</v>
      </c>
      <c r="D40" s="170">
        <f t="shared" si="14"/>
        <v>0.3034</v>
      </c>
      <c r="E40" s="170">
        <f t="shared" si="14"/>
        <v>0.1804</v>
      </c>
      <c r="F40" s="170">
        <f t="shared" si="14"/>
        <v>0.0836</v>
      </c>
      <c r="G40" s="171">
        <f t="shared" si="14"/>
        <v>0.1191</v>
      </c>
      <c r="H40" s="21"/>
    </row>
    <row r="41">
      <c r="B41" s="38">
        <v>2030.0</v>
      </c>
      <c r="C41" s="170">
        <f t="shared" ref="C41:G41" si="15">(((C$61-C$34) / ($B$61-$B$34)) * ($B41-$B$34))+C$34</f>
        <v>0.1771</v>
      </c>
      <c r="D41" s="170">
        <f t="shared" si="15"/>
        <v>0.3034</v>
      </c>
      <c r="E41" s="170">
        <f t="shared" si="15"/>
        <v>0.1804</v>
      </c>
      <c r="F41" s="170">
        <f t="shared" si="15"/>
        <v>0.0836</v>
      </c>
      <c r="G41" s="171">
        <f t="shared" si="15"/>
        <v>0.1191</v>
      </c>
      <c r="H41" s="21"/>
    </row>
    <row r="42">
      <c r="B42" s="38">
        <v>2031.0</v>
      </c>
      <c r="C42" s="170">
        <f t="shared" ref="C42:G42" si="16">(((C$61-C$34) / ($B$61-$B$34)) * ($B42-$B$34))+C$34</f>
        <v>0.1771</v>
      </c>
      <c r="D42" s="170">
        <f t="shared" si="16"/>
        <v>0.3034</v>
      </c>
      <c r="E42" s="170">
        <f t="shared" si="16"/>
        <v>0.1804</v>
      </c>
      <c r="F42" s="170">
        <f t="shared" si="16"/>
        <v>0.0836</v>
      </c>
      <c r="G42" s="171">
        <f t="shared" si="16"/>
        <v>0.1191</v>
      </c>
      <c r="H42" s="21"/>
    </row>
    <row r="43">
      <c r="B43" s="38">
        <v>2032.0</v>
      </c>
      <c r="C43" s="170">
        <f t="shared" ref="C43:G43" si="17">(((C$61-C$34) / ($B$61-$B$34)) * ($B43-$B$34))+C$34</f>
        <v>0.1771</v>
      </c>
      <c r="D43" s="170">
        <f t="shared" si="17"/>
        <v>0.3034</v>
      </c>
      <c r="E43" s="170">
        <f t="shared" si="17"/>
        <v>0.1804</v>
      </c>
      <c r="F43" s="170">
        <f t="shared" si="17"/>
        <v>0.0836</v>
      </c>
      <c r="G43" s="171">
        <f t="shared" si="17"/>
        <v>0.1191</v>
      </c>
      <c r="H43" s="21"/>
    </row>
    <row r="44">
      <c r="B44" s="38">
        <v>2033.0</v>
      </c>
      <c r="C44" s="170">
        <f t="shared" ref="C44:G44" si="18">(((C$61-C$34) / ($B$61-$B$34)) * ($B44-$B$34))+C$34</f>
        <v>0.1771</v>
      </c>
      <c r="D44" s="170">
        <f t="shared" si="18"/>
        <v>0.3034</v>
      </c>
      <c r="E44" s="170">
        <f t="shared" si="18"/>
        <v>0.1804</v>
      </c>
      <c r="F44" s="170">
        <f t="shared" si="18"/>
        <v>0.0836</v>
      </c>
      <c r="G44" s="171">
        <f t="shared" si="18"/>
        <v>0.1191</v>
      </c>
      <c r="H44" s="21"/>
    </row>
    <row r="45">
      <c r="B45" s="38">
        <v>2034.0</v>
      </c>
      <c r="C45" s="170">
        <f t="shared" ref="C45:G45" si="19">(((C$61-C$34) / ($B$61-$B$34)) * ($B45-$B$34))+C$34</f>
        <v>0.1771</v>
      </c>
      <c r="D45" s="170">
        <f t="shared" si="19"/>
        <v>0.3034</v>
      </c>
      <c r="E45" s="170">
        <f t="shared" si="19"/>
        <v>0.1804</v>
      </c>
      <c r="F45" s="170">
        <f t="shared" si="19"/>
        <v>0.0836</v>
      </c>
      <c r="G45" s="171">
        <f t="shared" si="19"/>
        <v>0.1191</v>
      </c>
      <c r="H45" s="21"/>
    </row>
    <row r="46">
      <c r="B46" s="38">
        <v>2035.0</v>
      </c>
      <c r="C46" s="170">
        <f t="shared" ref="C46:G46" si="20">(((C$61-C$34) / ($B$61-$B$34)) * ($B46-$B$34))+C$34</f>
        <v>0.1771</v>
      </c>
      <c r="D46" s="170">
        <f t="shared" si="20"/>
        <v>0.3034</v>
      </c>
      <c r="E46" s="170">
        <f t="shared" si="20"/>
        <v>0.1804</v>
      </c>
      <c r="F46" s="170">
        <f t="shared" si="20"/>
        <v>0.0836</v>
      </c>
      <c r="G46" s="171">
        <f t="shared" si="20"/>
        <v>0.1191</v>
      </c>
      <c r="H46" s="21"/>
    </row>
    <row r="47">
      <c r="B47" s="38">
        <v>2036.0</v>
      </c>
      <c r="C47" s="170">
        <f t="shared" ref="C47:G47" si="21">(((C$61-C$34) / ($B$61-$B$34)) * ($B47-$B$34))+C$34</f>
        <v>0.1771</v>
      </c>
      <c r="D47" s="170">
        <f t="shared" si="21"/>
        <v>0.3034</v>
      </c>
      <c r="E47" s="170">
        <f t="shared" si="21"/>
        <v>0.1804</v>
      </c>
      <c r="F47" s="170">
        <f t="shared" si="21"/>
        <v>0.0836</v>
      </c>
      <c r="G47" s="171">
        <f t="shared" si="21"/>
        <v>0.1191</v>
      </c>
      <c r="H47" s="21"/>
    </row>
    <row r="48">
      <c r="B48" s="38">
        <v>2037.0</v>
      </c>
      <c r="C48" s="170">
        <f t="shared" ref="C48:G48" si="22">(((C$61-C$34) / ($B$61-$B$34)) * ($B48-$B$34))+C$34</f>
        <v>0.1771</v>
      </c>
      <c r="D48" s="170">
        <f t="shared" si="22"/>
        <v>0.3034</v>
      </c>
      <c r="E48" s="170">
        <f t="shared" si="22"/>
        <v>0.1804</v>
      </c>
      <c r="F48" s="170">
        <f t="shared" si="22"/>
        <v>0.0836</v>
      </c>
      <c r="G48" s="171">
        <f t="shared" si="22"/>
        <v>0.1191</v>
      </c>
      <c r="H48" s="21"/>
    </row>
    <row r="49">
      <c r="B49" s="38">
        <v>2038.0</v>
      </c>
      <c r="C49" s="170">
        <f t="shared" ref="C49:G49" si="23">(((C$61-C$34) / ($B$61-$B$34)) * ($B49-$B$34))+C$34</f>
        <v>0.1771</v>
      </c>
      <c r="D49" s="170">
        <f t="shared" si="23"/>
        <v>0.3034</v>
      </c>
      <c r="E49" s="170">
        <f t="shared" si="23"/>
        <v>0.1804</v>
      </c>
      <c r="F49" s="170">
        <f t="shared" si="23"/>
        <v>0.0836</v>
      </c>
      <c r="G49" s="171">
        <f t="shared" si="23"/>
        <v>0.1191</v>
      </c>
      <c r="H49" s="21"/>
    </row>
    <row r="50">
      <c r="B50" s="38">
        <v>2039.0</v>
      </c>
      <c r="C50" s="170">
        <f t="shared" ref="C50:G50" si="24">(((C$61-C$34) / ($B$61-$B$34)) * ($B50-$B$34))+C$34</f>
        <v>0.1771</v>
      </c>
      <c r="D50" s="170">
        <f t="shared" si="24"/>
        <v>0.3034</v>
      </c>
      <c r="E50" s="170">
        <f t="shared" si="24"/>
        <v>0.1804</v>
      </c>
      <c r="F50" s="170">
        <f t="shared" si="24"/>
        <v>0.0836</v>
      </c>
      <c r="G50" s="171">
        <f t="shared" si="24"/>
        <v>0.1191</v>
      </c>
      <c r="H50" s="21"/>
    </row>
    <row r="51">
      <c r="B51" s="38">
        <v>2040.0</v>
      </c>
      <c r="C51" s="170">
        <f t="shared" ref="C51:G51" si="25">(((C$61-C$34) / ($B$61-$B$34)) * ($B51-$B$34))+C$34</f>
        <v>0.1771</v>
      </c>
      <c r="D51" s="170">
        <f t="shared" si="25"/>
        <v>0.3034</v>
      </c>
      <c r="E51" s="170">
        <f t="shared" si="25"/>
        <v>0.1804</v>
      </c>
      <c r="F51" s="170">
        <f t="shared" si="25"/>
        <v>0.0836</v>
      </c>
      <c r="G51" s="171">
        <f t="shared" si="25"/>
        <v>0.1191</v>
      </c>
      <c r="H51" s="21"/>
    </row>
    <row r="52">
      <c r="B52" s="38">
        <v>2041.0</v>
      </c>
      <c r="C52" s="170">
        <f t="shared" ref="C52:G52" si="26">(((C$61-C$34) / ($B$61-$B$34)) * ($B52-$B$34))+C$34</f>
        <v>0.1771</v>
      </c>
      <c r="D52" s="170">
        <f t="shared" si="26"/>
        <v>0.3034</v>
      </c>
      <c r="E52" s="170">
        <f t="shared" si="26"/>
        <v>0.1804</v>
      </c>
      <c r="F52" s="170">
        <f t="shared" si="26"/>
        <v>0.0836</v>
      </c>
      <c r="G52" s="171">
        <f t="shared" si="26"/>
        <v>0.1191</v>
      </c>
      <c r="H52" s="21"/>
    </row>
    <row r="53">
      <c r="B53" s="38">
        <v>2042.0</v>
      </c>
      <c r="C53" s="170">
        <f t="shared" ref="C53:G53" si="27">(((C$61-C$34) / ($B$61-$B$34)) * ($B53-$B$34))+C$34</f>
        <v>0.1771</v>
      </c>
      <c r="D53" s="170">
        <f t="shared" si="27"/>
        <v>0.3034</v>
      </c>
      <c r="E53" s="170">
        <f t="shared" si="27"/>
        <v>0.1804</v>
      </c>
      <c r="F53" s="170">
        <f t="shared" si="27"/>
        <v>0.0836</v>
      </c>
      <c r="G53" s="171">
        <f t="shared" si="27"/>
        <v>0.1191</v>
      </c>
      <c r="H53" s="21"/>
    </row>
    <row r="54">
      <c r="B54" s="38">
        <v>2043.0</v>
      </c>
      <c r="C54" s="170">
        <f t="shared" ref="C54:G54" si="28">(((C$61-C$34) / ($B$61-$B$34)) * ($B54-$B$34))+C$34</f>
        <v>0.1771</v>
      </c>
      <c r="D54" s="170">
        <f t="shared" si="28"/>
        <v>0.3034</v>
      </c>
      <c r="E54" s="170">
        <f t="shared" si="28"/>
        <v>0.1804</v>
      </c>
      <c r="F54" s="170">
        <f t="shared" si="28"/>
        <v>0.0836</v>
      </c>
      <c r="G54" s="171">
        <f t="shared" si="28"/>
        <v>0.1191</v>
      </c>
      <c r="H54" s="21"/>
    </row>
    <row r="55">
      <c r="B55" s="38">
        <v>2044.0</v>
      </c>
      <c r="C55" s="170">
        <f t="shared" ref="C55:G55" si="29">(((C$61-C$34) / ($B$61-$B$34)) * ($B55-$B$34))+C$34</f>
        <v>0.1771</v>
      </c>
      <c r="D55" s="170">
        <f t="shared" si="29"/>
        <v>0.3034</v>
      </c>
      <c r="E55" s="170">
        <f t="shared" si="29"/>
        <v>0.1804</v>
      </c>
      <c r="F55" s="170">
        <f t="shared" si="29"/>
        <v>0.0836</v>
      </c>
      <c r="G55" s="171">
        <f t="shared" si="29"/>
        <v>0.1191</v>
      </c>
      <c r="H55" s="21"/>
    </row>
    <row r="56">
      <c r="B56" s="38">
        <v>2045.0</v>
      </c>
      <c r="C56" s="170">
        <f t="shared" ref="C56:G56" si="30">(((C$61-C$34) / ($B$61-$B$34)) * ($B56-$B$34))+C$34</f>
        <v>0.1771</v>
      </c>
      <c r="D56" s="170">
        <f t="shared" si="30"/>
        <v>0.3034</v>
      </c>
      <c r="E56" s="170">
        <f t="shared" si="30"/>
        <v>0.1804</v>
      </c>
      <c r="F56" s="170">
        <f t="shared" si="30"/>
        <v>0.0836</v>
      </c>
      <c r="G56" s="171">
        <f t="shared" si="30"/>
        <v>0.1191</v>
      </c>
      <c r="H56" s="21"/>
    </row>
    <row r="57">
      <c r="B57" s="38">
        <v>2046.0</v>
      </c>
      <c r="C57" s="170">
        <f t="shared" ref="C57:G57" si="31">(((C$61-C$34) / ($B$61-$B$34)) * ($B57-$B$34))+C$34</f>
        <v>0.1771</v>
      </c>
      <c r="D57" s="170">
        <f t="shared" si="31"/>
        <v>0.3034</v>
      </c>
      <c r="E57" s="170">
        <f t="shared" si="31"/>
        <v>0.1804</v>
      </c>
      <c r="F57" s="170">
        <f t="shared" si="31"/>
        <v>0.0836</v>
      </c>
      <c r="G57" s="171">
        <f t="shared" si="31"/>
        <v>0.1191</v>
      </c>
      <c r="H57" s="21"/>
    </row>
    <row r="58">
      <c r="B58" s="38">
        <v>2047.0</v>
      </c>
      <c r="C58" s="170">
        <f t="shared" ref="C58:G58" si="32">(((C$61-C$34) / ($B$61-$B$34)) * ($B58-$B$34))+C$34</f>
        <v>0.1771</v>
      </c>
      <c r="D58" s="170">
        <f t="shared" si="32"/>
        <v>0.3034</v>
      </c>
      <c r="E58" s="170">
        <f t="shared" si="32"/>
        <v>0.1804</v>
      </c>
      <c r="F58" s="170">
        <f t="shared" si="32"/>
        <v>0.0836</v>
      </c>
      <c r="G58" s="171">
        <f t="shared" si="32"/>
        <v>0.1191</v>
      </c>
      <c r="H58" s="21"/>
    </row>
    <row r="59">
      <c r="B59" s="38">
        <v>2048.0</v>
      </c>
      <c r="C59" s="170">
        <f t="shared" ref="C59:G59" si="33">(((C$61-C$34) / ($B$61-$B$34)) * ($B59-$B$34))+C$34</f>
        <v>0.1771</v>
      </c>
      <c r="D59" s="170">
        <f t="shared" si="33"/>
        <v>0.3034</v>
      </c>
      <c r="E59" s="170">
        <f t="shared" si="33"/>
        <v>0.1804</v>
      </c>
      <c r="F59" s="170">
        <f t="shared" si="33"/>
        <v>0.0836</v>
      </c>
      <c r="G59" s="171">
        <f t="shared" si="33"/>
        <v>0.1191</v>
      </c>
      <c r="H59" s="21"/>
    </row>
    <row r="60">
      <c r="B60" s="38">
        <v>2049.0</v>
      </c>
      <c r="C60" s="170">
        <f t="shared" ref="C60:G60" si="34">(((C$61-C$34) / ($B$61-$B$34)) * ($B60-$B$34))+C$34</f>
        <v>0.1771</v>
      </c>
      <c r="D60" s="170">
        <f t="shared" si="34"/>
        <v>0.3034</v>
      </c>
      <c r="E60" s="170">
        <f t="shared" si="34"/>
        <v>0.1804</v>
      </c>
      <c r="F60" s="170">
        <f t="shared" si="34"/>
        <v>0.0836</v>
      </c>
      <c r="G60" s="171">
        <f t="shared" si="34"/>
        <v>0.1191</v>
      </c>
      <c r="H60" s="21"/>
    </row>
    <row r="61">
      <c r="B61" s="42">
        <v>2050.0</v>
      </c>
      <c r="C61" s="172">
        <f t="shared" ref="C61:G61" si="35">C$22</f>
        <v>0.1771</v>
      </c>
      <c r="D61" s="172">
        <f t="shared" si="35"/>
        <v>0.3034</v>
      </c>
      <c r="E61" s="172">
        <f t="shared" si="35"/>
        <v>0.1804</v>
      </c>
      <c r="F61" s="172">
        <f t="shared" si="35"/>
        <v>0.0836</v>
      </c>
      <c r="G61" s="173">
        <f t="shared" si="35"/>
        <v>0.1191</v>
      </c>
      <c r="H61" s="21"/>
    </row>
    <row r="62">
      <c r="H62" s="21"/>
    </row>
    <row r="63">
      <c r="C63" s="4" t="s">
        <v>80</v>
      </c>
      <c r="D63" s="24"/>
      <c r="E63" s="24"/>
      <c r="F63" s="24"/>
      <c r="G63" s="5"/>
      <c r="H63" s="21"/>
    </row>
    <row r="64">
      <c r="B64" s="4" t="s">
        <v>1</v>
      </c>
      <c r="C64" s="25" t="s">
        <v>21</v>
      </c>
      <c r="D64" s="25" t="s">
        <v>22</v>
      </c>
      <c r="E64" s="25" t="s">
        <v>23</v>
      </c>
      <c r="F64" s="25" t="s">
        <v>24</v>
      </c>
      <c r="G64" s="7" t="s">
        <v>25</v>
      </c>
      <c r="H64" s="21"/>
    </row>
    <row r="65">
      <c r="B65" s="38">
        <v>2023.0</v>
      </c>
      <c r="C65" s="170">
        <f t="shared" ref="C65:G65" si="36">C$12</f>
        <v>0.1771</v>
      </c>
      <c r="D65" s="170">
        <f t="shared" si="36"/>
        <v>0.3034</v>
      </c>
      <c r="E65" s="170">
        <f t="shared" si="36"/>
        <v>0.1804</v>
      </c>
      <c r="F65" s="170">
        <f t="shared" si="36"/>
        <v>0.0836</v>
      </c>
      <c r="G65" s="171">
        <f t="shared" si="36"/>
        <v>0.1191</v>
      </c>
      <c r="H65" s="21"/>
    </row>
    <row r="66">
      <c r="B66" s="38">
        <v>2024.0</v>
      </c>
      <c r="C66" s="170">
        <f t="shared" ref="C66:G66" si="37">(((C$92-C$65) / ($B$92-$B$65)) * ($B66-$B$65))+C$65</f>
        <v>0.1798</v>
      </c>
      <c r="D66" s="170">
        <f t="shared" si="37"/>
        <v>0.3051259259</v>
      </c>
      <c r="E66" s="170">
        <f t="shared" si="37"/>
        <v>0.1829777778</v>
      </c>
      <c r="F66" s="170">
        <f t="shared" si="37"/>
        <v>0.08605925926</v>
      </c>
      <c r="G66" s="171">
        <f t="shared" si="37"/>
        <v>0.1213555556</v>
      </c>
      <c r="H66" s="21"/>
    </row>
    <row r="67">
      <c r="B67" s="38">
        <v>2025.0</v>
      </c>
      <c r="C67" s="170">
        <f t="shared" ref="C67:G67" si="38">(((C$92-C$65) / ($B$92-$B$65)) * ($B67-$B$65))+C$65</f>
        <v>0.1825</v>
      </c>
      <c r="D67" s="170">
        <f t="shared" si="38"/>
        <v>0.3068518519</v>
      </c>
      <c r="E67" s="170">
        <f t="shared" si="38"/>
        <v>0.1855555556</v>
      </c>
      <c r="F67" s="170">
        <f t="shared" si="38"/>
        <v>0.08851851852</v>
      </c>
      <c r="G67" s="171">
        <f t="shared" si="38"/>
        <v>0.1236111111</v>
      </c>
      <c r="H67" s="21"/>
    </row>
    <row r="68">
      <c r="B68" s="38">
        <v>2026.0</v>
      </c>
      <c r="C68" s="170">
        <f t="shared" ref="C68:G68" si="39">(((C$92-C$65) / ($B$92-$B$65)) * ($B68-$B$65))+C$65</f>
        <v>0.1852</v>
      </c>
      <c r="D68" s="170">
        <f t="shared" si="39"/>
        <v>0.3085777778</v>
      </c>
      <c r="E68" s="170">
        <f t="shared" si="39"/>
        <v>0.1881333333</v>
      </c>
      <c r="F68" s="170">
        <f t="shared" si="39"/>
        <v>0.09097777778</v>
      </c>
      <c r="G68" s="171">
        <f t="shared" si="39"/>
        <v>0.1258666667</v>
      </c>
      <c r="H68" s="21"/>
    </row>
    <row r="69">
      <c r="B69" s="38">
        <v>2027.0</v>
      </c>
      <c r="C69" s="170">
        <f t="shared" ref="C69:G69" si="40">(((C$92-C$65) / ($B$92-$B$65)) * ($B69-$B$65))+C$65</f>
        <v>0.1879</v>
      </c>
      <c r="D69" s="170">
        <f t="shared" si="40"/>
        <v>0.3103037037</v>
      </c>
      <c r="E69" s="170">
        <f t="shared" si="40"/>
        <v>0.1907111111</v>
      </c>
      <c r="F69" s="170">
        <f t="shared" si="40"/>
        <v>0.09343703704</v>
      </c>
      <c r="G69" s="171">
        <f t="shared" si="40"/>
        <v>0.1281222222</v>
      </c>
      <c r="H69" s="21"/>
    </row>
    <row r="70">
      <c r="B70" s="38">
        <v>2028.0</v>
      </c>
      <c r="C70" s="170">
        <f t="shared" ref="C70:G70" si="41">(((C$92-C$65) / ($B$92-$B$65)) * ($B70-$B$65))+C$65</f>
        <v>0.1906</v>
      </c>
      <c r="D70" s="170">
        <f t="shared" si="41"/>
        <v>0.3120296296</v>
      </c>
      <c r="E70" s="170">
        <f t="shared" si="41"/>
        <v>0.1932888889</v>
      </c>
      <c r="F70" s="170">
        <f t="shared" si="41"/>
        <v>0.0958962963</v>
      </c>
      <c r="G70" s="171">
        <f t="shared" si="41"/>
        <v>0.1303777778</v>
      </c>
      <c r="H70" s="21"/>
    </row>
    <row r="71">
      <c r="B71" s="38">
        <v>2029.0</v>
      </c>
      <c r="C71" s="170">
        <f t="shared" ref="C71:G71" si="42">(((C$92-C$65) / ($B$92-$B$65)) * ($B71-$B$65))+C$65</f>
        <v>0.1933</v>
      </c>
      <c r="D71" s="170">
        <f t="shared" si="42"/>
        <v>0.3137555556</v>
      </c>
      <c r="E71" s="170">
        <f t="shared" si="42"/>
        <v>0.1958666667</v>
      </c>
      <c r="F71" s="170">
        <f t="shared" si="42"/>
        <v>0.09835555556</v>
      </c>
      <c r="G71" s="171">
        <f t="shared" si="42"/>
        <v>0.1326333333</v>
      </c>
      <c r="H71" s="21"/>
    </row>
    <row r="72">
      <c r="B72" s="38">
        <v>2030.0</v>
      </c>
      <c r="C72" s="170">
        <f t="shared" ref="C72:G72" si="43">(((C$92-C$65) / ($B$92-$B$65)) * ($B72-$B$65))+C$65</f>
        <v>0.196</v>
      </c>
      <c r="D72" s="170">
        <f t="shared" si="43"/>
        <v>0.3154814815</v>
      </c>
      <c r="E72" s="170">
        <f t="shared" si="43"/>
        <v>0.1984444444</v>
      </c>
      <c r="F72" s="170">
        <f t="shared" si="43"/>
        <v>0.1008148148</v>
      </c>
      <c r="G72" s="171">
        <f t="shared" si="43"/>
        <v>0.1348888889</v>
      </c>
      <c r="H72" s="21"/>
    </row>
    <row r="73">
      <c r="B73" s="38">
        <v>2031.0</v>
      </c>
      <c r="C73" s="170">
        <f t="shared" ref="C73:G73" si="44">(((C$92-C$65) / ($B$92-$B$65)) * ($B73-$B$65))+C$65</f>
        <v>0.1987</v>
      </c>
      <c r="D73" s="170">
        <f t="shared" si="44"/>
        <v>0.3172074074</v>
      </c>
      <c r="E73" s="170">
        <f t="shared" si="44"/>
        <v>0.2010222222</v>
      </c>
      <c r="F73" s="170">
        <f t="shared" si="44"/>
        <v>0.1032740741</v>
      </c>
      <c r="G73" s="171">
        <f t="shared" si="44"/>
        <v>0.1371444444</v>
      </c>
      <c r="H73" s="21"/>
    </row>
    <row r="74">
      <c r="B74" s="38">
        <v>2032.0</v>
      </c>
      <c r="C74" s="170">
        <f t="shared" ref="C74:G74" si="45">(((C$92-C$65) / ($B$92-$B$65)) * ($B74-$B$65))+C$65</f>
        <v>0.2014</v>
      </c>
      <c r="D74" s="170">
        <f t="shared" si="45"/>
        <v>0.3189333333</v>
      </c>
      <c r="E74" s="170">
        <f t="shared" si="45"/>
        <v>0.2036</v>
      </c>
      <c r="F74" s="170">
        <f t="shared" si="45"/>
        <v>0.1057333333</v>
      </c>
      <c r="G74" s="171">
        <f t="shared" si="45"/>
        <v>0.1394</v>
      </c>
      <c r="H74" s="21"/>
    </row>
    <row r="75">
      <c r="B75" s="38">
        <v>2033.0</v>
      </c>
      <c r="C75" s="170">
        <f t="shared" ref="C75:G75" si="46">(((C$92-C$65) / ($B$92-$B$65)) * ($B75-$B$65))+C$65</f>
        <v>0.2041</v>
      </c>
      <c r="D75" s="170">
        <f t="shared" si="46"/>
        <v>0.3206592593</v>
      </c>
      <c r="E75" s="170">
        <f t="shared" si="46"/>
        <v>0.2061777778</v>
      </c>
      <c r="F75" s="170">
        <f t="shared" si="46"/>
        <v>0.1081925926</v>
      </c>
      <c r="G75" s="171">
        <f t="shared" si="46"/>
        <v>0.1416555556</v>
      </c>
      <c r="H75" s="21"/>
    </row>
    <row r="76">
      <c r="B76" s="38">
        <v>2034.0</v>
      </c>
      <c r="C76" s="170">
        <f t="shared" ref="C76:G76" si="47">(((C$92-C$65) / ($B$92-$B$65)) * ($B76-$B$65))+C$65</f>
        <v>0.2068</v>
      </c>
      <c r="D76" s="170">
        <f t="shared" si="47"/>
        <v>0.3223851852</v>
      </c>
      <c r="E76" s="170">
        <f t="shared" si="47"/>
        <v>0.2087555556</v>
      </c>
      <c r="F76" s="170">
        <f t="shared" si="47"/>
        <v>0.1106518519</v>
      </c>
      <c r="G76" s="171">
        <f t="shared" si="47"/>
        <v>0.1439111111</v>
      </c>
      <c r="H76" s="21"/>
    </row>
    <row r="77">
      <c r="B77" s="38">
        <v>2035.0</v>
      </c>
      <c r="C77" s="170">
        <f t="shared" ref="C77:G77" si="48">(((C$92-C$65) / ($B$92-$B$65)) * ($B77-$B$65))+C$65</f>
        <v>0.2095</v>
      </c>
      <c r="D77" s="170">
        <f t="shared" si="48"/>
        <v>0.3241111111</v>
      </c>
      <c r="E77" s="170">
        <f t="shared" si="48"/>
        <v>0.2113333333</v>
      </c>
      <c r="F77" s="170">
        <f t="shared" si="48"/>
        <v>0.1131111111</v>
      </c>
      <c r="G77" s="171">
        <f t="shared" si="48"/>
        <v>0.1461666667</v>
      </c>
      <c r="H77" s="21"/>
    </row>
    <row r="78">
      <c r="B78" s="38">
        <v>2036.0</v>
      </c>
      <c r="C78" s="170">
        <f t="shared" ref="C78:G78" si="49">(((C$92-C$65) / ($B$92-$B$65)) * ($B78-$B$65))+C$65</f>
        <v>0.2122</v>
      </c>
      <c r="D78" s="170">
        <f t="shared" si="49"/>
        <v>0.325837037</v>
      </c>
      <c r="E78" s="170">
        <f t="shared" si="49"/>
        <v>0.2139111111</v>
      </c>
      <c r="F78" s="170">
        <f t="shared" si="49"/>
        <v>0.1155703704</v>
      </c>
      <c r="G78" s="171">
        <f t="shared" si="49"/>
        <v>0.1484222222</v>
      </c>
      <c r="H78" s="21"/>
    </row>
    <row r="79">
      <c r="B79" s="38">
        <v>2037.0</v>
      </c>
      <c r="C79" s="170">
        <f t="shared" ref="C79:G79" si="50">(((C$92-C$65) / ($B$92-$B$65)) * ($B79-$B$65))+C$65</f>
        <v>0.2149</v>
      </c>
      <c r="D79" s="170">
        <f t="shared" si="50"/>
        <v>0.327562963</v>
      </c>
      <c r="E79" s="170">
        <f t="shared" si="50"/>
        <v>0.2164888889</v>
      </c>
      <c r="F79" s="170">
        <f t="shared" si="50"/>
        <v>0.1180296296</v>
      </c>
      <c r="G79" s="171">
        <f t="shared" si="50"/>
        <v>0.1506777778</v>
      </c>
      <c r="H79" s="21"/>
    </row>
    <row r="80">
      <c r="B80" s="38">
        <v>2038.0</v>
      </c>
      <c r="C80" s="170">
        <f t="shared" ref="C80:G80" si="51">(((C$92-C$65) / ($B$92-$B$65)) * ($B80-$B$65))+C$65</f>
        <v>0.2176</v>
      </c>
      <c r="D80" s="170">
        <f t="shared" si="51"/>
        <v>0.3292888889</v>
      </c>
      <c r="E80" s="170">
        <f t="shared" si="51"/>
        <v>0.2190666667</v>
      </c>
      <c r="F80" s="170">
        <f t="shared" si="51"/>
        <v>0.1204888889</v>
      </c>
      <c r="G80" s="171">
        <f t="shared" si="51"/>
        <v>0.1529333333</v>
      </c>
      <c r="H80" s="21"/>
    </row>
    <row r="81">
      <c r="B81" s="38">
        <v>2039.0</v>
      </c>
      <c r="C81" s="170">
        <f t="shared" ref="C81:G81" si="52">(((C$92-C$65) / ($B$92-$B$65)) * ($B81-$B$65))+C$65</f>
        <v>0.2203</v>
      </c>
      <c r="D81" s="170">
        <f t="shared" si="52"/>
        <v>0.3310148148</v>
      </c>
      <c r="E81" s="170">
        <f t="shared" si="52"/>
        <v>0.2216444444</v>
      </c>
      <c r="F81" s="170">
        <f t="shared" si="52"/>
        <v>0.1229481481</v>
      </c>
      <c r="G81" s="171">
        <f t="shared" si="52"/>
        <v>0.1551888889</v>
      </c>
      <c r="H81" s="21"/>
    </row>
    <row r="82">
      <c r="B82" s="38">
        <v>2040.0</v>
      </c>
      <c r="C82" s="170">
        <f t="shared" ref="C82:G82" si="53">(((C$92-C$65) / ($B$92-$B$65)) * ($B82-$B$65))+C$65</f>
        <v>0.223</v>
      </c>
      <c r="D82" s="170">
        <f t="shared" si="53"/>
        <v>0.3327407407</v>
      </c>
      <c r="E82" s="170">
        <f t="shared" si="53"/>
        <v>0.2242222222</v>
      </c>
      <c r="F82" s="170">
        <f t="shared" si="53"/>
        <v>0.1254074074</v>
      </c>
      <c r="G82" s="171">
        <f t="shared" si="53"/>
        <v>0.1574444444</v>
      </c>
      <c r="H82" s="21"/>
    </row>
    <row r="83">
      <c r="B83" s="38">
        <v>2041.0</v>
      </c>
      <c r="C83" s="170">
        <f t="shared" ref="C83:G83" si="54">(((C$92-C$65) / ($B$92-$B$65)) * ($B83-$B$65))+C$65</f>
        <v>0.2257</v>
      </c>
      <c r="D83" s="170">
        <f t="shared" si="54"/>
        <v>0.3344666667</v>
      </c>
      <c r="E83" s="170">
        <f t="shared" si="54"/>
        <v>0.2268</v>
      </c>
      <c r="F83" s="170">
        <f t="shared" si="54"/>
        <v>0.1278666667</v>
      </c>
      <c r="G83" s="171">
        <f t="shared" si="54"/>
        <v>0.1597</v>
      </c>
      <c r="H83" s="21"/>
    </row>
    <row r="84">
      <c r="B84" s="38">
        <v>2042.0</v>
      </c>
      <c r="C84" s="170">
        <f t="shared" ref="C84:G84" si="55">(((C$92-C$65) / ($B$92-$B$65)) * ($B84-$B$65))+C$65</f>
        <v>0.2284</v>
      </c>
      <c r="D84" s="170">
        <f t="shared" si="55"/>
        <v>0.3361925926</v>
      </c>
      <c r="E84" s="170">
        <f t="shared" si="55"/>
        <v>0.2293777778</v>
      </c>
      <c r="F84" s="170">
        <f t="shared" si="55"/>
        <v>0.1303259259</v>
      </c>
      <c r="G84" s="171">
        <f t="shared" si="55"/>
        <v>0.1619555556</v>
      </c>
      <c r="H84" s="21"/>
    </row>
    <row r="85">
      <c r="B85" s="38">
        <v>2043.0</v>
      </c>
      <c r="C85" s="170">
        <f t="shared" ref="C85:G85" si="56">(((C$92-C$65) / ($B$92-$B$65)) * ($B85-$B$65))+C$65</f>
        <v>0.2311</v>
      </c>
      <c r="D85" s="170">
        <f t="shared" si="56"/>
        <v>0.3379185185</v>
      </c>
      <c r="E85" s="170">
        <f t="shared" si="56"/>
        <v>0.2319555556</v>
      </c>
      <c r="F85" s="170">
        <f t="shared" si="56"/>
        <v>0.1327851852</v>
      </c>
      <c r="G85" s="171">
        <f t="shared" si="56"/>
        <v>0.1642111111</v>
      </c>
      <c r="H85" s="21"/>
    </row>
    <row r="86">
      <c r="B86" s="38">
        <v>2044.0</v>
      </c>
      <c r="C86" s="170">
        <f t="shared" ref="C86:G86" si="57">(((C$92-C$65) / ($B$92-$B$65)) * ($B86-$B$65))+C$65</f>
        <v>0.2338</v>
      </c>
      <c r="D86" s="170">
        <f t="shared" si="57"/>
        <v>0.3396444444</v>
      </c>
      <c r="E86" s="170">
        <f t="shared" si="57"/>
        <v>0.2345333333</v>
      </c>
      <c r="F86" s="170">
        <f t="shared" si="57"/>
        <v>0.1352444444</v>
      </c>
      <c r="G86" s="171">
        <f t="shared" si="57"/>
        <v>0.1664666667</v>
      </c>
      <c r="H86" s="21"/>
    </row>
    <row r="87">
      <c r="B87" s="38">
        <v>2045.0</v>
      </c>
      <c r="C87" s="170">
        <f t="shared" ref="C87:G87" si="58">(((C$92-C$65) / ($B$92-$B$65)) * ($B87-$B$65))+C$65</f>
        <v>0.2365</v>
      </c>
      <c r="D87" s="170">
        <f t="shared" si="58"/>
        <v>0.3413703704</v>
      </c>
      <c r="E87" s="170">
        <f t="shared" si="58"/>
        <v>0.2371111111</v>
      </c>
      <c r="F87" s="170">
        <f t="shared" si="58"/>
        <v>0.1377037037</v>
      </c>
      <c r="G87" s="171">
        <f t="shared" si="58"/>
        <v>0.1687222222</v>
      </c>
      <c r="H87" s="21"/>
    </row>
    <row r="88">
      <c r="B88" s="38">
        <v>2046.0</v>
      </c>
      <c r="C88" s="170">
        <f t="shared" ref="C88:G88" si="59">(((C$92-C$65) / ($B$92-$B$65)) * ($B88-$B$65))+C$65</f>
        <v>0.2392</v>
      </c>
      <c r="D88" s="170">
        <f t="shared" si="59"/>
        <v>0.3430962963</v>
      </c>
      <c r="E88" s="170">
        <f t="shared" si="59"/>
        <v>0.2396888889</v>
      </c>
      <c r="F88" s="170">
        <f t="shared" si="59"/>
        <v>0.140162963</v>
      </c>
      <c r="G88" s="171">
        <f t="shared" si="59"/>
        <v>0.1709777778</v>
      </c>
      <c r="H88" s="21"/>
    </row>
    <row r="89">
      <c r="B89" s="38">
        <v>2047.0</v>
      </c>
      <c r="C89" s="170">
        <f t="shared" ref="C89:G89" si="60">(((C$92-C$65) / ($B$92-$B$65)) * ($B89-$B$65))+C$65</f>
        <v>0.2419</v>
      </c>
      <c r="D89" s="170">
        <f t="shared" si="60"/>
        <v>0.3448222222</v>
      </c>
      <c r="E89" s="170">
        <f t="shared" si="60"/>
        <v>0.2422666667</v>
      </c>
      <c r="F89" s="170">
        <f t="shared" si="60"/>
        <v>0.1426222222</v>
      </c>
      <c r="G89" s="171">
        <f t="shared" si="60"/>
        <v>0.1732333333</v>
      </c>
      <c r="H89" s="21"/>
    </row>
    <row r="90">
      <c r="B90" s="38">
        <v>2048.0</v>
      </c>
      <c r="C90" s="170">
        <f t="shared" ref="C90:G90" si="61">(((C$92-C$65) / ($B$92-$B$65)) * ($B90-$B$65))+C$65</f>
        <v>0.2446</v>
      </c>
      <c r="D90" s="170">
        <f t="shared" si="61"/>
        <v>0.3465481481</v>
      </c>
      <c r="E90" s="170">
        <f t="shared" si="61"/>
        <v>0.2448444444</v>
      </c>
      <c r="F90" s="170">
        <f t="shared" si="61"/>
        <v>0.1450814815</v>
      </c>
      <c r="G90" s="171">
        <f t="shared" si="61"/>
        <v>0.1754888889</v>
      </c>
      <c r="H90" s="21"/>
    </row>
    <row r="91">
      <c r="B91" s="38">
        <v>2049.0</v>
      </c>
      <c r="C91" s="170">
        <f t="shared" ref="C91:G91" si="62">(((C$92-C$65) / ($B$92-$B$65)) * ($B91-$B$65))+C$65</f>
        <v>0.2473</v>
      </c>
      <c r="D91" s="170">
        <f t="shared" si="62"/>
        <v>0.3482740741</v>
      </c>
      <c r="E91" s="170">
        <f t="shared" si="62"/>
        <v>0.2474222222</v>
      </c>
      <c r="F91" s="170">
        <f t="shared" si="62"/>
        <v>0.1475407407</v>
      </c>
      <c r="G91" s="171">
        <f t="shared" si="62"/>
        <v>0.1777444444</v>
      </c>
      <c r="H91" s="21"/>
    </row>
    <row r="92">
      <c r="B92" s="42">
        <v>2050.0</v>
      </c>
      <c r="C92" s="172">
        <f t="shared" ref="C92:G92" si="63">C$23</f>
        <v>0.25</v>
      </c>
      <c r="D92" s="172">
        <f t="shared" si="63"/>
        <v>0.35</v>
      </c>
      <c r="E92" s="172">
        <f t="shared" si="63"/>
        <v>0.25</v>
      </c>
      <c r="F92" s="172">
        <f t="shared" si="63"/>
        <v>0.15</v>
      </c>
      <c r="G92" s="173">
        <f t="shared" si="63"/>
        <v>0.18</v>
      </c>
      <c r="H92" s="21"/>
    </row>
    <row r="93">
      <c r="H93" s="21"/>
    </row>
    <row r="94">
      <c r="C94" s="4" t="s">
        <v>81</v>
      </c>
      <c r="D94" s="24"/>
      <c r="E94" s="24"/>
      <c r="F94" s="24"/>
      <c r="G94" s="5"/>
      <c r="H94" s="21"/>
    </row>
    <row r="95">
      <c r="B95" s="4" t="s">
        <v>1</v>
      </c>
      <c r="C95" s="25" t="s">
        <v>21</v>
      </c>
      <c r="D95" s="25" t="s">
        <v>22</v>
      </c>
      <c r="E95" s="25" t="s">
        <v>23</v>
      </c>
      <c r="F95" s="25" t="s">
        <v>24</v>
      </c>
      <c r="G95" s="7" t="s">
        <v>25</v>
      </c>
      <c r="H95" s="21"/>
    </row>
    <row r="96">
      <c r="B96" s="38">
        <v>2023.0</v>
      </c>
      <c r="C96" s="170">
        <f t="shared" ref="C96:G96" si="64">C$12</f>
        <v>0.1771</v>
      </c>
      <c r="D96" s="170">
        <f t="shared" si="64"/>
        <v>0.3034</v>
      </c>
      <c r="E96" s="170">
        <f t="shared" si="64"/>
        <v>0.1804</v>
      </c>
      <c r="F96" s="170">
        <f t="shared" si="64"/>
        <v>0.0836</v>
      </c>
      <c r="G96" s="171">
        <f t="shared" si="64"/>
        <v>0.1191</v>
      </c>
      <c r="H96" s="21"/>
    </row>
    <row r="97">
      <c r="B97" s="38">
        <v>2024.0</v>
      </c>
      <c r="C97" s="170">
        <f t="shared" ref="C97:G97" si="65">(((C$123-C$96) / ($B$123-$B$96)) * ($B97-$B$96))+C$96</f>
        <v>0.1816518519</v>
      </c>
      <c r="D97" s="170">
        <f t="shared" si="65"/>
        <v>0.3069777778</v>
      </c>
      <c r="E97" s="170">
        <f t="shared" si="65"/>
        <v>0.1848296296</v>
      </c>
      <c r="F97" s="170">
        <f t="shared" si="65"/>
        <v>0.08791111111</v>
      </c>
      <c r="G97" s="171">
        <f t="shared" si="65"/>
        <v>0.1239481481</v>
      </c>
      <c r="H97" s="21"/>
    </row>
    <row r="98">
      <c r="B98" s="38">
        <v>2025.0</v>
      </c>
      <c r="C98" s="170">
        <f t="shared" ref="C98:G98" si="66">(((C$123-C$96) / ($B$123-$B$96)) * ($B98-$B$96))+C$96</f>
        <v>0.1862037037</v>
      </c>
      <c r="D98" s="170">
        <f t="shared" si="66"/>
        <v>0.3105555556</v>
      </c>
      <c r="E98" s="170">
        <f t="shared" si="66"/>
        <v>0.1892592593</v>
      </c>
      <c r="F98" s="170">
        <f t="shared" si="66"/>
        <v>0.09222222222</v>
      </c>
      <c r="G98" s="171">
        <f t="shared" si="66"/>
        <v>0.1287962963</v>
      </c>
      <c r="H98" s="21"/>
    </row>
    <row r="99">
      <c r="B99" s="38">
        <v>2026.0</v>
      </c>
      <c r="C99" s="170">
        <f t="shared" ref="C99:G99" si="67">(((C$123-C$96) / ($B$123-$B$96)) * ($B99-$B$96))+C$96</f>
        <v>0.1907555556</v>
      </c>
      <c r="D99" s="170">
        <f t="shared" si="67"/>
        <v>0.3141333333</v>
      </c>
      <c r="E99" s="170">
        <f t="shared" si="67"/>
        <v>0.1936888889</v>
      </c>
      <c r="F99" s="170">
        <f t="shared" si="67"/>
        <v>0.09653333333</v>
      </c>
      <c r="G99" s="171">
        <f t="shared" si="67"/>
        <v>0.1336444444</v>
      </c>
      <c r="H99" s="21"/>
    </row>
    <row r="100">
      <c r="B100" s="38">
        <v>2027.0</v>
      </c>
      <c r="C100" s="170">
        <f t="shared" ref="C100:G100" si="68">(((C$123-C$96) / ($B$123-$B$96)) * ($B100-$B$96))+C$96</f>
        <v>0.1953074074</v>
      </c>
      <c r="D100" s="170">
        <f t="shared" si="68"/>
        <v>0.3177111111</v>
      </c>
      <c r="E100" s="170">
        <f t="shared" si="68"/>
        <v>0.1981185185</v>
      </c>
      <c r="F100" s="170">
        <f t="shared" si="68"/>
        <v>0.1008444444</v>
      </c>
      <c r="G100" s="171">
        <f t="shared" si="68"/>
        <v>0.1384925926</v>
      </c>
      <c r="H100" s="21"/>
    </row>
    <row r="101">
      <c r="B101" s="38">
        <v>2028.0</v>
      </c>
      <c r="C101" s="170">
        <f t="shared" ref="C101:G101" si="69">(((C$123-C$96) / ($B$123-$B$96)) * ($B101-$B$96))+C$96</f>
        <v>0.1998592593</v>
      </c>
      <c r="D101" s="170">
        <f t="shared" si="69"/>
        <v>0.3212888889</v>
      </c>
      <c r="E101" s="170">
        <f t="shared" si="69"/>
        <v>0.2025481481</v>
      </c>
      <c r="F101" s="170">
        <f t="shared" si="69"/>
        <v>0.1051555556</v>
      </c>
      <c r="G101" s="171">
        <f t="shared" si="69"/>
        <v>0.1433407407</v>
      </c>
      <c r="H101" s="21"/>
    </row>
    <row r="102">
      <c r="B102" s="38">
        <v>2029.0</v>
      </c>
      <c r="C102" s="170">
        <f t="shared" ref="C102:G102" si="70">(((C$123-C$96) / ($B$123-$B$96)) * ($B102-$B$96))+C$96</f>
        <v>0.2044111111</v>
      </c>
      <c r="D102" s="170">
        <f t="shared" si="70"/>
        <v>0.3248666667</v>
      </c>
      <c r="E102" s="170">
        <f t="shared" si="70"/>
        <v>0.2069777778</v>
      </c>
      <c r="F102" s="170">
        <f t="shared" si="70"/>
        <v>0.1094666667</v>
      </c>
      <c r="G102" s="171">
        <f t="shared" si="70"/>
        <v>0.1481888889</v>
      </c>
      <c r="H102" s="21"/>
    </row>
    <row r="103">
      <c r="B103" s="38">
        <v>2030.0</v>
      </c>
      <c r="C103" s="170">
        <f t="shared" ref="C103:G103" si="71">(((C$123-C$96) / ($B$123-$B$96)) * ($B103-$B$96))+C$96</f>
        <v>0.208962963</v>
      </c>
      <c r="D103" s="170">
        <f t="shared" si="71"/>
        <v>0.3284444444</v>
      </c>
      <c r="E103" s="170">
        <f t="shared" si="71"/>
        <v>0.2114074074</v>
      </c>
      <c r="F103" s="170">
        <f t="shared" si="71"/>
        <v>0.1137777778</v>
      </c>
      <c r="G103" s="171">
        <f t="shared" si="71"/>
        <v>0.153037037</v>
      </c>
      <c r="H103" s="21"/>
    </row>
    <row r="104">
      <c r="B104" s="38">
        <v>2031.0</v>
      </c>
      <c r="C104" s="170">
        <f t="shared" ref="C104:G104" si="72">(((C$123-C$96) / ($B$123-$B$96)) * ($B104-$B$96))+C$96</f>
        <v>0.2135148148</v>
      </c>
      <c r="D104" s="170">
        <f t="shared" si="72"/>
        <v>0.3320222222</v>
      </c>
      <c r="E104" s="170">
        <f t="shared" si="72"/>
        <v>0.215837037</v>
      </c>
      <c r="F104" s="170">
        <f t="shared" si="72"/>
        <v>0.1180888889</v>
      </c>
      <c r="G104" s="171">
        <f t="shared" si="72"/>
        <v>0.1578851852</v>
      </c>
      <c r="H104" s="21"/>
    </row>
    <row r="105">
      <c r="B105" s="38">
        <v>2032.0</v>
      </c>
      <c r="C105" s="170">
        <f t="shared" ref="C105:G105" si="73">(((C$123-C$96) / ($B$123-$B$96)) * ($B105-$B$96))+C$96</f>
        <v>0.2180666667</v>
      </c>
      <c r="D105" s="170">
        <f t="shared" si="73"/>
        <v>0.3356</v>
      </c>
      <c r="E105" s="170">
        <f t="shared" si="73"/>
        <v>0.2202666667</v>
      </c>
      <c r="F105" s="170">
        <f t="shared" si="73"/>
        <v>0.1224</v>
      </c>
      <c r="G105" s="171">
        <f t="shared" si="73"/>
        <v>0.1627333333</v>
      </c>
      <c r="H105" s="21"/>
    </row>
    <row r="106">
      <c r="B106" s="38">
        <v>2033.0</v>
      </c>
      <c r="C106" s="170">
        <f t="shared" ref="C106:G106" si="74">(((C$123-C$96) / ($B$123-$B$96)) * ($B106-$B$96))+C$96</f>
        <v>0.2226185185</v>
      </c>
      <c r="D106" s="170">
        <f t="shared" si="74"/>
        <v>0.3391777778</v>
      </c>
      <c r="E106" s="170">
        <f t="shared" si="74"/>
        <v>0.2246962963</v>
      </c>
      <c r="F106" s="170">
        <f t="shared" si="74"/>
        <v>0.1267111111</v>
      </c>
      <c r="G106" s="171">
        <f t="shared" si="74"/>
        <v>0.1675814815</v>
      </c>
      <c r="H106" s="21"/>
    </row>
    <row r="107">
      <c r="B107" s="38">
        <v>2034.0</v>
      </c>
      <c r="C107" s="170">
        <f t="shared" ref="C107:G107" si="75">(((C$123-C$96) / ($B$123-$B$96)) * ($B107-$B$96))+C$96</f>
        <v>0.2271703704</v>
      </c>
      <c r="D107" s="170">
        <f t="shared" si="75"/>
        <v>0.3427555556</v>
      </c>
      <c r="E107" s="170">
        <f t="shared" si="75"/>
        <v>0.2291259259</v>
      </c>
      <c r="F107" s="170">
        <f t="shared" si="75"/>
        <v>0.1310222222</v>
      </c>
      <c r="G107" s="171">
        <f t="shared" si="75"/>
        <v>0.1724296296</v>
      </c>
      <c r="H107" s="21"/>
    </row>
    <row r="108">
      <c r="B108" s="38">
        <v>2035.0</v>
      </c>
      <c r="C108" s="170">
        <f t="shared" ref="C108:G108" si="76">(((C$123-C$96) / ($B$123-$B$96)) * ($B108-$B$96))+C$96</f>
        <v>0.2317222222</v>
      </c>
      <c r="D108" s="170">
        <f t="shared" si="76"/>
        <v>0.3463333333</v>
      </c>
      <c r="E108" s="170">
        <f t="shared" si="76"/>
        <v>0.2335555556</v>
      </c>
      <c r="F108" s="170">
        <f t="shared" si="76"/>
        <v>0.1353333333</v>
      </c>
      <c r="G108" s="171">
        <f t="shared" si="76"/>
        <v>0.1772777778</v>
      </c>
      <c r="H108" s="21"/>
    </row>
    <row r="109">
      <c r="B109" s="38">
        <v>2036.0</v>
      </c>
      <c r="C109" s="170">
        <f t="shared" ref="C109:G109" si="77">(((C$123-C$96) / ($B$123-$B$96)) * ($B109-$B$96))+C$96</f>
        <v>0.2362740741</v>
      </c>
      <c r="D109" s="170">
        <f t="shared" si="77"/>
        <v>0.3499111111</v>
      </c>
      <c r="E109" s="170">
        <f t="shared" si="77"/>
        <v>0.2379851852</v>
      </c>
      <c r="F109" s="170">
        <f t="shared" si="77"/>
        <v>0.1396444444</v>
      </c>
      <c r="G109" s="171">
        <f t="shared" si="77"/>
        <v>0.1821259259</v>
      </c>
      <c r="H109" s="21"/>
    </row>
    <row r="110">
      <c r="B110" s="38">
        <v>2037.0</v>
      </c>
      <c r="C110" s="170">
        <f t="shared" ref="C110:G110" si="78">(((C$123-C$96) / ($B$123-$B$96)) * ($B110-$B$96))+C$96</f>
        <v>0.2408259259</v>
      </c>
      <c r="D110" s="170">
        <f t="shared" si="78"/>
        <v>0.3534888889</v>
      </c>
      <c r="E110" s="170">
        <f t="shared" si="78"/>
        <v>0.2424148148</v>
      </c>
      <c r="F110" s="170">
        <f t="shared" si="78"/>
        <v>0.1439555556</v>
      </c>
      <c r="G110" s="171">
        <f t="shared" si="78"/>
        <v>0.1869740741</v>
      </c>
      <c r="H110" s="21"/>
    </row>
    <row r="111">
      <c r="B111" s="38">
        <v>2038.0</v>
      </c>
      <c r="C111" s="170">
        <f t="shared" ref="C111:G111" si="79">(((C$123-C$96) / ($B$123-$B$96)) * ($B111-$B$96))+C$96</f>
        <v>0.2453777778</v>
      </c>
      <c r="D111" s="170">
        <f t="shared" si="79"/>
        <v>0.3570666667</v>
      </c>
      <c r="E111" s="170">
        <f t="shared" si="79"/>
        <v>0.2468444444</v>
      </c>
      <c r="F111" s="170">
        <f t="shared" si="79"/>
        <v>0.1482666667</v>
      </c>
      <c r="G111" s="171">
        <f t="shared" si="79"/>
        <v>0.1918222222</v>
      </c>
      <c r="H111" s="21"/>
    </row>
    <row r="112">
      <c r="B112" s="38">
        <v>2039.0</v>
      </c>
      <c r="C112" s="170">
        <f t="shared" ref="C112:G112" si="80">(((C$123-C$96) / ($B$123-$B$96)) * ($B112-$B$96))+C$96</f>
        <v>0.2499296296</v>
      </c>
      <c r="D112" s="170">
        <f t="shared" si="80"/>
        <v>0.3606444444</v>
      </c>
      <c r="E112" s="170">
        <f t="shared" si="80"/>
        <v>0.2512740741</v>
      </c>
      <c r="F112" s="170">
        <f t="shared" si="80"/>
        <v>0.1525777778</v>
      </c>
      <c r="G112" s="171">
        <f t="shared" si="80"/>
        <v>0.1966703704</v>
      </c>
      <c r="H112" s="21"/>
    </row>
    <row r="113">
      <c r="B113" s="38">
        <v>2040.0</v>
      </c>
      <c r="C113" s="170">
        <f t="shared" ref="C113:G113" si="81">(((C$123-C$96) / ($B$123-$B$96)) * ($B113-$B$96))+C$96</f>
        <v>0.2544814815</v>
      </c>
      <c r="D113" s="170">
        <f t="shared" si="81"/>
        <v>0.3642222222</v>
      </c>
      <c r="E113" s="170">
        <f t="shared" si="81"/>
        <v>0.2557037037</v>
      </c>
      <c r="F113" s="170">
        <f t="shared" si="81"/>
        <v>0.1568888889</v>
      </c>
      <c r="G113" s="171">
        <f t="shared" si="81"/>
        <v>0.2015185185</v>
      </c>
      <c r="H113" s="21"/>
    </row>
    <row r="114">
      <c r="B114" s="38">
        <v>2041.0</v>
      </c>
      <c r="C114" s="170">
        <f t="shared" ref="C114:G114" si="82">(((C$123-C$96) / ($B$123-$B$96)) * ($B114-$B$96))+C$96</f>
        <v>0.2590333333</v>
      </c>
      <c r="D114" s="170">
        <f t="shared" si="82"/>
        <v>0.3678</v>
      </c>
      <c r="E114" s="170">
        <f t="shared" si="82"/>
        <v>0.2601333333</v>
      </c>
      <c r="F114" s="170">
        <f t="shared" si="82"/>
        <v>0.1612</v>
      </c>
      <c r="G114" s="171">
        <f t="shared" si="82"/>
        <v>0.2063666667</v>
      </c>
      <c r="H114" s="21"/>
    </row>
    <row r="115">
      <c r="B115" s="38">
        <v>2042.0</v>
      </c>
      <c r="C115" s="170">
        <f t="shared" ref="C115:G115" si="83">(((C$123-C$96) / ($B$123-$B$96)) * ($B115-$B$96))+C$96</f>
        <v>0.2635851852</v>
      </c>
      <c r="D115" s="170">
        <f t="shared" si="83"/>
        <v>0.3713777778</v>
      </c>
      <c r="E115" s="170">
        <f t="shared" si="83"/>
        <v>0.264562963</v>
      </c>
      <c r="F115" s="170">
        <f t="shared" si="83"/>
        <v>0.1655111111</v>
      </c>
      <c r="G115" s="171">
        <f t="shared" si="83"/>
        <v>0.2112148148</v>
      </c>
      <c r="H115" s="21"/>
    </row>
    <row r="116">
      <c r="B116" s="38">
        <v>2043.0</v>
      </c>
      <c r="C116" s="170">
        <f t="shared" ref="C116:G116" si="84">(((C$123-C$96) / ($B$123-$B$96)) * ($B116-$B$96))+C$96</f>
        <v>0.268137037</v>
      </c>
      <c r="D116" s="170">
        <f t="shared" si="84"/>
        <v>0.3749555556</v>
      </c>
      <c r="E116" s="170">
        <f t="shared" si="84"/>
        <v>0.2689925926</v>
      </c>
      <c r="F116" s="170">
        <f t="shared" si="84"/>
        <v>0.1698222222</v>
      </c>
      <c r="G116" s="171">
        <f t="shared" si="84"/>
        <v>0.216062963</v>
      </c>
      <c r="H116" s="21"/>
    </row>
    <row r="117">
      <c r="B117" s="38">
        <v>2044.0</v>
      </c>
      <c r="C117" s="170">
        <f t="shared" ref="C117:G117" si="85">(((C$123-C$96) / ($B$123-$B$96)) * ($B117-$B$96))+C$96</f>
        <v>0.2726888889</v>
      </c>
      <c r="D117" s="170">
        <f t="shared" si="85"/>
        <v>0.3785333333</v>
      </c>
      <c r="E117" s="170">
        <f t="shared" si="85"/>
        <v>0.2734222222</v>
      </c>
      <c r="F117" s="170">
        <f t="shared" si="85"/>
        <v>0.1741333333</v>
      </c>
      <c r="G117" s="171">
        <f t="shared" si="85"/>
        <v>0.2209111111</v>
      </c>
      <c r="H117" s="21"/>
    </row>
    <row r="118">
      <c r="B118" s="38">
        <v>2045.0</v>
      </c>
      <c r="C118" s="170">
        <f t="shared" ref="C118:G118" si="86">(((C$123-C$96) / ($B$123-$B$96)) * ($B118-$B$96))+C$96</f>
        <v>0.2772407407</v>
      </c>
      <c r="D118" s="170">
        <f t="shared" si="86"/>
        <v>0.3821111111</v>
      </c>
      <c r="E118" s="170">
        <f t="shared" si="86"/>
        <v>0.2778518519</v>
      </c>
      <c r="F118" s="170">
        <f t="shared" si="86"/>
        <v>0.1784444444</v>
      </c>
      <c r="G118" s="171">
        <f t="shared" si="86"/>
        <v>0.2257592593</v>
      </c>
      <c r="H118" s="21"/>
    </row>
    <row r="119">
      <c r="B119" s="38">
        <v>2046.0</v>
      </c>
      <c r="C119" s="170">
        <f t="shared" ref="C119:G119" si="87">(((C$123-C$96) / ($B$123-$B$96)) * ($B119-$B$96))+C$96</f>
        <v>0.2817925926</v>
      </c>
      <c r="D119" s="170">
        <f t="shared" si="87"/>
        <v>0.3856888889</v>
      </c>
      <c r="E119" s="170">
        <f t="shared" si="87"/>
        <v>0.2822814815</v>
      </c>
      <c r="F119" s="170">
        <f t="shared" si="87"/>
        <v>0.1827555556</v>
      </c>
      <c r="G119" s="171">
        <f t="shared" si="87"/>
        <v>0.2306074074</v>
      </c>
      <c r="H119" s="21"/>
    </row>
    <row r="120">
      <c r="B120" s="38">
        <v>2047.0</v>
      </c>
      <c r="C120" s="170">
        <f t="shared" ref="C120:G120" si="88">(((C$123-C$96) / ($B$123-$B$96)) * ($B120-$B$96))+C$96</f>
        <v>0.2863444444</v>
      </c>
      <c r="D120" s="170">
        <f t="shared" si="88"/>
        <v>0.3892666667</v>
      </c>
      <c r="E120" s="170">
        <f t="shared" si="88"/>
        <v>0.2867111111</v>
      </c>
      <c r="F120" s="170">
        <f t="shared" si="88"/>
        <v>0.1870666667</v>
      </c>
      <c r="G120" s="171">
        <f t="shared" si="88"/>
        <v>0.2354555556</v>
      </c>
      <c r="H120" s="21"/>
    </row>
    <row r="121">
      <c r="B121" s="38">
        <v>2048.0</v>
      </c>
      <c r="C121" s="170">
        <f t="shared" ref="C121:G121" si="89">(((C$123-C$96) / ($B$123-$B$96)) * ($B121-$B$96))+C$96</f>
        <v>0.2908962963</v>
      </c>
      <c r="D121" s="170">
        <f t="shared" si="89"/>
        <v>0.3928444444</v>
      </c>
      <c r="E121" s="170">
        <f t="shared" si="89"/>
        <v>0.2911407407</v>
      </c>
      <c r="F121" s="170">
        <f t="shared" si="89"/>
        <v>0.1913777778</v>
      </c>
      <c r="G121" s="171">
        <f t="shared" si="89"/>
        <v>0.2403037037</v>
      </c>
      <c r="H121" s="21"/>
    </row>
    <row r="122">
      <c r="B122" s="38">
        <v>2049.0</v>
      </c>
      <c r="C122" s="170">
        <f t="shared" ref="C122:G122" si="90">(((C$123-C$96) / ($B$123-$B$96)) * ($B122-$B$96))+C$96</f>
        <v>0.2954481481</v>
      </c>
      <c r="D122" s="170">
        <f t="shared" si="90"/>
        <v>0.3964222222</v>
      </c>
      <c r="E122" s="170">
        <f t="shared" si="90"/>
        <v>0.2955703704</v>
      </c>
      <c r="F122" s="170">
        <f t="shared" si="90"/>
        <v>0.1956888889</v>
      </c>
      <c r="G122" s="171">
        <f t="shared" si="90"/>
        <v>0.2451518519</v>
      </c>
      <c r="H122" s="21"/>
    </row>
    <row r="123">
      <c r="B123" s="42">
        <v>2050.0</v>
      </c>
      <c r="C123" s="172">
        <f t="shared" ref="C123:G123" si="91">C$24</f>
        <v>0.3</v>
      </c>
      <c r="D123" s="172">
        <f t="shared" si="91"/>
        <v>0.4</v>
      </c>
      <c r="E123" s="172">
        <f t="shared" si="91"/>
        <v>0.3</v>
      </c>
      <c r="F123" s="172">
        <f t="shared" si="91"/>
        <v>0.2</v>
      </c>
      <c r="G123" s="173">
        <f t="shared" si="91"/>
        <v>0.25</v>
      </c>
      <c r="H123" s="21"/>
    </row>
    <row r="124">
      <c r="H124" s="21"/>
    </row>
    <row r="125">
      <c r="C125" s="4" t="s">
        <v>79</v>
      </c>
      <c r="D125" s="24"/>
      <c r="E125" s="24"/>
      <c r="F125" s="24"/>
      <c r="G125" s="5"/>
      <c r="H125" s="21"/>
    </row>
    <row r="126">
      <c r="B126" s="4" t="s">
        <v>1</v>
      </c>
      <c r="C126" s="25" t="s">
        <v>21</v>
      </c>
      <c r="D126" s="25" t="s">
        <v>22</v>
      </c>
      <c r="E126" s="25" t="s">
        <v>23</v>
      </c>
      <c r="F126" s="25" t="s">
        <v>24</v>
      </c>
      <c r="G126" s="7" t="s">
        <v>25</v>
      </c>
      <c r="H126" s="174" t="s">
        <v>52</v>
      </c>
    </row>
    <row r="127">
      <c r="B127" s="38">
        <v>2023.0</v>
      </c>
      <c r="C127" s="175">
        <f>'Domicílios'!C77 * C34*C$28</f>
        <v>0.3152798269</v>
      </c>
      <c r="D127" s="175">
        <f>'Domicílios'!D77 * D34*D$28</f>
        <v>2.830795552</v>
      </c>
      <c r="E127" s="175">
        <f>'Domicílios'!E77 * E34*E$28</f>
        <v>0.1881897201</v>
      </c>
      <c r="F127" s="175">
        <f>'Domicílios'!F77 * F34*F$28</f>
        <v>0.1406615798</v>
      </c>
      <c r="G127" s="176">
        <f>'Domicílios'!G77 * G34*G$28</f>
        <v>0.0962125835</v>
      </c>
      <c r="H127" s="175">
        <f t="shared" ref="H127:H154" si="92">sum(C127:G127)</f>
        <v>3.571139263</v>
      </c>
    </row>
    <row r="128">
      <c r="B128" s="38">
        <v>2024.0</v>
      </c>
      <c r="C128" s="175">
        <f>'Domicílios'!C78 * C35*C$28</f>
        <v>0.3200132902</v>
      </c>
      <c r="D128" s="175">
        <f>'Domicílios'!D78 * D35*D$28</f>
        <v>2.87317531</v>
      </c>
      <c r="E128" s="175">
        <f>'Domicílios'!E78 * E35*E$28</f>
        <v>0.1919501829</v>
      </c>
      <c r="F128" s="175">
        <f>'Domicílios'!F78 * F35*F$28</f>
        <v>0.1425425289</v>
      </c>
      <c r="G128" s="176">
        <f>'Domicílios'!G78 * G35*G$28</f>
        <v>0.09813380562</v>
      </c>
      <c r="H128" s="175">
        <f t="shared" si="92"/>
        <v>3.625815118</v>
      </c>
    </row>
    <row r="129">
      <c r="B129" s="38">
        <v>2025.0</v>
      </c>
      <c r="C129" s="175">
        <f>'Domicílios'!C79 * C36*C$28</f>
        <v>0.3247458729</v>
      </c>
      <c r="D129" s="175">
        <f>'Domicílios'!D79 * D36*D$28</f>
        <v>2.915514891</v>
      </c>
      <c r="E129" s="175">
        <f>'Domicílios'!E79 * E36*E$28</f>
        <v>0.1957208023</v>
      </c>
      <c r="F129" s="175">
        <f>'Domicílios'!F79 * F36*F$28</f>
        <v>0.1444258667</v>
      </c>
      <c r="G129" s="176">
        <f>'Domicílios'!G79 * G36*G$28</f>
        <v>0.1000670099</v>
      </c>
      <c r="H129" s="175">
        <f t="shared" si="92"/>
        <v>3.680474443</v>
      </c>
    </row>
    <row r="130">
      <c r="B130" s="38">
        <v>2026.0</v>
      </c>
      <c r="C130" s="175">
        <f>'Domicílios'!C80 * C37*C$28</f>
        <v>0.3294755013</v>
      </c>
      <c r="D130" s="175">
        <f>'Domicílios'!D80 * D37*D$28</f>
        <v>2.957798608</v>
      </c>
      <c r="E130" s="175">
        <f>'Domicílios'!E80 * E37*E$28</f>
        <v>0.1995005194</v>
      </c>
      <c r="F130" s="175">
        <f>'Domicílios'!F80 * F37*F$28</f>
        <v>0.1463101889</v>
      </c>
      <c r="G130" s="176">
        <f>'Domicílios'!G80 * G37*G$28</f>
        <v>0.1020111369</v>
      </c>
      <c r="H130" s="175">
        <f t="shared" si="92"/>
        <v>3.735095955</v>
      </c>
    </row>
    <row r="131">
      <c r="B131" s="38">
        <v>2027.0</v>
      </c>
      <c r="C131" s="175">
        <f>'Domicílios'!C81 * C38*C$28</f>
        <v>0.334199241</v>
      </c>
      <c r="D131" s="175">
        <f>'Domicílios'!D81 * D38*D$28</f>
        <v>3.000008846</v>
      </c>
      <c r="E131" s="175">
        <f>'Domicílios'!E81 * E38*E$28</f>
        <v>0.2032882253</v>
      </c>
      <c r="F131" s="175">
        <f>'Domicílios'!F81 * F38*F$28</f>
        <v>0.1481941578</v>
      </c>
      <c r="G131" s="176">
        <f>'Domicílios'!G81 * G38*G$28</f>
        <v>0.1039659282</v>
      </c>
      <c r="H131" s="175">
        <f t="shared" si="92"/>
        <v>3.789656398</v>
      </c>
    </row>
    <row r="132">
      <c r="B132" s="38">
        <v>2028.0</v>
      </c>
      <c r="C132" s="175">
        <f>'Domicílios'!C82 * C39*C$28</f>
        <v>0.3389139964</v>
      </c>
      <c r="D132" s="175">
        <f>'Domicílios'!D82 * D39*D$28</f>
        <v>3.042131548</v>
      </c>
      <c r="E132" s="175">
        <f>'Domicílios'!E82 * E39*E$28</f>
        <v>0.2070831155</v>
      </c>
      <c r="F132" s="175">
        <f>'Domicílios'!F82 * F39*F$28</f>
        <v>0.1500759847</v>
      </c>
      <c r="G132" s="176">
        <f>'Domicílios'!G82 * G39*G$28</f>
        <v>0.1059311578</v>
      </c>
      <c r="H132" s="175">
        <f t="shared" si="92"/>
        <v>3.844135803</v>
      </c>
    </row>
    <row r="133">
      <c r="B133" s="38">
        <v>2029.0</v>
      </c>
      <c r="C133" s="175">
        <f>'Domicílios'!C83 * C40*C$28</f>
        <v>0.3436185669</v>
      </c>
      <c r="D133" s="175">
        <f>'Domicílios'!D83 * D40*D$28</f>
        <v>3.084159411</v>
      </c>
      <c r="E133" s="175">
        <f>'Domicílios'!E83 * E40*E$28</f>
        <v>0.2108860288</v>
      </c>
      <c r="F133" s="175">
        <f>'Domicílios'!F83 * F40*F$28</f>
        <v>0.151954761</v>
      </c>
      <c r="G133" s="176">
        <f>'Domicílios'!G83 * G40*G$28</f>
        <v>0.107907032</v>
      </c>
      <c r="H133" s="175">
        <f t="shared" si="92"/>
        <v>3.898525799</v>
      </c>
    </row>
    <row r="134">
      <c r="B134" s="38">
        <v>2030.0</v>
      </c>
      <c r="C134" s="175">
        <f>'Domicílios'!C84 * C41*C$28</f>
        <v>0.3483132119</v>
      </c>
      <c r="D134" s="175">
        <f>'Domicílios'!D84 * D41*D$28</f>
        <v>3.126090502</v>
      </c>
      <c r="E134" s="175">
        <f>'Domicílios'!E84 * E41*E$28</f>
        <v>0.2146986328</v>
      </c>
      <c r="F134" s="175">
        <f>'Domicílios'!F84 * F41*F$28</f>
        <v>0.1538307612</v>
      </c>
      <c r="G134" s="176">
        <f>'Domicílios'!G84 * G41*G$28</f>
        <v>0.10989377</v>
      </c>
      <c r="H134" s="175">
        <f t="shared" si="92"/>
        <v>3.952826878</v>
      </c>
    </row>
    <row r="135">
      <c r="B135" s="38">
        <v>2031.0</v>
      </c>
      <c r="C135" s="175">
        <f>'Domicílios'!C85 * C42*C$28</f>
        <v>0.3529980024</v>
      </c>
      <c r="D135" s="175">
        <f>'Domicílios'!D85 * D42*D$28</f>
        <v>3.167930765</v>
      </c>
      <c r="E135" s="175">
        <f>'Domicílios'!E85 * E42*E$28</f>
        <v>0.2185261027</v>
      </c>
      <c r="F135" s="175">
        <f>'Domicílios'!F85 * F42*F$28</f>
        <v>0.1557008641</v>
      </c>
      <c r="G135" s="176">
        <f>'Domicílios'!G85 * G42*G$28</f>
        <v>0.1118902949</v>
      </c>
      <c r="H135" s="175">
        <f t="shared" si="92"/>
        <v>4.007046029</v>
      </c>
    </row>
    <row r="136">
      <c r="B136" s="38">
        <v>2032.0</v>
      </c>
      <c r="C136" s="175">
        <f>'Domicílios'!C86 * C43*C$28</f>
        <v>0.3576719564</v>
      </c>
      <c r="D136" s="175">
        <f>'Domicílios'!D86 * D43*D$28</f>
        <v>3.209678617</v>
      </c>
      <c r="E136" s="175">
        <f>'Domicílios'!E86 * E43*E$28</f>
        <v>0.2223726877</v>
      </c>
      <c r="F136" s="175">
        <f>'Domicílios'!F86 * F43*F$28</f>
        <v>0.1575611707</v>
      </c>
      <c r="G136" s="176">
        <f>'Domicílios'!G86 * G43*G$28</f>
        <v>0.1138956611</v>
      </c>
      <c r="H136" s="175">
        <f t="shared" si="92"/>
        <v>4.061180092</v>
      </c>
    </row>
    <row r="137">
      <c r="B137" s="38">
        <v>2033.0</v>
      </c>
      <c r="C137" s="175">
        <f>'Domicílios'!C87 * C44*C$28</f>
        <v>0.3623341213</v>
      </c>
      <c r="D137" s="175">
        <f>'Domicílios'!D87 * D44*D$28</f>
        <v>3.251331832</v>
      </c>
      <c r="E137" s="175">
        <f>'Domicílios'!E87 * E44*E$28</f>
        <v>0.226239181</v>
      </c>
      <c r="F137" s="175">
        <f>'Domicílios'!F87 * F44*F$28</f>
        <v>0.1594111704</v>
      </c>
      <c r="G137" s="176">
        <f>'Domicílios'!G87 * G44*G$28</f>
        <v>0.1159104947</v>
      </c>
      <c r="H137" s="175">
        <f t="shared" si="92"/>
        <v>4.1152268</v>
      </c>
    </row>
    <row r="138">
      <c r="B138" s="38">
        <v>2034.0</v>
      </c>
      <c r="C138" s="175">
        <f>'Domicílios'!C88 * C45*C$28</f>
        <v>0.3669846859</v>
      </c>
      <c r="D138" s="175">
        <f>'Domicílios'!D88 * D45*D$28</f>
        <v>3.292891552</v>
      </c>
      <c r="E138" s="175">
        <f>'Domicílios'!E88 * E45*E$28</f>
        <v>0.2301272111</v>
      </c>
      <c r="F138" s="175">
        <f>'Domicílios'!F88 * F45*F$28</f>
        <v>0.1612505921</v>
      </c>
      <c r="G138" s="176">
        <f>'Domicílios'!G88 * G45*G$28</f>
        <v>0.1179356934</v>
      </c>
      <c r="H138" s="175">
        <f t="shared" si="92"/>
        <v>4.169189735</v>
      </c>
    </row>
    <row r="139">
      <c r="B139" s="38">
        <v>2035.0</v>
      </c>
      <c r="C139" s="175">
        <f>'Domicílios'!C89 * C46*C$28</f>
        <v>0.3716247617</v>
      </c>
      <c r="D139" s="175">
        <f>'Domicílios'!D89 * D46*D$28</f>
        <v>3.334356661</v>
      </c>
      <c r="E139" s="175">
        <f>'Domicílios'!E89 * E46*E$28</f>
        <v>0.2340378917</v>
      </c>
      <c r="F139" s="175">
        <f>'Domicílios'!F89 * F46*F$28</f>
        <v>0.1630791756</v>
      </c>
      <c r="G139" s="176">
        <f>'Domicílios'!G89 * G46*G$28</f>
        <v>0.1199717182</v>
      </c>
      <c r="H139" s="175">
        <f t="shared" si="92"/>
        <v>4.223070208</v>
      </c>
    </row>
    <row r="140">
      <c r="B140" s="38">
        <v>2036.0</v>
      </c>
      <c r="C140" s="175">
        <f>'Domicílios'!C90 * C47*C$28</f>
        <v>0.3762547184</v>
      </c>
      <c r="D140" s="175">
        <f>'Domicílios'!D90 * D47*D$28</f>
        <v>3.375717482</v>
      </c>
      <c r="E140" s="175">
        <f>'Domicílios'!E90 * E47*E$28</f>
        <v>0.2379713995</v>
      </c>
      <c r="F140" s="175">
        <f>'Domicílios'!F90 * F47*F$28</f>
        <v>0.164896334</v>
      </c>
      <c r="G140" s="176">
        <f>'Domicílios'!G90 * G47*G$28</f>
        <v>0.122017965</v>
      </c>
      <c r="H140" s="175">
        <f t="shared" si="92"/>
        <v>4.276857899</v>
      </c>
    </row>
    <row r="141">
      <c r="B141" s="38">
        <v>2037.0</v>
      </c>
      <c r="C141" s="175">
        <f>'Domicílios'!C91 * C48*C$28</f>
        <v>0.3808750691</v>
      </c>
      <c r="D141" s="175">
        <f>'Domicílios'!D91 * D48*D$28</f>
        <v>3.416962425</v>
      </c>
      <c r="E141" s="175">
        <f>'Domicílios'!E91 * E48*E$28</f>
        <v>0.2419275291</v>
      </c>
      <c r="F141" s="175">
        <f>'Domicílios'!F91 * F48*F$28</f>
        <v>0.166701446</v>
      </c>
      <c r="G141" s="176">
        <f>'Domicílios'!G91 * G48*G$28</f>
        <v>0.1240738281</v>
      </c>
      <c r="H141" s="175">
        <f t="shared" si="92"/>
        <v>4.330540297</v>
      </c>
    </row>
    <row r="142">
      <c r="B142" s="38">
        <v>2038.0</v>
      </c>
      <c r="C142" s="175">
        <f>'Domicílios'!C92 * C49*C$28</f>
        <v>0.3854880805</v>
      </c>
      <c r="D142" s="175">
        <f>'Domicílios'!D92 * D49*D$28</f>
        <v>3.458097523</v>
      </c>
      <c r="E142" s="175">
        <f>'Domicílios'!E92 * E49*E$28</f>
        <v>0.2459066501</v>
      </c>
      <c r="F142" s="175">
        <f>'Domicílios'!F92 * F49*F$28</f>
        <v>0.1684942324</v>
      </c>
      <c r="G142" s="176">
        <f>'Domicílios'!G92 * G49*G$28</f>
        <v>0.1261396395</v>
      </c>
      <c r="H142" s="175">
        <f t="shared" si="92"/>
        <v>4.384126126</v>
      </c>
    </row>
    <row r="143">
      <c r="B143" s="38">
        <v>2039.0</v>
      </c>
      <c r="C143" s="175">
        <f>'Domicílios'!C93 * C50*C$28</f>
        <v>0.3900959569</v>
      </c>
      <c r="D143" s="175">
        <f>'Domicílios'!D93 * D50*D$28</f>
        <v>3.499127209</v>
      </c>
      <c r="E143" s="175">
        <f>'Domicílios'!E93 * E50*E$28</f>
        <v>0.2499088781</v>
      </c>
      <c r="F143" s="175">
        <f>'Domicílios'!F93 * F50*F$28</f>
        <v>0.1702743744</v>
      </c>
      <c r="G143" s="176">
        <f>'Domicílios'!G93 * G50*G$28</f>
        <v>0.1282156867</v>
      </c>
      <c r="H143" s="175">
        <f t="shared" si="92"/>
        <v>4.437622105</v>
      </c>
    </row>
    <row r="144">
      <c r="B144" s="38">
        <v>2040.0</v>
      </c>
      <c r="C144" s="175">
        <f>'Domicílios'!C94 * C51*C$28</f>
        <v>0.3947005728</v>
      </c>
      <c r="D144" s="175">
        <f>'Domicílios'!D94 * D51*D$28</f>
        <v>3.540057928</v>
      </c>
      <c r="E144" s="175">
        <f>'Domicílios'!E94 * E51*E$28</f>
        <v>0.2539343206</v>
      </c>
      <c r="F144" s="175">
        <f>'Domicílios'!F94 * F51*F$28</f>
        <v>0.1720418099</v>
      </c>
      <c r="G144" s="176">
        <f>'Domicílios'!G94 * G51*G$28</f>
        <v>0.1303024035</v>
      </c>
      <c r="H144" s="175">
        <f t="shared" si="92"/>
        <v>4.491037035</v>
      </c>
    </row>
    <row r="145">
      <c r="B145" s="38">
        <v>2041.0</v>
      </c>
      <c r="C145" s="175">
        <f>'Domicílios'!C95 * C52*C$28</f>
        <v>0.399303443</v>
      </c>
      <c r="D145" s="175">
        <f>'Domicílios'!D95 * D52*D$28</f>
        <v>3.580899988</v>
      </c>
      <c r="E145" s="175">
        <f>'Domicílios'!E95 * E52*E$28</f>
        <v>0.2579834817</v>
      </c>
      <c r="F145" s="175">
        <f>'Domicílios'!F95 * F52*F$28</f>
        <v>0.1737964483</v>
      </c>
      <c r="G145" s="176">
        <f>'Domicílios'!G95 * G52*G$28</f>
        <v>0.1323998935</v>
      </c>
      <c r="H145" s="175">
        <f t="shared" si="92"/>
        <v>4.544383254</v>
      </c>
    </row>
    <row r="146">
      <c r="B146" s="38">
        <v>2042.0</v>
      </c>
      <c r="C146" s="175">
        <f>'Domicílios'!C96 * C53*C$28</f>
        <v>0.4039086157</v>
      </c>
      <c r="D146" s="175">
        <f>'Domicílios'!D96 * D53*D$28</f>
        <v>3.621670266</v>
      </c>
      <c r="E146" s="175">
        <f>'Domicílios'!E96 * E53*E$28</f>
        <v>0.2620572169</v>
      </c>
      <c r="F146" s="175">
        <f>'Domicílios'!F96 * F53*F$28</f>
        <v>0.1755384882</v>
      </c>
      <c r="G146" s="176">
        <f>'Domicílios'!G96 * G53*G$28</f>
        <v>0.1345080258</v>
      </c>
      <c r="H146" s="175">
        <f t="shared" si="92"/>
        <v>4.597682613</v>
      </c>
    </row>
    <row r="147">
      <c r="B147" s="38">
        <v>2043.0</v>
      </c>
      <c r="C147" s="175">
        <f>'Domicílios'!C97 * C54*C$28</f>
        <v>0.4085215655</v>
      </c>
      <c r="D147" s="175">
        <f>'Domicílios'!D97 * D54*D$28</f>
        <v>3.662387306</v>
      </c>
      <c r="E147" s="175">
        <f>'Domicílios'!E97 * E54*E$28</f>
        <v>0.266156285</v>
      </c>
      <c r="F147" s="175">
        <f>'Domicílios'!F97 * F54*F$28</f>
        <v>0.17726799</v>
      </c>
      <c r="G147" s="176">
        <f>'Domicílios'!G97 * G54*G$28</f>
        <v>0.1366268995</v>
      </c>
      <c r="H147" s="175">
        <f t="shared" si="92"/>
        <v>4.650960045</v>
      </c>
    </row>
    <row r="148">
      <c r="B148" s="38">
        <v>2044.0</v>
      </c>
      <c r="C148" s="175">
        <f>'Domicílios'!C98 * C55*C$28</f>
        <v>0.4131450662</v>
      </c>
      <c r="D148" s="175">
        <f>'Domicílios'!D98 * D55*D$28</f>
        <v>3.703060891</v>
      </c>
      <c r="E148" s="175">
        <f>'Domicílios'!E98 * E55*E$28</f>
        <v>0.2702801951</v>
      </c>
      <c r="F148" s="175">
        <f>'Domicílios'!F98 * F55*F$28</f>
        <v>0.1789844688</v>
      </c>
      <c r="G148" s="176">
        <f>'Domicílios'!G98 * G55*G$28</f>
        <v>0.1387564346</v>
      </c>
      <c r="H148" s="175">
        <f t="shared" si="92"/>
        <v>4.704227056</v>
      </c>
    </row>
    <row r="149">
      <c r="B149" s="38">
        <v>2045.0</v>
      </c>
      <c r="C149" s="175">
        <f>'Domicílios'!C99 * C56*C$28</f>
        <v>0.4177804264</v>
      </c>
      <c r="D149" s="175">
        <f>'Domicílios'!D99 * D56*D$28</f>
        <v>3.74370023</v>
      </c>
      <c r="E149" s="175">
        <f>'Domicílios'!E99 * E56*E$28</f>
        <v>0.274428217</v>
      </c>
      <c r="F149" s="175">
        <f>'Domicílios'!F99 * F56*F$28</f>
        <v>0.1806876012</v>
      </c>
      <c r="G149" s="176">
        <f>'Domicílios'!G99 * G56*G$28</f>
        <v>0.1408968561</v>
      </c>
      <c r="H149" s="175">
        <f t="shared" si="92"/>
        <v>4.75749333</v>
      </c>
    </row>
    <row r="150">
      <c r="B150" s="38">
        <v>2046.0</v>
      </c>
      <c r="C150" s="175">
        <f>'Domicílios'!C100 * C57*C$28</f>
        <v>0.4224286532</v>
      </c>
      <c r="D150" s="175">
        <f>'Domicílios'!D100 * D57*D$28</f>
        <v>3.78431466</v>
      </c>
      <c r="E150" s="175">
        <f>'Domicílios'!E100 * E57*E$28</f>
        <v>0.2786009535</v>
      </c>
      <c r="F150" s="175">
        <f>'Domicílios'!F100 * F57*F$28</f>
        <v>0.1823769374</v>
      </c>
      <c r="G150" s="176">
        <f>'Domicílios'!G100 * G57*G$28</f>
        <v>0.1430485608</v>
      </c>
      <c r="H150" s="175">
        <f t="shared" si="92"/>
        <v>4.810769765</v>
      </c>
    </row>
    <row r="151">
      <c r="B151" s="38">
        <v>2047.0</v>
      </c>
      <c r="C151" s="175">
        <f>'Domicílios'!C101 * C58*C$28</f>
        <v>0.4270929256</v>
      </c>
      <c r="D151" s="175">
        <f>'Domicílios'!D101 * D58*D$28</f>
        <v>3.824919109</v>
      </c>
      <c r="E151" s="175">
        <f>'Domicílios'!E101 * E58*E$28</f>
        <v>0.282799857</v>
      </c>
      <c r="F151" s="175">
        <f>'Domicílios'!F101 * F58*F$28</f>
        <v>0.184052464</v>
      </c>
      <c r="G151" s="176">
        <f>'Domicílios'!G101 * G58*G$28</f>
        <v>0.145211774</v>
      </c>
      <c r="H151" s="175">
        <f t="shared" si="92"/>
        <v>4.86407613</v>
      </c>
    </row>
    <row r="152">
      <c r="B152" s="38">
        <v>2048.0</v>
      </c>
      <c r="C152" s="175">
        <f>'Domicílios'!C102 * C59*C$28</f>
        <v>0.4317769326</v>
      </c>
      <c r="D152" s="175">
        <f>'Domicílios'!D102 * D59*D$28</f>
        <v>3.865527661</v>
      </c>
      <c r="E152" s="175">
        <f>'Domicílios'!E102 * E59*E$28</f>
        <v>0.2870256416</v>
      </c>
      <c r="F152" s="175">
        <f>'Domicílios'!F102 * F59*F$28</f>
        <v>0.185714142</v>
      </c>
      <c r="G152" s="176">
        <f>'Domicílios'!G102 * G59*G$28</f>
        <v>0.1473861898</v>
      </c>
      <c r="H152" s="175">
        <f t="shared" si="92"/>
        <v>4.917430567</v>
      </c>
    </row>
    <row r="153">
      <c r="B153" s="38">
        <v>2049.0</v>
      </c>
      <c r="C153" s="175">
        <f>'Domicílios'!C103 * C60*C$28</f>
        <v>0.436481056</v>
      </c>
      <c r="D153" s="175">
        <f>'Domicílios'!D103 * D60*D$28</f>
        <v>3.906145384</v>
      </c>
      <c r="E153" s="175">
        <f>'Domicílios'!E103 * E60*E$28</f>
        <v>0.291277171</v>
      </c>
      <c r="F153" s="175">
        <f>'Domicílios'!F103 * F60*F$28</f>
        <v>0.1873613484</v>
      </c>
      <c r="G153" s="176">
        <f>'Domicílios'!G103 * G60*G$28</f>
        <v>0.1495713082</v>
      </c>
      <c r="H153" s="175">
        <f t="shared" si="92"/>
        <v>4.970836267</v>
      </c>
    </row>
    <row r="154">
      <c r="B154" s="42">
        <v>2050.0</v>
      </c>
      <c r="C154" s="177">
        <f>'Domicílios'!C104 * C61*C$28</f>
        <v>0.441204394</v>
      </c>
      <c r="D154" s="177">
        <f>'Domicílios'!D104 * D61*D$28</f>
        <v>3.94677341</v>
      </c>
      <c r="E154" s="177">
        <f>'Domicílios'!E104 * E61*E$28</f>
        <v>0.2955533437</v>
      </c>
      <c r="F154" s="177">
        <f>'Domicílios'!F104 * F61*F$28</f>
        <v>0.1889933523</v>
      </c>
      <c r="G154" s="178">
        <f>'Domicílios'!G104 * G61*G$28</f>
        <v>0.1517673032</v>
      </c>
      <c r="H154" s="175">
        <f t="shared" si="92"/>
        <v>5.024291804</v>
      </c>
    </row>
    <row r="156">
      <c r="C156" s="4" t="s">
        <v>80</v>
      </c>
      <c r="D156" s="24"/>
      <c r="E156" s="24"/>
      <c r="F156" s="24"/>
      <c r="G156" s="5"/>
    </row>
    <row r="157">
      <c r="B157" s="4" t="s">
        <v>1</v>
      </c>
      <c r="C157" s="25" t="s">
        <v>21</v>
      </c>
      <c r="D157" s="25" t="s">
        <v>22</v>
      </c>
      <c r="E157" s="25" t="s">
        <v>23</v>
      </c>
      <c r="F157" s="25" t="s">
        <v>24</v>
      </c>
      <c r="G157" s="7" t="s">
        <v>25</v>
      </c>
      <c r="H157" s="174" t="s">
        <v>54</v>
      </c>
    </row>
    <row r="158">
      <c r="B158" s="38">
        <v>2023.0</v>
      </c>
      <c r="C158" s="175">
        <f>'Domicílios'!C77 * C65*C$29</f>
        <v>0.4429681568</v>
      </c>
      <c r="D158" s="175">
        <f>'Domicílios'!D77 * D65*D$29</f>
        <v>3.243030155</v>
      </c>
      <c r="E158" s="175">
        <f>'Domicílios'!E77 * E65*E$29</f>
        <v>0.257126586</v>
      </c>
      <c r="F158" s="175">
        <f>'Domicílios'!F77 * F65*F$29</f>
        <v>0.2444385675</v>
      </c>
      <c r="G158" s="176">
        <f>'Domicílios'!G77 * G65*G$29</f>
        <v>0.1412844784</v>
      </c>
      <c r="H158" s="175">
        <f t="shared" ref="H158:H185" si="93">sum(C158:G158)</f>
        <v>4.328847943</v>
      </c>
    </row>
    <row r="159">
      <c r="B159" s="38">
        <v>2024.0</v>
      </c>
      <c r="C159" s="175">
        <f>'Domicílios'!C78 * C66*C$29</f>
        <v>0.4564733899</v>
      </c>
      <c r="D159" s="175">
        <f>'Domicílios'!D78 * D66*D$29</f>
        <v>3.310306006</v>
      </c>
      <c r="E159" s="175">
        <f>'Domicílios'!E78 * E66*E$29</f>
        <v>0.2660121253</v>
      </c>
      <c r="F159" s="175">
        <f>'Domicílios'!F78 * F66*F$29</f>
        <v>0.2549940372</v>
      </c>
      <c r="G159" s="176">
        <f>'Domicílios'!G78 * G66*G$29</f>
        <v>0.1468348414</v>
      </c>
      <c r="H159" s="175">
        <f t="shared" si="93"/>
        <v>4.4346204</v>
      </c>
    </row>
    <row r="160">
      <c r="B160" s="38">
        <v>2025.0</v>
      </c>
      <c r="C160" s="175">
        <f>'Domicílios'!C79 * C67*C$29</f>
        <v>0.4701801307</v>
      </c>
      <c r="D160" s="175">
        <f>'Domicílios'!D79 * D67*D$29</f>
        <v>3.378087686</v>
      </c>
      <c r="E160" s="175">
        <f>'Domicílios'!E79 * E67*E$29</f>
        <v>0.2750587741</v>
      </c>
      <c r="F160" s="175">
        <f>'Domicílios'!F79 * F67*F$29</f>
        <v>0.265746211</v>
      </c>
      <c r="G160" s="176">
        <f>'Domicílios'!G79 * G67*G$29</f>
        <v>0.1525103254</v>
      </c>
      <c r="H160" s="175">
        <f t="shared" si="93"/>
        <v>4.541583127</v>
      </c>
    </row>
    <row r="161">
      <c r="B161" s="38">
        <v>2026.0</v>
      </c>
      <c r="C161" s="175">
        <f>'Domicílios'!C80 * C68*C$29</f>
        <v>0.4840852755</v>
      </c>
      <c r="D161" s="175">
        <f>'Domicílios'!D80 * D68*D$29</f>
        <v>3.446356129</v>
      </c>
      <c r="E161" s="175">
        <f>'Domicílios'!E80 * E68*E$29</f>
        <v>0.2842656182</v>
      </c>
      <c r="F161" s="175">
        <f>'Domicílios'!F80 * F68*F$29</f>
        <v>0.2766927995</v>
      </c>
      <c r="G161" s="176">
        <f>'Domicílios'!G80 * G68*G$29</f>
        <v>0.1583102858</v>
      </c>
      <c r="H161" s="175">
        <f t="shared" si="93"/>
        <v>4.649710108</v>
      </c>
    </row>
    <row r="162">
      <c r="B162" s="38">
        <v>2027.0</v>
      </c>
      <c r="C162" s="175">
        <f>'Domicílios'!C81 * C69*C$29</f>
        <v>0.4981842605</v>
      </c>
      <c r="D162" s="175">
        <f>'Domicílios'!D81 * D69*D$29</f>
        <v>3.515089605</v>
      </c>
      <c r="E162" s="175">
        <f>'Domicílios'!E81 * E69*E$29</f>
        <v>0.2936315887</v>
      </c>
      <c r="F162" s="175">
        <f>'Domicílios'!F81 * F69*F$29</f>
        <v>0.2878313555</v>
      </c>
      <c r="G162" s="176">
        <f>'Domicílios'!G81 * G69*G$29</f>
        <v>0.164235226</v>
      </c>
      <c r="H162" s="175">
        <f t="shared" si="93"/>
        <v>4.758972036</v>
      </c>
    </row>
    <row r="163">
      <c r="B163" s="38">
        <v>2028.0</v>
      </c>
      <c r="C163" s="175">
        <f>'Domicílios'!C82 * C70*C$29</f>
        <v>0.5124720263</v>
      </c>
      <c r="D163" s="175">
        <f>'Domicílios'!D82 * D70*D$29</f>
        <v>3.584270116</v>
      </c>
      <c r="E163" s="175">
        <f>'Domicílios'!E82 * E70*E$29</f>
        <v>0.303155976</v>
      </c>
      <c r="F163" s="175">
        <f>'Domicílios'!F82 * F70*F$29</f>
        <v>0.2991582594</v>
      </c>
      <c r="G163" s="176">
        <f>'Domicílios'!G82 * G70*G$29</f>
        <v>0.1702856722</v>
      </c>
      <c r="H163" s="175">
        <f t="shared" si="93"/>
        <v>4.86934205</v>
      </c>
    </row>
    <row r="164">
      <c r="B164" s="38">
        <v>2029.0</v>
      </c>
      <c r="C164" s="175">
        <f>'Domicílios'!C83 * C71*C$29</f>
        <v>0.5269461543</v>
      </c>
      <c r="D164" s="175">
        <f>'Domicílios'!D83 * D71*D$29</f>
        <v>3.653887297</v>
      </c>
      <c r="E164" s="175">
        <f>'Domicílios'!E83 * E71*E$29</f>
        <v>0.3128404451</v>
      </c>
      <c r="F164" s="175">
        <f>'Domicílios'!F83 * F71*F$29</f>
        <v>0.3106713248</v>
      </c>
      <c r="G164" s="176">
        <f>'Domicílios'!G83 * G71*G$29</f>
        <v>0.1764628326</v>
      </c>
      <c r="H164" s="175">
        <f t="shared" si="93"/>
        <v>4.980808054</v>
      </c>
    </row>
    <row r="165">
      <c r="B165" s="38">
        <v>2030.0</v>
      </c>
      <c r="C165" s="175">
        <f>'Domicílios'!C84 * C72*C$29</f>
        <v>0.5416063935</v>
      </c>
      <c r="D165" s="175">
        <f>'Domicílios'!D84 * D72*D$29</f>
        <v>3.723936993</v>
      </c>
      <c r="E165" s="175">
        <f>'Domicílios'!E84 * E72*E$29</f>
        <v>0.3226879723</v>
      </c>
      <c r="F165" s="175">
        <f>'Domicílios'!F84 * F72*F$29</f>
        <v>0.3223706595</v>
      </c>
      <c r="G165" s="176">
        <f>'Domicílios'!G84 * G72*G$29</f>
        <v>0.18276796</v>
      </c>
      <c r="H165" s="175">
        <f t="shared" si="93"/>
        <v>5.093369979</v>
      </c>
    </row>
    <row r="166">
      <c r="B166" s="38">
        <v>2031.0</v>
      </c>
      <c r="C166" s="175">
        <f>'Domicílios'!C85 * C73*C$29</f>
        <v>0.5564522181</v>
      </c>
      <c r="D166" s="175">
        <f>'Domicílios'!D85 * D73*D$29</f>
        <v>3.79442443</v>
      </c>
      <c r="E166" s="175">
        <f>'Domicílios'!E85 * E73*E$29</f>
        <v>0.3327070044</v>
      </c>
      <c r="F166" s="175">
        <f>'Domicílios'!F85 * F73*F$29</f>
        <v>0.3342491369</v>
      </c>
      <c r="G166" s="176">
        <f>'Domicílios'!G85 * G73*G$29</f>
        <v>0.1892001396</v>
      </c>
      <c r="H166" s="175">
        <f t="shared" si="93"/>
        <v>5.207032929</v>
      </c>
    </row>
    <row r="167">
      <c r="B167" s="38">
        <v>2032.0</v>
      </c>
      <c r="C167" s="175">
        <f>'Domicílios'!C86 * C74*C$29</f>
        <v>0.5714814256</v>
      </c>
      <c r="D167" s="175">
        <f>'Domicílios'!D86 * D74*D$29</f>
        <v>3.865345925</v>
      </c>
      <c r="E167" s="175">
        <f>'Domicílios'!E86 * E74*E$29</f>
        <v>0.3429049645</v>
      </c>
      <c r="F167" s="175">
        <f>'Domicílios'!F86 * F74*F$29</f>
        <v>0.3462972836</v>
      </c>
      <c r="G167" s="176">
        <f>'Domicílios'!G86 * G74*G$29</f>
        <v>0.1957585629</v>
      </c>
      <c r="H167" s="175">
        <f t="shared" si="93"/>
        <v>5.321788161</v>
      </c>
    </row>
    <row r="168">
      <c r="B168" s="38">
        <v>2033.0</v>
      </c>
      <c r="C168" s="175">
        <f>'Domicílios'!C87 * C75*C$29</f>
        <v>0.5866917775</v>
      </c>
      <c r="D168" s="175">
        <f>'Domicílios'!D87 * D75*D$29</f>
        <v>3.936696979</v>
      </c>
      <c r="E168" s="175">
        <f>'Domicílios'!E87 * E75*E$29</f>
        <v>0.3532842111</v>
      </c>
      <c r="F168" s="175">
        <f>'Domicílios'!F87 * F75*F$29</f>
        <v>0.3585124486</v>
      </c>
      <c r="G168" s="176">
        <f>'Domicílios'!G87 * G75*G$29</f>
        <v>0.2024450608</v>
      </c>
      <c r="H168" s="175">
        <f t="shared" si="93"/>
        <v>5.437630476</v>
      </c>
    </row>
    <row r="169">
      <c r="B169" s="38">
        <v>2034.0</v>
      </c>
      <c r="C169" s="175">
        <f>'Domicílios'!C88 * C76*C$29</f>
        <v>0.6020828257</v>
      </c>
      <c r="D169" s="175">
        <f>'Domicílios'!D88 * D76*D$29</f>
        <v>4.008477128</v>
      </c>
      <c r="E169" s="175">
        <f>'Domicílios'!E88 * E76*E$29</f>
        <v>0.3638484845</v>
      </c>
      <c r="F169" s="175">
        <f>'Domicílios'!F88 * F76*F$29</f>
        <v>0.3708924276</v>
      </c>
      <c r="G169" s="176">
        <f>'Domicílios'!G88 * G76*G$29</f>
        <v>0.2092620164</v>
      </c>
      <c r="H169" s="175">
        <f t="shared" si="93"/>
        <v>5.554562882</v>
      </c>
    </row>
    <row r="170">
      <c r="B170" s="38">
        <v>2035.0</v>
      </c>
      <c r="C170" s="175">
        <f>'Domicílios'!C89 * C77*C$29</f>
        <v>0.6176556722</v>
      </c>
      <c r="D170" s="175">
        <f>'Domicílios'!D89 * D77*D$29</f>
        <v>4.080683181</v>
      </c>
      <c r="E170" s="175">
        <f>'Domicílios'!E89 * E77*E$29</f>
        <v>0.3746008291</v>
      </c>
      <c r="F170" s="175">
        <f>'Domicílios'!F89 * F77*F$29</f>
        <v>0.3834349867</v>
      </c>
      <c r="G170" s="176">
        <f>'Domicílios'!G89 * G77*G$29</f>
        <v>0.2162111249</v>
      </c>
      <c r="H170" s="175">
        <f t="shared" si="93"/>
        <v>5.672585794</v>
      </c>
    </row>
    <row r="171">
      <c r="B171" s="38">
        <v>2036.0</v>
      </c>
      <c r="C171" s="175">
        <f>'Domicílios'!C90 * C78*C$29</f>
        <v>0.6334102654</v>
      </c>
      <c r="D171" s="175">
        <f>'Domicílios'!D90 * D78*D$29</f>
        <v>4.153301382</v>
      </c>
      <c r="E171" s="175">
        <f>'Domicílios'!E90 * E78*E$29</f>
        <v>0.3855428577</v>
      </c>
      <c r="F171" s="175">
        <f>'Domicílios'!F90 * F78*F$29</f>
        <v>0.396137054</v>
      </c>
      <c r="G171" s="176">
        <f>'Domicílios'!G90 * G78*G$29</f>
        <v>0.2232921841</v>
      </c>
      <c r="H171" s="175">
        <f t="shared" si="93"/>
        <v>5.791683743</v>
      </c>
    </row>
    <row r="172">
      <c r="B172" s="38">
        <v>2037.0</v>
      </c>
      <c r="C172" s="175">
        <f>'Domicílios'!C91 * C79*C$29</f>
        <v>0.6493468298</v>
      </c>
      <c r="D172" s="175">
        <f>'Domicílios'!D91 * D79*D$29</f>
        <v>4.226315356</v>
      </c>
      <c r="E172" s="175">
        <f>'Domicílios'!E91 * E79*E$29</f>
        <v>0.3966755708</v>
      </c>
      <c r="F172" s="175">
        <f>'Domicílios'!F91 * F79*F$29</f>
        <v>0.4089953527</v>
      </c>
      <c r="G172" s="176">
        <f>'Domicílios'!G91 * G79*G$29</f>
        <v>0.2305049219</v>
      </c>
      <c r="H172" s="175">
        <f t="shared" si="93"/>
        <v>5.911838031</v>
      </c>
    </row>
    <row r="173">
      <c r="B173" s="38">
        <v>2038.0</v>
      </c>
      <c r="C173" s="175">
        <f>'Domicílios'!C92 * C80*C$29</f>
        <v>0.665468661</v>
      </c>
      <c r="D173" s="175">
        <f>'Domicílios'!D92 * D80*D$29</f>
        <v>4.299730339</v>
      </c>
      <c r="E173" s="175">
        <f>'Domicílios'!E92 * E80*E$29</f>
        <v>0.4080009062</v>
      </c>
      <c r="F173" s="175">
        <f>'Domicílios'!F92 * F80*F$29</f>
        <v>0.4220073362</v>
      </c>
      <c r="G173" s="176">
        <f>'Domicílios'!G92 * G80*G$29</f>
        <v>0.2378507662</v>
      </c>
      <c r="H173" s="175">
        <f t="shared" si="93"/>
        <v>6.033058009</v>
      </c>
    </row>
    <row r="174">
      <c r="B174" s="38">
        <v>2039.0</v>
      </c>
      <c r="C174" s="175">
        <f>'Domicílios'!C93 * C81*C$29</f>
        <v>0.6817791402</v>
      </c>
      <c r="D174" s="175">
        <f>'Domicílios'!D93 * D81*D$29</f>
        <v>4.373549724</v>
      </c>
      <c r="E174" s="175">
        <f>'Domicílios'!E93 * E81*E$29</f>
        <v>0.4195204047</v>
      </c>
      <c r="F174" s="175">
        <f>'Domicílios'!F93 * F81*F$29</f>
        <v>0.4351702994</v>
      </c>
      <c r="G174" s="176">
        <f>'Domicílios'!G93 * G81*G$29</f>
        <v>0.2453310971</v>
      </c>
      <c r="H174" s="175">
        <f t="shared" si="93"/>
        <v>6.155350666</v>
      </c>
    </row>
    <row r="175">
      <c r="B175" s="38">
        <v>2040.0</v>
      </c>
      <c r="C175" s="175">
        <f>'Domicílios'!C94 * C82*C$29</f>
        <v>0.6982812533</v>
      </c>
      <c r="D175" s="175">
        <f>'Domicílios'!D94 * D82*D$29</f>
        <v>4.447779549</v>
      </c>
      <c r="E175" s="175">
        <f>'Domicílios'!E94 * E82*E$29</f>
        <v>0.4312356023</v>
      </c>
      <c r="F175" s="175">
        <f>'Domicílios'!F94 * F82*F$29</f>
        <v>0.4484821415</v>
      </c>
      <c r="G175" s="176">
        <f>'Domicílios'!G94 * G82*G$29</f>
        <v>0.252947611</v>
      </c>
      <c r="H175" s="175">
        <f t="shared" si="93"/>
        <v>6.278726157</v>
      </c>
    </row>
    <row r="176">
      <c r="B176" s="38">
        <v>2041.0</v>
      </c>
      <c r="C176" s="175">
        <f>'Domicílios'!C95 * C83*C$29</f>
        <v>0.7149775034</v>
      </c>
      <c r="D176" s="175">
        <f>'Domicílios'!D95 * D83*D$29</f>
        <v>4.522430896</v>
      </c>
      <c r="E176" s="175">
        <f>'Domicílios'!E95 * E83*E$29</f>
        <v>0.4431487246</v>
      </c>
      <c r="F176" s="175">
        <f>'Domicílios'!F95 * F83*F$29</f>
        <v>0.4619406729</v>
      </c>
      <c r="G176" s="176">
        <f>'Domicílios'!G95 * G83*G$29</f>
        <v>0.2607014018</v>
      </c>
      <c r="H176" s="175">
        <f t="shared" si="93"/>
        <v>6.403199199</v>
      </c>
    </row>
    <row r="177">
      <c r="B177" s="38">
        <v>2042.0</v>
      </c>
      <c r="C177" s="175">
        <f>'Domicílios'!C96 * C84*C$29</f>
        <v>0.7318751134</v>
      </c>
      <c r="D177" s="175">
        <f>'Domicílios'!D96 * D84*D$29</f>
        <v>4.597523457</v>
      </c>
      <c r="E177" s="175">
        <f>'Domicílios'!E96 * E84*E$29</f>
        <v>0.4552626472</v>
      </c>
      <c r="F177" s="175">
        <f>'Domicílios'!F96 * F84*F$29</f>
        <v>0.475544469</v>
      </c>
      <c r="G177" s="176">
        <f>'Domicílios'!G96 * G84*G$29</f>
        <v>0.2685931073</v>
      </c>
      <c r="H177" s="175">
        <f t="shared" si="93"/>
        <v>6.528798794</v>
      </c>
    </row>
    <row r="178">
      <c r="B178" s="38">
        <v>2043.0</v>
      </c>
      <c r="C178" s="175">
        <f>'Domicílios'!C97 * C85*C$29</f>
        <v>0.7489842686</v>
      </c>
      <c r="D178" s="175">
        <f>'Domicílios'!D97 * D85*D$29</f>
        <v>4.673079488</v>
      </c>
      <c r="E178" s="175">
        <f>'Domicílios'!E97 * E85*E$29</f>
        <v>0.4675801422</v>
      </c>
      <c r="F178" s="175">
        <f>'Domicílios'!F97 * F85*F$29</f>
        <v>0.4892917644</v>
      </c>
      <c r="G178" s="176">
        <f>'Domicílios'!G97 * G85*G$29</f>
        <v>0.2766238154</v>
      </c>
      <c r="H178" s="175">
        <f t="shared" si="93"/>
        <v>6.655559479</v>
      </c>
    </row>
    <row r="179">
      <c r="B179" s="38">
        <v>2044.0</v>
      </c>
      <c r="C179" s="175">
        <f>'Domicílios'!C98 * C86*C$29</f>
        <v>0.7663106135</v>
      </c>
      <c r="D179" s="175">
        <f>'Domicílios'!D98 * D86*D$29</f>
        <v>4.749110498</v>
      </c>
      <c r="E179" s="175">
        <f>'Domicílios'!E98 * E86*E$29</f>
        <v>0.4801018216</v>
      </c>
      <c r="F179" s="175">
        <f>'Domicílios'!F98 * F86*F$29</f>
        <v>0.503179273</v>
      </c>
      <c r="G179" s="176">
        <f>'Domicílios'!G98 * G86*G$29</f>
        <v>0.2847942587</v>
      </c>
      <c r="H179" s="175">
        <f t="shared" si="93"/>
        <v>6.783496465</v>
      </c>
    </row>
    <row r="180">
      <c r="B180" s="38">
        <v>2045.0</v>
      </c>
      <c r="C180" s="175">
        <f>'Domicílios'!C99 * C87*C$29</f>
        <v>0.7838572814</v>
      </c>
      <c r="D180" s="175">
        <f>'Domicílios'!D99 * D87*D$29</f>
        <v>4.825627505</v>
      </c>
      <c r="E180" s="175">
        <f>'Domicílios'!E99 * E87*E$29</f>
        <v>0.4928278289</v>
      </c>
      <c r="F180" s="175">
        <f>'Domicílios'!F99 * F87*F$29</f>
        <v>0.5172040718</v>
      </c>
      <c r="G180" s="176">
        <f>'Domicílios'!G99 * G87*G$29</f>
        <v>0.2931057945</v>
      </c>
      <c r="H180" s="175">
        <f t="shared" si="93"/>
        <v>6.912622482</v>
      </c>
    </row>
    <row r="181">
      <c r="B181" s="38">
        <v>2046.0</v>
      </c>
      <c r="C181" s="175">
        <f>'Domicílios'!C100 * C88*C$29</f>
        <v>0.8016269456</v>
      </c>
      <c r="D181" s="175">
        <f>'Domicílios'!D100 * D88*D$29</f>
        <v>4.902641937</v>
      </c>
      <c r="E181" s="175">
        <f>'Domicílios'!E100 * E88*E$29</f>
        <v>0.5057606709</v>
      </c>
      <c r="F181" s="175">
        <f>'Domicílios'!F100 * F88*F$29</f>
        <v>0.5313628039</v>
      </c>
      <c r="G181" s="176">
        <f>'Domicílios'!G100 * G88*G$29</f>
        <v>0.3015601673</v>
      </c>
      <c r="H181" s="175">
        <f t="shared" si="93"/>
        <v>7.042952525</v>
      </c>
    </row>
    <row r="182">
      <c r="B182" s="38">
        <v>2047.0</v>
      </c>
      <c r="C182" s="175">
        <f>'Domicílios'!C101 * C89*C$29</f>
        <v>0.8196265335</v>
      </c>
      <c r="D182" s="175">
        <f>'Domicílios'!D101 * D89*D$29</f>
        <v>4.980172745</v>
      </c>
      <c r="E182" s="175">
        <f>'Domicílios'!E101 * E89*E$29</f>
        <v>0.5189044599</v>
      </c>
      <c r="F182" s="175">
        <f>'Domicílios'!F101 * F89*F$29</f>
        <v>0.5456533135</v>
      </c>
      <c r="G182" s="176">
        <f>'Domicílios'!G101 * G89*G$29</f>
        <v>0.3101588</v>
      </c>
      <c r="H182" s="175">
        <f t="shared" si="93"/>
        <v>7.174515852</v>
      </c>
    </row>
    <row r="183">
      <c r="B183" s="38">
        <v>2048.0</v>
      </c>
      <c r="C183" s="175">
        <f>'Domicílios'!C102 * C90*C$29</f>
        <v>0.8378642348</v>
      </c>
      <c r="D183" s="175">
        <f>'Domicílios'!D102 * D90*D$29</f>
        <v>5.05823816</v>
      </c>
      <c r="E183" s="175">
        <f>'Domicílios'!E102 * E90*E$29</f>
        <v>0.5322620528</v>
      </c>
      <c r="F183" s="175">
        <f>'Domicílios'!F102 * F90*F$29</f>
        <v>0.560073365</v>
      </c>
      <c r="G183" s="176">
        <f>'Domicílios'!G102 * G90*G$29</f>
        <v>0.318901991</v>
      </c>
      <c r="H183" s="175">
        <f t="shared" si="93"/>
        <v>7.307339804</v>
      </c>
    </row>
    <row r="184">
      <c r="B184" s="38">
        <v>2049.0</v>
      </c>
      <c r="C184" s="175">
        <f>'Domicílios'!C103 * C91*C$29</f>
        <v>0.8563420669</v>
      </c>
      <c r="D184" s="175">
        <f>'Domicílios'!D103 * D91*D$29</f>
        <v>5.136844929</v>
      </c>
      <c r="E184" s="175">
        <f>'Domicílios'!E103 * E91*E$29</f>
        <v>0.5458328949</v>
      </c>
      <c r="F184" s="175">
        <f>'Domicílios'!F103 * F91*F$29</f>
        <v>0.5746189241</v>
      </c>
      <c r="G184" s="176">
        <f>'Domicílios'!G103 * G91*G$29</f>
        <v>0.3277895788</v>
      </c>
      <c r="H184" s="175">
        <f t="shared" si="93"/>
        <v>7.441428394</v>
      </c>
    </row>
    <row r="185">
      <c r="B185" s="42">
        <v>2050.0</v>
      </c>
      <c r="C185" s="177">
        <f>'Domicílios'!C104 * C92*C$29</f>
        <v>0.8750595335</v>
      </c>
      <c r="D185" s="177">
        <f>'Domicílios'!D104 * D92*D$29</f>
        <v>5.215994729</v>
      </c>
      <c r="E185" s="177">
        <f>'Domicílios'!E104 * E92*E$29</f>
        <v>0.5596164081</v>
      </c>
      <c r="F185" s="177">
        <f>'Domicílios'!F104 * F92*F$29</f>
        <v>0.5892854924</v>
      </c>
      <c r="G185" s="178">
        <f>'Domicílios'!G104 * G92*G$29</f>
        <v>0.3368228426</v>
      </c>
      <c r="H185" s="175">
        <f t="shared" si="93"/>
        <v>7.576779006</v>
      </c>
    </row>
    <row r="187">
      <c r="C187" s="4" t="s">
        <v>81</v>
      </c>
      <c r="D187" s="24"/>
      <c r="E187" s="24"/>
      <c r="F187" s="24"/>
      <c r="G187" s="5"/>
    </row>
    <row r="188">
      <c r="B188" s="4" t="s">
        <v>1</v>
      </c>
      <c r="C188" s="25" t="s">
        <v>21</v>
      </c>
      <c r="D188" s="25" t="s">
        <v>22</v>
      </c>
      <c r="E188" s="25" t="s">
        <v>23</v>
      </c>
      <c r="F188" s="25" t="s">
        <v>24</v>
      </c>
      <c r="G188" s="7" t="s">
        <v>25</v>
      </c>
      <c r="H188" s="174" t="s">
        <v>56</v>
      </c>
    </row>
    <row r="189">
      <c r="B189" s="38">
        <v>2023.0</v>
      </c>
      <c r="C189" s="175">
        <f>'Domicílios'!C77 * C96*C$30</f>
        <v>0.5305458865</v>
      </c>
      <c r="D189" s="175">
        <f>'Domicílios'!D77 * D96*D$30</f>
        <v>3.68534196</v>
      </c>
      <c r="E189" s="175">
        <f>'Domicílios'!E77 * E96*E$30</f>
        <v>0.3066501966</v>
      </c>
      <c r="F189" s="175">
        <f>'Domicílios'!F77 * F96*F$30</f>
        <v>0.3225838896</v>
      </c>
      <c r="G189" s="176">
        <f>'Domicílios'!G77 * G96*G$30</f>
        <v>0.1930912541</v>
      </c>
      <c r="H189" s="175">
        <f t="shared" ref="H189:H216" si="94">sum(C189:G189)</f>
        <v>5.038213186</v>
      </c>
    </row>
    <row r="190">
      <c r="B190" s="38">
        <v>2024.0</v>
      </c>
      <c r="C190" s="175">
        <f>'Domicílios'!C78 * C97*C$30</f>
        <v>0.5523521537</v>
      </c>
      <c r="D190" s="175">
        <f>'Domicílios'!D78 * D97*D$30</f>
        <v>3.784624309</v>
      </c>
      <c r="E190" s="175">
        <f>'Domicílios'!E78 * E97*E$30</f>
        <v>0.3204578697</v>
      </c>
      <c r="F190" s="175">
        <f>'Domicílios'!F78 * F97*F$30</f>
        <v>0.3437550878</v>
      </c>
      <c r="G190" s="176">
        <f>'Domicílios'!G78 * G97*G$30</f>
        <v>0.2049640288</v>
      </c>
      <c r="H190" s="175">
        <f t="shared" si="94"/>
        <v>5.206153449</v>
      </c>
    </row>
    <row r="191">
      <c r="B191" s="38">
        <v>2025.0</v>
      </c>
      <c r="C191" s="175">
        <f>'Domicílios'!C79 * C98*C$30</f>
        <v>0.574566317</v>
      </c>
      <c r="D191" s="175">
        <f>'Domicílios'!D79 * D98*D$30</f>
        <v>3.885154354</v>
      </c>
      <c r="E191" s="175">
        <f>'Domicílios'!E79 * E98*E$30</f>
        <v>0.3345838245</v>
      </c>
      <c r="F191" s="175">
        <f>'Domicílios'!F79 * F98*F$30</f>
        <v>0.3653772236</v>
      </c>
      <c r="G191" s="176">
        <f>'Domicílios'!G79 * G98*G$30</f>
        <v>0.2171767165</v>
      </c>
      <c r="H191" s="175">
        <f t="shared" si="94"/>
        <v>5.376858435</v>
      </c>
    </row>
    <row r="192">
      <c r="B192" s="38">
        <v>2026.0</v>
      </c>
      <c r="C192" s="175">
        <f>'Domicílios'!C80 * C99*C$30</f>
        <v>0.5971845036</v>
      </c>
      <c r="D192" s="175">
        <f>'Domicílios'!D80 * D99*D$30</f>
        <v>3.986909098</v>
      </c>
      <c r="E192" s="175">
        <f>'Domicílios'!E80 * E99*E$30</f>
        <v>0.3490274276</v>
      </c>
      <c r="F192" s="175">
        <f>'Domicílios'!F80 * F99*F$30</f>
        <v>0.3874474259</v>
      </c>
      <c r="G192" s="176">
        <f>'Domicílios'!G80 * G99*G$30</f>
        <v>0.2297298679</v>
      </c>
      <c r="H192" s="175">
        <f t="shared" si="94"/>
        <v>5.550298323</v>
      </c>
    </row>
    <row r="193">
      <c r="B193" s="38">
        <v>2027.0</v>
      </c>
      <c r="C193" s="175">
        <f>'Domicílios'!C81 * C100*C$30</f>
        <v>0.6202008846</v>
      </c>
      <c r="D193" s="175">
        <f>'Domicílios'!D81 * D100*D$30</f>
        <v>4.089861955</v>
      </c>
      <c r="E193" s="175">
        <f>'Domicílios'!E81 * E100*E$30</f>
        <v>0.3637877863</v>
      </c>
      <c r="F193" s="175">
        <f>'Domicílios'!F81 * F100*F$30</f>
        <v>0.4099623432</v>
      </c>
      <c r="G193" s="176">
        <f>'Domicílios'!G81 * G100*G$30</f>
        <v>0.2426255573</v>
      </c>
      <c r="H193" s="175">
        <f t="shared" si="94"/>
        <v>5.726438526</v>
      </c>
    </row>
    <row r="194">
      <c r="B194" s="38">
        <v>2028.0</v>
      </c>
      <c r="C194" s="175">
        <f>'Domicílios'!C82 * C101*C$30</f>
        <v>0.6436088172</v>
      </c>
      <c r="D194" s="175">
        <f>'Domicílios'!D82 * D101*D$30</f>
        <v>4.193990162</v>
      </c>
      <c r="E194" s="175">
        <f>'Domicílios'!E82 * E101*E$30</f>
        <v>0.378864388</v>
      </c>
      <c r="F194" s="175">
        <f>'Domicílios'!F82 * F101*F$30</f>
        <v>0.4329166907</v>
      </c>
      <c r="G194" s="176">
        <f>'Domicílios'!G82 * G101*G$30</f>
        <v>0.2558658521</v>
      </c>
      <c r="H194" s="175">
        <f t="shared" si="94"/>
        <v>5.90524591</v>
      </c>
    </row>
    <row r="195">
      <c r="B195" s="38">
        <v>2029.0</v>
      </c>
      <c r="C195" s="175">
        <f>'Domicílios'!C83 * C102*C$30</f>
        <v>0.6674048037</v>
      </c>
      <c r="D195" s="175">
        <f>'Domicílios'!D83 * D102*D$30</f>
        <v>4.299279505</v>
      </c>
      <c r="E195" s="175">
        <f>'Domicílios'!E83 * E102*E$30</f>
        <v>0.3942596631</v>
      </c>
      <c r="F195" s="175">
        <f>'Domicílios'!F83 * F102*F$30</f>
        <v>0.4563069794</v>
      </c>
      <c r="G195" s="176">
        <f>'Domicílios'!G83 * G102*G$30</f>
        <v>0.2694538258</v>
      </c>
      <c r="H195" s="175">
        <f t="shared" si="94"/>
        <v>6.086704777</v>
      </c>
    </row>
    <row r="196">
      <c r="B196" s="38">
        <v>2030.0</v>
      </c>
      <c r="C196" s="175">
        <f>'Domicílios'!C84 * C103*C$30</f>
        <v>0.6915880377</v>
      </c>
      <c r="D196" s="175">
        <f>'Domicílios'!D84 * D103*D$30</f>
        <v>4.405722896</v>
      </c>
      <c r="E196" s="175">
        <f>'Domicílios'!E84 * E103*E$30</f>
        <v>0.4099777589</v>
      </c>
      <c r="F196" s="175">
        <f>'Domicílios'!F84 * F103*F$30</f>
        <v>0.4801329844</v>
      </c>
      <c r="G196" s="176">
        <f>'Domicílios'!G84 * G103*G$30</f>
        <v>0.2833926528</v>
      </c>
      <c r="H196" s="175">
        <f t="shared" si="94"/>
        <v>6.270814329</v>
      </c>
    </row>
    <row r="197">
      <c r="B197" s="38">
        <v>2031.0</v>
      </c>
      <c r="C197" s="175">
        <f>'Domicílios'!C85 * C104*C$30</f>
        <v>0.7161573754</v>
      </c>
      <c r="D197" s="175">
        <f>'Domicílios'!D85 * D104*D$30</f>
        <v>4.513324341</v>
      </c>
      <c r="E197" s="175">
        <f>'Domicílios'!E85 * E104*E$30</f>
        <v>0.426029928</v>
      </c>
      <c r="F197" s="175">
        <f>'Domicílios'!F85 * F104*F$30</f>
        <v>0.5043836094</v>
      </c>
      <c r="G197" s="176">
        <f>'Domicílios'!G85 * G104*G$30</f>
        <v>0.29768213</v>
      </c>
      <c r="H197" s="175">
        <f t="shared" si="94"/>
        <v>6.457577384</v>
      </c>
    </row>
    <row r="198">
      <c r="B198" s="38">
        <v>2032.0</v>
      </c>
      <c r="C198" s="175">
        <f>'Domicílios'!C86 * C105*C$30</f>
        <v>0.7411095033</v>
      </c>
      <c r="D198" s="175">
        <f>'Domicílios'!D86 * D105*D$30</f>
        <v>4.62207738</v>
      </c>
      <c r="E198" s="175">
        <f>'Domicílios'!E86 * E105*E$30</f>
        <v>0.4424264089</v>
      </c>
      <c r="F198" s="175">
        <f>'Domicílios'!F86 * F105*F$30</f>
        <v>0.5290436707</v>
      </c>
      <c r="G198" s="176">
        <f>'Domicílios'!G86 * G105*G$30</f>
        <v>0.3123220636</v>
      </c>
      <c r="H198" s="175">
        <f t="shared" si="94"/>
        <v>6.646979027</v>
      </c>
    </row>
    <row r="199">
      <c r="B199" s="38">
        <v>2033.0</v>
      </c>
      <c r="C199" s="175">
        <f>'Domicílios'!C87 * C106*C$30</f>
        <v>0.7664410005</v>
      </c>
      <c r="D199" s="175">
        <f>'Domicílios'!D87 * D106*D$30</f>
        <v>4.731974519</v>
      </c>
      <c r="E199" s="175">
        <f>'Domicílios'!E87 * E106*E$30</f>
        <v>0.4591711062</v>
      </c>
      <c r="F199" s="175">
        <f>'Domicílios'!F87 * F106*F$30</f>
        <v>0.5541079176</v>
      </c>
      <c r="G199" s="176">
        <f>'Domicílios'!G87 * G106*G$30</f>
        <v>0.327316388</v>
      </c>
      <c r="H199" s="175">
        <f t="shared" si="94"/>
        <v>6.839010931</v>
      </c>
    </row>
    <row r="200">
      <c r="B200" s="38">
        <v>2034.0</v>
      </c>
      <c r="C200" s="175">
        <f>'Domicílios'!C88 * C107*C$30</f>
        <v>0.7921507448</v>
      </c>
      <c r="D200" s="175">
        <f>'Domicílios'!D88 * D107*D$30</f>
        <v>4.843013075</v>
      </c>
      <c r="E200" s="175">
        <f>'Domicílios'!E88 * E107*E$30</f>
        <v>0.4762697793</v>
      </c>
      <c r="F200" s="175">
        <f>'Domicílios'!F88 * F107*F$30</f>
        <v>0.5795717189</v>
      </c>
      <c r="G200" s="176">
        <f>'Domicílios'!G88 * G107*G$30</f>
        <v>0.3426700324</v>
      </c>
      <c r="H200" s="175">
        <f t="shared" si="94"/>
        <v>7.033675351</v>
      </c>
    </row>
    <row r="201">
      <c r="B201" s="38">
        <v>2035.0</v>
      </c>
      <c r="C201" s="175">
        <f>'Domicílios'!C89 * C108*C$30</f>
        <v>0.8182396781</v>
      </c>
      <c r="D201" s="175">
        <f>'Domicílios'!D89 * D108*D$30</f>
        <v>4.955187085</v>
      </c>
      <c r="E201" s="175">
        <f>'Domicílios'!E89 * E108*E$30</f>
        <v>0.4937273632</v>
      </c>
      <c r="F201" s="175">
        <f>'Domicílios'!F89 * F108*F$30</f>
        <v>0.6054303557</v>
      </c>
      <c r="G201" s="176">
        <f>'Domicílios'!G89 * G108*G$30</f>
        <v>0.3583869137</v>
      </c>
      <c r="H201" s="175">
        <f t="shared" si="94"/>
        <v>7.230971396</v>
      </c>
    </row>
    <row r="202">
      <c r="B202" s="38">
        <v>2036.0</v>
      </c>
      <c r="C202" s="175">
        <f>'Domicílios'!C90 * C109*C$30</f>
        <v>0.8447072698</v>
      </c>
      <c r="D202" s="175">
        <f>'Domicílios'!D90 * D109*D$30</f>
        <v>5.068477665</v>
      </c>
      <c r="E202" s="175">
        <f>'Domicílios'!E90 * E109*E$30</f>
        <v>0.5115469564</v>
      </c>
      <c r="F202" s="175">
        <f>'Domicílios'!F90 * F109*F$30</f>
        <v>0.6316777347</v>
      </c>
      <c r="G202" s="176">
        <f>'Domicílios'!G90 * G109*G$30</f>
        <v>0.3744678313</v>
      </c>
      <c r="H202" s="175">
        <f t="shared" si="94"/>
        <v>7.430877457</v>
      </c>
    </row>
    <row r="203">
      <c r="B203" s="38">
        <v>2037.0</v>
      </c>
      <c r="C203" s="175">
        <f>'Domicílios'!C91 * C110*C$30</f>
        <v>0.8715533807</v>
      </c>
      <c r="D203" s="175">
        <f>'Domicílios'!D91 * D110*D$30</f>
        <v>5.182862427</v>
      </c>
      <c r="E203" s="175">
        <f>'Domicílios'!E91 * E110*E$30</f>
        <v>0.5297308495</v>
      </c>
      <c r="F203" s="175">
        <f>'Domicílios'!F91 * F110*F$30</f>
        <v>0.6583073486</v>
      </c>
      <c r="G203" s="176">
        <f>'Domicílios'!G91 * G110*G$30</f>
        <v>0.3909133827</v>
      </c>
      <c r="H203" s="175">
        <f t="shared" si="94"/>
        <v>7.633367389</v>
      </c>
    </row>
    <row r="204">
      <c r="B204" s="38">
        <v>2038.0</v>
      </c>
      <c r="C204" s="175">
        <f>'Domicílios'!C92 * C111*C$30</f>
        <v>0.8987820494</v>
      </c>
      <c r="D204" s="175">
        <f>'Domicílios'!D92 * D111*D$30</f>
        <v>5.298345282</v>
      </c>
      <c r="E204" s="175">
        <f>'Domicílios'!E92 * E111*E$30</f>
        <v>0.5482825814</v>
      </c>
      <c r="F204" s="175">
        <f>'Domicílios'!F92 * F111*F$30</f>
        <v>0.6853137877</v>
      </c>
      <c r="G204" s="176">
        <f>'Domicílios'!G92 * G111*G$30</f>
        <v>0.4077269972</v>
      </c>
      <c r="H204" s="175">
        <f t="shared" si="94"/>
        <v>7.838450698</v>
      </c>
    </row>
    <row r="205">
      <c r="B205" s="38">
        <v>2039.0</v>
      </c>
      <c r="C205" s="175">
        <f>'Domicílios'!C93 * C112*C$30</f>
        <v>0.9263975585</v>
      </c>
      <c r="D205" s="175">
        <f>'Domicílios'!D93 * D112*D$30</f>
        <v>5.414928028</v>
      </c>
      <c r="E205" s="175">
        <f>'Domicílios'!E93 * E112*E$30</f>
        <v>0.5672051744</v>
      </c>
      <c r="F205" s="175">
        <f>'Domicílios'!F93 * F112*F$30</f>
        <v>0.712691345</v>
      </c>
      <c r="G205" s="176">
        <f>'Domicílios'!G93 * G112*G$30</f>
        <v>0.424912066</v>
      </c>
      <c r="H205" s="175">
        <f t="shared" si="94"/>
        <v>8.046134172</v>
      </c>
    </row>
    <row r="206">
      <c r="B206" s="38">
        <v>2040.0</v>
      </c>
      <c r="C206" s="175">
        <f>'Domicílios'!C94 * C113*C$30</f>
        <v>0.9544037741</v>
      </c>
      <c r="D206" s="175">
        <f>'Domicílios'!D94 * D113*D$30</f>
        <v>5.532615885</v>
      </c>
      <c r="E206" s="175">
        <f>'Domicílios'!E94 * E113*E$30</f>
        <v>0.5865016503</v>
      </c>
      <c r="F206" s="175">
        <f>'Domicílios'!F94 * F113*F$30</f>
        <v>0.7404352669</v>
      </c>
      <c r="G206" s="176">
        <f>'Domicílios'!G94 * G113*G$30</f>
        <v>0.4424725708</v>
      </c>
      <c r="H206" s="175">
        <f t="shared" si="94"/>
        <v>8.256429147</v>
      </c>
    </row>
    <row r="207">
      <c r="B207" s="38">
        <v>2041.0</v>
      </c>
      <c r="C207" s="175">
        <f>'Domicílios'!C95 * C114*C$30</f>
        <v>0.9828040018</v>
      </c>
      <c r="D207" s="175">
        <f>'Domicílios'!D95 * D114*D$30</f>
        <v>5.651420561</v>
      </c>
      <c r="E207" s="175">
        <f>'Domicílios'!E95 * E114*E$30</f>
        <v>0.6061759802</v>
      </c>
      <c r="F207" s="175">
        <f>'Domicílios'!F95 * F114*F$30</f>
        <v>0.7685406451</v>
      </c>
      <c r="G207" s="176">
        <f>'Domicílios'!G95 * G114*G$30</f>
        <v>0.4604114868</v>
      </c>
      <c r="H207" s="175">
        <f t="shared" si="94"/>
        <v>8.469352675</v>
      </c>
    </row>
    <row r="208">
      <c r="B208" s="38">
        <v>2042.0</v>
      </c>
      <c r="C208" s="175">
        <f>'Domicílios'!C96 * C115*C$30</f>
        <v>1.011608154</v>
      </c>
      <c r="D208" s="175">
        <f>'Domicílios'!D96 * D115*D$30</f>
        <v>5.77136487</v>
      </c>
      <c r="E208" s="175">
        <f>'Domicílios'!E96 * E115*E$30</f>
        <v>0.6262330557</v>
      </c>
      <c r="F208" s="175">
        <f>'Domicílios'!F96 * F115*F$30</f>
        <v>0.7970038404</v>
      </c>
      <c r="G208" s="176">
        <f>'Domicílios'!G96 * G115*G$30</f>
        <v>0.4787309888</v>
      </c>
      <c r="H208" s="175">
        <f t="shared" si="94"/>
        <v>8.684940909</v>
      </c>
    </row>
    <row r="209">
      <c r="B209" s="38">
        <v>2043.0</v>
      </c>
      <c r="C209" s="175">
        <f>'Domicílios'!C97 * C116*C$30</f>
        <v>1.040830477</v>
      </c>
      <c r="D209" s="175">
        <f>'Domicílios'!D97 * D116*D$30</f>
        <v>5.892475339</v>
      </c>
      <c r="E209" s="175">
        <f>'Domicílios'!E97 * E116*E$30</f>
        <v>0.6466776695</v>
      </c>
      <c r="F209" s="175">
        <f>'Domicílios'!F97 * F116*F$30</f>
        <v>0.8258206647</v>
      </c>
      <c r="G209" s="176">
        <f>'Domicílios'!G97 * G116*G$30</f>
        <v>0.497434045</v>
      </c>
      <c r="H209" s="175">
        <f t="shared" si="94"/>
        <v>8.903238195</v>
      </c>
    </row>
    <row r="210">
      <c r="B210" s="38">
        <v>2044.0</v>
      </c>
      <c r="C210" s="175">
        <f>'Domicílios'!C98 * C117*C$30</f>
        <v>1.070479168</v>
      </c>
      <c r="D210" s="175">
        <f>'Domicílios'!D98 * D117*D$30</f>
        <v>6.014765408</v>
      </c>
      <c r="E210" s="175">
        <f>'Domicílios'!E98 * E117*E$30</f>
        <v>0.6675116507</v>
      </c>
      <c r="F210" s="175">
        <f>'Domicílios'!F98 * F117*F$30</f>
        <v>0.854984353</v>
      </c>
      <c r="G210" s="176">
        <f>'Domicílios'!G98 * G117*G$30</f>
        <v>0.5165229912</v>
      </c>
      <c r="H210" s="175">
        <f t="shared" si="94"/>
        <v>9.124263571</v>
      </c>
    </row>
    <row r="211">
      <c r="B211" s="38">
        <v>2045.0</v>
      </c>
      <c r="C211" s="175">
        <f>'Domicílios'!C99 * C118*C$30</f>
        <v>1.100559042</v>
      </c>
      <c r="D211" s="175">
        <f>'Domicílios'!D99 * D118*D$30</f>
        <v>6.138248174</v>
      </c>
      <c r="E211" s="175">
        <f>'Domicílios'!E99 * E118*E$30</f>
        <v>0.6887361481</v>
      </c>
      <c r="F211" s="175">
        <f>'Domicílios'!F99 * F118*F$30</f>
        <v>0.8844887018</v>
      </c>
      <c r="G211" s="176">
        <f>'Domicílios'!G99 * G118*G$30</f>
        <v>0.5360012957</v>
      </c>
      <c r="H211" s="175">
        <f t="shared" si="94"/>
        <v>9.348033362</v>
      </c>
    </row>
    <row r="212">
      <c r="B212" s="38">
        <v>2046.0</v>
      </c>
      <c r="C212" s="175">
        <f>'Domicílios'!C100 * C119*C$30</f>
        <v>1.131074336</v>
      </c>
      <c r="D212" s="175">
        <f>'Domicílios'!D100 * D119*D$30</f>
        <v>6.262937513</v>
      </c>
      <c r="E212" s="175">
        <f>'Domicílios'!E100 * E119*E$30</f>
        <v>0.7103555931</v>
      </c>
      <c r="F212" s="175">
        <f>'Domicílios'!F100 * F119*F$30</f>
        <v>0.9143267217</v>
      </c>
      <c r="G212" s="176">
        <f>'Domicílios'!G100 * G119*G$30</f>
        <v>0.5558731682</v>
      </c>
      <c r="H212" s="175">
        <f t="shared" si="94"/>
        <v>9.574567332</v>
      </c>
    </row>
    <row r="213">
      <c r="B213" s="38">
        <v>2047.0</v>
      </c>
      <c r="C213" s="175">
        <f>'Domicílios'!C101 * C120*C$30</f>
        <v>1.162035367</v>
      </c>
      <c r="D213" s="175">
        <f>'Domicílios'!D101 * D120*D$30</f>
        <v>6.388857213</v>
      </c>
      <c r="E213" s="175">
        <f>'Domicílios'!E101 * E120*E$30</f>
        <v>0.7323767136</v>
      </c>
      <c r="F213" s="175">
        <f>'Domicílios'!F101 * F120*F$30</f>
        <v>0.9444934483</v>
      </c>
      <c r="G213" s="176">
        <f>'Domicílios'!G101 * G120*G$30</f>
        <v>0.5761422686</v>
      </c>
      <c r="H213" s="175">
        <f t="shared" si="94"/>
        <v>9.803905011</v>
      </c>
    </row>
    <row r="214">
      <c r="B214" s="38">
        <v>2048.0</v>
      </c>
      <c r="C214" s="175">
        <f>'Domicílios'!C102 * C121*C$30</f>
        <v>1.193454415</v>
      </c>
      <c r="D214" s="175">
        <f>'Domicílios'!D102 * D121*D$30</f>
        <v>6.516030553</v>
      </c>
      <c r="E214" s="175">
        <f>'Domicílios'!E102 * E121*E$30</f>
        <v>0.7548045281</v>
      </c>
      <c r="F214" s="175">
        <f>'Domicílios'!F102 * F121*F$30</f>
        <v>0.9749837776</v>
      </c>
      <c r="G214" s="176">
        <f>'Domicílios'!G102 * G121*G$30</f>
        <v>0.5968101789</v>
      </c>
      <c r="H214" s="175">
        <f t="shared" si="94"/>
        <v>10.03608345</v>
      </c>
    </row>
    <row r="215">
      <c r="B215" s="38">
        <v>2049.0</v>
      </c>
      <c r="C215" s="175">
        <f>'Domicílios'!C103 * C122*C$30</f>
        <v>1.225335113</v>
      </c>
      <c r="D215" s="175">
        <f>'Domicílios'!D103 * D122*D$30</f>
        <v>6.644466343</v>
      </c>
      <c r="E215" s="175">
        <f>'Domicílios'!E103 * E122*E$30</f>
        <v>0.7776392301</v>
      </c>
      <c r="F215" s="175">
        <f>'Domicílios'!F103 * F122*F$30</f>
        <v>1.005789452</v>
      </c>
      <c r="G215" s="176">
        <f>'Domicílios'!G103 * G122*G$30</f>
        <v>0.6178775783</v>
      </c>
      <c r="H215" s="175">
        <f t="shared" si="94"/>
        <v>10.27110772</v>
      </c>
    </row>
    <row r="216">
      <c r="B216" s="42">
        <v>2050.0</v>
      </c>
      <c r="C216" s="177">
        <f>'Domicílios'!C104 * C123*C$30</f>
        <v>1.257677498</v>
      </c>
      <c r="D216" s="177">
        <f>'Domicílios'!D104 * D123*D$30</f>
        <v>6.774166953</v>
      </c>
      <c r="E216" s="177">
        <f>'Domicílios'!E104 * E123*E$30</f>
        <v>0.8008809242</v>
      </c>
      <c r="F216" s="177">
        <f>'Domicílios'!F104 * F123*F$30</f>
        <v>1.036901327</v>
      </c>
      <c r="G216" s="178">
        <f>'Domicílios'!G104 * G123*G$30</f>
        <v>0.6393478234</v>
      </c>
      <c r="H216" s="175">
        <f t="shared" si="94"/>
        <v>10.50897453</v>
      </c>
    </row>
  </sheetData>
  <mergeCells count="11">
    <mergeCell ref="C32:G32"/>
    <mergeCell ref="C63:G63"/>
    <mergeCell ref="C94:G94"/>
    <mergeCell ref="C125:G125"/>
    <mergeCell ref="B20:G20"/>
    <mergeCell ref="B26:G26"/>
    <mergeCell ref="C156:G156"/>
    <mergeCell ref="C187:G187"/>
    <mergeCell ref="B2:G2"/>
    <mergeCell ref="B8:G8"/>
    <mergeCell ref="B14:G14"/>
  </mergeCells>
  <drawing r:id="rId1"/>
  <tableParts count="6">
    <tablePart r:id="rId8"/>
    <tablePart r:id="rId9"/>
    <tablePart r:id="rId10"/>
    <tablePart r:id="rId11"/>
    <tablePart r:id="rId12"/>
    <tablePart r:id="rId1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6.75"/>
    <col customWidth="1" min="2" max="3" width="16.5"/>
    <col customWidth="1" min="8" max="8" width="20.63"/>
  </cols>
  <sheetData>
    <row r="2">
      <c r="B2" s="65" t="s">
        <v>82</v>
      </c>
      <c r="C2" s="122"/>
      <c r="D2" s="122"/>
      <c r="E2" s="122"/>
      <c r="F2" s="122"/>
      <c r="G2" s="123"/>
    </row>
    <row r="3">
      <c r="B3" s="65" t="s">
        <v>1</v>
      </c>
      <c r="C3" s="66" t="s">
        <v>8</v>
      </c>
      <c r="D3" s="66" t="s">
        <v>9</v>
      </c>
      <c r="E3" s="66" t="s">
        <v>10</v>
      </c>
      <c r="F3" s="66" t="s">
        <v>11</v>
      </c>
      <c r="G3" s="67" t="s">
        <v>12</v>
      </c>
    </row>
    <row r="4">
      <c r="B4" s="149">
        <v>1997.0</v>
      </c>
      <c r="C4" s="150">
        <v>0.67</v>
      </c>
      <c r="D4" s="150">
        <v>0.66</v>
      </c>
      <c r="E4" s="150">
        <v>0.68</v>
      </c>
      <c r="F4" s="150">
        <v>0.67</v>
      </c>
      <c r="G4" s="151">
        <v>0.67</v>
      </c>
    </row>
    <row r="5">
      <c r="B5" s="152">
        <v>2005.0</v>
      </c>
      <c r="C5" s="153">
        <v>0.65</v>
      </c>
      <c r="D5" s="153">
        <v>0.66</v>
      </c>
      <c r="E5" s="153">
        <v>0.66</v>
      </c>
      <c r="F5" s="153">
        <v>0.65</v>
      </c>
      <c r="G5" s="154">
        <v>0.65</v>
      </c>
    </row>
    <row r="6">
      <c r="B6" s="155">
        <v>2019.0</v>
      </c>
      <c r="C6" s="156">
        <v>0.92</v>
      </c>
      <c r="D6" s="156">
        <v>0.82</v>
      </c>
      <c r="E6" s="156">
        <v>0.87</v>
      </c>
      <c r="F6" s="156">
        <v>0.44</v>
      </c>
      <c r="G6" s="157">
        <v>0.64</v>
      </c>
    </row>
    <row r="7">
      <c r="B7" s="21"/>
      <c r="C7" s="21"/>
      <c r="D7" s="21"/>
      <c r="E7" s="21"/>
      <c r="F7" s="21"/>
      <c r="G7" s="21"/>
      <c r="H7" s="21"/>
    </row>
    <row r="8">
      <c r="B8" s="158" t="s">
        <v>83</v>
      </c>
      <c r="C8" s="159"/>
      <c r="D8" s="159"/>
      <c r="E8" s="159"/>
      <c r="F8" s="159"/>
      <c r="G8" s="160"/>
    </row>
    <row r="9">
      <c r="B9" s="161" t="s">
        <v>1</v>
      </c>
      <c r="C9" s="162" t="s">
        <v>8</v>
      </c>
      <c r="D9" s="162" t="s">
        <v>9</v>
      </c>
      <c r="E9" s="162" t="s">
        <v>10</v>
      </c>
      <c r="F9" s="162" t="s">
        <v>11</v>
      </c>
      <c r="G9" s="163" t="s">
        <v>12</v>
      </c>
    </row>
    <row r="10">
      <c r="B10" s="149">
        <v>1997.0</v>
      </c>
      <c r="C10" s="164">
        <v>0.659799999999999</v>
      </c>
      <c r="D10" s="164">
        <v>0.6536</v>
      </c>
      <c r="E10" s="164">
        <v>0.6681</v>
      </c>
      <c r="F10" s="164">
        <v>0.6637</v>
      </c>
      <c r="G10" s="165">
        <v>0.655899999999999</v>
      </c>
    </row>
    <row r="11">
      <c r="B11" s="152">
        <v>2005.0</v>
      </c>
      <c r="C11" s="166">
        <v>0.639699999999999</v>
      </c>
      <c r="D11" s="166">
        <v>0.6548</v>
      </c>
      <c r="E11" s="166">
        <v>0.6588</v>
      </c>
      <c r="F11" s="166">
        <v>0.635699999999999</v>
      </c>
      <c r="G11" s="167">
        <v>0.6333</v>
      </c>
    </row>
    <row r="12">
      <c r="B12" s="155">
        <v>2019.0</v>
      </c>
      <c r="C12" s="168">
        <v>0.904</v>
      </c>
      <c r="D12" s="168">
        <v>0.8005</v>
      </c>
      <c r="E12" s="168">
        <v>0.837199999999999</v>
      </c>
      <c r="F12" s="168">
        <v>0.4425</v>
      </c>
      <c r="G12" s="169">
        <v>0.6352</v>
      </c>
    </row>
    <row r="14">
      <c r="B14" s="158" t="s">
        <v>84</v>
      </c>
      <c r="C14" s="159"/>
      <c r="D14" s="159"/>
      <c r="E14" s="159"/>
      <c r="F14" s="159"/>
      <c r="G14" s="160"/>
    </row>
    <row r="15">
      <c r="B15" s="161" t="s">
        <v>1</v>
      </c>
      <c r="C15" s="162" t="s">
        <v>8</v>
      </c>
      <c r="D15" s="162" t="s">
        <v>9</v>
      </c>
      <c r="E15" s="162" t="s">
        <v>10</v>
      </c>
      <c r="F15" s="162" t="s">
        <v>11</v>
      </c>
      <c r="G15" s="163" t="s">
        <v>12</v>
      </c>
    </row>
    <row r="16">
      <c r="B16" s="149">
        <v>1997.0</v>
      </c>
      <c r="C16" s="150">
        <f t="shared" ref="C16:G16" si="1">C4/C10</f>
        <v>1.01545923</v>
      </c>
      <c r="D16" s="150">
        <f t="shared" si="1"/>
        <v>1.009791922</v>
      </c>
      <c r="E16" s="150">
        <f t="shared" si="1"/>
        <v>1.017811705</v>
      </c>
      <c r="F16" s="150">
        <f t="shared" si="1"/>
        <v>1.00949224</v>
      </c>
      <c r="G16" s="151">
        <f t="shared" si="1"/>
        <v>1.021497179</v>
      </c>
    </row>
    <row r="17">
      <c r="B17" s="152">
        <v>2005.0</v>
      </c>
      <c r="C17" s="153">
        <f t="shared" ref="C17:G17" si="2">C5/C11</f>
        <v>1.016101297</v>
      </c>
      <c r="D17" s="153">
        <f t="shared" si="2"/>
        <v>1.007941356</v>
      </c>
      <c r="E17" s="153">
        <f t="shared" si="2"/>
        <v>1.001821494</v>
      </c>
      <c r="F17" s="153">
        <f t="shared" si="2"/>
        <v>1.022494888</v>
      </c>
      <c r="G17" s="154">
        <f t="shared" si="2"/>
        <v>1.026369809</v>
      </c>
    </row>
    <row r="18">
      <c r="B18" s="155">
        <v>2019.0</v>
      </c>
      <c r="C18" s="156">
        <f t="shared" ref="C18:G18" si="3">C6/C12</f>
        <v>1.017699115</v>
      </c>
      <c r="D18" s="156">
        <f t="shared" si="3"/>
        <v>1.024359775</v>
      </c>
      <c r="E18" s="156">
        <f t="shared" si="3"/>
        <v>1.039178213</v>
      </c>
      <c r="F18" s="156">
        <f t="shared" si="3"/>
        <v>0.9943502825</v>
      </c>
      <c r="G18" s="157">
        <f t="shared" si="3"/>
        <v>1.007556675</v>
      </c>
    </row>
    <row r="20">
      <c r="B20" s="158" t="s">
        <v>85</v>
      </c>
      <c r="C20" s="159"/>
      <c r="D20" s="159"/>
      <c r="E20" s="159"/>
      <c r="F20" s="159"/>
      <c r="G20" s="160"/>
    </row>
    <row r="21">
      <c r="B21" s="161" t="s">
        <v>1</v>
      </c>
      <c r="C21" s="162" t="s">
        <v>8</v>
      </c>
      <c r="D21" s="162" t="s">
        <v>9</v>
      </c>
      <c r="E21" s="162" t="s">
        <v>10</v>
      </c>
      <c r="F21" s="162" t="s">
        <v>11</v>
      </c>
      <c r="G21" s="163" t="s">
        <v>12</v>
      </c>
    </row>
    <row r="22">
      <c r="B22" s="149" t="s">
        <v>76</v>
      </c>
      <c r="C22" s="100">
        <v>0.07</v>
      </c>
      <c r="D22" s="100">
        <f t="shared" ref="D22:G22" si="4">D12</f>
        <v>0.8005</v>
      </c>
      <c r="E22" s="100">
        <f t="shared" si="4"/>
        <v>0.8372</v>
      </c>
      <c r="F22" s="100">
        <f t="shared" si="4"/>
        <v>0.4425</v>
      </c>
      <c r="G22" s="101">
        <f t="shared" si="4"/>
        <v>0.6352</v>
      </c>
    </row>
    <row r="23">
      <c r="B23" s="152" t="s">
        <v>41</v>
      </c>
      <c r="C23" s="102">
        <v>0.95</v>
      </c>
      <c r="D23" s="102">
        <v>0.9</v>
      </c>
      <c r="E23" s="102">
        <v>0.9</v>
      </c>
      <c r="F23" s="102">
        <v>0.75</v>
      </c>
      <c r="G23" s="103">
        <v>0.75</v>
      </c>
    </row>
    <row r="24">
      <c r="B24" s="155" t="s">
        <v>77</v>
      </c>
      <c r="C24" s="104">
        <v>0.97</v>
      </c>
      <c r="D24" s="104">
        <v>0.95</v>
      </c>
      <c r="E24" s="104">
        <v>0.95</v>
      </c>
      <c r="F24" s="104">
        <v>0.85</v>
      </c>
      <c r="G24" s="105">
        <v>0.85</v>
      </c>
    </row>
    <row r="26">
      <c r="B26" s="158" t="s">
        <v>86</v>
      </c>
      <c r="C26" s="159"/>
      <c r="D26" s="159"/>
      <c r="E26" s="159"/>
      <c r="F26" s="159"/>
      <c r="G26" s="160"/>
    </row>
    <row r="27">
      <c r="B27" s="161" t="s">
        <v>1</v>
      </c>
      <c r="C27" s="162" t="s">
        <v>8</v>
      </c>
      <c r="D27" s="162" t="s">
        <v>9</v>
      </c>
      <c r="E27" s="162" t="s">
        <v>10</v>
      </c>
      <c r="F27" s="162" t="s">
        <v>11</v>
      </c>
      <c r="G27" s="163" t="s">
        <v>12</v>
      </c>
    </row>
    <row r="28">
      <c r="B28" s="149" t="s">
        <v>76</v>
      </c>
      <c r="C28" s="150">
        <f t="shared" ref="C28:G28" si="5">C$12*C$18+(C22-C$12)*1</f>
        <v>0.086</v>
      </c>
      <c r="D28" s="150">
        <f t="shared" si="5"/>
        <v>0.82</v>
      </c>
      <c r="E28" s="150">
        <f t="shared" si="5"/>
        <v>0.87</v>
      </c>
      <c r="F28" s="150">
        <f t="shared" si="5"/>
        <v>0.44</v>
      </c>
      <c r="G28" s="151">
        <f t="shared" si="5"/>
        <v>0.64</v>
      </c>
    </row>
    <row r="29">
      <c r="B29" s="152" t="s">
        <v>41</v>
      </c>
      <c r="C29" s="153">
        <f t="shared" ref="C29:G29" si="6">C$12*C$18+(C23-C$12)*1</f>
        <v>0.966</v>
      </c>
      <c r="D29" s="153">
        <f t="shared" si="6"/>
        <v>0.9195</v>
      </c>
      <c r="E29" s="153">
        <f t="shared" si="6"/>
        <v>0.9328</v>
      </c>
      <c r="F29" s="153">
        <f t="shared" si="6"/>
        <v>0.7475</v>
      </c>
      <c r="G29" s="154">
        <f t="shared" si="6"/>
        <v>0.7548</v>
      </c>
    </row>
    <row r="30">
      <c r="B30" s="155" t="s">
        <v>77</v>
      </c>
      <c r="C30" s="156">
        <f t="shared" ref="C30:G30" si="7">C$12*C$18+(C24-C$12)*1</f>
        <v>0.986</v>
      </c>
      <c r="D30" s="156">
        <f t="shared" si="7"/>
        <v>0.9695</v>
      </c>
      <c r="E30" s="156">
        <f t="shared" si="7"/>
        <v>0.9828</v>
      </c>
      <c r="F30" s="156">
        <f t="shared" si="7"/>
        <v>0.8475</v>
      </c>
      <c r="G30" s="157">
        <f t="shared" si="7"/>
        <v>0.8548</v>
      </c>
    </row>
    <row r="32">
      <c r="C32" s="4" t="s">
        <v>87</v>
      </c>
      <c r="D32" s="24"/>
      <c r="E32" s="24"/>
      <c r="F32" s="24"/>
      <c r="G32" s="5"/>
      <c r="H32" s="21"/>
    </row>
    <row r="33">
      <c r="B33" s="4" t="s">
        <v>1</v>
      </c>
      <c r="C33" s="25" t="s">
        <v>21</v>
      </c>
      <c r="D33" s="25" t="s">
        <v>22</v>
      </c>
      <c r="E33" s="25" t="s">
        <v>23</v>
      </c>
      <c r="F33" s="25" t="s">
        <v>24</v>
      </c>
      <c r="G33" s="7" t="s">
        <v>25</v>
      </c>
      <c r="H33" s="21"/>
    </row>
    <row r="34">
      <c r="B34" s="38">
        <v>2023.0</v>
      </c>
      <c r="C34" s="170">
        <f t="shared" ref="C34:G34" si="8">C$12</f>
        <v>0.904</v>
      </c>
      <c r="D34" s="170">
        <f t="shared" si="8"/>
        <v>0.8005</v>
      </c>
      <c r="E34" s="170">
        <f t="shared" si="8"/>
        <v>0.8372</v>
      </c>
      <c r="F34" s="170">
        <f t="shared" si="8"/>
        <v>0.4425</v>
      </c>
      <c r="G34" s="171">
        <f t="shared" si="8"/>
        <v>0.6352</v>
      </c>
      <c r="H34" s="21"/>
    </row>
    <row r="35">
      <c r="B35" s="38">
        <v>2024.0</v>
      </c>
      <c r="C35" s="170">
        <f t="shared" ref="C35:G35" si="9">(((C$61-C$34) / ($B$61-$B$34)) * ($B35-$B$34))+C$34</f>
        <v>0.8731111111</v>
      </c>
      <c r="D35" s="170">
        <f t="shared" si="9"/>
        <v>0.8005</v>
      </c>
      <c r="E35" s="170">
        <f t="shared" si="9"/>
        <v>0.8372</v>
      </c>
      <c r="F35" s="170">
        <f t="shared" si="9"/>
        <v>0.4425</v>
      </c>
      <c r="G35" s="171">
        <f t="shared" si="9"/>
        <v>0.6352</v>
      </c>
      <c r="H35" s="21"/>
    </row>
    <row r="36">
      <c r="B36" s="38">
        <v>2025.0</v>
      </c>
      <c r="C36" s="170">
        <f t="shared" ref="C36:G36" si="10">(((C$61-C$34) / ($B$61-$B$34)) * ($B36-$B$34))+C$34</f>
        <v>0.8422222222</v>
      </c>
      <c r="D36" s="170">
        <f t="shared" si="10"/>
        <v>0.8005</v>
      </c>
      <c r="E36" s="170">
        <f t="shared" si="10"/>
        <v>0.8372</v>
      </c>
      <c r="F36" s="170">
        <f t="shared" si="10"/>
        <v>0.4425</v>
      </c>
      <c r="G36" s="171">
        <f t="shared" si="10"/>
        <v>0.6352</v>
      </c>
      <c r="H36" s="21"/>
    </row>
    <row r="37">
      <c r="B37" s="38">
        <v>2026.0</v>
      </c>
      <c r="C37" s="170">
        <f t="shared" ref="C37:G37" si="11">(((C$61-C$34) / ($B$61-$B$34)) * ($B37-$B$34))+C$34</f>
        <v>0.8113333333</v>
      </c>
      <c r="D37" s="170">
        <f t="shared" si="11"/>
        <v>0.8005</v>
      </c>
      <c r="E37" s="170">
        <f t="shared" si="11"/>
        <v>0.8372</v>
      </c>
      <c r="F37" s="170">
        <f t="shared" si="11"/>
        <v>0.4425</v>
      </c>
      <c r="G37" s="171">
        <f t="shared" si="11"/>
        <v>0.6352</v>
      </c>
      <c r="H37" s="21"/>
    </row>
    <row r="38">
      <c r="B38" s="38">
        <v>2027.0</v>
      </c>
      <c r="C38" s="170">
        <f t="shared" ref="C38:G38" si="12">(((C$61-C$34) / ($B$61-$B$34)) * ($B38-$B$34))+C$34</f>
        <v>0.7804444444</v>
      </c>
      <c r="D38" s="170">
        <f t="shared" si="12"/>
        <v>0.8005</v>
      </c>
      <c r="E38" s="170">
        <f t="shared" si="12"/>
        <v>0.8372</v>
      </c>
      <c r="F38" s="170">
        <f t="shared" si="12"/>
        <v>0.4425</v>
      </c>
      <c r="G38" s="171">
        <f t="shared" si="12"/>
        <v>0.6352</v>
      </c>
      <c r="H38" s="21"/>
    </row>
    <row r="39">
      <c r="B39" s="38">
        <v>2028.0</v>
      </c>
      <c r="C39" s="170">
        <f t="shared" ref="C39:G39" si="13">(((C$61-C$34) / ($B$61-$B$34)) * ($B39-$B$34))+C$34</f>
        <v>0.7495555556</v>
      </c>
      <c r="D39" s="170">
        <f t="shared" si="13"/>
        <v>0.8005</v>
      </c>
      <c r="E39" s="170">
        <f t="shared" si="13"/>
        <v>0.8372</v>
      </c>
      <c r="F39" s="170">
        <f t="shared" si="13"/>
        <v>0.4425</v>
      </c>
      <c r="G39" s="171">
        <f t="shared" si="13"/>
        <v>0.6352</v>
      </c>
      <c r="H39" s="21"/>
    </row>
    <row r="40">
      <c r="B40" s="38">
        <v>2029.0</v>
      </c>
      <c r="C40" s="170">
        <f t="shared" ref="C40:G40" si="14">(((C$61-C$34) / ($B$61-$B$34)) * ($B40-$B$34))+C$34</f>
        <v>0.7186666667</v>
      </c>
      <c r="D40" s="170">
        <f t="shared" si="14"/>
        <v>0.8005</v>
      </c>
      <c r="E40" s="170">
        <f t="shared" si="14"/>
        <v>0.8372</v>
      </c>
      <c r="F40" s="170">
        <f t="shared" si="14"/>
        <v>0.4425</v>
      </c>
      <c r="G40" s="171">
        <f t="shared" si="14"/>
        <v>0.6352</v>
      </c>
      <c r="H40" s="21"/>
    </row>
    <row r="41">
      <c r="B41" s="38">
        <v>2030.0</v>
      </c>
      <c r="C41" s="170">
        <f t="shared" ref="C41:G41" si="15">(((C$61-C$34) / ($B$61-$B$34)) * ($B41-$B$34))+C$34</f>
        <v>0.6877777778</v>
      </c>
      <c r="D41" s="170">
        <f t="shared" si="15"/>
        <v>0.8005</v>
      </c>
      <c r="E41" s="170">
        <f t="shared" si="15"/>
        <v>0.8372</v>
      </c>
      <c r="F41" s="170">
        <f t="shared" si="15"/>
        <v>0.4425</v>
      </c>
      <c r="G41" s="171">
        <f t="shared" si="15"/>
        <v>0.6352</v>
      </c>
      <c r="H41" s="21"/>
    </row>
    <row r="42">
      <c r="B42" s="38">
        <v>2031.0</v>
      </c>
      <c r="C42" s="170">
        <f t="shared" ref="C42:G42" si="16">(((C$61-C$34) / ($B$61-$B$34)) * ($B42-$B$34))+C$34</f>
        <v>0.6568888889</v>
      </c>
      <c r="D42" s="170">
        <f t="shared" si="16"/>
        <v>0.8005</v>
      </c>
      <c r="E42" s="170">
        <f t="shared" si="16"/>
        <v>0.8372</v>
      </c>
      <c r="F42" s="170">
        <f t="shared" si="16"/>
        <v>0.4425</v>
      </c>
      <c r="G42" s="171">
        <f t="shared" si="16"/>
        <v>0.6352</v>
      </c>
      <c r="H42" s="21"/>
    </row>
    <row r="43">
      <c r="B43" s="38">
        <v>2032.0</v>
      </c>
      <c r="C43" s="170">
        <f t="shared" ref="C43:G43" si="17">(((C$61-C$34) / ($B$61-$B$34)) * ($B43-$B$34))+C$34</f>
        <v>0.626</v>
      </c>
      <c r="D43" s="170">
        <f t="shared" si="17"/>
        <v>0.8005</v>
      </c>
      <c r="E43" s="170">
        <f t="shared" si="17"/>
        <v>0.8372</v>
      </c>
      <c r="F43" s="170">
        <f t="shared" si="17"/>
        <v>0.4425</v>
      </c>
      <c r="G43" s="171">
        <f t="shared" si="17"/>
        <v>0.6352</v>
      </c>
      <c r="H43" s="21"/>
    </row>
    <row r="44">
      <c r="B44" s="38">
        <v>2033.0</v>
      </c>
      <c r="C44" s="170">
        <f t="shared" ref="C44:G44" si="18">(((C$61-C$34) / ($B$61-$B$34)) * ($B44-$B$34))+C$34</f>
        <v>0.5951111111</v>
      </c>
      <c r="D44" s="170">
        <f t="shared" si="18"/>
        <v>0.8005</v>
      </c>
      <c r="E44" s="170">
        <f t="shared" si="18"/>
        <v>0.8372</v>
      </c>
      <c r="F44" s="170">
        <f t="shared" si="18"/>
        <v>0.4425</v>
      </c>
      <c r="G44" s="171">
        <f t="shared" si="18"/>
        <v>0.6352</v>
      </c>
      <c r="H44" s="21"/>
    </row>
    <row r="45">
      <c r="B45" s="38">
        <v>2034.0</v>
      </c>
      <c r="C45" s="170">
        <f t="shared" ref="C45:G45" si="19">(((C$61-C$34) / ($B$61-$B$34)) * ($B45-$B$34))+C$34</f>
        <v>0.5642222222</v>
      </c>
      <c r="D45" s="170">
        <f t="shared" si="19"/>
        <v>0.8005</v>
      </c>
      <c r="E45" s="170">
        <f t="shared" si="19"/>
        <v>0.8372</v>
      </c>
      <c r="F45" s="170">
        <f t="shared" si="19"/>
        <v>0.4425</v>
      </c>
      <c r="G45" s="171">
        <f t="shared" si="19"/>
        <v>0.6352</v>
      </c>
      <c r="H45" s="21"/>
    </row>
    <row r="46">
      <c r="B46" s="38">
        <v>2035.0</v>
      </c>
      <c r="C46" s="170">
        <f t="shared" ref="C46:G46" si="20">(((C$61-C$34) / ($B$61-$B$34)) * ($B46-$B$34))+C$34</f>
        <v>0.5333333333</v>
      </c>
      <c r="D46" s="170">
        <f t="shared" si="20"/>
        <v>0.8005</v>
      </c>
      <c r="E46" s="170">
        <f t="shared" si="20"/>
        <v>0.8372</v>
      </c>
      <c r="F46" s="170">
        <f t="shared" si="20"/>
        <v>0.4425</v>
      </c>
      <c r="G46" s="171">
        <f t="shared" si="20"/>
        <v>0.6352</v>
      </c>
      <c r="H46" s="21"/>
    </row>
    <row r="47">
      <c r="B47" s="38">
        <v>2036.0</v>
      </c>
      <c r="C47" s="170">
        <f t="shared" ref="C47:G47" si="21">(((C$61-C$34) / ($B$61-$B$34)) * ($B47-$B$34))+C$34</f>
        <v>0.5024444444</v>
      </c>
      <c r="D47" s="170">
        <f t="shared" si="21"/>
        <v>0.8005</v>
      </c>
      <c r="E47" s="170">
        <f t="shared" si="21"/>
        <v>0.8372</v>
      </c>
      <c r="F47" s="170">
        <f t="shared" si="21"/>
        <v>0.4425</v>
      </c>
      <c r="G47" s="171">
        <f t="shared" si="21"/>
        <v>0.6352</v>
      </c>
      <c r="H47" s="21"/>
    </row>
    <row r="48">
      <c r="B48" s="38">
        <v>2037.0</v>
      </c>
      <c r="C48" s="170">
        <f t="shared" ref="C48:G48" si="22">(((C$61-C$34) / ($B$61-$B$34)) * ($B48-$B$34))+C$34</f>
        <v>0.4715555556</v>
      </c>
      <c r="D48" s="170">
        <f t="shared" si="22"/>
        <v>0.8005</v>
      </c>
      <c r="E48" s="170">
        <f t="shared" si="22"/>
        <v>0.8372</v>
      </c>
      <c r="F48" s="170">
        <f t="shared" si="22"/>
        <v>0.4425</v>
      </c>
      <c r="G48" s="171">
        <f t="shared" si="22"/>
        <v>0.6352</v>
      </c>
      <c r="H48" s="21"/>
    </row>
    <row r="49">
      <c r="B49" s="38">
        <v>2038.0</v>
      </c>
      <c r="C49" s="170">
        <f t="shared" ref="C49:G49" si="23">(((C$61-C$34) / ($B$61-$B$34)) * ($B49-$B$34))+C$34</f>
        <v>0.4406666667</v>
      </c>
      <c r="D49" s="170">
        <f t="shared" si="23"/>
        <v>0.8005</v>
      </c>
      <c r="E49" s="170">
        <f t="shared" si="23"/>
        <v>0.8372</v>
      </c>
      <c r="F49" s="170">
        <f t="shared" si="23"/>
        <v>0.4425</v>
      </c>
      <c r="G49" s="171">
        <f t="shared" si="23"/>
        <v>0.6352</v>
      </c>
      <c r="H49" s="21"/>
    </row>
    <row r="50">
      <c r="B50" s="38">
        <v>2039.0</v>
      </c>
      <c r="C50" s="170">
        <f t="shared" ref="C50:G50" si="24">(((C$61-C$34) / ($B$61-$B$34)) * ($B50-$B$34))+C$34</f>
        <v>0.4097777778</v>
      </c>
      <c r="D50" s="170">
        <f t="shared" si="24"/>
        <v>0.8005</v>
      </c>
      <c r="E50" s="170">
        <f t="shared" si="24"/>
        <v>0.8372</v>
      </c>
      <c r="F50" s="170">
        <f t="shared" si="24"/>
        <v>0.4425</v>
      </c>
      <c r="G50" s="171">
        <f t="shared" si="24"/>
        <v>0.6352</v>
      </c>
      <c r="H50" s="21"/>
    </row>
    <row r="51">
      <c r="B51" s="38">
        <v>2040.0</v>
      </c>
      <c r="C51" s="170">
        <f t="shared" ref="C51:G51" si="25">(((C$61-C$34) / ($B$61-$B$34)) * ($B51-$B$34))+C$34</f>
        <v>0.3788888889</v>
      </c>
      <c r="D51" s="170">
        <f t="shared" si="25"/>
        <v>0.8005</v>
      </c>
      <c r="E51" s="170">
        <f t="shared" si="25"/>
        <v>0.8372</v>
      </c>
      <c r="F51" s="170">
        <f t="shared" si="25"/>
        <v>0.4425</v>
      </c>
      <c r="G51" s="171">
        <f t="shared" si="25"/>
        <v>0.6352</v>
      </c>
      <c r="H51" s="21"/>
    </row>
    <row r="52">
      <c r="B52" s="38">
        <v>2041.0</v>
      </c>
      <c r="C52" s="170">
        <f t="shared" ref="C52:G52" si="26">(((C$61-C$34) / ($B$61-$B$34)) * ($B52-$B$34))+C$34</f>
        <v>0.348</v>
      </c>
      <c r="D52" s="170">
        <f t="shared" si="26"/>
        <v>0.8005</v>
      </c>
      <c r="E52" s="170">
        <f t="shared" si="26"/>
        <v>0.8372</v>
      </c>
      <c r="F52" s="170">
        <f t="shared" si="26"/>
        <v>0.4425</v>
      </c>
      <c r="G52" s="171">
        <f t="shared" si="26"/>
        <v>0.6352</v>
      </c>
      <c r="H52" s="21"/>
    </row>
    <row r="53">
      <c r="B53" s="38">
        <v>2042.0</v>
      </c>
      <c r="C53" s="170">
        <f t="shared" ref="C53:G53" si="27">(((C$61-C$34) / ($B$61-$B$34)) * ($B53-$B$34))+C$34</f>
        <v>0.3171111111</v>
      </c>
      <c r="D53" s="170">
        <f t="shared" si="27"/>
        <v>0.8005</v>
      </c>
      <c r="E53" s="170">
        <f t="shared" si="27"/>
        <v>0.8372</v>
      </c>
      <c r="F53" s="170">
        <f t="shared" si="27"/>
        <v>0.4425</v>
      </c>
      <c r="G53" s="171">
        <f t="shared" si="27"/>
        <v>0.6352</v>
      </c>
      <c r="H53" s="21"/>
    </row>
    <row r="54">
      <c r="B54" s="38">
        <v>2043.0</v>
      </c>
      <c r="C54" s="170">
        <f t="shared" ref="C54:G54" si="28">(((C$61-C$34) / ($B$61-$B$34)) * ($B54-$B$34))+C$34</f>
        <v>0.2862222222</v>
      </c>
      <c r="D54" s="170">
        <f t="shared" si="28"/>
        <v>0.8005</v>
      </c>
      <c r="E54" s="170">
        <f t="shared" si="28"/>
        <v>0.8372</v>
      </c>
      <c r="F54" s="170">
        <f t="shared" si="28"/>
        <v>0.4425</v>
      </c>
      <c r="G54" s="171">
        <f t="shared" si="28"/>
        <v>0.6352</v>
      </c>
      <c r="H54" s="21"/>
    </row>
    <row r="55">
      <c r="B55" s="38">
        <v>2044.0</v>
      </c>
      <c r="C55" s="170">
        <f t="shared" ref="C55:G55" si="29">(((C$61-C$34) / ($B$61-$B$34)) * ($B55-$B$34))+C$34</f>
        <v>0.2553333333</v>
      </c>
      <c r="D55" s="170">
        <f t="shared" si="29"/>
        <v>0.8005</v>
      </c>
      <c r="E55" s="170">
        <f t="shared" si="29"/>
        <v>0.8372</v>
      </c>
      <c r="F55" s="170">
        <f t="shared" si="29"/>
        <v>0.4425</v>
      </c>
      <c r="G55" s="171">
        <f t="shared" si="29"/>
        <v>0.6352</v>
      </c>
      <c r="H55" s="21"/>
    </row>
    <row r="56">
      <c r="B56" s="38">
        <v>2045.0</v>
      </c>
      <c r="C56" s="170">
        <f t="shared" ref="C56:G56" si="30">(((C$61-C$34) / ($B$61-$B$34)) * ($B56-$B$34))+C$34</f>
        <v>0.2244444444</v>
      </c>
      <c r="D56" s="170">
        <f t="shared" si="30"/>
        <v>0.8005</v>
      </c>
      <c r="E56" s="170">
        <f t="shared" si="30"/>
        <v>0.8372</v>
      </c>
      <c r="F56" s="170">
        <f t="shared" si="30"/>
        <v>0.4425</v>
      </c>
      <c r="G56" s="171">
        <f t="shared" si="30"/>
        <v>0.6352</v>
      </c>
      <c r="H56" s="21"/>
    </row>
    <row r="57">
      <c r="B57" s="38">
        <v>2046.0</v>
      </c>
      <c r="C57" s="170">
        <f t="shared" ref="C57:G57" si="31">(((C$61-C$34) / ($B$61-$B$34)) * ($B57-$B$34))+C$34</f>
        <v>0.1935555556</v>
      </c>
      <c r="D57" s="170">
        <f t="shared" si="31"/>
        <v>0.8005</v>
      </c>
      <c r="E57" s="170">
        <f t="shared" si="31"/>
        <v>0.8372</v>
      </c>
      <c r="F57" s="170">
        <f t="shared" si="31"/>
        <v>0.4425</v>
      </c>
      <c r="G57" s="171">
        <f t="shared" si="31"/>
        <v>0.6352</v>
      </c>
      <c r="H57" s="21"/>
    </row>
    <row r="58">
      <c r="B58" s="38">
        <v>2047.0</v>
      </c>
      <c r="C58" s="170">
        <f t="shared" ref="C58:G58" si="32">(((C$61-C$34) / ($B$61-$B$34)) * ($B58-$B$34))+C$34</f>
        <v>0.1626666667</v>
      </c>
      <c r="D58" s="170">
        <f t="shared" si="32"/>
        <v>0.8005</v>
      </c>
      <c r="E58" s="170">
        <f t="shared" si="32"/>
        <v>0.8372</v>
      </c>
      <c r="F58" s="170">
        <f t="shared" si="32"/>
        <v>0.4425</v>
      </c>
      <c r="G58" s="171">
        <f t="shared" si="32"/>
        <v>0.6352</v>
      </c>
      <c r="H58" s="21"/>
    </row>
    <row r="59">
      <c r="B59" s="38">
        <v>2048.0</v>
      </c>
      <c r="C59" s="170">
        <f t="shared" ref="C59:G59" si="33">(((C$61-C$34) / ($B$61-$B$34)) * ($B59-$B$34))+C$34</f>
        <v>0.1317777778</v>
      </c>
      <c r="D59" s="170">
        <f t="shared" si="33"/>
        <v>0.8005</v>
      </c>
      <c r="E59" s="170">
        <f t="shared" si="33"/>
        <v>0.8372</v>
      </c>
      <c r="F59" s="170">
        <f t="shared" si="33"/>
        <v>0.4425</v>
      </c>
      <c r="G59" s="171">
        <f t="shared" si="33"/>
        <v>0.6352</v>
      </c>
      <c r="H59" s="21"/>
    </row>
    <row r="60">
      <c r="B60" s="38">
        <v>2049.0</v>
      </c>
      <c r="C60" s="170">
        <f t="shared" ref="C60:G60" si="34">(((C$61-C$34) / ($B$61-$B$34)) * ($B60-$B$34))+C$34</f>
        <v>0.1008888889</v>
      </c>
      <c r="D60" s="170">
        <f t="shared" si="34"/>
        <v>0.8005</v>
      </c>
      <c r="E60" s="170">
        <f t="shared" si="34"/>
        <v>0.8372</v>
      </c>
      <c r="F60" s="170">
        <f t="shared" si="34"/>
        <v>0.4425</v>
      </c>
      <c r="G60" s="171">
        <f t="shared" si="34"/>
        <v>0.6352</v>
      </c>
      <c r="H60" s="21"/>
    </row>
    <row r="61">
      <c r="B61" s="42">
        <v>2050.0</v>
      </c>
      <c r="C61" s="172">
        <f t="shared" ref="C61:G61" si="35">C$22</f>
        <v>0.07</v>
      </c>
      <c r="D61" s="172">
        <f t="shared" si="35"/>
        <v>0.8005</v>
      </c>
      <c r="E61" s="172">
        <f t="shared" si="35"/>
        <v>0.8372</v>
      </c>
      <c r="F61" s="172">
        <f t="shared" si="35"/>
        <v>0.4425</v>
      </c>
      <c r="G61" s="173">
        <f t="shared" si="35"/>
        <v>0.6352</v>
      </c>
      <c r="H61" s="21"/>
    </row>
    <row r="62">
      <c r="H62" s="21"/>
    </row>
    <row r="63">
      <c r="C63" s="4" t="s">
        <v>88</v>
      </c>
      <c r="D63" s="24"/>
      <c r="E63" s="24"/>
      <c r="F63" s="24"/>
      <c r="G63" s="5"/>
      <c r="H63" s="21"/>
    </row>
    <row r="64">
      <c r="B64" s="4" t="s">
        <v>1</v>
      </c>
      <c r="C64" s="25" t="s">
        <v>21</v>
      </c>
      <c r="D64" s="25" t="s">
        <v>22</v>
      </c>
      <c r="E64" s="25" t="s">
        <v>23</v>
      </c>
      <c r="F64" s="25" t="s">
        <v>24</v>
      </c>
      <c r="G64" s="7" t="s">
        <v>25</v>
      </c>
      <c r="H64" s="21"/>
    </row>
    <row r="65">
      <c r="B65" s="38">
        <v>2023.0</v>
      </c>
      <c r="C65" s="170">
        <f t="shared" ref="C65:G65" si="36">C$12</f>
        <v>0.904</v>
      </c>
      <c r="D65" s="170">
        <f t="shared" si="36"/>
        <v>0.8005</v>
      </c>
      <c r="E65" s="170">
        <f t="shared" si="36"/>
        <v>0.8372</v>
      </c>
      <c r="F65" s="170">
        <f t="shared" si="36"/>
        <v>0.4425</v>
      </c>
      <c r="G65" s="171">
        <f t="shared" si="36"/>
        <v>0.6352</v>
      </c>
      <c r="H65" s="21"/>
    </row>
    <row r="66">
      <c r="B66" s="38">
        <v>2024.0</v>
      </c>
      <c r="C66" s="170">
        <f t="shared" ref="C66:G66" si="37">(((C$92-C$65) / ($B$92-$B$65)) * ($B66-$B$65))+C$65</f>
        <v>0.9057037037</v>
      </c>
      <c r="D66" s="170">
        <f t="shared" si="37"/>
        <v>0.8041851852</v>
      </c>
      <c r="E66" s="170">
        <f t="shared" si="37"/>
        <v>0.8395259259</v>
      </c>
      <c r="F66" s="170">
        <f t="shared" si="37"/>
        <v>0.4538888889</v>
      </c>
      <c r="G66" s="171">
        <f t="shared" si="37"/>
        <v>0.6394518519</v>
      </c>
      <c r="H66" s="21"/>
    </row>
    <row r="67">
      <c r="B67" s="38">
        <v>2025.0</v>
      </c>
      <c r="C67" s="170">
        <f t="shared" ref="C67:G67" si="38">(((C$92-C$65) / ($B$92-$B$65)) * ($B67-$B$65))+C$65</f>
        <v>0.9074074074</v>
      </c>
      <c r="D67" s="170">
        <f t="shared" si="38"/>
        <v>0.8078703704</v>
      </c>
      <c r="E67" s="170">
        <f t="shared" si="38"/>
        <v>0.8418518519</v>
      </c>
      <c r="F67" s="170">
        <f t="shared" si="38"/>
        <v>0.4652777778</v>
      </c>
      <c r="G67" s="171">
        <f t="shared" si="38"/>
        <v>0.6437037037</v>
      </c>
      <c r="H67" s="21"/>
    </row>
    <row r="68">
      <c r="B68" s="38">
        <v>2026.0</v>
      </c>
      <c r="C68" s="170">
        <f t="shared" ref="C68:G68" si="39">(((C$92-C$65) / ($B$92-$B$65)) * ($B68-$B$65))+C$65</f>
        <v>0.9091111111</v>
      </c>
      <c r="D68" s="170">
        <f t="shared" si="39"/>
        <v>0.8115555556</v>
      </c>
      <c r="E68" s="170">
        <f t="shared" si="39"/>
        <v>0.8441777778</v>
      </c>
      <c r="F68" s="170">
        <f t="shared" si="39"/>
        <v>0.4766666667</v>
      </c>
      <c r="G68" s="171">
        <f t="shared" si="39"/>
        <v>0.6479555556</v>
      </c>
      <c r="H68" s="21"/>
    </row>
    <row r="69">
      <c r="B69" s="38">
        <v>2027.0</v>
      </c>
      <c r="C69" s="170">
        <f t="shared" ref="C69:G69" si="40">(((C$92-C$65) / ($B$92-$B$65)) * ($B69-$B$65))+C$65</f>
        <v>0.9108148148</v>
      </c>
      <c r="D69" s="170">
        <f t="shared" si="40"/>
        <v>0.8152407407</v>
      </c>
      <c r="E69" s="170">
        <f t="shared" si="40"/>
        <v>0.8465037037</v>
      </c>
      <c r="F69" s="170">
        <f t="shared" si="40"/>
        <v>0.4880555556</v>
      </c>
      <c r="G69" s="171">
        <f t="shared" si="40"/>
        <v>0.6522074074</v>
      </c>
      <c r="H69" s="21"/>
    </row>
    <row r="70">
      <c r="B70" s="38">
        <v>2028.0</v>
      </c>
      <c r="C70" s="170">
        <f t="shared" ref="C70:G70" si="41">(((C$92-C$65) / ($B$92-$B$65)) * ($B70-$B$65))+C$65</f>
        <v>0.9125185185</v>
      </c>
      <c r="D70" s="170">
        <f t="shared" si="41"/>
        <v>0.8189259259</v>
      </c>
      <c r="E70" s="170">
        <f t="shared" si="41"/>
        <v>0.8488296296</v>
      </c>
      <c r="F70" s="170">
        <f t="shared" si="41"/>
        <v>0.4994444444</v>
      </c>
      <c r="G70" s="171">
        <f t="shared" si="41"/>
        <v>0.6564592593</v>
      </c>
      <c r="H70" s="21"/>
    </row>
    <row r="71">
      <c r="B71" s="38">
        <v>2029.0</v>
      </c>
      <c r="C71" s="170">
        <f t="shared" ref="C71:G71" si="42">(((C$92-C$65) / ($B$92-$B$65)) * ($B71-$B$65))+C$65</f>
        <v>0.9142222222</v>
      </c>
      <c r="D71" s="170">
        <f t="shared" si="42"/>
        <v>0.8226111111</v>
      </c>
      <c r="E71" s="170">
        <f t="shared" si="42"/>
        <v>0.8511555556</v>
      </c>
      <c r="F71" s="170">
        <f t="shared" si="42"/>
        <v>0.5108333333</v>
      </c>
      <c r="G71" s="171">
        <f t="shared" si="42"/>
        <v>0.6607111111</v>
      </c>
      <c r="H71" s="21"/>
    </row>
    <row r="72">
      <c r="B72" s="38">
        <v>2030.0</v>
      </c>
      <c r="C72" s="170">
        <f t="shared" ref="C72:G72" si="43">(((C$92-C$65) / ($B$92-$B$65)) * ($B72-$B$65))+C$65</f>
        <v>0.9159259259</v>
      </c>
      <c r="D72" s="170">
        <f t="shared" si="43"/>
        <v>0.8262962963</v>
      </c>
      <c r="E72" s="170">
        <f t="shared" si="43"/>
        <v>0.8534814815</v>
      </c>
      <c r="F72" s="170">
        <f t="shared" si="43"/>
        <v>0.5222222222</v>
      </c>
      <c r="G72" s="171">
        <f t="shared" si="43"/>
        <v>0.664962963</v>
      </c>
      <c r="H72" s="21"/>
    </row>
    <row r="73">
      <c r="B73" s="38">
        <v>2031.0</v>
      </c>
      <c r="C73" s="170">
        <f t="shared" ref="C73:G73" si="44">(((C$92-C$65) / ($B$92-$B$65)) * ($B73-$B$65))+C$65</f>
        <v>0.9176296296</v>
      </c>
      <c r="D73" s="170">
        <f t="shared" si="44"/>
        <v>0.8299814815</v>
      </c>
      <c r="E73" s="170">
        <f t="shared" si="44"/>
        <v>0.8558074074</v>
      </c>
      <c r="F73" s="170">
        <f t="shared" si="44"/>
        <v>0.5336111111</v>
      </c>
      <c r="G73" s="171">
        <f t="shared" si="44"/>
        <v>0.6692148148</v>
      </c>
      <c r="H73" s="21"/>
    </row>
    <row r="74">
      <c r="B74" s="38">
        <v>2032.0</v>
      </c>
      <c r="C74" s="170">
        <f t="shared" ref="C74:G74" si="45">(((C$92-C$65) / ($B$92-$B$65)) * ($B74-$B$65))+C$65</f>
        <v>0.9193333333</v>
      </c>
      <c r="D74" s="170">
        <f t="shared" si="45"/>
        <v>0.8336666667</v>
      </c>
      <c r="E74" s="170">
        <f t="shared" si="45"/>
        <v>0.8581333333</v>
      </c>
      <c r="F74" s="170">
        <f t="shared" si="45"/>
        <v>0.545</v>
      </c>
      <c r="G74" s="171">
        <f t="shared" si="45"/>
        <v>0.6734666667</v>
      </c>
      <c r="H74" s="21"/>
    </row>
    <row r="75">
      <c r="B75" s="38">
        <v>2033.0</v>
      </c>
      <c r="C75" s="170">
        <f t="shared" ref="C75:G75" si="46">(((C$92-C$65) / ($B$92-$B$65)) * ($B75-$B$65))+C$65</f>
        <v>0.921037037</v>
      </c>
      <c r="D75" s="170">
        <f t="shared" si="46"/>
        <v>0.8373518519</v>
      </c>
      <c r="E75" s="170">
        <f t="shared" si="46"/>
        <v>0.8604592593</v>
      </c>
      <c r="F75" s="170">
        <f t="shared" si="46"/>
        <v>0.5563888889</v>
      </c>
      <c r="G75" s="171">
        <f t="shared" si="46"/>
        <v>0.6777185185</v>
      </c>
      <c r="H75" s="21"/>
    </row>
    <row r="76">
      <c r="B76" s="38">
        <v>2034.0</v>
      </c>
      <c r="C76" s="170">
        <f t="shared" ref="C76:G76" si="47">(((C$92-C$65) / ($B$92-$B$65)) * ($B76-$B$65))+C$65</f>
        <v>0.9227407407</v>
      </c>
      <c r="D76" s="170">
        <f t="shared" si="47"/>
        <v>0.841037037</v>
      </c>
      <c r="E76" s="170">
        <f t="shared" si="47"/>
        <v>0.8627851852</v>
      </c>
      <c r="F76" s="170">
        <f t="shared" si="47"/>
        <v>0.5677777778</v>
      </c>
      <c r="G76" s="171">
        <f t="shared" si="47"/>
        <v>0.6819703704</v>
      </c>
      <c r="H76" s="21"/>
    </row>
    <row r="77">
      <c r="B77" s="38">
        <v>2035.0</v>
      </c>
      <c r="C77" s="170">
        <f t="shared" ref="C77:G77" si="48">(((C$92-C$65) / ($B$92-$B$65)) * ($B77-$B$65))+C$65</f>
        <v>0.9244444444</v>
      </c>
      <c r="D77" s="170">
        <f t="shared" si="48"/>
        <v>0.8447222222</v>
      </c>
      <c r="E77" s="170">
        <f t="shared" si="48"/>
        <v>0.8651111111</v>
      </c>
      <c r="F77" s="170">
        <f t="shared" si="48"/>
        <v>0.5791666667</v>
      </c>
      <c r="G77" s="171">
        <f t="shared" si="48"/>
        <v>0.6862222222</v>
      </c>
      <c r="H77" s="21"/>
    </row>
    <row r="78">
      <c r="B78" s="38">
        <v>2036.0</v>
      </c>
      <c r="C78" s="170">
        <f t="shared" ref="C78:G78" si="49">(((C$92-C$65) / ($B$92-$B$65)) * ($B78-$B$65))+C$65</f>
        <v>0.9261481481</v>
      </c>
      <c r="D78" s="170">
        <f t="shared" si="49"/>
        <v>0.8484074074</v>
      </c>
      <c r="E78" s="170">
        <f t="shared" si="49"/>
        <v>0.867437037</v>
      </c>
      <c r="F78" s="170">
        <f t="shared" si="49"/>
        <v>0.5905555556</v>
      </c>
      <c r="G78" s="171">
        <f t="shared" si="49"/>
        <v>0.6904740741</v>
      </c>
      <c r="H78" s="21"/>
    </row>
    <row r="79">
      <c r="B79" s="38">
        <v>2037.0</v>
      </c>
      <c r="C79" s="170">
        <f t="shared" ref="C79:G79" si="50">(((C$92-C$65) / ($B$92-$B$65)) * ($B79-$B$65))+C$65</f>
        <v>0.9278518519</v>
      </c>
      <c r="D79" s="170">
        <f t="shared" si="50"/>
        <v>0.8520925926</v>
      </c>
      <c r="E79" s="170">
        <f t="shared" si="50"/>
        <v>0.869762963</v>
      </c>
      <c r="F79" s="170">
        <f t="shared" si="50"/>
        <v>0.6019444444</v>
      </c>
      <c r="G79" s="171">
        <f t="shared" si="50"/>
        <v>0.6947259259</v>
      </c>
      <c r="H79" s="21"/>
    </row>
    <row r="80">
      <c r="B80" s="38">
        <v>2038.0</v>
      </c>
      <c r="C80" s="170">
        <f t="shared" ref="C80:G80" si="51">(((C$92-C$65) / ($B$92-$B$65)) * ($B80-$B$65))+C$65</f>
        <v>0.9295555556</v>
      </c>
      <c r="D80" s="170">
        <f t="shared" si="51"/>
        <v>0.8557777778</v>
      </c>
      <c r="E80" s="170">
        <f t="shared" si="51"/>
        <v>0.8720888889</v>
      </c>
      <c r="F80" s="170">
        <f t="shared" si="51"/>
        <v>0.6133333333</v>
      </c>
      <c r="G80" s="171">
        <f t="shared" si="51"/>
        <v>0.6989777778</v>
      </c>
      <c r="H80" s="21"/>
    </row>
    <row r="81">
      <c r="B81" s="38">
        <v>2039.0</v>
      </c>
      <c r="C81" s="170">
        <f t="shared" ref="C81:G81" si="52">(((C$92-C$65) / ($B$92-$B$65)) * ($B81-$B$65))+C$65</f>
        <v>0.9312592593</v>
      </c>
      <c r="D81" s="170">
        <f t="shared" si="52"/>
        <v>0.859462963</v>
      </c>
      <c r="E81" s="170">
        <f t="shared" si="52"/>
        <v>0.8744148148</v>
      </c>
      <c r="F81" s="170">
        <f t="shared" si="52"/>
        <v>0.6247222222</v>
      </c>
      <c r="G81" s="171">
        <f t="shared" si="52"/>
        <v>0.7032296296</v>
      </c>
      <c r="H81" s="21"/>
    </row>
    <row r="82">
      <c r="B82" s="38">
        <v>2040.0</v>
      </c>
      <c r="C82" s="170">
        <f t="shared" ref="C82:G82" si="53">(((C$92-C$65) / ($B$92-$B$65)) * ($B82-$B$65))+C$65</f>
        <v>0.932962963</v>
      </c>
      <c r="D82" s="170">
        <f t="shared" si="53"/>
        <v>0.8631481481</v>
      </c>
      <c r="E82" s="170">
        <f t="shared" si="53"/>
        <v>0.8767407407</v>
      </c>
      <c r="F82" s="170">
        <f t="shared" si="53"/>
        <v>0.6361111111</v>
      </c>
      <c r="G82" s="171">
        <f t="shared" si="53"/>
        <v>0.7074814815</v>
      </c>
      <c r="H82" s="21"/>
    </row>
    <row r="83">
      <c r="B83" s="38">
        <v>2041.0</v>
      </c>
      <c r="C83" s="170">
        <f t="shared" ref="C83:G83" si="54">(((C$92-C$65) / ($B$92-$B$65)) * ($B83-$B$65))+C$65</f>
        <v>0.9346666667</v>
      </c>
      <c r="D83" s="170">
        <f t="shared" si="54"/>
        <v>0.8668333333</v>
      </c>
      <c r="E83" s="170">
        <f t="shared" si="54"/>
        <v>0.8790666667</v>
      </c>
      <c r="F83" s="170">
        <f t="shared" si="54"/>
        <v>0.6475</v>
      </c>
      <c r="G83" s="171">
        <f t="shared" si="54"/>
        <v>0.7117333333</v>
      </c>
      <c r="H83" s="21"/>
    </row>
    <row r="84">
      <c r="B84" s="38">
        <v>2042.0</v>
      </c>
      <c r="C84" s="170">
        <f t="shared" ref="C84:G84" si="55">(((C$92-C$65) / ($B$92-$B$65)) * ($B84-$B$65))+C$65</f>
        <v>0.9363703704</v>
      </c>
      <c r="D84" s="170">
        <f t="shared" si="55"/>
        <v>0.8705185185</v>
      </c>
      <c r="E84" s="170">
        <f t="shared" si="55"/>
        <v>0.8813925926</v>
      </c>
      <c r="F84" s="170">
        <f t="shared" si="55"/>
        <v>0.6588888889</v>
      </c>
      <c r="G84" s="171">
        <f t="shared" si="55"/>
        <v>0.7159851852</v>
      </c>
      <c r="H84" s="21"/>
    </row>
    <row r="85">
      <c r="B85" s="38">
        <v>2043.0</v>
      </c>
      <c r="C85" s="170">
        <f t="shared" ref="C85:G85" si="56">(((C$92-C$65) / ($B$92-$B$65)) * ($B85-$B$65))+C$65</f>
        <v>0.9380740741</v>
      </c>
      <c r="D85" s="170">
        <f t="shared" si="56"/>
        <v>0.8742037037</v>
      </c>
      <c r="E85" s="170">
        <f t="shared" si="56"/>
        <v>0.8837185185</v>
      </c>
      <c r="F85" s="170">
        <f t="shared" si="56"/>
        <v>0.6702777778</v>
      </c>
      <c r="G85" s="171">
        <f t="shared" si="56"/>
        <v>0.720237037</v>
      </c>
      <c r="H85" s="21"/>
    </row>
    <row r="86">
      <c r="B86" s="38">
        <v>2044.0</v>
      </c>
      <c r="C86" s="170">
        <f t="shared" ref="C86:G86" si="57">(((C$92-C$65) / ($B$92-$B$65)) * ($B86-$B$65))+C$65</f>
        <v>0.9397777778</v>
      </c>
      <c r="D86" s="170">
        <f t="shared" si="57"/>
        <v>0.8778888889</v>
      </c>
      <c r="E86" s="170">
        <f t="shared" si="57"/>
        <v>0.8860444444</v>
      </c>
      <c r="F86" s="170">
        <f t="shared" si="57"/>
        <v>0.6816666667</v>
      </c>
      <c r="G86" s="171">
        <f t="shared" si="57"/>
        <v>0.7244888889</v>
      </c>
      <c r="H86" s="21"/>
    </row>
    <row r="87">
      <c r="B87" s="38">
        <v>2045.0</v>
      </c>
      <c r="C87" s="170">
        <f t="shared" ref="C87:G87" si="58">(((C$92-C$65) / ($B$92-$B$65)) * ($B87-$B$65))+C$65</f>
        <v>0.9414814815</v>
      </c>
      <c r="D87" s="170">
        <f t="shared" si="58"/>
        <v>0.8815740741</v>
      </c>
      <c r="E87" s="170">
        <f t="shared" si="58"/>
        <v>0.8883703704</v>
      </c>
      <c r="F87" s="170">
        <f t="shared" si="58"/>
        <v>0.6930555556</v>
      </c>
      <c r="G87" s="171">
        <f t="shared" si="58"/>
        <v>0.7287407407</v>
      </c>
      <c r="H87" s="21"/>
    </row>
    <row r="88">
      <c r="B88" s="38">
        <v>2046.0</v>
      </c>
      <c r="C88" s="170">
        <f t="shared" ref="C88:G88" si="59">(((C$92-C$65) / ($B$92-$B$65)) * ($B88-$B$65))+C$65</f>
        <v>0.9431851852</v>
      </c>
      <c r="D88" s="170">
        <f t="shared" si="59"/>
        <v>0.8852592593</v>
      </c>
      <c r="E88" s="170">
        <f t="shared" si="59"/>
        <v>0.8906962963</v>
      </c>
      <c r="F88" s="170">
        <f t="shared" si="59"/>
        <v>0.7044444444</v>
      </c>
      <c r="G88" s="171">
        <f t="shared" si="59"/>
        <v>0.7329925926</v>
      </c>
      <c r="H88" s="21"/>
    </row>
    <row r="89">
      <c r="B89" s="38">
        <v>2047.0</v>
      </c>
      <c r="C89" s="170">
        <f t="shared" ref="C89:G89" si="60">(((C$92-C$65) / ($B$92-$B$65)) * ($B89-$B$65))+C$65</f>
        <v>0.9448888889</v>
      </c>
      <c r="D89" s="170">
        <f t="shared" si="60"/>
        <v>0.8889444444</v>
      </c>
      <c r="E89" s="170">
        <f t="shared" si="60"/>
        <v>0.8930222222</v>
      </c>
      <c r="F89" s="170">
        <f t="shared" si="60"/>
        <v>0.7158333333</v>
      </c>
      <c r="G89" s="171">
        <f t="shared" si="60"/>
        <v>0.7372444444</v>
      </c>
      <c r="H89" s="21"/>
    </row>
    <row r="90">
      <c r="B90" s="38">
        <v>2048.0</v>
      </c>
      <c r="C90" s="170">
        <f t="shared" ref="C90:G90" si="61">(((C$92-C$65) / ($B$92-$B$65)) * ($B90-$B$65))+C$65</f>
        <v>0.9465925926</v>
      </c>
      <c r="D90" s="170">
        <f t="shared" si="61"/>
        <v>0.8926296296</v>
      </c>
      <c r="E90" s="170">
        <f t="shared" si="61"/>
        <v>0.8953481481</v>
      </c>
      <c r="F90" s="170">
        <f t="shared" si="61"/>
        <v>0.7272222222</v>
      </c>
      <c r="G90" s="171">
        <f t="shared" si="61"/>
        <v>0.7414962963</v>
      </c>
      <c r="H90" s="21"/>
    </row>
    <row r="91">
      <c r="B91" s="38">
        <v>2049.0</v>
      </c>
      <c r="C91" s="170">
        <f t="shared" ref="C91:G91" si="62">(((C$92-C$65) / ($B$92-$B$65)) * ($B91-$B$65))+C$65</f>
        <v>0.9482962963</v>
      </c>
      <c r="D91" s="170">
        <f t="shared" si="62"/>
        <v>0.8963148148</v>
      </c>
      <c r="E91" s="170">
        <f t="shared" si="62"/>
        <v>0.8976740741</v>
      </c>
      <c r="F91" s="170">
        <f t="shared" si="62"/>
        <v>0.7386111111</v>
      </c>
      <c r="G91" s="171">
        <f t="shared" si="62"/>
        <v>0.7457481481</v>
      </c>
      <c r="H91" s="21"/>
    </row>
    <row r="92">
      <c r="B92" s="42">
        <v>2050.0</v>
      </c>
      <c r="C92" s="172">
        <f t="shared" ref="C92:G92" si="63">C$23</f>
        <v>0.95</v>
      </c>
      <c r="D92" s="172">
        <f t="shared" si="63"/>
        <v>0.9</v>
      </c>
      <c r="E92" s="172">
        <f t="shared" si="63"/>
        <v>0.9</v>
      </c>
      <c r="F92" s="172">
        <f t="shared" si="63"/>
        <v>0.75</v>
      </c>
      <c r="G92" s="173">
        <f t="shared" si="63"/>
        <v>0.75</v>
      </c>
      <c r="H92" s="21"/>
    </row>
    <row r="93">
      <c r="H93" s="21"/>
    </row>
    <row r="94">
      <c r="C94" s="4" t="s">
        <v>89</v>
      </c>
      <c r="D94" s="24"/>
      <c r="E94" s="24"/>
      <c r="F94" s="24"/>
      <c r="G94" s="5"/>
      <c r="H94" s="21"/>
    </row>
    <row r="95">
      <c r="B95" s="4" t="s">
        <v>1</v>
      </c>
      <c r="C95" s="25" t="s">
        <v>21</v>
      </c>
      <c r="D95" s="25" t="s">
        <v>22</v>
      </c>
      <c r="E95" s="25" t="s">
        <v>23</v>
      </c>
      <c r="F95" s="25" t="s">
        <v>24</v>
      </c>
      <c r="G95" s="7" t="s">
        <v>25</v>
      </c>
      <c r="H95" s="21"/>
    </row>
    <row r="96">
      <c r="B96" s="38">
        <v>2023.0</v>
      </c>
      <c r="C96" s="170">
        <f t="shared" ref="C96:G96" si="64">C$12</f>
        <v>0.904</v>
      </c>
      <c r="D96" s="170">
        <f t="shared" si="64"/>
        <v>0.8005</v>
      </c>
      <c r="E96" s="170">
        <f t="shared" si="64"/>
        <v>0.8372</v>
      </c>
      <c r="F96" s="170">
        <f t="shared" si="64"/>
        <v>0.4425</v>
      </c>
      <c r="G96" s="171">
        <f t="shared" si="64"/>
        <v>0.6352</v>
      </c>
      <c r="H96" s="21"/>
    </row>
    <row r="97">
      <c r="B97" s="38">
        <v>2024.0</v>
      </c>
      <c r="C97" s="170">
        <f t="shared" ref="C97:G97" si="65">(((C$123-C$96) / ($B$123-$B$96)) * ($B97-$B$96))+C$96</f>
        <v>0.9064444444</v>
      </c>
      <c r="D97" s="170">
        <f t="shared" si="65"/>
        <v>0.806037037</v>
      </c>
      <c r="E97" s="170">
        <f t="shared" si="65"/>
        <v>0.8413777778</v>
      </c>
      <c r="F97" s="170">
        <f t="shared" si="65"/>
        <v>0.4575925926</v>
      </c>
      <c r="G97" s="171">
        <f t="shared" si="65"/>
        <v>0.6431555556</v>
      </c>
      <c r="H97" s="21"/>
    </row>
    <row r="98">
      <c r="B98" s="38">
        <v>2025.0</v>
      </c>
      <c r="C98" s="170">
        <f t="shared" ref="C98:G98" si="66">(((C$123-C$96) / ($B$123-$B$96)) * ($B98-$B$96))+C$96</f>
        <v>0.9088888889</v>
      </c>
      <c r="D98" s="170">
        <f t="shared" si="66"/>
        <v>0.8115740741</v>
      </c>
      <c r="E98" s="170">
        <f t="shared" si="66"/>
        <v>0.8455555556</v>
      </c>
      <c r="F98" s="170">
        <f t="shared" si="66"/>
        <v>0.4726851852</v>
      </c>
      <c r="G98" s="171">
        <f t="shared" si="66"/>
        <v>0.6511111111</v>
      </c>
      <c r="H98" s="21"/>
    </row>
    <row r="99">
      <c r="B99" s="38">
        <v>2026.0</v>
      </c>
      <c r="C99" s="170">
        <f t="shared" ref="C99:G99" si="67">(((C$123-C$96) / ($B$123-$B$96)) * ($B99-$B$96))+C$96</f>
        <v>0.9113333333</v>
      </c>
      <c r="D99" s="170">
        <f t="shared" si="67"/>
        <v>0.8171111111</v>
      </c>
      <c r="E99" s="170">
        <f t="shared" si="67"/>
        <v>0.8497333333</v>
      </c>
      <c r="F99" s="170">
        <f t="shared" si="67"/>
        <v>0.4877777778</v>
      </c>
      <c r="G99" s="171">
        <f t="shared" si="67"/>
        <v>0.6590666667</v>
      </c>
      <c r="H99" s="21"/>
    </row>
    <row r="100">
      <c r="B100" s="38">
        <v>2027.0</v>
      </c>
      <c r="C100" s="170">
        <f t="shared" ref="C100:G100" si="68">(((C$123-C$96) / ($B$123-$B$96)) * ($B100-$B$96))+C$96</f>
        <v>0.9137777778</v>
      </c>
      <c r="D100" s="170">
        <f t="shared" si="68"/>
        <v>0.8226481481</v>
      </c>
      <c r="E100" s="170">
        <f t="shared" si="68"/>
        <v>0.8539111111</v>
      </c>
      <c r="F100" s="170">
        <f t="shared" si="68"/>
        <v>0.5028703704</v>
      </c>
      <c r="G100" s="171">
        <f t="shared" si="68"/>
        <v>0.6670222222</v>
      </c>
      <c r="H100" s="21"/>
    </row>
    <row r="101">
      <c r="B101" s="38">
        <v>2028.0</v>
      </c>
      <c r="C101" s="170">
        <f t="shared" ref="C101:G101" si="69">(((C$123-C$96) / ($B$123-$B$96)) * ($B101-$B$96))+C$96</f>
        <v>0.9162222222</v>
      </c>
      <c r="D101" s="170">
        <f t="shared" si="69"/>
        <v>0.8281851852</v>
      </c>
      <c r="E101" s="170">
        <f t="shared" si="69"/>
        <v>0.8580888889</v>
      </c>
      <c r="F101" s="170">
        <f t="shared" si="69"/>
        <v>0.517962963</v>
      </c>
      <c r="G101" s="171">
        <f t="shared" si="69"/>
        <v>0.6749777778</v>
      </c>
      <c r="H101" s="21"/>
    </row>
    <row r="102">
      <c r="B102" s="38">
        <v>2029.0</v>
      </c>
      <c r="C102" s="170">
        <f t="shared" ref="C102:G102" si="70">(((C$123-C$96) / ($B$123-$B$96)) * ($B102-$B$96))+C$96</f>
        <v>0.9186666667</v>
      </c>
      <c r="D102" s="170">
        <f t="shared" si="70"/>
        <v>0.8337222222</v>
      </c>
      <c r="E102" s="170">
        <f t="shared" si="70"/>
        <v>0.8622666667</v>
      </c>
      <c r="F102" s="170">
        <f t="shared" si="70"/>
        <v>0.5330555556</v>
      </c>
      <c r="G102" s="171">
        <f t="shared" si="70"/>
        <v>0.6829333333</v>
      </c>
      <c r="H102" s="21"/>
    </row>
    <row r="103">
      <c r="B103" s="38">
        <v>2030.0</v>
      </c>
      <c r="C103" s="170">
        <f t="shared" ref="C103:G103" si="71">(((C$123-C$96) / ($B$123-$B$96)) * ($B103-$B$96))+C$96</f>
        <v>0.9211111111</v>
      </c>
      <c r="D103" s="170">
        <f t="shared" si="71"/>
        <v>0.8392592593</v>
      </c>
      <c r="E103" s="170">
        <f t="shared" si="71"/>
        <v>0.8664444444</v>
      </c>
      <c r="F103" s="170">
        <f t="shared" si="71"/>
        <v>0.5481481481</v>
      </c>
      <c r="G103" s="171">
        <f t="shared" si="71"/>
        <v>0.6908888889</v>
      </c>
      <c r="H103" s="21"/>
    </row>
    <row r="104">
      <c r="B104" s="38">
        <v>2031.0</v>
      </c>
      <c r="C104" s="170">
        <f t="shared" ref="C104:G104" si="72">(((C$123-C$96) / ($B$123-$B$96)) * ($B104-$B$96))+C$96</f>
        <v>0.9235555556</v>
      </c>
      <c r="D104" s="170">
        <f t="shared" si="72"/>
        <v>0.8447962963</v>
      </c>
      <c r="E104" s="170">
        <f t="shared" si="72"/>
        <v>0.8706222222</v>
      </c>
      <c r="F104" s="170">
        <f t="shared" si="72"/>
        <v>0.5632407407</v>
      </c>
      <c r="G104" s="171">
        <f t="shared" si="72"/>
        <v>0.6988444444</v>
      </c>
      <c r="H104" s="21"/>
    </row>
    <row r="105">
      <c r="B105" s="38">
        <v>2032.0</v>
      </c>
      <c r="C105" s="170">
        <f t="shared" ref="C105:G105" si="73">(((C$123-C$96) / ($B$123-$B$96)) * ($B105-$B$96))+C$96</f>
        <v>0.926</v>
      </c>
      <c r="D105" s="170">
        <f t="shared" si="73"/>
        <v>0.8503333333</v>
      </c>
      <c r="E105" s="170">
        <f t="shared" si="73"/>
        <v>0.8748</v>
      </c>
      <c r="F105" s="170">
        <f t="shared" si="73"/>
        <v>0.5783333333</v>
      </c>
      <c r="G105" s="171">
        <f t="shared" si="73"/>
        <v>0.7068</v>
      </c>
      <c r="H105" s="21"/>
    </row>
    <row r="106">
      <c r="B106" s="38">
        <v>2033.0</v>
      </c>
      <c r="C106" s="170">
        <f t="shared" ref="C106:G106" si="74">(((C$123-C$96) / ($B$123-$B$96)) * ($B106-$B$96))+C$96</f>
        <v>0.9284444444</v>
      </c>
      <c r="D106" s="170">
        <f t="shared" si="74"/>
        <v>0.8558703704</v>
      </c>
      <c r="E106" s="170">
        <f t="shared" si="74"/>
        <v>0.8789777778</v>
      </c>
      <c r="F106" s="170">
        <f t="shared" si="74"/>
        <v>0.5934259259</v>
      </c>
      <c r="G106" s="171">
        <f t="shared" si="74"/>
        <v>0.7147555556</v>
      </c>
      <c r="H106" s="21"/>
    </row>
    <row r="107">
      <c r="B107" s="38">
        <v>2034.0</v>
      </c>
      <c r="C107" s="170">
        <f t="shared" ref="C107:G107" si="75">(((C$123-C$96) / ($B$123-$B$96)) * ($B107-$B$96))+C$96</f>
        <v>0.9308888889</v>
      </c>
      <c r="D107" s="170">
        <f t="shared" si="75"/>
        <v>0.8614074074</v>
      </c>
      <c r="E107" s="170">
        <f t="shared" si="75"/>
        <v>0.8831555556</v>
      </c>
      <c r="F107" s="170">
        <f t="shared" si="75"/>
        <v>0.6085185185</v>
      </c>
      <c r="G107" s="171">
        <f t="shared" si="75"/>
        <v>0.7227111111</v>
      </c>
      <c r="H107" s="21"/>
    </row>
    <row r="108">
      <c r="B108" s="38">
        <v>2035.0</v>
      </c>
      <c r="C108" s="170">
        <f t="shared" ref="C108:G108" si="76">(((C$123-C$96) / ($B$123-$B$96)) * ($B108-$B$96))+C$96</f>
        <v>0.9333333333</v>
      </c>
      <c r="D108" s="170">
        <f t="shared" si="76"/>
        <v>0.8669444444</v>
      </c>
      <c r="E108" s="170">
        <f t="shared" si="76"/>
        <v>0.8873333333</v>
      </c>
      <c r="F108" s="170">
        <f t="shared" si="76"/>
        <v>0.6236111111</v>
      </c>
      <c r="G108" s="171">
        <f t="shared" si="76"/>
        <v>0.7306666667</v>
      </c>
      <c r="H108" s="21"/>
    </row>
    <row r="109">
      <c r="B109" s="38">
        <v>2036.0</v>
      </c>
      <c r="C109" s="170">
        <f t="shared" ref="C109:G109" si="77">(((C$123-C$96) / ($B$123-$B$96)) * ($B109-$B$96))+C$96</f>
        <v>0.9357777778</v>
      </c>
      <c r="D109" s="170">
        <f t="shared" si="77"/>
        <v>0.8724814815</v>
      </c>
      <c r="E109" s="170">
        <f t="shared" si="77"/>
        <v>0.8915111111</v>
      </c>
      <c r="F109" s="170">
        <f t="shared" si="77"/>
        <v>0.6387037037</v>
      </c>
      <c r="G109" s="171">
        <f t="shared" si="77"/>
        <v>0.7386222222</v>
      </c>
      <c r="H109" s="21"/>
    </row>
    <row r="110">
      <c r="B110" s="38">
        <v>2037.0</v>
      </c>
      <c r="C110" s="170">
        <f t="shared" ref="C110:G110" si="78">(((C$123-C$96) / ($B$123-$B$96)) * ($B110-$B$96))+C$96</f>
        <v>0.9382222222</v>
      </c>
      <c r="D110" s="170">
        <f t="shared" si="78"/>
        <v>0.8780185185</v>
      </c>
      <c r="E110" s="170">
        <f t="shared" si="78"/>
        <v>0.8956888889</v>
      </c>
      <c r="F110" s="170">
        <f t="shared" si="78"/>
        <v>0.6537962963</v>
      </c>
      <c r="G110" s="171">
        <f t="shared" si="78"/>
        <v>0.7465777778</v>
      </c>
      <c r="H110" s="21"/>
    </row>
    <row r="111">
      <c r="B111" s="38">
        <v>2038.0</v>
      </c>
      <c r="C111" s="170">
        <f t="shared" ref="C111:G111" si="79">(((C$123-C$96) / ($B$123-$B$96)) * ($B111-$B$96))+C$96</f>
        <v>0.9406666667</v>
      </c>
      <c r="D111" s="170">
        <f t="shared" si="79"/>
        <v>0.8835555556</v>
      </c>
      <c r="E111" s="170">
        <f t="shared" si="79"/>
        <v>0.8998666667</v>
      </c>
      <c r="F111" s="170">
        <f t="shared" si="79"/>
        <v>0.6688888889</v>
      </c>
      <c r="G111" s="171">
        <f t="shared" si="79"/>
        <v>0.7545333333</v>
      </c>
      <c r="H111" s="21"/>
    </row>
    <row r="112">
      <c r="B112" s="38">
        <v>2039.0</v>
      </c>
      <c r="C112" s="170">
        <f t="shared" ref="C112:G112" si="80">(((C$123-C$96) / ($B$123-$B$96)) * ($B112-$B$96))+C$96</f>
        <v>0.9431111111</v>
      </c>
      <c r="D112" s="170">
        <f t="shared" si="80"/>
        <v>0.8890925926</v>
      </c>
      <c r="E112" s="170">
        <f t="shared" si="80"/>
        <v>0.9040444444</v>
      </c>
      <c r="F112" s="170">
        <f t="shared" si="80"/>
        <v>0.6839814815</v>
      </c>
      <c r="G112" s="171">
        <f t="shared" si="80"/>
        <v>0.7624888889</v>
      </c>
      <c r="H112" s="21"/>
    </row>
    <row r="113">
      <c r="B113" s="38">
        <v>2040.0</v>
      </c>
      <c r="C113" s="170">
        <f t="shared" ref="C113:G113" si="81">(((C$123-C$96) / ($B$123-$B$96)) * ($B113-$B$96))+C$96</f>
        <v>0.9455555556</v>
      </c>
      <c r="D113" s="170">
        <f t="shared" si="81"/>
        <v>0.8946296296</v>
      </c>
      <c r="E113" s="170">
        <f t="shared" si="81"/>
        <v>0.9082222222</v>
      </c>
      <c r="F113" s="170">
        <f t="shared" si="81"/>
        <v>0.6990740741</v>
      </c>
      <c r="G113" s="171">
        <f t="shared" si="81"/>
        <v>0.7704444444</v>
      </c>
      <c r="H113" s="21"/>
    </row>
    <row r="114">
      <c r="B114" s="38">
        <v>2041.0</v>
      </c>
      <c r="C114" s="170">
        <f t="shared" ref="C114:G114" si="82">(((C$123-C$96) / ($B$123-$B$96)) * ($B114-$B$96))+C$96</f>
        <v>0.948</v>
      </c>
      <c r="D114" s="170">
        <f t="shared" si="82"/>
        <v>0.9001666667</v>
      </c>
      <c r="E114" s="170">
        <f t="shared" si="82"/>
        <v>0.9124</v>
      </c>
      <c r="F114" s="170">
        <f t="shared" si="82"/>
        <v>0.7141666667</v>
      </c>
      <c r="G114" s="171">
        <f t="shared" si="82"/>
        <v>0.7784</v>
      </c>
      <c r="H114" s="21"/>
    </row>
    <row r="115">
      <c r="B115" s="38">
        <v>2042.0</v>
      </c>
      <c r="C115" s="170">
        <f t="shared" ref="C115:G115" si="83">(((C$123-C$96) / ($B$123-$B$96)) * ($B115-$B$96))+C$96</f>
        <v>0.9504444444</v>
      </c>
      <c r="D115" s="170">
        <f t="shared" si="83"/>
        <v>0.9057037037</v>
      </c>
      <c r="E115" s="170">
        <f t="shared" si="83"/>
        <v>0.9165777778</v>
      </c>
      <c r="F115" s="170">
        <f t="shared" si="83"/>
        <v>0.7292592593</v>
      </c>
      <c r="G115" s="171">
        <f t="shared" si="83"/>
        <v>0.7863555556</v>
      </c>
      <c r="H115" s="21"/>
    </row>
    <row r="116">
      <c r="B116" s="38">
        <v>2043.0</v>
      </c>
      <c r="C116" s="170">
        <f t="shared" ref="C116:G116" si="84">(((C$123-C$96) / ($B$123-$B$96)) * ($B116-$B$96))+C$96</f>
        <v>0.9528888889</v>
      </c>
      <c r="D116" s="170">
        <f t="shared" si="84"/>
        <v>0.9112407407</v>
      </c>
      <c r="E116" s="170">
        <f t="shared" si="84"/>
        <v>0.9207555556</v>
      </c>
      <c r="F116" s="170">
        <f t="shared" si="84"/>
        <v>0.7443518519</v>
      </c>
      <c r="G116" s="171">
        <f t="shared" si="84"/>
        <v>0.7943111111</v>
      </c>
      <c r="H116" s="21"/>
    </row>
    <row r="117">
      <c r="B117" s="38">
        <v>2044.0</v>
      </c>
      <c r="C117" s="170">
        <f t="shared" ref="C117:G117" si="85">(((C$123-C$96) / ($B$123-$B$96)) * ($B117-$B$96))+C$96</f>
        <v>0.9553333333</v>
      </c>
      <c r="D117" s="170">
        <f t="shared" si="85"/>
        <v>0.9167777778</v>
      </c>
      <c r="E117" s="170">
        <f t="shared" si="85"/>
        <v>0.9249333333</v>
      </c>
      <c r="F117" s="170">
        <f t="shared" si="85"/>
        <v>0.7594444444</v>
      </c>
      <c r="G117" s="171">
        <f t="shared" si="85"/>
        <v>0.8022666667</v>
      </c>
      <c r="H117" s="21"/>
    </row>
    <row r="118">
      <c r="B118" s="38">
        <v>2045.0</v>
      </c>
      <c r="C118" s="170">
        <f t="shared" ref="C118:G118" si="86">(((C$123-C$96) / ($B$123-$B$96)) * ($B118-$B$96))+C$96</f>
        <v>0.9577777778</v>
      </c>
      <c r="D118" s="170">
        <f t="shared" si="86"/>
        <v>0.9223148148</v>
      </c>
      <c r="E118" s="170">
        <f t="shared" si="86"/>
        <v>0.9291111111</v>
      </c>
      <c r="F118" s="170">
        <f t="shared" si="86"/>
        <v>0.774537037</v>
      </c>
      <c r="G118" s="171">
        <f t="shared" si="86"/>
        <v>0.8102222222</v>
      </c>
      <c r="H118" s="21"/>
    </row>
    <row r="119">
      <c r="B119" s="38">
        <v>2046.0</v>
      </c>
      <c r="C119" s="170">
        <f t="shared" ref="C119:G119" si="87">(((C$123-C$96) / ($B$123-$B$96)) * ($B119-$B$96))+C$96</f>
        <v>0.9602222222</v>
      </c>
      <c r="D119" s="170">
        <f t="shared" si="87"/>
        <v>0.9278518519</v>
      </c>
      <c r="E119" s="170">
        <f t="shared" si="87"/>
        <v>0.9332888889</v>
      </c>
      <c r="F119" s="170">
        <f t="shared" si="87"/>
        <v>0.7896296296</v>
      </c>
      <c r="G119" s="171">
        <f t="shared" si="87"/>
        <v>0.8181777778</v>
      </c>
      <c r="H119" s="21"/>
    </row>
    <row r="120">
      <c r="B120" s="38">
        <v>2047.0</v>
      </c>
      <c r="C120" s="170">
        <f t="shared" ref="C120:G120" si="88">(((C$123-C$96) / ($B$123-$B$96)) * ($B120-$B$96))+C$96</f>
        <v>0.9626666667</v>
      </c>
      <c r="D120" s="170">
        <f t="shared" si="88"/>
        <v>0.9333888889</v>
      </c>
      <c r="E120" s="170">
        <f t="shared" si="88"/>
        <v>0.9374666667</v>
      </c>
      <c r="F120" s="170">
        <f t="shared" si="88"/>
        <v>0.8047222222</v>
      </c>
      <c r="G120" s="171">
        <f t="shared" si="88"/>
        <v>0.8261333333</v>
      </c>
      <c r="H120" s="21"/>
    </row>
    <row r="121">
      <c r="B121" s="38">
        <v>2048.0</v>
      </c>
      <c r="C121" s="170">
        <f t="shared" ref="C121:G121" si="89">(((C$123-C$96) / ($B$123-$B$96)) * ($B121-$B$96))+C$96</f>
        <v>0.9651111111</v>
      </c>
      <c r="D121" s="170">
        <f t="shared" si="89"/>
        <v>0.9389259259</v>
      </c>
      <c r="E121" s="170">
        <f t="shared" si="89"/>
        <v>0.9416444444</v>
      </c>
      <c r="F121" s="170">
        <f t="shared" si="89"/>
        <v>0.8198148148</v>
      </c>
      <c r="G121" s="171">
        <f t="shared" si="89"/>
        <v>0.8340888889</v>
      </c>
      <c r="H121" s="21"/>
    </row>
    <row r="122">
      <c r="B122" s="38">
        <v>2049.0</v>
      </c>
      <c r="C122" s="170">
        <f t="shared" ref="C122:G122" si="90">(((C$123-C$96) / ($B$123-$B$96)) * ($B122-$B$96))+C$96</f>
        <v>0.9675555556</v>
      </c>
      <c r="D122" s="170">
        <f t="shared" si="90"/>
        <v>0.944462963</v>
      </c>
      <c r="E122" s="170">
        <f t="shared" si="90"/>
        <v>0.9458222222</v>
      </c>
      <c r="F122" s="170">
        <f t="shared" si="90"/>
        <v>0.8349074074</v>
      </c>
      <c r="G122" s="171">
        <f t="shared" si="90"/>
        <v>0.8420444444</v>
      </c>
      <c r="H122" s="21"/>
    </row>
    <row r="123">
      <c r="B123" s="42">
        <v>2050.0</v>
      </c>
      <c r="C123" s="172">
        <f t="shared" ref="C123:G123" si="91">C$24</f>
        <v>0.97</v>
      </c>
      <c r="D123" s="172">
        <f t="shared" si="91"/>
        <v>0.95</v>
      </c>
      <c r="E123" s="172">
        <f t="shared" si="91"/>
        <v>0.95</v>
      </c>
      <c r="F123" s="172">
        <f t="shared" si="91"/>
        <v>0.85</v>
      </c>
      <c r="G123" s="173">
        <f t="shared" si="91"/>
        <v>0.85</v>
      </c>
      <c r="H123" s="21"/>
    </row>
    <row r="124">
      <c r="H124" s="21"/>
    </row>
    <row r="125">
      <c r="C125" s="4" t="s">
        <v>87</v>
      </c>
      <c r="D125" s="24"/>
      <c r="E125" s="24"/>
      <c r="F125" s="24"/>
      <c r="G125" s="5"/>
      <c r="H125" s="21"/>
    </row>
    <row r="126">
      <c r="B126" s="4" t="s">
        <v>1</v>
      </c>
      <c r="C126" s="25" t="s">
        <v>21</v>
      </c>
      <c r="D126" s="25" t="s">
        <v>22</v>
      </c>
      <c r="E126" s="25" t="s">
        <v>23</v>
      </c>
      <c r="F126" s="25" t="s">
        <v>24</v>
      </c>
      <c r="G126" s="7" t="s">
        <v>25</v>
      </c>
      <c r="H126" s="174" t="s">
        <v>52</v>
      </c>
    </row>
    <row r="127">
      <c r="B127" s="38">
        <v>2023.0</v>
      </c>
      <c r="C127" s="175">
        <f>'Domicílios'!C77 * C34*C$28</f>
        <v>0.7689037851</v>
      </c>
      <c r="D127" s="175">
        <f>'Domicílios'!D77 * D34*D$28</f>
        <v>19.13895135</v>
      </c>
      <c r="E127" s="175">
        <f>'Domicílios'!E77 * E34*E$28</f>
        <v>3.999026062</v>
      </c>
      <c r="F127" s="175">
        <f>'Domicílios'!F77 * F34*F$28</f>
        <v>3.639926845</v>
      </c>
      <c r="G127" s="176">
        <f>'Domicílios'!G77 * G34*G$28</f>
        <v>2.526197064</v>
      </c>
      <c r="H127" s="175">
        <f t="shared" ref="H127:H154" si="92">sum(C127:G127)</f>
        <v>30.0730051</v>
      </c>
    </row>
    <row r="128">
      <c r="B128" s="38">
        <v>2024.0</v>
      </c>
      <c r="C128" s="175">
        <f>'Domicílios'!C78 * C35*C$28</f>
        <v>0.7537805291</v>
      </c>
      <c r="D128" s="175">
        <f>'Domicílios'!D78 * D35*D$28</f>
        <v>19.42548003</v>
      </c>
      <c r="E128" s="175">
        <f>'Domicílios'!E78 * E35*E$28</f>
        <v>4.078935786</v>
      </c>
      <c r="F128" s="175">
        <f>'Domicílios'!F78 * F35*F$28</f>
        <v>3.688600528</v>
      </c>
      <c r="G128" s="176">
        <f>'Domicílios'!G78 * G35*G$28</f>
        <v>2.57664146</v>
      </c>
      <c r="H128" s="175">
        <f t="shared" si="92"/>
        <v>30.52343834</v>
      </c>
    </row>
    <row r="129">
      <c r="B129" s="38">
        <v>2025.0</v>
      </c>
      <c r="C129" s="175">
        <f>'Domicílios'!C79 * C36*C$28</f>
        <v>0.7378663782</v>
      </c>
      <c r="D129" s="175">
        <f>'Domicílios'!D79 * D36*D$28</f>
        <v>19.71173708</v>
      </c>
      <c r="E129" s="175">
        <f>'Domicílios'!E79 * E36*E$28</f>
        <v>4.159061338</v>
      </c>
      <c r="F129" s="175">
        <f>'Domicílios'!F79 * F36*F$28</f>
        <v>3.737336024</v>
      </c>
      <c r="G129" s="176">
        <f>'Domicílios'!G79 * G36*G$28</f>
        <v>2.627400465</v>
      </c>
      <c r="H129" s="175">
        <f t="shared" si="92"/>
        <v>30.97340129</v>
      </c>
    </row>
    <row r="130">
      <c r="B130" s="38">
        <v>2026.0</v>
      </c>
      <c r="C130" s="175">
        <f>'Domicílios'!C80 * C37*C$28</f>
        <v>0.7211570135</v>
      </c>
      <c r="D130" s="175">
        <f>'Domicílios'!D80 * D37*D$28</f>
        <v>19.99761643</v>
      </c>
      <c r="E130" s="175">
        <f>'Domicílios'!E80 * E37*E$28</f>
        <v>4.239380217</v>
      </c>
      <c r="F130" s="175">
        <f>'Domicílios'!F80 * F37*F$28</f>
        <v>3.786096993</v>
      </c>
      <c r="G130" s="176">
        <f>'Domicílios'!G80 * G37*G$28</f>
        <v>2.67844626</v>
      </c>
      <c r="H130" s="175">
        <f t="shared" si="92"/>
        <v>31.42269692</v>
      </c>
    </row>
    <row r="131">
      <c r="B131" s="38">
        <v>2027.0</v>
      </c>
      <c r="C131" s="175">
        <f>'Domicílios'!C81 * C38*C$28</f>
        <v>0.7036469956</v>
      </c>
      <c r="D131" s="175">
        <f>'Domicílios'!D81 * D38*D$28</f>
        <v>20.28299899</v>
      </c>
      <c r="E131" s="175">
        <f>'Domicílios'!E81 * E38*E$28</f>
        <v>4.319868856</v>
      </c>
      <c r="F131" s="175">
        <f>'Domicílios'!F81 * F38*F$28</f>
        <v>3.834848819</v>
      </c>
      <c r="G131" s="176">
        <f>'Domicílios'!G81 * G38*G$28</f>
        <v>2.729772064</v>
      </c>
      <c r="H131" s="175">
        <f t="shared" si="92"/>
        <v>31.87113573</v>
      </c>
    </row>
    <row r="132">
      <c r="B132" s="38">
        <v>2028.0</v>
      </c>
      <c r="C132" s="175">
        <f>'Domicílios'!C82 * C39*C$28</f>
        <v>0.6853315366</v>
      </c>
      <c r="D132" s="175">
        <f>'Domicílios'!D82 * D39*D$28</f>
        <v>20.56778973</v>
      </c>
      <c r="E132" s="175">
        <f>'Domicílios'!E82 * E39*E$28</f>
        <v>4.400510163</v>
      </c>
      <c r="F132" s="175">
        <f>'Domicílios'!F82 * F39*F$28</f>
        <v>3.883545219</v>
      </c>
      <c r="G132" s="176">
        <f>'Domicílios'!G82 * G39*G$28</f>
        <v>2.781371938</v>
      </c>
      <c r="H132" s="175">
        <f t="shared" si="92"/>
        <v>32.31854859</v>
      </c>
    </row>
    <row r="133">
      <c r="B133" s="38">
        <v>2029.0</v>
      </c>
      <c r="C133" s="175">
        <f>'Domicílios'!C83 * C40*C$28</f>
        <v>0.6662105549</v>
      </c>
      <c r="D133" s="175">
        <f>'Domicílios'!D83 * D40*D$28</f>
        <v>20.85193926</v>
      </c>
      <c r="E133" s="175">
        <f>'Domicílios'!E83 * E40*E$28</f>
        <v>4.48132196</v>
      </c>
      <c r="F133" s="175">
        <f>'Domicílios'!F83 * F40*F$28</f>
        <v>3.932162674</v>
      </c>
      <c r="G133" s="176">
        <f>'Domicílios'!G83 * G40*G$28</f>
        <v>2.833251301</v>
      </c>
      <c r="H133" s="175">
        <f t="shared" si="92"/>
        <v>32.76488575</v>
      </c>
    </row>
    <row r="134">
      <c r="B134" s="38">
        <v>2030.0</v>
      </c>
      <c r="C134" s="175">
        <f>'Domicílios'!C84 * C41*C$28</f>
        <v>0.6462870779</v>
      </c>
      <c r="D134" s="175">
        <f>'Domicílios'!D84 * D41*D$28</f>
        <v>21.13543452</v>
      </c>
      <c r="E134" s="175">
        <f>'Domicílios'!E84 * E41*E$28</f>
        <v>4.562339684</v>
      </c>
      <c r="F134" s="175">
        <f>'Domicílios'!F84 * F41*F$28</f>
        <v>3.980708294</v>
      </c>
      <c r="G134" s="176">
        <f>'Domicílios'!G84 * G41*G$28</f>
        <v>2.88541591</v>
      </c>
      <c r="H134" s="175">
        <f t="shared" si="92"/>
        <v>33.21018549</v>
      </c>
    </row>
    <row r="135">
      <c r="B135" s="38">
        <v>2031.0</v>
      </c>
      <c r="C135" s="175">
        <f>'Domicílios'!C85 * C42*C$28</f>
        <v>0.6255637129</v>
      </c>
      <c r="D135" s="175">
        <f>'Domicílios'!D85 * D42*D$28</f>
        <v>21.41831569</v>
      </c>
      <c r="E135" s="175">
        <f>'Domicílios'!E85 * E42*E$28</f>
        <v>4.643673307</v>
      </c>
      <c r="F135" s="175">
        <f>'Domicílios'!F85 * F42*F$28</f>
        <v>4.029101308</v>
      </c>
      <c r="G135" s="176">
        <f>'Domicílios'!G85 * G42*G$28</f>
        <v>2.937837486</v>
      </c>
      <c r="H135" s="175">
        <f t="shared" si="92"/>
        <v>33.6544915</v>
      </c>
    </row>
    <row r="136">
      <c r="B136" s="38">
        <v>2032.0</v>
      </c>
      <c r="C136" s="175">
        <f>'Domicílios'!C86 * C43*C$28</f>
        <v>0.6040412649</v>
      </c>
      <c r="D136" s="175">
        <f>'Domicílios'!D86 * D43*D$28</f>
        <v>21.70057207</v>
      </c>
      <c r="E136" s="175">
        <f>'Domicílios'!E86 * E43*E$28</f>
        <v>4.725413125</v>
      </c>
      <c r="F136" s="175">
        <f>'Domicílios'!F86 * F43*F$28</f>
        <v>4.077240821</v>
      </c>
      <c r="G136" s="176">
        <f>'Domicílios'!G86 * G43*G$28</f>
        <v>2.990491205</v>
      </c>
      <c r="H136" s="175">
        <f t="shared" si="92"/>
        <v>34.09775848</v>
      </c>
    </row>
    <row r="137">
      <c r="B137" s="38">
        <v>2033.0</v>
      </c>
      <c r="C137" s="175">
        <f>'Domicílios'!C87 * C44*C$28</f>
        <v>0.5817209138</v>
      </c>
      <c r="D137" s="175">
        <f>'Domicílios'!D87 * D44*D$28</f>
        <v>21.98218861</v>
      </c>
      <c r="E137" s="175">
        <f>'Domicílios'!E87 * E44*E$28</f>
        <v>4.807575997</v>
      </c>
      <c r="F137" s="175">
        <f>'Domicílios'!F87 * F44*F$28</f>
        <v>4.125113621</v>
      </c>
      <c r="G137" s="176">
        <f>'Domicílios'!G87 * G44*G$28</f>
        <v>3.043393501</v>
      </c>
      <c r="H137" s="175">
        <f t="shared" si="92"/>
        <v>34.53999265</v>
      </c>
    </row>
    <row r="138">
      <c r="B138" s="38">
        <v>2034.0</v>
      </c>
      <c r="C138" s="175">
        <f>'Domicílios'!C88 * C45*C$28</f>
        <v>0.5586058941</v>
      </c>
      <c r="D138" s="175">
        <f>'Domicílios'!D88 * D45*D$28</f>
        <v>22.26317304</v>
      </c>
      <c r="E138" s="175">
        <f>'Domicílios'!E88 * E45*E$28</f>
        <v>4.890196521</v>
      </c>
      <c r="F138" s="175">
        <f>'Domicílios'!F88 * F45*F$28</f>
        <v>4.172712691</v>
      </c>
      <c r="G138" s="176">
        <f>'Domicílios'!G88 * G45*G$28</f>
        <v>3.096567951</v>
      </c>
      <c r="H138" s="175">
        <f t="shared" si="92"/>
        <v>34.98125609</v>
      </c>
    </row>
    <row r="139">
      <c r="B139" s="38">
        <v>2035.0</v>
      </c>
      <c r="C139" s="175">
        <f>'Domicílios'!C89 * C46*C$28</f>
        <v>0.5347007049</v>
      </c>
      <c r="D139" s="175">
        <f>'Domicílios'!D89 * D46*D$28</f>
        <v>22.54351779</v>
      </c>
      <c r="E139" s="175">
        <f>'Domicílios'!E89 * E46*E$28</f>
        <v>4.97329837</v>
      </c>
      <c r="F139" s="175">
        <f>'Domicílios'!F89 * F46*F$28</f>
        <v>4.220031299</v>
      </c>
      <c r="G139" s="176">
        <f>'Domicílios'!G89 * G46*G$28</f>
        <v>3.150026653</v>
      </c>
      <c r="H139" s="175">
        <f t="shared" si="92"/>
        <v>35.42157482</v>
      </c>
    </row>
    <row r="140">
      <c r="B140" s="38">
        <v>2036.0</v>
      </c>
      <c r="C140" s="175">
        <f>'Domicílios'!C90 * C47*C$28</f>
        <v>0.5100084697</v>
      </c>
      <c r="D140" s="175">
        <f>'Domicílios'!D90 * D47*D$28</f>
        <v>22.82315747</v>
      </c>
      <c r="E140" s="175">
        <f>'Domicílios'!E90 * E47*E$28</f>
        <v>5.056885296</v>
      </c>
      <c r="F140" s="175">
        <f>'Domicílios'!F90 * F47*F$28</f>
        <v>4.267054258</v>
      </c>
      <c r="G140" s="176">
        <f>'Domicílios'!G90 * G47*G$28</f>
        <v>3.203753747</v>
      </c>
      <c r="H140" s="175">
        <f t="shared" si="92"/>
        <v>35.86085924</v>
      </c>
    </row>
    <row r="141">
      <c r="B141" s="38">
        <v>2037.0</v>
      </c>
      <c r="C141" s="175">
        <f>'Domicílios'!C91 * C48*C$28</f>
        <v>0.4845323708</v>
      </c>
      <c r="D141" s="175">
        <f>'Domicílios'!D91 * D48*D$28</f>
        <v>23.10201369</v>
      </c>
      <c r="E141" s="175">
        <f>'Domicílios'!E91 * E48*E$28</f>
        <v>5.140952936</v>
      </c>
      <c r="F141" s="175">
        <f>'Domicílios'!F91 * F48*F$28</f>
        <v>4.31376549</v>
      </c>
      <c r="G141" s="176">
        <f>'Domicílios'!G91 * G48*G$28</f>
        <v>3.257733334</v>
      </c>
      <c r="H141" s="175">
        <f t="shared" si="92"/>
        <v>36.29899782</v>
      </c>
    </row>
    <row r="142">
      <c r="B142" s="38">
        <v>2038.0</v>
      </c>
      <c r="C142" s="175">
        <f>'Domicílios'!C92 * C49*C$28</f>
        <v>0.4582775043</v>
      </c>
      <c r="D142" s="175">
        <f>'Domicílios'!D92 * D49*D$28</f>
        <v>23.38012726</v>
      </c>
      <c r="E142" s="175">
        <f>'Domicílios'!E92 * E49*E$28</f>
        <v>5.225509141</v>
      </c>
      <c r="F142" s="175">
        <f>'Domicílios'!F92 * F49*F$28</f>
        <v>4.360157768</v>
      </c>
      <c r="G142" s="176">
        <f>'Domicílios'!G92 * G49*G$28</f>
        <v>3.311974125</v>
      </c>
      <c r="H142" s="175">
        <f t="shared" si="92"/>
        <v>36.7360458</v>
      </c>
    </row>
    <row r="143">
      <c r="B143" s="38">
        <v>2039.0</v>
      </c>
      <c r="C143" s="175">
        <f>'Domicílios'!C93 * C50*C$28</f>
        <v>0.4312481421</v>
      </c>
      <c r="D143" s="175">
        <f>'Domicílios'!D93 * D50*D$28</f>
        <v>23.65752813</v>
      </c>
      <c r="E143" s="175">
        <f>'Domicílios'!E93 * E50*E$28</f>
        <v>5.310556369</v>
      </c>
      <c r="F143" s="175">
        <f>'Domicílios'!F93 * F50*F$28</f>
        <v>4.406222846</v>
      </c>
      <c r="G143" s="176">
        <f>'Domicílios'!G93 * G50*G$28</f>
        <v>3.366483672</v>
      </c>
      <c r="H143" s="175">
        <f t="shared" si="92"/>
        <v>37.17203916</v>
      </c>
    </row>
    <row r="144">
      <c r="B144" s="38">
        <v>2040.0</v>
      </c>
      <c r="C144" s="175">
        <f>'Domicílios'!C94 * C51*C$28</f>
        <v>0.4034474837</v>
      </c>
      <c r="D144" s="175">
        <f>'Domicílios'!D94 * D51*D$28</f>
        <v>23.93425989</v>
      </c>
      <c r="E144" s="175">
        <f>'Domicílios'!E94 * E51*E$28</f>
        <v>5.396096904</v>
      </c>
      <c r="F144" s="175">
        <f>'Domicílios'!F94 * F51*F$28</f>
        <v>4.451959115</v>
      </c>
      <c r="G144" s="176">
        <f>'Domicílios'!G94 * G51*G$28</f>
        <v>3.421273364</v>
      </c>
      <c r="H144" s="175">
        <f t="shared" si="92"/>
        <v>37.60703676</v>
      </c>
    </row>
    <row r="145">
      <c r="B145" s="38">
        <v>2041.0</v>
      </c>
      <c r="C145" s="175">
        <f>'Domicílios'!C95 * C52*C$28</f>
        <v>0.3748777665</v>
      </c>
      <c r="D145" s="175">
        <f>'Domicílios'!D95 * D52*D$28</f>
        <v>24.21039223</v>
      </c>
      <c r="E145" s="175">
        <f>'Domicílios'!E95 * E52*E$28</f>
        <v>5.482141459</v>
      </c>
      <c r="F145" s="175">
        <f>'Domicílios'!F95 * F52*F$28</f>
        <v>4.497364233</v>
      </c>
      <c r="G145" s="176">
        <f>'Domicílios'!G95 * G52*G$28</f>
        <v>3.476345921</v>
      </c>
      <c r="H145" s="175">
        <f t="shared" si="92"/>
        <v>38.04112161</v>
      </c>
    </row>
    <row r="146">
      <c r="B146" s="38">
        <v>2042.0</v>
      </c>
      <c r="C146" s="175">
        <f>'Domicílios'!C96 * C53*C$28</f>
        <v>0.3455428901</v>
      </c>
      <c r="D146" s="175">
        <f>'Domicílios'!D96 * D53*D$28</f>
        <v>24.48603926</v>
      </c>
      <c r="E146" s="175">
        <f>'Domicílios'!E96 * E53*E$28</f>
        <v>5.568708214</v>
      </c>
      <c r="F146" s="175">
        <f>'Domicílios'!F96 * F53*F$28</f>
        <v>4.542443336</v>
      </c>
      <c r="G146" s="176">
        <f>'Domicílios'!G96 * G53*G$28</f>
        <v>3.531697909</v>
      </c>
      <c r="H146" s="175">
        <f t="shared" si="92"/>
        <v>38.47443161</v>
      </c>
    </row>
    <row r="147">
      <c r="B147" s="38">
        <v>2043.0</v>
      </c>
      <c r="C147" s="175">
        <f>'Domicílios'!C97 * C54*C$28</f>
        <v>0.3154465062</v>
      </c>
      <c r="D147" s="175">
        <f>'Domicílios'!D97 * D54*D$28</f>
        <v>24.76132634</v>
      </c>
      <c r="E147" s="175">
        <f>'Domicílios'!E97 * E54*E$28</f>
        <v>5.65581329</v>
      </c>
      <c r="F147" s="175">
        <f>'Domicílios'!F97 * F54*F$28</f>
        <v>4.587197988</v>
      </c>
      <c r="G147" s="176">
        <f>'Domicílios'!G97 * G54*G$28</f>
        <v>3.587331925</v>
      </c>
      <c r="H147" s="175">
        <f t="shared" si="92"/>
        <v>38.90711604</v>
      </c>
    </row>
    <row r="148">
      <c r="B148" s="38">
        <v>2044.0</v>
      </c>
      <c r="C148" s="175">
        <f>'Domicílios'!C98 * C55*C$28</f>
        <v>0.2845885813</v>
      </c>
      <c r="D148" s="175">
        <f>'Domicílios'!D98 * D55*D$28</f>
        <v>25.03631962</v>
      </c>
      <c r="E148" s="175">
        <f>'Domicílios'!E98 * E55*E$28</f>
        <v>5.74344626</v>
      </c>
      <c r="F148" s="175">
        <f>'Domicílios'!F98 * F55*F$28</f>
        <v>4.63161564</v>
      </c>
      <c r="G148" s="176">
        <f>'Domicílios'!G98 * G55*G$28</f>
        <v>3.643245873</v>
      </c>
      <c r="H148" s="175">
        <f t="shared" si="92"/>
        <v>39.33921598</v>
      </c>
    </row>
    <row r="149">
      <c r="B149" s="38">
        <v>2045.0</v>
      </c>
      <c r="C149" s="175">
        <f>'Domicílios'!C99 * C56*C$28</f>
        <v>0.2529672699</v>
      </c>
      <c r="D149" s="175">
        <f>'Domicílios'!D99 * D56*D$28</f>
        <v>25.31108137</v>
      </c>
      <c r="E149" s="175">
        <f>'Domicílios'!E99 * E56*E$28</f>
        <v>5.831591604</v>
      </c>
      <c r="F149" s="175">
        <f>'Domicílios'!F99 * F56*F$28</f>
        <v>4.675687925</v>
      </c>
      <c r="G149" s="176">
        <f>'Domicílios'!G99 * G56*G$28</f>
        <v>3.699445659</v>
      </c>
      <c r="H149" s="175">
        <f t="shared" si="92"/>
        <v>39.77077382</v>
      </c>
    </row>
    <row r="150">
      <c r="B150" s="38">
        <v>2046.0</v>
      </c>
      <c r="C150" s="175">
        <f>'Domicílios'!C100 * C57*C$28</f>
        <v>0.2205801333</v>
      </c>
      <c r="D150" s="175">
        <f>'Domicílios'!D100 * D57*D$28</f>
        <v>25.5856747</v>
      </c>
      <c r="E150" s="175">
        <f>'Domicílios'!E100 * E57*E$28</f>
        <v>5.920262133</v>
      </c>
      <c r="F150" s="175">
        <f>'Domicílios'!F100 * F57*F$28</f>
        <v>4.719403205</v>
      </c>
      <c r="G150" s="176">
        <f>'Domicílios'!G100 * G57*G$28</f>
        <v>3.755941699</v>
      </c>
      <c r="H150" s="175">
        <f t="shared" si="92"/>
        <v>40.20186187</v>
      </c>
    </row>
    <row r="151">
      <c r="B151" s="38">
        <v>2047.0</v>
      </c>
      <c r="C151" s="175">
        <f>'Domicílios'!C101 * C58*C$28</f>
        <v>0.1874253498</v>
      </c>
      <c r="D151" s="175">
        <f>'Domicílios'!D101 * D58*D$28</f>
        <v>25.86020057</v>
      </c>
      <c r="E151" s="175">
        <f>'Domicílios'!E101 * E58*E$28</f>
        <v>6.009488711</v>
      </c>
      <c r="F151" s="175">
        <f>'Domicílios'!F101 * F58*F$28</f>
        <v>4.76276113</v>
      </c>
      <c r="G151" s="176">
        <f>'Domicílios'!G101 * G58*G$28</f>
        <v>3.812739912</v>
      </c>
      <c r="H151" s="175">
        <f t="shared" si="92"/>
        <v>40.63261567</v>
      </c>
    </row>
    <row r="152">
      <c r="B152" s="38">
        <v>2048.0</v>
      </c>
      <c r="C152" s="175">
        <f>'Domicílios'!C102 * C59*C$28</f>
        <v>0.1535002196</v>
      </c>
      <c r="D152" s="175">
        <f>'Domicílios'!D102 * D59*D$28</f>
        <v>26.13475416</v>
      </c>
      <c r="E152" s="175">
        <f>'Domicílios'!E102 * E59*E$28</f>
        <v>6.099286509</v>
      </c>
      <c r="F152" s="175">
        <f>'Domicílios'!F102 * F59*F$28</f>
        <v>4.805760692</v>
      </c>
      <c r="G152" s="176">
        <f>'Domicílios'!G102 * G59*G$28</f>
        <v>3.869832267</v>
      </c>
      <c r="H152" s="175">
        <f t="shared" si="92"/>
        <v>41.06313385</v>
      </c>
    </row>
    <row r="153">
      <c r="B153" s="38">
        <v>2049.0</v>
      </c>
      <c r="C153" s="175">
        <f>'Domicílios'!C103 * C60*C$28</f>
        <v>0.1187999132</v>
      </c>
      <c r="D153" s="175">
        <f>'Domicílios'!D103 * D60*D$28</f>
        <v>26.40936976</v>
      </c>
      <c r="E153" s="175">
        <f>'Domicílios'!E103 * E60*E$28</f>
        <v>6.189631387</v>
      </c>
      <c r="F153" s="175">
        <f>'Domicílios'!F103 * F60*F$28</f>
        <v>4.84838577</v>
      </c>
      <c r="G153" s="176">
        <f>'Domicílios'!G103 * G60*G$28</f>
        <v>3.927205631</v>
      </c>
      <c r="H153" s="175">
        <f t="shared" si="92"/>
        <v>41.49339246</v>
      </c>
    </row>
    <row r="154">
      <c r="B154" s="42">
        <v>2050.0</v>
      </c>
      <c r="C154" s="177">
        <f>'Domicílios'!C104 * C61*C$28</f>
        <v>0.08331923119</v>
      </c>
      <c r="D154" s="177">
        <f>'Domicílios'!D104 * D61*D$28</f>
        <v>26.68405503</v>
      </c>
      <c r="E154" s="177">
        <f>'Domicílios'!E104 * E61*E$28</f>
        <v>6.28049993</v>
      </c>
      <c r="F154" s="177">
        <f>'Domicílios'!F104 * F61*F$28</f>
        <v>4.89061745</v>
      </c>
      <c r="G154" s="178">
        <f>'Domicílios'!G104 * G61*G$28</f>
        <v>3.984864576</v>
      </c>
      <c r="H154" s="175">
        <f t="shared" si="92"/>
        <v>41.92335621</v>
      </c>
    </row>
    <row r="156">
      <c r="C156" s="4" t="s">
        <v>88</v>
      </c>
      <c r="D156" s="24"/>
      <c r="E156" s="24"/>
      <c r="F156" s="24"/>
      <c r="G156" s="5"/>
    </row>
    <row r="157">
      <c r="B157" s="4" t="s">
        <v>1</v>
      </c>
      <c r="C157" s="25" t="s">
        <v>21</v>
      </c>
      <c r="D157" s="25" t="s">
        <v>22</v>
      </c>
      <c r="E157" s="25" t="s">
        <v>23</v>
      </c>
      <c r="F157" s="25" t="s">
        <v>24</v>
      </c>
      <c r="G157" s="7" t="s">
        <v>25</v>
      </c>
      <c r="H157" s="174" t="s">
        <v>54</v>
      </c>
    </row>
    <row r="158">
      <c r="B158" s="38">
        <v>2023.0</v>
      </c>
      <c r="C158" s="175">
        <f>'Domicílios'!C77 * C65*C$29</f>
        <v>8.63675647</v>
      </c>
      <c r="D158" s="175">
        <f>'Domicílios'!D77 * D65*D$29</f>
        <v>21.46129971</v>
      </c>
      <c r="E158" s="175">
        <f>'Domicílios'!E77 * E65*E$29</f>
        <v>4.287691392</v>
      </c>
      <c r="F158" s="175">
        <f>'Domicílios'!F77 * F65*F$29</f>
        <v>6.183739355</v>
      </c>
      <c r="G158" s="176">
        <f>'Domicílios'!G77 * G65*G$29</f>
        <v>2.979333663</v>
      </c>
      <c r="H158" s="175">
        <f t="shared" ref="H158:H185" si="93">sum(C158:G158)</f>
        <v>43.54882059</v>
      </c>
    </row>
    <row r="159">
      <c r="B159" s="38">
        <v>2024.0</v>
      </c>
      <c r="C159" s="175">
        <f>'Domicílios'!C78 * C66*C$29</f>
        <v>8.782946126</v>
      </c>
      <c r="D159" s="175">
        <f>'Domicílios'!D78 * D66*D$29</f>
        <v>21.88287466</v>
      </c>
      <c r="E159" s="175">
        <f>'Domicílios'!E78 * E66*E$29</f>
        <v>4.385519494</v>
      </c>
      <c r="F159" s="175">
        <f>'Domicílios'!F78 * F66*F$29</f>
        <v>6.42771217</v>
      </c>
      <c r="G159" s="176">
        <f>'Domicílios'!G78 * G66*G$29</f>
        <v>3.059167581</v>
      </c>
      <c r="H159" s="175">
        <f t="shared" si="93"/>
        <v>44.53822003</v>
      </c>
    </row>
    <row r="160">
      <c r="B160" s="38">
        <v>2025.0</v>
      </c>
      <c r="C160" s="175">
        <f>'Domicílios'!C79 * C67*C$29</f>
        <v>8.929600322</v>
      </c>
      <c r="D160" s="175">
        <f>'Domicílios'!D79 * D67*D$29</f>
        <v>22.30710045</v>
      </c>
      <c r="E160" s="175">
        <f>'Domicílios'!E79 * E67*E$29</f>
        <v>4.484056355</v>
      </c>
      <c r="F160" s="175">
        <f>'Domicílios'!F79 * F67*F$29</f>
        <v>6.676051882</v>
      </c>
      <c r="G160" s="176">
        <f>'Domicílios'!G79 * G67*G$29</f>
        <v>3.140173965</v>
      </c>
      <c r="H160" s="175">
        <f t="shared" si="93"/>
        <v>45.53698297</v>
      </c>
    </row>
    <row r="161">
      <c r="B161" s="38">
        <v>2026.0</v>
      </c>
      <c r="C161" s="175">
        <f>'Domicílios'!C80 * C68*C$29</f>
        <v>9.07666179</v>
      </c>
      <c r="D161" s="175">
        <f>'Domicílios'!D80 * D68*D$29</f>
        <v>22.7338523</v>
      </c>
      <c r="E161" s="175">
        <f>'Domicílios'!E80 * E68*E$29</f>
        <v>4.583279575</v>
      </c>
      <c r="F161" s="175">
        <f>'Domicílios'!F80 * F68*F$29</f>
        <v>6.9287001</v>
      </c>
      <c r="G161" s="176">
        <f>'Domicílios'!G80 * G68*G$29</f>
        <v>3.222326798</v>
      </c>
      <c r="H161" s="175">
        <f t="shared" si="93"/>
        <v>46.54482057</v>
      </c>
    </row>
    <row r="162">
      <c r="B162" s="38">
        <v>2027.0</v>
      </c>
      <c r="C162" s="175">
        <f>'Domicílios'!C81 * C69*C$29</f>
        <v>9.224049085</v>
      </c>
      <c r="D162" s="175">
        <f>'Domicílios'!D81 * D69*D$29</f>
        <v>23.16298836</v>
      </c>
      <c r="E162" s="175">
        <f>'Domicílios'!E81 * E69*E$29</f>
        <v>4.683165334</v>
      </c>
      <c r="F162" s="175">
        <f>'Domicílios'!F81 * F69*F$29</f>
        <v>7.185595301</v>
      </c>
      <c r="G162" s="176">
        <f>'Domicílios'!G81 * G69*G$29</f>
        <v>3.305624662</v>
      </c>
      <c r="H162" s="175">
        <f t="shared" si="93"/>
        <v>47.56142275</v>
      </c>
    </row>
    <row r="163">
      <c r="B163" s="38">
        <v>2028.0</v>
      </c>
      <c r="C163" s="175">
        <f>'Domicílios'!C82 * C70*C$29</f>
        <v>9.371675695</v>
      </c>
      <c r="D163" s="175">
        <f>'Domicílios'!D82 * D70*D$29</f>
        <v>23.59439192</v>
      </c>
      <c r="E163" s="175">
        <f>'Domicílios'!E82 * E70*E$29</f>
        <v>4.783696567</v>
      </c>
      <c r="F163" s="175">
        <f>'Domicílios'!F82 * F70*F$29</f>
        <v>7.446647537</v>
      </c>
      <c r="G163" s="176">
        <f>'Domicílios'!G82 * G70*G$29</f>
        <v>3.39006695</v>
      </c>
      <c r="H163" s="175">
        <f t="shared" si="93"/>
        <v>48.58647867</v>
      </c>
    </row>
    <row r="164">
      <c r="B164" s="38">
        <v>2029.0</v>
      </c>
      <c r="C164" s="175">
        <f>'Domicílios'!C83 * C71*C$29</f>
        <v>9.519506965</v>
      </c>
      <c r="D164" s="175">
        <f>'Domicílios'!D83 * D71*D$29</f>
        <v>24.02799691</v>
      </c>
      <c r="E164" s="175">
        <f>'Domicílios'!E83 * E71*E$29</f>
        <v>4.884894067</v>
      </c>
      <c r="F164" s="175">
        <f>'Domicílios'!F83 * F71*F$29</f>
        <v>7.711803416</v>
      </c>
      <c r="G164" s="176">
        <f>'Domicílios'!G83 * G71*G$29</f>
        <v>3.475666799</v>
      </c>
      <c r="H164" s="175">
        <f t="shared" si="93"/>
        <v>49.61986815</v>
      </c>
    </row>
    <row r="165">
      <c r="B165" s="38">
        <v>2030.0</v>
      </c>
      <c r="C165" s="175">
        <f>'Domicílios'!C84 * C72*C$29</f>
        <v>9.667548519</v>
      </c>
      <c r="D165" s="175">
        <f>'Domicílios'!D84 * D72*D$29</f>
        <v>24.46377827</v>
      </c>
      <c r="E165" s="175">
        <f>'Domicílios'!E84 * E72*E$29</f>
        <v>4.986798091</v>
      </c>
      <c r="F165" s="175">
        <f>'Domicílios'!F84 * F72*F$29</f>
        <v>7.981066835</v>
      </c>
      <c r="G165" s="176">
        <f>'Domicílios'!G84 * G72*G$29</f>
        <v>3.562437936</v>
      </c>
      <c r="H165" s="175">
        <f t="shared" si="93"/>
        <v>50.66162966</v>
      </c>
    </row>
    <row r="166">
      <c r="B166" s="38">
        <v>2031.0</v>
      </c>
      <c r="C166" s="175">
        <f>'Domicílios'!C85 * C73*C$29</f>
        <v>9.815800794</v>
      </c>
      <c r="D166" s="175">
        <f>'Domicílios'!D85 * D73*D$29</f>
        <v>24.9017726</v>
      </c>
      <c r="E166" s="175">
        <f>'Domicílios'!E85 * E73*E$29</f>
        <v>5.08953101</v>
      </c>
      <c r="F166" s="175">
        <f>'Domicílios'!F85 * F73*F$29</f>
        <v>8.254262897</v>
      </c>
      <c r="G166" s="176">
        <f>'Domicílios'!G85 * G73*G$29</f>
        <v>3.65035198</v>
      </c>
      <c r="H166" s="175">
        <f t="shared" si="93"/>
        <v>51.71171928</v>
      </c>
    </row>
    <row r="167">
      <c r="B167" s="38">
        <v>2032.0</v>
      </c>
      <c r="C167" s="175">
        <f>'Domicílios'!C86 * C74*C$29</f>
        <v>9.964234906</v>
      </c>
      <c r="D167" s="175">
        <f>'Domicílios'!D86 * D74*D$29</f>
        <v>25.34195788</v>
      </c>
      <c r="E167" s="175">
        <f>'Domicílios'!E86 * E74*E$29</f>
        <v>5.193194882</v>
      </c>
      <c r="F167" s="175">
        <f>'Domicílios'!F86 * F74*F$29</f>
        <v>8.531160478</v>
      </c>
      <c r="G167" s="176">
        <f>'Domicílios'!G86 * G74*G$29</f>
        <v>3.739383976</v>
      </c>
      <c r="H167" s="175">
        <f t="shared" si="93"/>
        <v>52.76993212</v>
      </c>
    </row>
    <row r="168">
      <c r="B168" s="38">
        <v>2033.0</v>
      </c>
      <c r="C168" s="175">
        <f>'Domicílios'!C87 * C75*C$29</f>
        <v>10.11282259</v>
      </c>
      <c r="D168" s="175">
        <f>'Domicílios'!D87 * D75*D$29</f>
        <v>25.78430679</v>
      </c>
      <c r="E168" s="175">
        <f>'Domicílios'!E87 * E75*E$29</f>
        <v>5.297811913</v>
      </c>
      <c r="F168" s="175">
        <f>'Domicílios'!F87 * F75*F$29</f>
        <v>8.811698098</v>
      </c>
      <c r="G168" s="176">
        <f>'Domicílios'!G87 * G75*G$29</f>
        <v>3.829560101</v>
      </c>
      <c r="H168" s="175">
        <f t="shared" si="93"/>
        <v>53.8361995</v>
      </c>
    </row>
    <row r="169">
      <c r="B169" s="38">
        <v>2034.0</v>
      </c>
      <c r="C169" s="175">
        <f>'Domicílios'!C88 * C76*C$29</f>
        <v>10.2615673</v>
      </c>
      <c r="D169" s="175">
        <f>'Domicílios'!D88 * D76*D$29</f>
        <v>26.22881852</v>
      </c>
      <c r="E169" s="175">
        <f>'Domicílios'!E88 * E76*E$29</f>
        <v>5.403424116</v>
      </c>
      <c r="F169" s="175">
        <f>'Domicílios'!F88 * F76*F$29</f>
        <v>9.095825478</v>
      </c>
      <c r="G169" s="176">
        <f>'Domicílios'!G88 * G76*G$29</f>
        <v>3.920916096</v>
      </c>
      <c r="H169" s="175">
        <f t="shared" si="93"/>
        <v>54.91055151</v>
      </c>
    </row>
    <row r="170">
      <c r="B170" s="38">
        <v>2035.0</v>
      </c>
      <c r="C170" s="175">
        <f>'Domicílios'!C89 * C77*C$29</f>
        <v>10.41049837</v>
      </c>
      <c r="D170" s="175">
        <f>'Domicílios'!D89 * D77*D$29</f>
        <v>26.67547433</v>
      </c>
      <c r="E170" s="175">
        <f>'Domicílios'!E89 * E77*E$29</f>
        <v>5.510061806</v>
      </c>
      <c r="F170" s="175">
        <f>'Domicílios'!F89 * F77*F$29</f>
        <v>9.38349174</v>
      </c>
      <c r="G170" s="176">
        <f>'Domicílios'!G89 * G77*G$29</f>
        <v>4.01347382</v>
      </c>
      <c r="H170" s="175">
        <f t="shared" si="93"/>
        <v>55.99300007</v>
      </c>
    </row>
    <row r="171">
      <c r="B171" s="38">
        <v>2036.0</v>
      </c>
      <c r="C171" s="175">
        <f>'Domicílios'!C90 * C78*C$29</f>
        <v>10.55962457</v>
      </c>
      <c r="D171" s="175">
        <f>'Domicílios'!D90 * D78*D$29</f>
        <v>27.12418659</v>
      </c>
      <c r="E171" s="175">
        <f>'Domicílios'!E90 * E78*E$29</f>
        <v>5.617733453</v>
      </c>
      <c r="F171" s="175">
        <f>'Domicílios'!F90 * F78*F$29</f>
        <v>9.674625664</v>
      </c>
      <c r="G171" s="176">
        <f>'Domicílios'!G90 * G78*G$29</f>
        <v>4.107219673</v>
      </c>
      <c r="H171" s="175">
        <f t="shared" si="93"/>
        <v>57.08338995</v>
      </c>
    </row>
    <row r="172">
      <c r="B172" s="38">
        <v>2037.0</v>
      </c>
      <c r="C172" s="175">
        <f>'Domicílios'!C91 * C79*C$29</f>
        <v>10.70895873</v>
      </c>
      <c r="D172" s="175">
        <f>'Domicílios'!D91 * D79*D$29</f>
        <v>27.57485083</v>
      </c>
      <c r="E172" s="175">
        <f>'Domicílios'!E91 * E79*E$29</f>
        <v>5.726438532</v>
      </c>
      <c r="F172" s="175">
        <f>'Domicílios'!F91 * F79*F$29</f>
        <v>9.969151312</v>
      </c>
      <c r="G172" s="176">
        <f>'Domicílios'!G91 * G79*G$29</f>
        <v>4.202139502</v>
      </c>
      <c r="H172" s="175">
        <f t="shared" si="93"/>
        <v>58.18153891</v>
      </c>
    </row>
    <row r="173">
      <c r="B173" s="38">
        <v>2038.0</v>
      </c>
      <c r="C173" s="175">
        <f>'Domicílios'!C92 * C80*C$29</f>
        <v>10.85856324</v>
      </c>
      <c r="D173" s="175">
        <f>'Domicílios'!D92 * D80*D$29</f>
        <v>28.02750382</v>
      </c>
      <c r="E173" s="175">
        <f>'Domicílios'!E92 * E80*E$29</f>
        <v>5.836190109</v>
      </c>
      <c r="F173" s="175">
        <f>'Domicílios'!F92 * F80*F$29</f>
        <v>10.26701078</v>
      </c>
      <c r="G173" s="176">
        <f>'Domicílios'!G92 * G80*G$29</f>
        <v>4.298250595</v>
      </c>
      <c r="H173" s="175">
        <f t="shared" si="93"/>
        <v>59.28751854</v>
      </c>
    </row>
    <row r="174">
      <c r="B174" s="38">
        <v>2039.0</v>
      </c>
      <c r="C174" s="175">
        <f>'Domicílios'!C93 * C81*C$29</f>
        <v>11.00849915</v>
      </c>
      <c r="D174" s="175">
        <f>'Domicílios'!D93 * D81*D$29</f>
        <v>28.48217014</v>
      </c>
      <c r="E174" s="175">
        <f>'Domicílios'!E93 * E81*E$29</f>
        <v>5.9469953</v>
      </c>
      <c r="F174" s="175">
        <f>'Domicílios'!F93 * F81*F$29</f>
        <v>10.56814244</v>
      </c>
      <c r="G174" s="176">
        <f>'Domicílios'!G93 * G81*G$29</f>
        <v>4.395568995</v>
      </c>
      <c r="H174" s="175">
        <f t="shared" si="93"/>
        <v>60.40137602</v>
      </c>
    </row>
    <row r="175">
      <c r="B175" s="38">
        <v>2040.0</v>
      </c>
      <c r="C175" s="175">
        <f>'Domicílios'!C94 * C82*C$29</f>
        <v>11.15881866</v>
      </c>
      <c r="D175" s="175">
        <f>'Domicílios'!D94 * D82*D$29</f>
        <v>28.93889144</v>
      </c>
      <c r="E175" s="175">
        <f>'Domicílios'!E94 * E82*E$29</f>
        <v>6.058861058</v>
      </c>
      <c r="F175" s="175">
        <f>'Domicílios'!F94 * F82*F$29</f>
        <v>10.87249945</v>
      </c>
      <c r="G175" s="176">
        <f>'Domicílios'!G94 * G82*G$29</f>
        <v>4.494116029</v>
      </c>
      <c r="H175" s="175">
        <f t="shared" si="93"/>
        <v>61.52318664</v>
      </c>
    </row>
    <row r="176">
      <c r="B176" s="38">
        <v>2041.0</v>
      </c>
      <c r="C176" s="175">
        <f>'Domicílios'!C95 * C83*C$29</f>
        <v>11.30956418</v>
      </c>
      <c r="D176" s="175">
        <f>'Domicílios'!D95 * D83*D$29</f>
        <v>29.39774198</v>
      </c>
      <c r="E176" s="175">
        <f>'Domicílios'!E95 * E83*E$29</f>
        <v>6.171803852</v>
      </c>
      <c r="F176" s="175">
        <f>'Domicílios'!F95 * F83*F$29</f>
        <v>11.18003286</v>
      </c>
      <c r="G176" s="176">
        <f>'Domicílios'!G95 * G83*G$29</f>
        <v>4.593901927</v>
      </c>
      <c r="H176" s="175">
        <f t="shared" si="93"/>
        <v>62.6530448</v>
      </c>
    </row>
    <row r="177">
      <c r="B177" s="38">
        <v>2042.0</v>
      </c>
      <c r="C177" s="175">
        <f>'Domicílios'!C96 * C84*C$29</f>
        <v>11.4608503</v>
      </c>
      <c r="D177" s="175">
        <f>'Domicílios'!D96 * D84*D$29</f>
        <v>29.85885162</v>
      </c>
      <c r="E177" s="175">
        <f>'Domicílios'!E96 * E84*E$29</f>
        <v>6.285848709</v>
      </c>
      <c r="F177" s="175">
        <f>'Domicílios'!F96 * F84*F$29</f>
        <v>11.49071221</v>
      </c>
      <c r="G177" s="176">
        <f>'Domicílios'!G96 * G84*G$29</f>
        <v>4.694928823</v>
      </c>
      <c r="H177" s="175">
        <f t="shared" si="93"/>
        <v>63.79119167</v>
      </c>
    </row>
    <row r="178">
      <c r="B178" s="38">
        <v>2043.0</v>
      </c>
      <c r="C178" s="175">
        <f>'Domicílios'!C97 * C85*C$29</f>
        <v>11.61283301</v>
      </c>
      <c r="D178" s="175">
        <f>'Domicílios'!D97 * D85*D$29</f>
        <v>30.32236638</v>
      </c>
      <c r="E178" s="175">
        <f>'Domicílios'!E97 * E85*E$29</f>
        <v>6.401018539</v>
      </c>
      <c r="F178" s="175">
        <f>'Domicílios'!F97 * F85*F$29</f>
        <v>11.80449878</v>
      </c>
      <c r="G178" s="176">
        <f>'Domicílios'!G97 * G85*G$29</f>
        <v>4.797206805</v>
      </c>
      <c r="H178" s="175">
        <f t="shared" si="93"/>
        <v>64.93792351</v>
      </c>
    </row>
    <row r="179">
      <c r="B179" s="38">
        <v>2044.0</v>
      </c>
      <c r="C179" s="175">
        <f>'Domicílios'!C98 * C86*C$29</f>
        <v>11.76559249</v>
      </c>
      <c r="D179" s="175">
        <f>'Domicílios'!D98 * D86*D$29</f>
        <v>30.78836202</v>
      </c>
      <c r="E179" s="175">
        <f>'Domicílios'!E98 * E86*E$29</f>
        <v>6.517306321</v>
      </c>
      <c r="F179" s="175">
        <f>'Domicílios'!F98 * F86*F$29</f>
        <v>12.12131716</v>
      </c>
      <c r="G179" s="176">
        <f>'Domicílios'!G98 * G86*G$29</f>
        <v>4.900739736</v>
      </c>
      <c r="H179" s="175">
        <f t="shared" si="93"/>
        <v>66.09331773</v>
      </c>
    </row>
    <row r="180">
      <c r="B180" s="38">
        <v>2045.0</v>
      </c>
      <c r="C180" s="175">
        <f>'Domicílios'!C99 * C87*C$29</f>
        <v>11.91916772</v>
      </c>
      <c r="D180" s="175">
        <f>'Domicílios'!D99 * D87*D$29</f>
        <v>31.25691088</v>
      </c>
      <c r="E180" s="175">
        <f>'Domicílios'!E99 * E87*E$29</f>
        <v>6.634699116</v>
      </c>
      <c r="F180" s="175">
        <f>'Domicílios'!F99 * F87*F$29</f>
        <v>12.44110088</v>
      </c>
      <c r="G180" s="176">
        <f>'Domicílios'!G99 * G87*G$29</f>
        <v>5.005542235</v>
      </c>
      <c r="H180" s="175">
        <f t="shared" si="93"/>
        <v>67.25742083</v>
      </c>
    </row>
    <row r="181">
      <c r="B181" s="38">
        <v>2046.0</v>
      </c>
      <c r="C181" s="175">
        <f>'Domicílios'!C100 * C88*C$29</f>
        <v>12.07358932</v>
      </c>
      <c r="D181" s="175">
        <f>'Domicílios'!D100 * D88*D$29</f>
        <v>31.72808766</v>
      </c>
      <c r="E181" s="175">
        <f>'Domicílios'!E100 * E88*E$29</f>
        <v>6.753216114</v>
      </c>
      <c r="F181" s="175">
        <f>'Domicílios'!F100 * F88*F$29</f>
        <v>12.76377315</v>
      </c>
      <c r="G181" s="176">
        <f>'Domicílios'!G100 * G88*G$29</f>
        <v>5.111635249</v>
      </c>
      <c r="H181" s="175">
        <f t="shared" si="93"/>
        <v>68.4303015</v>
      </c>
    </row>
    <row r="182">
      <c r="B182" s="38">
        <v>2047.0</v>
      </c>
      <c r="C182" s="175">
        <f>'Domicílios'!C101 * C89*C$29</f>
        <v>12.2289503</v>
      </c>
      <c r="D182" s="175">
        <f>'Domicílios'!D101 * D89*D$29</f>
        <v>32.20201544</v>
      </c>
      <c r="E182" s="175">
        <f>'Domicílios'!E101 * E89*E$29</f>
        <v>6.872897308</v>
      </c>
      <c r="F182" s="175">
        <f>'Domicílios'!F101 * F89*F$29</f>
        <v>13.0892862</v>
      </c>
      <c r="G182" s="176">
        <f>'Domicílios'!G101 * G89*G$29</f>
        <v>5.219033894</v>
      </c>
      <c r="H182" s="175">
        <f t="shared" si="93"/>
        <v>69.61218315</v>
      </c>
    </row>
    <row r="183">
      <c r="B183" s="38">
        <v>2048.0</v>
      </c>
      <c r="C183" s="175">
        <f>'Domicílios'!C102 * C90*C$29</f>
        <v>12.38535897</v>
      </c>
      <c r="D183" s="175">
        <f>'Domicílios'!D102 * D90*D$29</f>
        <v>32.67881221</v>
      </c>
      <c r="E183" s="175">
        <f>'Domicílios'!E102 * E90*E$29</f>
        <v>6.993765064</v>
      </c>
      <c r="F183" s="175">
        <f>'Domicílios'!F102 * F90*F$29</f>
        <v>13.41759033</v>
      </c>
      <c r="G183" s="176">
        <f>'Domicílios'!G102 * G90*G$29</f>
        <v>5.327734272</v>
      </c>
      <c r="H183" s="175">
        <f t="shared" si="93"/>
        <v>70.80326085</v>
      </c>
    </row>
    <row r="184">
      <c r="B184" s="38">
        <v>2049.0</v>
      </c>
      <c r="C184" s="175">
        <f>'Domicílios'!C103 * C91*C$29</f>
        <v>12.54282936</v>
      </c>
      <c r="D184" s="175">
        <f>'Domicílios'!D103 * D91*D$29</f>
        <v>33.15852145</v>
      </c>
      <c r="E184" s="175">
        <f>'Domicílios'!E103 * E91*E$29</f>
        <v>7.115796732</v>
      </c>
      <c r="F184" s="175">
        <f>'Domicílios'!F103 * F91*F$29</f>
        <v>13.74859282</v>
      </c>
      <c r="G184" s="176">
        <f>'Domicílios'!G103 * G91*G$29</f>
        <v>5.437725164</v>
      </c>
      <c r="H184" s="175">
        <f t="shared" si="93"/>
        <v>72.00346552</v>
      </c>
    </row>
    <row r="185">
      <c r="B185" s="42">
        <v>2050.0</v>
      </c>
      <c r="C185" s="177">
        <f>'Domicílios'!C104 * C92*C$29</f>
        <v>12.70133861</v>
      </c>
      <c r="D185" s="177">
        <f>'Domicílios'!D104 * D92*D$29</f>
        <v>33.64115376</v>
      </c>
      <c r="E185" s="177">
        <f>'Domicílios'!E104 * E92*E$29</f>
        <v>7.238970215</v>
      </c>
      <c r="F185" s="177">
        <f>'Domicílios'!F104 * F92*F$29</f>
        <v>14.08219008</v>
      </c>
      <c r="G185" s="178">
        <f>'Domicílios'!G104 * G92*G$29</f>
        <v>5.549019591</v>
      </c>
      <c r="H185" s="175">
        <f t="shared" si="93"/>
        <v>73.21267225</v>
      </c>
    </row>
    <row r="187">
      <c r="C187" s="4" t="s">
        <v>89</v>
      </c>
      <c r="D187" s="24"/>
      <c r="E187" s="24"/>
      <c r="F187" s="24"/>
      <c r="G187" s="5"/>
    </row>
    <row r="188">
      <c r="B188" s="4" t="s">
        <v>1</v>
      </c>
      <c r="C188" s="25" t="s">
        <v>21</v>
      </c>
      <c r="D188" s="25" t="s">
        <v>22</v>
      </c>
      <c r="E188" s="25" t="s">
        <v>23</v>
      </c>
      <c r="F188" s="25" t="s">
        <v>24</v>
      </c>
      <c r="G188" s="7" t="s">
        <v>25</v>
      </c>
      <c r="H188" s="174" t="s">
        <v>56</v>
      </c>
    </row>
    <row r="189">
      <c r="B189" s="38">
        <v>2023.0</v>
      </c>
      <c r="C189" s="175">
        <f>'Domicílios'!C77 * C96*C$30</f>
        <v>8.815571304</v>
      </c>
      <c r="D189" s="175">
        <f>'Domicílios'!D77 * D96*D$30</f>
        <v>22.62830894</v>
      </c>
      <c r="E189" s="175">
        <f>'Domicílios'!E77 * E96*E$30</f>
        <v>4.517520476</v>
      </c>
      <c r="F189" s="175">
        <f>'Domicílios'!F77 * F96*F$30</f>
        <v>7.010995456</v>
      </c>
      <c r="G189" s="176">
        <f>'Domicílios'!G77 * G96*G$30</f>
        <v>3.374051954</v>
      </c>
      <c r="H189" s="175">
        <f t="shared" ref="H189:H216" si="94">sum(C189:G189)</f>
        <v>46.34644813</v>
      </c>
    </row>
    <row r="190">
      <c r="B190" s="38">
        <v>2024.0</v>
      </c>
      <c r="C190" s="175">
        <f>'Domicílios'!C78 * C97*C$30</f>
        <v>8.972119621</v>
      </c>
      <c r="D190" s="175">
        <f>'Domicílios'!D78 * D97*D$30</f>
        <v>23.12593935</v>
      </c>
      <c r="E190" s="175">
        <f>'Domicílios'!E78 * E97*E$30</f>
        <v>4.630784609</v>
      </c>
      <c r="F190" s="175">
        <f>'Domicílios'!F78 * F97*F$30</f>
        <v>7.34707317</v>
      </c>
      <c r="G190" s="176">
        <f>'Domicílios'!G78 * G97*G$30</f>
        <v>3.484528863</v>
      </c>
      <c r="H190" s="175">
        <f t="shared" si="94"/>
        <v>47.56044562</v>
      </c>
    </row>
    <row r="191">
      <c r="B191" s="38">
        <v>2025.0</v>
      </c>
      <c r="C191" s="175">
        <f>'Domicílios'!C79 * C98*C$30</f>
        <v>9.129358956</v>
      </c>
      <c r="D191" s="175">
        <f>'Domicílios'!D79 * D98*D$30</f>
        <v>23.62793065</v>
      </c>
      <c r="E191" s="175">
        <f>'Domicílios'!E79 * E98*E$30</f>
        <v>4.74519592</v>
      </c>
      <c r="F191" s="175">
        <f>'Domicílios'!F79 * F98*F$30</f>
        <v>7.689673377</v>
      </c>
      <c r="G191" s="176">
        <f>'Domicílios'!G79 * G98*G$30</f>
        <v>3.597124167</v>
      </c>
      <c r="H191" s="175">
        <f t="shared" si="94"/>
        <v>48.78928307</v>
      </c>
    </row>
    <row r="192">
      <c r="B192" s="38">
        <v>2026.0</v>
      </c>
      <c r="C192" s="175">
        <f>'Domicílios'!C80 * C99*C$30</f>
        <v>9.287230653</v>
      </c>
      <c r="D192" s="175">
        <f>'Domicílios'!D80 * D99*D$30</f>
        <v>24.13414818</v>
      </c>
      <c r="E192" s="175">
        <f>'Domicílios'!E80 * E99*E$30</f>
        <v>4.860732256</v>
      </c>
      <c r="F192" s="175">
        <f>'Domicílios'!F80 * F99*F$30</f>
        <v>8.038731105</v>
      </c>
      <c r="G192" s="176">
        <f>'Domicílios'!G80 * G99*G$30</f>
        <v>3.711815101</v>
      </c>
      <c r="H192" s="175">
        <f t="shared" si="94"/>
        <v>50.0326573</v>
      </c>
    </row>
    <row r="193">
      <c r="B193" s="38">
        <v>2027.0</v>
      </c>
      <c r="C193" s="175">
        <f>'Domicílios'!C81 * C100*C$30</f>
        <v>9.445651108</v>
      </c>
      <c r="D193" s="175">
        <f>'Domicílios'!D81 * D100*D$30</f>
        <v>24.64443797</v>
      </c>
      <c r="E193" s="175">
        <f>'Domicílios'!E81 * E100*E$30</f>
        <v>4.977369735</v>
      </c>
      <c r="F193" s="175">
        <f>'Domicílios'!F81 * F100*F$30</f>
        <v>8.394175602</v>
      </c>
      <c r="G193" s="176">
        <f>'Domicílios'!G81 * G100*G$30</f>
        <v>3.828606549</v>
      </c>
      <c r="H193" s="175">
        <f t="shared" si="94"/>
        <v>51.29024097</v>
      </c>
    </row>
    <row r="194">
      <c r="B194" s="38">
        <v>2028.0</v>
      </c>
      <c r="C194" s="175">
        <f>'Domicílios'!C82 * C101*C$30</f>
        <v>9.604531259</v>
      </c>
      <c r="D194" s="175">
        <f>'Domicílios'!D82 * D101*D$30</f>
        <v>25.15867159</v>
      </c>
      <c r="E194" s="175">
        <f>'Domicílios'!E82 * E101*E$30</f>
        <v>5.095091437</v>
      </c>
      <c r="F194" s="175">
        <f>'Domicílios'!F82 * F101*F$30</f>
        <v>8.755900712</v>
      </c>
      <c r="G194" s="176">
        <f>'Domicílios'!G82 * G101*G$30</f>
        <v>3.947504135</v>
      </c>
      <c r="H194" s="175">
        <f t="shared" si="94"/>
        <v>52.56169913</v>
      </c>
    </row>
    <row r="195">
      <c r="B195" s="38">
        <v>2029.0</v>
      </c>
      <c r="C195" s="175">
        <f>'Domicílios'!C83 * C102*C$30</f>
        <v>9.763834951</v>
      </c>
      <c r="D195" s="175">
        <f>'Domicílios'!D83 * D102*D$30</f>
        <v>25.67677369</v>
      </c>
      <c r="E195" s="175">
        <f>'Domicílios'!E83 * E102*E$30</f>
        <v>5.21392068</v>
      </c>
      <c r="F195" s="175">
        <f>'Domicílios'!F83 * F102*F$30</f>
        <v>9.123840945</v>
      </c>
      <c r="G195" s="176">
        <f>'Domicílios'!G83 * G102*G$30</f>
        <v>4.068529391</v>
      </c>
      <c r="H195" s="175">
        <f t="shared" si="94"/>
        <v>53.84689966</v>
      </c>
    </row>
    <row r="196">
      <c r="B196" s="38">
        <v>2030.0</v>
      </c>
      <c r="C196" s="175">
        <f>'Domicílios'!C84 * C103*C$30</f>
        <v>9.923567264</v>
      </c>
      <c r="D196" s="175">
        <f>'Domicílios'!D84 * D103*D$30</f>
        <v>26.19871238</v>
      </c>
      <c r="E196" s="175">
        <f>'Domicílios'!E84 * E103*E$30</f>
        <v>5.333901777</v>
      </c>
      <c r="F196" s="175">
        <f>'Domicílios'!F84 * F103*F$30</f>
        <v>9.497997705</v>
      </c>
      <c r="G196" s="176">
        <f>'Domicílios'!G84 * G103*G$30</f>
        <v>4.191704709</v>
      </c>
      <c r="H196" s="175">
        <f t="shared" si="94"/>
        <v>55.14588383</v>
      </c>
    </row>
    <row r="197">
      <c r="B197" s="38">
        <v>2031.0</v>
      </c>
      <c r="C197" s="175">
        <f>'Domicílios'!C85 * C104*C$30</f>
        <v>10.08372798</v>
      </c>
      <c r="D197" s="175">
        <f>'Domicílios'!D85 * D104*D$30</f>
        <v>26.72452171</v>
      </c>
      <c r="E197" s="175">
        <f>'Domicílios'!E85 * E104*E$30</f>
        <v>5.455167401</v>
      </c>
      <c r="F197" s="175">
        <f>'Domicílios'!F85 * F104*F$30</f>
        <v>9.878158804</v>
      </c>
      <c r="G197" s="176">
        <f>'Domicílios'!G85 * G104*G$30</f>
        <v>4.317002848</v>
      </c>
      <c r="H197" s="175">
        <f t="shared" si="94"/>
        <v>56.45857874</v>
      </c>
    </row>
    <row r="198">
      <c r="B198" s="38">
        <v>2032.0</v>
      </c>
      <c r="C198" s="175">
        <f>'Domicílios'!C86 * C105*C$30</f>
        <v>10.24428673</v>
      </c>
      <c r="D198" s="175">
        <f>'Domicílios'!D86 * D105*D$30</f>
        <v>27.25417319</v>
      </c>
      <c r="E198" s="175">
        <f>'Domicílios'!E86 * E105*E$30</f>
        <v>5.577829478</v>
      </c>
      <c r="F198" s="175">
        <f>'Domicílios'!F86 * F105*F$30</f>
        <v>10.26404018</v>
      </c>
      <c r="G198" s="176">
        <f>'Domicílios'!G86 * G105*G$30</f>
        <v>4.44439981</v>
      </c>
      <c r="H198" s="175">
        <f t="shared" si="94"/>
        <v>57.78472939</v>
      </c>
    </row>
    <row r="199">
      <c r="B199" s="38">
        <v>2033.0</v>
      </c>
      <c r="C199" s="175">
        <f>'Domicílios'!C87 * C106*C$30</f>
        <v>10.40521371</v>
      </c>
      <c r="D199" s="175">
        <f>'Domicílios'!D87 * D106*D$30</f>
        <v>27.78763249</v>
      </c>
      <c r="E199" s="175">
        <f>'Domicílios'!E87 * E106*E$30</f>
        <v>5.701914872</v>
      </c>
      <c r="F199" s="175">
        <f>'Domicílios'!F87 * F106*F$30</f>
        <v>10.65555774</v>
      </c>
      <c r="G199" s="176">
        <f>'Domicílios'!G87 * G106*G$30</f>
        <v>4.573931946</v>
      </c>
      <c r="H199" s="175">
        <f t="shared" si="94"/>
        <v>59.12425075</v>
      </c>
    </row>
    <row r="200">
      <c r="B200" s="38">
        <v>2034.0</v>
      </c>
      <c r="C200" s="175">
        <f>'Domicílios'!C88 * C107*C$30</f>
        <v>10.56651167</v>
      </c>
      <c r="D200" s="175">
        <f>'Domicílios'!D88 * D107*D$30</f>
        <v>28.32489369</v>
      </c>
      <c r="E200" s="175">
        <f>'Domicílios'!E88 * E107*E$30</f>
        <v>5.827471969</v>
      </c>
      <c r="F200" s="175">
        <f>'Domicílios'!F88 * F107*F$30</f>
        <v>11.05264032</v>
      </c>
      <c r="G200" s="176">
        <f>'Domicílios'!G88 * G107*G$30</f>
        <v>4.705647557</v>
      </c>
      <c r="H200" s="175">
        <f t="shared" si="94"/>
        <v>60.47716521</v>
      </c>
    </row>
    <row r="201">
      <c r="B201" s="38">
        <v>2035.0</v>
      </c>
      <c r="C201" s="175">
        <f>'Domicílios'!C89 * C108*C$30</f>
        <v>10.72821007</v>
      </c>
      <c r="D201" s="175">
        <f>'Domicílios'!D89 * D108*D$30</f>
        <v>28.86593165</v>
      </c>
      <c r="E201" s="175">
        <f>'Domicílios'!E89 * E108*E$30</f>
        <v>5.954536849</v>
      </c>
      <c r="F201" s="175">
        <f>'Domicílios'!F89 * F108*F$30</f>
        <v>11.45521572</v>
      </c>
      <c r="G201" s="176">
        <f>'Domicílios'!G89 * G108*G$30</f>
        <v>4.839578889</v>
      </c>
      <c r="H201" s="175">
        <f t="shared" si="94"/>
        <v>61.84347318</v>
      </c>
    </row>
    <row r="202">
      <c r="B202" s="38">
        <v>2036.0</v>
      </c>
      <c r="C202" s="175">
        <f>'Domicílios'!C90 * C109*C$30</f>
        <v>10.89031724</v>
      </c>
      <c r="D202" s="175">
        <f>'Domicílios'!D90 * D109*D$30</f>
        <v>29.41064637</v>
      </c>
      <c r="E202" s="175">
        <f>'Domicílios'!E90 * E109*E$30</f>
        <v>6.083122168</v>
      </c>
      <c r="F202" s="175">
        <f>'Domicílios'!F90 * F109*F$30</f>
        <v>11.86318642</v>
      </c>
      <c r="G202" s="176">
        <f>'Domicílios'!G90 * G109*G$30</f>
        <v>4.975715575</v>
      </c>
      <c r="H202" s="175">
        <f t="shared" si="94"/>
        <v>63.22298777</v>
      </c>
    </row>
    <row r="203">
      <c r="B203" s="38">
        <v>2037.0</v>
      </c>
      <c r="C203" s="175">
        <f>'Domicílios'!C91 * C110*C$30</f>
        <v>11.05284577</v>
      </c>
      <c r="D203" s="175">
        <f>'Domicílios'!D91 * D110*D$30</f>
        <v>29.95891891</v>
      </c>
      <c r="E203" s="175">
        <f>'Domicílios'!E91 * E110*E$30</f>
        <v>6.213230855</v>
      </c>
      <c r="F203" s="175">
        <f>'Domicílios'!F91 * F110*F$30</f>
        <v>12.27644841</v>
      </c>
      <c r="G203" s="176">
        <f>'Domicílios'!G91 * G110*G$30</f>
        <v>5.114046123</v>
      </c>
      <c r="H203" s="175">
        <f t="shared" si="94"/>
        <v>64.61549007</v>
      </c>
    </row>
    <row r="204">
      <c r="B204" s="38">
        <v>2038.0</v>
      </c>
      <c r="C204" s="175">
        <f>'Domicílios'!C92 * C111*C$30</f>
        <v>11.21585942</v>
      </c>
      <c r="D204" s="175">
        <f>'Domicílios'!D92 * D111*D$30</f>
        <v>30.5107833</v>
      </c>
      <c r="E204" s="175">
        <f>'Domicílios'!E92 * E111*E$30</f>
        <v>6.344880575</v>
      </c>
      <c r="F204" s="175">
        <f>'Domicílios'!F92 * F111*F$30</f>
        <v>12.69491921</v>
      </c>
      <c r="G204" s="176">
        <f>'Domicílios'!G92 * G111*G$30</f>
        <v>5.254597028</v>
      </c>
      <c r="H204" s="175">
        <f t="shared" si="94"/>
        <v>66.02103953</v>
      </c>
    </row>
    <row r="205">
      <c r="B205" s="38">
        <v>2039.0</v>
      </c>
      <c r="C205" s="175">
        <f>'Domicílios'!C93 * C112*C$30</f>
        <v>11.37942085</v>
      </c>
      <c r="D205" s="175">
        <f>'Domicílios'!D93 * D112*D$30</f>
        <v>31.06626066</v>
      </c>
      <c r="E205" s="175">
        <f>'Domicílios'!E93 * E112*E$30</f>
        <v>6.478082585</v>
      </c>
      <c r="F205" s="175">
        <f>'Domicílios'!F93 * F112*F$30</f>
        <v>13.11851139</v>
      </c>
      <c r="G205" s="176">
        <f>'Domicílios'!G93 * G112*G$30</f>
        <v>5.397393502</v>
      </c>
      <c r="H205" s="175">
        <f t="shared" si="94"/>
        <v>67.43966899</v>
      </c>
    </row>
    <row r="206">
      <c r="B206" s="38">
        <v>2040.0</v>
      </c>
      <c r="C206" s="175">
        <f>'Domicílios'!C94 * C113*C$30</f>
        <v>11.54358369</v>
      </c>
      <c r="D206" s="175">
        <f>'Domicílios'!D94 * D113*D$30</f>
        <v>31.6253911</v>
      </c>
      <c r="E206" s="175">
        <f>'Domicílios'!E94 * E113*E$30</f>
        <v>6.61284799</v>
      </c>
      <c r="F206" s="175">
        <f>'Domicílios'!F94 * F113*F$30</f>
        <v>13.54715559</v>
      </c>
      <c r="G206" s="176">
        <f>'Domicílios'!G94 * G113*G$30</f>
        <v>5.542467487</v>
      </c>
      <c r="H206" s="175">
        <f t="shared" si="94"/>
        <v>68.87144586</v>
      </c>
    </row>
    <row r="207">
      <c r="B207" s="38">
        <v>2041.0</v>
      </c>
      <c r="C207" s="175">
        <f>'Domicílios'!C95 * C114*C$30</f>
        <v>11.70839164</v>
      </c>
      <c r="D207" s="175">
        <f>'Domicílios'!D95 * D114*D$30</f>
        <v>32.18825085</v>
      </c>
      <c r="E207" s="175">
        <f>'Domicílios'!E95 * E114*E$30</f>
        <v>6.749198321</v>
      </c>
      <c r="F207" s="175">
        <f>'Domicílios'!F95 * F114*F$30</f>
        <v>13.98077971</v>
      </c>
      <c r="G207" s="176">
        <f>'Domicílios'!G95 * G114*G$30</f>
        <v>5.689837492</v>
      </c>
      <c r="H207" s="175">
        <f t="shared" si="94"/>
        <v>70.31645801</v>
      </c>
    </row>
    <row r="208">
      <c r="B208" s="38">
        <v>2042.0</v>
      </c>
      <c r="C208" s="175">
        <f>'Domicílios'!C96 * C115*C$30</f>
        <v>11.8739633</v>
      </c>
      <c r="D208" s="175">
        <f>'Domicílios'!D96 * D115*D$30</f>
        <v>32.75497784</v>
      </c>
      <c r="E208" s="175">
        <f>'Domicílios'!E96 * E115*E$30</f>
        <v>6.887164588</v>
      </c>
      <c r="F208" s="175">
        <f>'Domicílios'!F96 * F115*F$30</f>
        <v>14.4193348</v>
      </c>
      <c r="G208" s="176">
        <f>'Domicílios'!G96 * G115*G$30</f>
        <v>5.839512034</v>
      </c>
      <c r="H208" s="175">
        <f t="shared" si="94"/>
        <v>71.77495256</v>
      </c>
    </row>
    <row r="209">
      <c r="B209" s="38">
        <v>2043.0</v>
      </c>
      <c r="C209" s="175">
        <f>'Domicílios'!C97 * C116*C$30</f>
        <v>12.04046055</v>
      </c>
      <c r="D209" s="175">
        <f>'Domicílios'!D97 * D116*D$30</f>
        <v>33.3257289</v>
      </c>
      <c r="E209" s="175">
        <f>'Domicílios'!E97 * E116*E$30</f>
        <v>7.026775648</v>
      </c>
      <c r="F209" s="175">
        <f>'Domicílios'!F97 * F116*F$30</f>
        <v>14.86276167</v>
      </c>
      <c r="G209" s="176">
        <f>'Domicílios'!G97 * G116*G$30</f>
        <v>5.991509472</v>
      </c>
      <c r="H209" s="175">
        <f t="shared" si="94"/>
        <v>73.24723623</v>
      </c>
    </row>
    <row r="210">
      <c r="B210" s="38">
        <v>2044.0</v>
      </c>
      <c r="C210" s="175">
        <f>'Domicílios'!C98 * C117*C$30</f>
        <v>12.20796711</v>
      </c>
      <c r="D210" s="175">
        <f>'Domicílios'!D98 * D117*D$30</f>
        <v>33.90058478</v>
      </c>
      <c r="E210" s="175">
        <f>'Domicílios'!E98 * E117*E$30</f>
        <v>7.168027593</v>
      </c>
      <c r="F210" s="175">
        <f>'Domicílios'!F98 * F117*F$30</f>
        <v>15.31095488</v>
      </c>
      <c r="G210" s="176">
        <f>'Domicílios'!G98 * G117*G$30</f>
        <v>6.145840426</v>
      </c>
      <c r="H210" s="175">
        <f t="shared" si="94"/>
        <v>74.73337479</v>
      </c>
    </row>
    <row r="211">
      <c r="B211" s="38">
        <v>2045.0</v>
      </c>
      <c r="C211" s="175">
        <f>'Domicílios'!C99 * C118*C$30</f>
        <v>12.37652416</v>
      </c>
      <c r="D211" s="175">
        <f>'Domicílios'!D99 * D118*D$30</f>
        <v>34.47962306</v>
      </c>
      <c r="E211" s="175">
        <f>'Domicílios'!E99 * E118*E$30</f>
        <v>7.310909894</v>
      </c>
      <c r="F211" s="175">
        <f>'Domicílios'!F99 * F118*F$30</f>
        <v>15.76381981</v>
      </c>
      <c r="G211" s="176">
        <f>'Domicílios'!G99 * G118*G$30</f>
        <v>6.302529004</v>
      </c>
      <c r="H211" s="175">
        <f t="shared" si="94"/>
        <v>76.23340592</v>
      </c>
    </row>
    <row r="212">
      <c r="B212" s="38">
        <v>2046.0</v>
      </c>
      <c r="C212" s="175">
        <f>'Domicílios'!C100 * C119*C$30</f>
        <v>12.54616428</v>
      </c>
      <c r="D212" s="175">
        <f>'Domicílios'!D100 * D119*D$30</f>
        <v>35.06292459</v>
      </c>
      <c r="E212" s="175">
        <f>'Domicílios'!E100 * E119*E$30</f>
        <v>7.455447348</v>
      </c>
      <c r="F212" s="175">
        <f>'Domicílios'!F100 * F119*F$30</f>
        <v>16.2212484</v>
      </c>
      <c r="G212" s="176">
        <f>'Domicílios'!G100 * G119*G$30</f>
        <v>6.461607472</v>
      </c>
      <c r="H212" s="175">
        <f t="shared" si="94"/>
        <v>77.74739208</v>
      </c>
    </row>
    <row r="213">
      <c r="B213" s="38">
        <v>2047.0</v>
      </c>
      <c r="C213" s="175">
        <f>'Domicílios'!C101 * C120*C$30</f>
        <v>12.71698505</v>
      </c>
      <c r="D213" s="175">
        <f>'Domicílios'!D101 * D120*D$30</f>
        <v>35.65062437</v>
      </c>
      <c r="E213" s="175">
        <f>'Domicílios'!E101 * E120*E$30</f>
        <v>7.601687879</v>
      </c>
      <c r="F213" s="175">
        <f>'Domicílios'!F101 * F120*F$30</f>
        <v>16.68316905</v>
      </c>
      <c r="G213" s="176">
        <f>'Domicílios'!G101 * G120*G$30</f>
        <v>6.623100977</v>
      </c>
      <c r="H213" s="175">
        <f t="shared" si="94"/>
        <v>79.27556732</v>
      </c>
    </row>
    <row r="214">
      <c r="B214" s="38">
        <v>2048.0</v>
      </c>
      <c r="C214" s="175">
        <f>'Domicílios'!C102 * C121*C$30</f>
        <v>12.88910023</v>
      </c>
      <c r="D214" s="175">
        <f>'Domicílios'!D102 * D121*D$30</f>
        <v>36.2428528</v>
      </c>
      <c r="E214" s="175">
        <f>'Domicílios'!E102 * E121*E$30</f>
        <v>7.749660166</v>
      </c>
      <c r="F214" s="175">
        <f>'Domicílios'!F102 * F121*F$30</f>
        <v>17.14950773</v>
      </c>
      <c r="G214" s="176">
        <f>'Domicílios'!G102 * G121*G$30</f>
        <v>6.787010599</v>
      </c>
      <c r="H214" s="175">
        <f t="shared" si="94"/>
        <v>80.81813153</v>
      </c>
    </row>
    <row r="215">
      <c r="B215" s="38">
        <v>2049.0</v>
      </c>
      <c r="C215" s="175">
        <f>'Domicílios'!C103 * C122*C$30</f>
        <v>13.06252573</v>
      </c>
      <c r="D215" s="175">
        <f>'Domicílios'!D103 * D122*D$30</f>
        <v>36.83965834</v>
      </c>
      <c r="E215" s="175">
        <f>'Domicílios'!E103 * E122*E$30</f>
        <v>7.899343061</v>
      </c>
      <c r="F215" s="175">
        <f>'Domicílios'!F103 * F122*F$30</f>
        <v>17.62013524</v>
      </c>
      <c r="G215" s="176">
        <f>'Domicílios'!G103 * G122*G$30</f>
        <v>6.953327848</v>
      </c>
      <c r="H215" s="175">
        <f t="shared" si="94"/>
        <v>82.37499022</v>
      </c>
    </row>
    <row r="216">
      <c r="B216" s="42">
        <v>2050.0</v>
      </c>
      <c r="C216" s="177">
        <f>'Domicílios'!C104 * C123*C$30</f>
        <v>13.23723905</v>
      </c>
      <c r="D216" s="177">
        <f>'Domicílios'!D104 * D123*D$30</f>
        <v>37.44105328</v>
      </c>
      <c r="E216" s="177">
        <f>'Domicílios'!E104 * E123*E$30</f>
        <v>8.050715802</v>
      </c>
      <c r="F216" s="177">
        <f>'Domicílios'!F104 * F123*F$30</f>
        <v>18.09490778</v>
      </c>
      <c r="G216" s="178">
        <f>'Domicílios'!G104 * G123*G$30</f>
        <v>7.122074995</v>
      </c>
      <c r="H216" s="175">
        <f t="shared" si="94"/>
        <v>83.94599091</v>
      </c>
    </row>
  </sheetData>
  <mergeCells count="11">
    <mergeCell ref="B20:G20"/>
    <mergeCell ref="B2:G2"/>
    <mergeCell ref="B8:G8"/>
    <mergeCell ref="B14:G14"/>
    <mergeCell ref="C32:G32"/>
    <mergeCell ref="C63:G63"/>
    <mergeCell ref="C94:G94"/>
    <mergeCell ref="C125:G125"/>
    <mergeCell ref="B26:G26"/>
    <mergeCell ref="C156:G156"/>
    <mergeCell ref="C187:G187"/>
  </mergeCells>
  <drawing r:id="rId1"/>
  <tableParts count="6">
    <tablePart r:id="rId8"/>
    <tablePart r:id="rId9"/>
    <tablePart r:id="rId10"/>
    <tablePart r:id="rId11"/>
    <tablePart r:id="rId12"/>
    <tablePart r:id="rId1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6.75"/>
    <col customWidth="1" min="2" max="3" width="16.5"/>
    <col customWidth="1" min="8" max="8" width="20.63"/>
  </cols>
  <sheetData>
    <row r="2">
      <c r="B2" s="65" t="s">
        <v>90</v>
      </c>
      <c r="C2" s="122"/>
      <c r="D2" s="122"/>
      <c r="E2" s="122"/>
      <c r="F2" s="122"/>
      <c r="G2" s="123"/>
    </row>
    <row r="3">
      <c r="B3" s="65" t="s">
        <v>1</v>
      </c>
      <c r="C3" s="66" t="s">
        <v>8</v>
      </c>
      <c r="D3" s="66" t="s">
        <v>9</v>
      </c>
      <c r="E3" s="66" t="s">
        <v>10</v>
      </c>
      <c r="F3" s="66" t="s">
        <v>11</v>
      </c>
      <c r="G3" s="67" t="s">
        <v>12</v>
      </c>
    </row>
    <row r="4">
      <c r="B4" s="149">
        <v>1997.0</v>
      </c>
      <c r="C4" s="150">
        <v>0.47</v>
      </c>
      <c r="D4" s="150">
        <v>0.46</v>
      </c>
      <c r="E4" s="150">
        <v>0.48</v>
      </c>
      <c r="F4" s="150">
        <v>0.48</v>
      </c>
      <c r="G4" s="151">
        <v>0.48</v>
      </c>
    </row>
    <row r="5">
      <c r="B5" s="152">
        <v>2005.0</v>
      </c>
      <c r="C5" s="153">
        <v>0.46</v>
      </c>
      <c r="D5" s="153">
        <v>0.46</v>
      </c>
      <c r="E5" s="153">
        <v>0.46</v>
      </c>
      <c r="F5" s="153">
        <v>0.47</v>
      </c>
      <c r="G5" s="154">
        <v>0.49</v>
      </c>
    </row>
    <row r="6">
      <c r="B6" s="155">
        <v>2019.0</v>
      </c>
      <c r="C6" s="156">
        <v>0.81</v>
      </c>
      <c r="D6" s="156">
        <v>0.65</v>
      </c>
      <c r="E6" s="156">
        <v>0.58</v>
      </c>
      <c r="F6" s="156">
        <v>0.36</v>
      </c>
      <c r="G6" s="157">
        <v>0.26</v>
      </c>
    </row>
    <row r="7">
      <c r="B7" s="21"/>
      <c r="C7" s="21"/>
      <c r="D7" s="21"/>
      <c r="E7" s="21"/>
      <c r="F7" s="21"/>
      <c r="G7" s="21"/>
      <c r="H7" s="21"/>
    </row>
    <row r="8">
      <c r="B8" s="158" t="s">
        <v>91</v>
      </c>
      <c r="C8" s="159"/>
      <c r="D8" s="159"/>
      <c r="E8" s="159"/>
      <c r="F8" s="159"/>
      <c r="G8" s="160"/>
    </row>
    <row r="9">
      <c r="B9" s="161" t="s">
        <v>1</v>
      </c>
      <c r="C9" s="162" t="s">
        <v>8</v>
      </c>
      <c r="D9" s="162" t="s">
        <v>9</v>
      </c>
      <c r="E9" s="162" t="s">
        <v>10</v>
      </c>
      <c r="F9" s="162" t="s">
        <v>11</v>
      </c>
      <c r="G9" s="163" t="s">
        <v>12</v>
      </c>
    </row>
    <row r="10">
      <c r="B10" s="149">
        <v>1997.0</v>
      </c>
      <c r="C10" s="164">
        <v>0.4623</v>
      </c>
      <c r="D10" s="164">
        <v>0.4582</v>
      </c>
      <c r="E10" s="164">
        <v>0.4723</v>
      </c>
      <c r="F10" s="164">
        <v>0.4756</v>
      </c>
      <c r="G10" s="165">
        <v>0.474199999999999</v>
      </c>
    </row>
    <row r="11">
      <c r="B11" s="152">
        <v>2005.0</v>
      </c>
      <c r="C11" s="166">
        <v>0.452899999999999</v>
      </c>
      <c r="D11" s="166">
        <v>0.4533</v>
      </c>
      <c r="E11" s="166">
        <v>0.4647</v>
      </c>
      <c r="F11" s="166">
        <v>0.4653</v>
      </c>
      <c r="G11" s="167">
        <v>0.476199999999999</v>
      </c>
    </row>
    <row r="12">
      <c r="B12" s="155">
        <v>2019.0</v>
      </c>
      <c r="C12" s="168">
        <v>0.8021</v>
      </c>
      <c r="D12" s="168">
        <v>0.6436</v>
      </c>
      <c r="E12" s="168">
        <v>0.5824</v>
      </c>
      <c r="F12" s="168">
        <v>0.359199999999999</v>
      </c>
      <c r="G12" s="169">
        <v>0.2576</v>
      </c>
    </row>
    <row r="14">
      <c r="B14" s="158" t="s">
        <v>92</v>
      </c>
      <c r="C14" s="159"/>
      <c r="D14" s="159"/>
      <c r="E14" s="159"/>
      <c r="F14" s="159"/>
      <c r="G14" s="160"/>
    </row>
    <row r="15">
      <c r="B15" s="161" t="s">
        <v>1</v>
      </c>
      <c r="C15" s="162" t="s">
        <v>8</v>
      </c>
      <c r="D15" s="162" t="s">
        <v>9</v>
      </c>
      <c r="E15" s="162" t="s">
        <v>10</v>
      </c>
      <c r="F15" s="162" t="s">
        <v>11</v>
      </c>
      <c r="G15" s="163" t="s">
        <v>12</v>
      </c>
    </row>
    <row r="16">
      <c r="B16" s="149">
        <v>1997.0</v>
      </c>
      <c r="C16" s="150">
        <f t="shared" ref="C16:G16" si="1">C4/C10</f>
        <v>1.016655851</v>
      </c>
      <c r="D16" s="150">
        <f t="shared" si="1"/>
        <v>1.003928416</v>
      </c>
      <c r="E16" s="150">
        <f t="shared" si="1"/>
        <v>1.016303197</v>
      </c>
      <c r="F16" s="150">
        <f t="shared" si="1"/>
        <v>1.009251472</v>
      </c>
      <c r="G16" s="151">
        <f t="shared" si="1"/>
        <v>1.012231126</v>
      </c>
    </row>
    <row r="17">
      <c r="B17" s="152">
        <v>2005.0</v>
      </c>
      <c r="C17" s="153">
        <f t="shared" ref="C17:G17" si="2">C5/C11</f>
        <v>1.01567675</v>
      </c>
      <c r="D17" s="153">
        <f t="shared" si="2"/>
        <v>1.014780499</v>
      </c>
      <c r="E17" s="153">
        <f t="shared" si="2"/>
        <v>0.9898859479</v>
      </c>
      <c r="F17" s="153">
        <f t="shared" si="2"/>
        <v>1.01010101</v>
      </c>
      <c r="G17" s="154">
        <f t="shared" si="2"/>
        <v>1.02897942</v>
      </c>
    </row>
    <row r="18">
      <c r="B18" s="155">
        <v>2019.0</v>
      </c>
      <c r="C18" s="156">
        <f t="shared" ref="C18:G18" si="3">C6/C12</f>
        <v>1.009849146</v>
      </c>
      <c r="D18" s="156">
        <f t="shared" si="3"/>
        <v>1.009944065</v>
      </c>
      <c r="E18" s="156">
        <f t="shared" si="3"/>
        <v>0.9958791209</v>
      </c>
      <c r="F18" s="156">
        <f t="shared" si="3"/>
        <v>1.002227171</v>
      </c>
      <c r="G18" s="157">
        <f t="shared" si="3"/>
        <v>1.00931677</v>
      </c>
    </row>
    <row r="20">
      <c r="B20" s="158" t="s">
        <v>93</v>
      </c>
      <c r="C20" s="159"/>
      <c r="D20" s="159"/>
      <c r="E20" s="159"/>
      <c r="F20" s="159"/>
      <c r="G20" s="160"/>
    </row>
    <row r="21">
      <c r="B21" s="161" t="s">
        <v>1</v>
      </c>
      <c r="C21" s="162" t="s">
        <v>8</v>
      </c>
      <c r="D21" s="162" t="s">
        <v>9</v>
      </c>
      <c r="E21" s="162" t="s">
        <v>10</v>
      </c>
      <c r="F21" s="162" t="s">
        <v>11</v>
      </c>
      <c r="G21" s="163" t="s">
        <v>12</v>
      </c>
    </row>
    <row r="22">
      <c r="B22" s="149" t="s">
        <v>76</v>
      </c>
      <c r="C22" s="100">
        <f t="shared" ref="C22:G22" si="4">C12</f>
        <v>0.8021</v>
      </c>
      <c r="D22" s="100">
        <f t="shared" si="4"/>
        <v>0.6436</v>
      </c>
      <c r="E22" s="100">
        <f t="shared" si="4"/>
        <v>0.5824</v>
      </c>
      <c r="F22" s="100">
        <f t="shared" si="4"/>
        <v>0.3592</v>
      </c>
      <c r="G22" s="101">
        <f t="shared" si="4"/>
        <v>0.2576</v>
      </c>
    </row>
    <row r="23">
      <c r="B23" s="152" t="s">
        <v>41</v>
      </c>
      <c r="C23" s="102">
        <v>0.9</v>
      </c>
      <c r="D23" s="102">
        <v>0.75</v>
      </c>
      <c r="E23" s="102">
        <v>0.7</v>
      </c>
      <c r="F23" s="102">
        <v>0.5</v>
      </c>
      <c r="G23" s="103">
        <v>0.45</v>
      </c>
    </row>
    <row r="24">
      <c r="B24" s="155" t="s">
        <v>77</v>
      </c>
      <c r="C24" s="104">
        <v>0.95</v>
      </c>
      <c r="D24" s="104">
        <v>0.85</v>
      </c>
      <c r="E24" s="104">
        <v>0.8</v>
      </c>
      <c r="F24" s="104">
        <v>0.75</v>
      </c>
      <c r="G24" s="105">
        <v>0.6</v>
      </c>
    </row>
    <row r="26">
      <c r="B26" s="158" t="s">
        <v>94</v>
      </c>
      <c r="C26" s="159"/>
      <c r="D26" s="159"/>
      <c r="E26" s="159"/>
      <c r="F26" s="159"/>
      <c r="G26" s="160"/>
    </row>
    <row r="27">
      <c r="B27" s="161" t="s">
        <v>1</v>
      </c>
      <c r="C27" s="162" t="s">
        <v>8</v>
      </c>
      <c r="D27" s="162" t="s">
        <v>9</v>
      </c>
      <c r="E27" s="162" t="s">
        <v>10</v>
      </c>
      <c r="F27" s="162" t="s">
        <v>11</v>
      </c>
      <c r="G27" s="163" t="s">
        <v>12</v>
      </c>
    </row>
    <row r="28">
      <c r="B28" s="149" t="s">
        <v>76</v>
      </c>
      <c r="C28" s="150">
        <f t="shared" ref="C28:G28" si="5">C$12*C$18+(C22-C$12)*1</f>
        <v>0.81</v>
      </c>
      <c r="D28" s="150">
        <f t="shared" si="5"/>
        <v>0.65</v>
      </c>
      <c r="E28" s="150">
        <f t="shared" si="5"/>
        <v>0.58</v>
      </c>
      <c r="F28" s="150">
        <f t="shared" si="5"/>
        <v>0.36</v>
      </c>
      <c r="G28" s="151">
        <f t="shared" si="5"/>
        <v>0.26</v>
      </c>
    </row>
    <row r="29">
      <c r="B29" s="152" t="s">
        <v>41</v>
      </c>
      <c r="C29" s="153">
        <f t="shared" ref="C29:G29" si="6">C$12*C$18+(C23-C$12)*1</f>
        <v>0.9079</v>
      </c>
      <c r="D29" s="153">
        <f t="shared" si="6"/>
        <v>0.7564</v>
      </c>
      <c r="E29" s="153">
        <f t="shared" si="6"/>
        <v>0.6976</v>
      </c>
      <c r="F29" s="153">
        <f t="shared" si="6"/>
        <v>0.5008</v>
      </c>
      <c r="G29" s="154">
        <f t="shared" si="6"/>
        <v>0.4524</v>
      </c>
    </row>
    <row r="30">
      <c r="B30" s="155" t="s">
        <v>77</v>
      </c>
      <c r="C30" s="156">
        <f t="shared" ref="C30:G30" si="7">C$12*C$18+(C24-C$12)*1</f>
        <v>0.9579</v>
      </c>
      <c r="D30" s="156">
        <f t="shared" si="7"/>
        <v>0.8564</v>
      </c>
      <c r="E30" s="156">
        <f t="shared" si="7"/>
        <v>0.7976</v>
      </c>
      <c r="F30" s="156">
        <f t="shared" si="7"/>
        <v>0.7508</v>
      </c>
      <c r="G30" s="157">
        <f t="shared" si="7"/>
        <v>0.6024</v>
      </c>
    </row>
    <row r="32">
      <c r="C32" s="4" t="s">
        <v>95</v>
      </c>
      <c r="D32" s="24"/>
      <c r="E32" s="24"/>
      <c r="F32" s="24"/>
      <c r="G32" s="5"/>
      <c r="H32" s="21"/>
    </row>
    <row r="33">
      <c r="B33" s="4" t="s">
        <v>1</v>
      </c>
      <c r="C33" s="25" t="s">
        <v>21</v>
      </c>
      <c r="D33" s="25" t="s">
        <v>22</v>
      </c>
      <c r="E33" s="25" t="s">
        <v>23</v>
      </c>
      <c r="F33" s="25" t="s">
        <v>24</v>
      </c>
      <c r="G33" s="7" t="s">
        <v>25</v>
      </c>
      <c r="H33" s="21"/>
    </row>
    <row r="34">
      <c r="B34" s="38">
        <v>2023.0</v>
      </c>
      <c r="C34" s="170">
        <f t="shared" ref="C34:G34" si="8">C$12</f>
        <v>0.8021</v>
      </c>
      <c r="D34" s="170">
        <f t="shared" si="8"/>
        <v>0.6436</v>
      </c>
      <c r="E34" s="170">
        <f t="shared" si="8"/>
        <v>0.5824</v>
      </c>
      <c r="F34" s="170">
        <f t="shared" si="8"/>
        <v>0.3592</v>
      </c>
      <c r="G34" s="171">
        <f t="shared" si="8"/>
        <v>0.2576</v>
      </c>
      <c r="H34" s="21"/>
    </row>
    <row r="35">
      <c r="B35" s="38">
        <v>2024.0</v>
      </c>
      <c r="C35" s="170">
        <f t="shared" ref="C35:G35" si="9">(((C$61-C$34) / ($B$61-$B$34)) * ($B35-$B$34))+C$34</f>
        <v>0.8021</v>
      </c>
      <c r="D35" s="170">
        <f t="shared" si="9"/>
        <v>0.6436</v>
      </c>
      <c r="E35" s="170">
        <f t="shared" si="9"/>
        <v>0.5824</v>
      </c>
      <c r="F35" s="170">
        <f t="shared" si="9"/>
        <v>0.3592</v>
      </c>
      <c r="G35" s="171">
        <f t="shared" si="9"/>
        <v>0.2576</v>
      </c>
      <c r="H35" s="21"/>
    </row>
    <row r="36">
      <c r="B36" s="38">
        <v>2025.0</v>
      </c>
      <c r="C36" s="170">
        <f t="shared" ref="C36:G36" si="10">(((C$61-C$34) / ($B$61-$B$34)) * ($B36-$B$34))+C$34</f>
        <v>0.8021</v>
      </c>
      <c r="D36" s="170">
        <f t="shared" si="10"/>
        <v>0.6436</v>
      </c>
      <c r="E36" s="170">
        <f t="shared" si="10"/>
        <v>0.5824</v>
      </c>
      <c r="F36" s="170">
        <f t="shared" si="10"/>
        <v>0.3592</v>
      </c>
      <c r="G36" s="171">
        <f t="shared" si="10"/>
        <v>0.2576</v>
      </c>
      <c r="H36" s="21"/>
    </row>
    <row r="37">
      <c r="B37" s="38">
        <v>2026.0</v>
      </c>
      <c r="C37" s="170">
        <f t="shared" ref="C37:G37" si="11">(((C$61-C$34) / ($B$61-$B$34)) * ($B37-$B$34))+C$34</f>
        <v>0.8021</v>
      </c>
      <c r="D37" s="170">
        <f t="shared" si="11"/>
        <v>0.6436</v>
      </c>
      <c r="E37" s="170">
        <f t="shared" si="11"/>
        <v>0.5824</v>
      </c>
      <c r="F37" s="170">
        <f t="shared" si="11"/>
        <v>0.3592</v>
      </c>
      <c r="G37" s="171">
        <f t="shared" si="11"/>
        <v>0.2576</v>
      </c>
      <c r="H37" s="21"/>
    </row>
    <row r="38">
      <c r="B38" s="38">
        <v>2027.0</v>
      </c>
      <c r="C38" s="170">
        <f t="shared" ref="C38:G38" si="12">(((C$61-C$34) / ($B$61-$B$34)) * ($B38-$B$34))+C$34</f>
        <v>0.8021</v>
      </c>
      <c r="D38" s="170">
        <f t="shared" si="12"/>
        <v>0.6436</v>
      </c>
      <c r="E38" s="170">
        <f t="shared" si="12"/>
        <v>0.5824</v>
      </c>
      <c r="F38" s="170">
        <f t="shared" si="12"/>
        <v>0.3592</v>
      </c>
      <c r="G38" s="171">
        <f t="shared" si="12"/>
        <v>0.2576</v>
      </c>
      <c r="H38" s="21"/>
    </row>
    <row r="39">
      <c r="B39" s="38">
        <v>2028.0</v>
      </c>
      <c r="C39" s="170">
        <f t="shared" ref="C39:G39" si="13">(((C$61-C$34) / ($B$61-$B$34)) * ($B39-$B$34))+C$34</f>
        <v>0.8021</v>
      </c>
      <c r="D39" s="170">
        <f t="shared" si="13"/>
        <v>0.6436</v>
      </c>
      <c r="E39" s="170">
        <f t="shared" si="13"/>
        <v>0.5824</v>
      </c>
      <c r="F39" s="170">
        <f t="shared" si="13"/>
        <v>0.3592</v>
      </c>
      <c r="G39" s="171">
        <f t="shared" si="13"/>
        <v>0.2576</v>
      </c>
      <c r="H39" s="21"/>
    </row>
    <row r="40">
      <c r="B40" s="38">
        <v>2029.0</v>
      </c>
      <c r="C40" s="170">
        <f t="shared" ref="C40:G40" si="14">(((C$61-C$34) / ($B$61-$B$34)) * ($B40-$B$34))+C$34</f>
        <v>0.8021</v>
      </c>
      <c r="D40" s="170">
        <f t="shared" si="14"/>
        <v>0.6436</v>
      </c>
      <c r="E40" s="170">
        <f t="shared" si="14"/>
        <v>0.5824</v>
      </c>
      <c r="F40" s="170">
        <f t="shared" si="14"/>
        <v>0.3592</v>
      </c>
      <c r="G40" s="171">
        <f t="shared" si="14"/>
        <v>0.2576</v>
      </c>
      <c r="H40" s="21"/>
    </row>
    <row r="41">
      <c r="B41" s="38">
        <v>2030.0</v>
      </c>
      <c r="C41" s="170">
        <f t="shared" ref="C41:G41" si="15">(((C$61-C$34) / ($B$61-$B$34)) * ($B41-$B$34))+C$34</f>
        <v>0.8021</v>
      </c>
      <c r="D41" s="170">
        <f t="shared" si="15"/>
        <v>0.6436</v>
      </c>
      <c r="E41" s="170">
        <f t="shared" si="15"/>
        <v>0.5824</v>
      </c>
      <c r="F41" s="170">
        <f t="shared" si="15"/>
        <v>0.3592</v>
      </c>
      <c r="G41" s="171">
        <f t="shared" si="15"/>
        <v>0.2576</v>
      </c>
      <c r="H41" s="21"/>
    </row>
    <row r="42">
      <c r="B42" s="38">
        <v>2031.0</v>
      </c>
      <c r="C42" s="170">
        <f t="shared" ref="C42:G42" si="16">(((C$61-C$34) / ($B$61-$B$34)) * ($B42-$B$34))+C$34</f>
        <v>0.8021</v>
      </c>
      <c r="D42" s="170">
        <f t="shared" si="16"/>
        <v>0.6436</v>
      </c>
      <c r="E42" s="170">
        <f t="shared" si="16"/>
        <v>0.5824</v>
      </c>
      <c r="F42" s="170">
        <f t="shared" si="16"/>
        <v>0.3592</v>
      </c>
      <c r="G42" s="171">
        <f t="shared" si="16"/>
        <v>0.2576</v>
      </c>
      <c r="H42" s="21"/>
    </row>
    <row r="43">
      <c r="B43" s="38">
        <v>2032.0</v>
      </c>
      <c r="C43" s="170">
        <f t="shared" ref="C43:G43" si="17">(((C$61-C$34) / ($B$61-$B$34)) * ($B43-$B$34))+C$34</f>
        <v>0.8021</v>
      </c>
      <c r="D43" s="170">
        <f t="shared" si="17"/>
        <v>0.6436</v>
      </c>
      <c r="E43" s="170">
        <f t="shared" si="17"/>
        <v>0.5824</v>
      </c>
      <c r="F43" s="170">
        <f t="shared" si="17"/>
        <v>0.3592</v>
      </c>
      <c r="G43" s="171">
        <f t="shared" si="17"/>
        <v>0.2576</v>
      </c>
      <c r="H43" s="21"/>
    </row>
    <row r="44">
      <c r="B44" s="38">
        <v>2033.0</v>
      </c>
      <c r="C44" s="170">
        <f t="shared" ref="C44:G44" si="18">(((C$61-C$34) / ($B$61-$B$34)) * ($B44-$B$34))+C$34</f>
        <v>0.8021</v>
      </c>
      <c r="D44" s="170">
        <f t="shared" si="18"/>
        <v>0.6436</v>
      </c>
      <c r="E44" s="170">
        <f t="shared" si="18"/>
        <v>0.5824</v>
      </c>
      <c r="F44" s="170">
        <f t="shared" si="18"/>
        <v>0.3592</v>
      </c>
      <c r="G44" s="171">
        <f t="shared" si="18"/>
        <v>0.2576</v>
      </c>
      <c r="H44" s="21"/>
    </row>
    <row r="45">
      <c r="B45" s="38">
        <v>2034.0</v>
      </c>
      <c r="C45" s="170">
        <f t="shared" ref="C45:G45" si="19">(((C$61-C$34) / ($B$61-$B$34)) * ($B45-$B$34))+C$34</f>
        <v>0.8021</v>
      </c>
      <c r="D45" s="170">
        <f t="shared" si="19"/>
        <v>0.6436</v>
      </c>
      <c r="E45" s="170">
        <f t="shared" si="19"/>
        <v>0.5824</v>
      </c>
      <c r="F45" s="170">
        <f t="shared" si="19"/>
        <v>0.3592</v>
      </c>
      <c r="G45" s="171">
        <f t="shared" si="19"/>
        <v>0.2576</v>
      </c>
      <c r="H45" s="21"/>
    </row>
    <row r="46">
      <c r="B46" s="38">
        <v>2035.0</v>
      </c>
      <c r="C46" s="170">
        <f t="shared" ref="C46:G46" si="20">(((C$61-C$34) / ($B$61-$B$34)) * ($B46-$B$34))+C$34</f>
        <v>0.8021</v>
      </c>
      <c r="D46" s="170">
        <f t="shared" si="20"/>
        <v>0.6436</v>
      </c>
      <c r="E46" s="170">
        <f t="shared" si="20"/>
        <v>0.5824</v>
      </c>
      <c r="F46" s="170">
        <f t="shared" si="20"/>
        <v>0.3592</v>
      </c>
      <c r="G46" s="171">
        <f t="shared" si="20"/>
        <v>0.2576</v>
      </c>
      <c r="H46" s="21"/>
    </row>
    <row r="47">
      <c r="B47" s="38">
        <v>2036.0</v>
      </c>
      <c r="C47" s="170">
        <f t="shared" ref="C47:G47" si="21">(((C$61-C$34) / ($B$61-$B$34)) * ($B47-$B$34))+C$34</f>
        <v>0.8021</v>
      </c>
      <c r="D47" s="170">
        <f t="shared" si="21"/>
        <v>0.6436</v>
      </c>
      <c r="E47" s="170">
        <f t="shared" si="21"/>
        <v>0.5824</v>
      </c>
      <c r="F47" s="170">
        <f t="shared" si="21"/>
        <v>0.3592</v>
      </c>
      <c r="G47" s="171">
        <f t="shared" si="21"/>
        <v>0.2576</v>
      </c>
      <c r="H47" s="21"/>
    </row>
    <row r="48">
      <c r="B48" s="38">
        <v>2037.0</v>
      </c>
      <c r="C48" s="170">
        <f t="shared" ref="C48:G48" si="22">(((C$61-C$34) / ($B$61-$B$34)) * ($B48-$B$34))+C$34</f>
        <v>0.8021</v>
      </c>
      <c r="D48" s="170">
        <f t="shared" si="22"/>
        <v>0.6436</v>
      </c>
      <c r="E48" s="170">
        <f t="shared" si="22"/>
        <v>0.5824</v>
      </c>
      <c r="F48" s="170">
        <f t="shared" si="22"/>
        <v>0.3592</v>
      </c>
      <c r="G48" s="171">
        <f t="shared" si="22"/>
        <v>0.2576</v>
      </c>
      <c r="H48" s="21"/>
    </row>
    <row r="49">
      <c r="B49" s="38">
        <v>2038.0</v>
      </c>
      <c r="C49" s="170">
        <f t="shared" ref="C49:G49" si="23">(((C$61-C$34) / ($B$61-$B$34)) * ($B49-$B$34))+C$34</f>
        <v>0.8021</v>
      </c>
      <c r="D49" s="170">
        <f t="shared" si="23"/>
        <v>0.6436</v>
      </c>
      <c r="E49" s="170">
        <f t="shared" si="23"/>
        <v>0.5824</v>
      </c>
      <c r="F49" s="170">
        <f t="shared" si="23"/>
        <v>0.3592</v>
      </c>
      <c r="G49" s="171">
        <f t="shared" si="23"/>
        <v>0.2576</v>
      </c>
      <c r="H49" s="21"/>
    </row>
    <row r="50">
      <c r="B50" s="38">
        <v>2039.0</v>
      </c>
      <c r="C50" s="170">
        <f t="shared" ref="C50:G50" si="24">(((C$61-C$34) / ($B$61-$B$34)) * ($B50-$B$34))+C$34</f>
        <v>0.8021</v>
      </c>
      <c r="D50" s="170">
        <f t="shared" si="24"/>
        <v>0.6436</v>
      </c>
      <c r="E50" s="170">
        <f t="shared" si="24"/>
        <v>0.5824</v>
      </c>
      <c r="F50" s="170">
        <f t="shared" si="24"/>
        <v>0.3592</v>
      </c>
      <c r="G50" s="171">
        <f t="shared" si="24"/>
        <v>0.2576</v>
      </c>
      <c r="H50" s="21"/>
    </row>
    <row r="51">
      <c r="B51" s="38">
        <v>2040.0</v>
      </c>
      <c r="C51" s="170">
        <f t="shared" ref="C51:G51" si="25">(((C$61-C$34) / ($B$61-$B$34)) * ($B51-$B$34))+C$34</f>
        <v>0.8021</v>
      </c>
      <c r="D51" s="170">
        <f t="shared" si="25"/>
        <v>0.6436</v>
      </c>
      <c r="E51" s="170">
        <f t="shared" si="25"/>
        <v>0.5824</v>
      </c>
      <c r="F51" s="170">
        <f t="shared" si="25"/>
        <v>0.3592</v>
      </c>
      <c r="G51" s="171">
        <f t="shared" si="25"/>
        <v>0.2576</v>
      </c>
      <c r="H51" s="21"/>
    </row>
    <row r="52">
      <c r="B52" s="38">
        <v>2041.0</v>
      </c>
      <c r="C52" s="170">
        <f t="shared" ref="C52:G52" si="26">(((C$61-C$34) / ($B$61-$B$34)) * ($B52-$B$34))+C$34</f>
        <v>0.8021</v>
      </c>
      <c r="D52" s="170">
        <f t="shared" si="26"/>
        <v>0.6436</v>
      </c>
      <c r="E52" s="170">
        <f t="shared" si="26"/>
        <v>0.5824</v>
      </c>
      <c r="F52" s="170">
        <f t="shared" si="26"/>
        <v>0.3592</v>
      </c>
      <c r="G52" s="171">
        <f t="shared" si="26"/>
        <v>0.2576</v>
      </c>
      <c r="H52" s="21"/>
    </row>
    <row r="53">
      <c r="B53" s="38">
        <v>2042.0</v>
      </c>
      <c r="C53" s="170">
        <f t="shared" ref="C53:G53" si="27">(((C$61-C$34) / ($B$61-$B$34)) * ($B53-$B$34))+C$34</f>
        <v>0.8021</v>
      </c>
      <c r="D53" s="170">
        <f t="shared" si="27"/>
        <v>0.6436</v>
      </c>
      <c r="E53" s="170">
        <f t="shared" si="27"/>
        <v>0.5824</v>
      </c>
      <c r="F53" s="170">
        <f t="shared" si="27"/>
        <v>0.3592</v>
      </c>
      <c r="G53" s="171">
        <f t="shared" si="27"/>
        <v>0.2576</v>
      </c>
      <c r="H53" s="21"/>
    </row>
    <row r="54">
      <c r="B54" s="38">
        <v>2043.0</v>
      </c>
      <c r="C54" s="170">
        <f t="shared" ref="C54:G54" si="28">(((C$61-C$34) / ($B$61-$B$34)) * ($B54-$B$34))+C$34</f>
        <v>0.8021</v>
      </c>
      <c r="D54" s="170">
        <f t="shared" si="28"/>
        <v>0.6436</v>
      </c>
      <c r="E54" s="170">
        <f t="shared" si="28"/>
        <v>0.5824</v>
      </c>
      <c r="F54" s="170">
        <f t="shared" si="28"/>
        <v>0.3592</v>
      </c>
      <c r="G54" s="171">
        <f t="shared" si="28"/>
        <v>0.2576</v>
      </c>
      <c r="H54" s="21"/>
    </row>
    <row r="55">
      <c r="B55" s="38">
        <v>2044.0</v>
      </c>
      <c r="C55" s="170">
        <f t="shared" ref="C55:G55" si="29">(((C$61-C$34) / ($B$61-$B$34)) * ($B55-$B$34))+C$34</f>
        <v>0.8021</v>
      </c>
      <c r="D55" s="170">
        <f t="shared" si="29"/>
        <v>0.6436</v>
      </c>
      <c r="E55" s="170">
        <f t="shared" si="29"/>
        <v>0.5824</v>
      </c>
      <c r="F55" s="170">
        <f t="shared" si="29"/>
        <v>0.3592</v>
      </c>
      <c r="G55" s="171">
        <f t="shared" si="29"/>
        <v>0.2576</v>
      </c>
      <c r="H55" s="21"/>
    </row>
    <row r="56">
      <c r="B56" s="38">
        <v>2045.0</v>
      </c>
      <c r="C56" s="170">
        <f t="shared" ref="C56:G56" si="30">(((C$61-C$34) / ($B$61-$B$34)) * ($B56-$B$34))+C$34</f>
        <v>0.8021</v>
      </c>
      <c r="D56" s="170">
        <f t="shared" si="30"/>
        <v>0.6436</v>
      </c>
      <c r="E56" s="170">
        <f t="shared" si="30"/>
        <v>0.5824</v>
      </c>
      <c r="F56" s="170">
        <f t="shared" si="30"/>
        <v>0.3592</v>
      </c>
      <c r="G56" s="171">
        <f t="shared" si="30"/>
        <v>0.2576</v>
      </c>
      <c r="H56" s="21"/>
    </row>
    <row r="57">
      <c r="B57" s="38">
        <v>2046.0</v>
      </c>
      <c r="C57" s="170">
        <f t="shared" ref="C57:G57" si="31">(((C$61-C$34) / ($B$61-$B$34)) * ($B57-$B$34))+C$34</f>
        <v>0.8021</v>
      </c>
      <c r="D57" s="170">
        <f t="shared" si="31"/>
        <v>0.6436</v>
      </c>
      <c r="E57" s="170">
        <f t="shared" si="31"/>
        <v>0.5824</v>
      </c>
      <c r="F57" s="170">
        <f t="shared" si="31"/>
        <v>0.3592</v>
      </c>
      <c r="G57" s="171">
        <f t="shared" si="31"/>
        <v>0.2576</v>
      </c>
      <c r="H57" s="21"/>
    </row>
    <row r="58">
      <c r="B58" s="38">
        <v>2047.0</v>
      </c>
      <c r="C58" s="170">
        <f t="shared" ref="C58:G58" si="32">(((C$61-C$34) / ($B$61-$B$34)) * ($B58-$B$34))+C$34</f>
        <v>0.8021</v>
      </c>
      <c r="D58" s="170">
        <f t="shared" si="32"/>
        <v>0.6436</v>
      </c>
      <c r="E58" s="170">
        <f t="shared" si="32"/>
        <v>0.5824</v>
      </c>
      <c r="F58" s="170">
        <f t="shared" si="32"/>
        <v>0.3592</v>
      </c>
      <c r="G58" s="171">
        <f t="shared" si="32"/>
        <v>0.2576</v>
      </c>
      <c r="H58" s="21"/>
    </row>
    <row r="59">
      <c r="B59" s="38">
        <v>2048.0</v>
      </c>
      <c r="C59" s="170">
        <f t="shared" ref="C59:G59" si="33">(((C$61-C$34) / ($B$61-$B$34)) * ($B59-$B$34))+C$34</f>
        <v>0.8021</v>
      </c>
      <c r="D59" s="170">
        <f t="shared" si="33"/>
        <v>0.6436</v>
      </c>
      <c r="E59" s="170">
        <f t="shared" si="33"/>
        <v>0.5824</v>
      </c>
      <c r="F59" s="170">
        <f t="shared" si="33"/>
        <v>0.3592</v>
      </c>
      <c r="G59" s="171">
        <f t="shared" si="33"/>
        <v>0.2576</v>
      </c>
      <c r="H59" s="21"/>
    </row>
    <row r="60">
      <c r="B60" s="38">
        <v>2049.0</v>
      </c>
      <c r="C60" s="170">
        <f t="shared" ref="C60:G60" si="34">(((C$61-C$34) / ($B$61-$B$34)) * ($B60-$B$34))+C$34</f>
        <v>0.8021</v>
      </c>
      <c r="D60" s="170">
        <f t="shared" si="34"/>
        <v>0.6436</v>
      </c>
      <c r="E60" s="170">
        <f t="shared" si="34"/>
        <v>0.5824</v>
      </c>
      <c r="F60" s="170">
        <f t="shared" si="34"/>
        <v>0.3592</v>
      </c>
      <c r="G60" s="171">
        <f t="shared" si="34"/>
        <v>0.2576</v>
      </c>
      <c r="H60" s="21"/>
    </row>
    <row r="61">
      <c r="B61" s="42">
        <v>2050.0</v>
      </c>
      <c r="C61" s="172">
        <f t="shared" ref="C61:G61" si="35">C$22</f>
        <v>0.8021</v>
      </c>
      <c r="D61" s="172">
        <f t="shared" si="35"/>
        <v>0.6436</v>
      </c>
      <c r="E61" s="172">
        <f t="shared" si="35"/>
        <v>0.5824</v>
      </c>
      <c r="F61" s="172">
        <f t="shared" si="35"/>
        <v>0.3592</v>
      </c>
      <c r="G61" s="173">
        <f t="shared" si="35"/>
        <v>0.2576</v>
      </c>
      <c r="H61" s="21"/>
    </row>
    <row r="62">
      <c r="H62" s="21"/>
    </row>
    <row r="63">
      <c r="C63" s="4" t="s">
        <v>96</v>
      </c>
      <c r="D63" s="24"/>
      <c r="E63" s="24"/>
      <c r="F63" s="24"/>
      <c r="G63" s="5"/>
      <c r="H63" s="21"/>
    </row>
    <row r="64">
      <c r="B64" s="4" t="s">
        <v>1</v>
      </c>
      <c r="C64" s="25" t="s">
        <v>21</v>
      </c>
      <c r="D64" s="25" t="s">
        <v>22</v>
      </c>
      <c r="E64" s="25" t="s">
        <v>23</v>
      </c>
      <c r="F64" s="25" t="s">
        <v>24</v>
      </c>
      <c r="G64" s="7" t="s">
        <v>25</v>
      </c>
      <c r="H64" s="21"/>
    </row>
    <row r="65">
      <c r="B65" s="38">
        <v>2023.0</v>
      </c>
      <c r="C65" s="170">
        <f t="shared" ref="C65:G65" si="36">C$12</f>
        <v>0.8021</v>
      </c>
      <c r="D65" s="170">
        <f t="shared" si="36"/>
        <v>0.6436</v>
      </c>
      <c r="E65" s="170">
        <f t="shared" si="36"/>
        <v>0.5824</v>
      </c>
      <c r="F65" s="170">
        <f t="shared" si="36"/>
        <v>0.3592</v>
      </c>
      <c r="G65" s="171">
        <f t="shared" si="36"/>
        <v>0.2576</v>
      </c>
      <c r="H65" s="21"/>
    </row>
    <row r="66">
      <c r="B66" s="38">
        <v>2024.0</v>
      </c>
      <c r="C66" s="170">
        <f t="shared" ref="C66:G66" si="37">(((C$92-C$65) / ($B$92-$B$65)) * ($B66-$B$65))+C$65</f>
        <v>0.8057259259</v>
      </c>
      <c r="D66" s="170">
        <f t="shared" si="37"/>
        <v>0.6475407407</v>
      </c>
      <c r="E66" s="170">
        <f t="shared" si="37"/>
        <v>0.5867555556</v>
      </c>
      <c r="F66" s="170">
        <f t="shared" si="37"/>
        <v>0.3644148148</v>
      </c>
      <c r="G66" s="171">
        <f t="shared" si="37"/>
        <v>0.2647259259</v>
      </c>
      <c r="H66" s="21"/>
    </row>
    <row r="67">
      <c r="B67" s="38">
        <v>2025.0</v>
      </c>
      <c r="C67" s="170">
        <f t="shared" ref="C67:G67" si="38">(((C$92-C$65) / ($B$92-$B$65)) * ($B67-$B$65))+C$65</f>
        <v>0.8093518519</v>
      </c>
      <c r="D67" s="170">
        <f t="shared" si="38"/>
        <v>0.6514814815</v>
      </c>
      <c r="E67" s="170">
        <f t="shared" si="38"/>
        <v>0.5911111111</v>
      </c>
      <c r="F67" s="170">
        <f t="shared" si="38"/>
        <v>0.3696296296</v>
      </c>
      <c r="G67" s="171">
        <f t="shared" si="38"/>
        <v>0.2718518519</v>
      </c>
      <c r="H67" s="21"/>
    </row>
    <row r="68">
      <c r="B68" s="38">
        <v>2026.0</v>
      </c>
      <c r="C68" s="170">
        <f t="shared" ref="C68:G68" si="39">(((C$92-C$65) / ($B$92-$B$65)) * ($B68-$B$65))+C$65</f>
        <v>0.8129777778</v>
      </c>
      <c r="D68" s="170">
        <f t="shared" si="39"/>
        <v>0.6554222222</v>
      </c>
      <c r="E68" s="170">
        <f t="shared" si="39"/>
        <v>0.5954666667</v>
      </c>
      <c r="F68" s="170">
        <f t="shared" si="39"/>
        <v>0.3748444444</v>
      </c>
      <c r="G68" s="171">
        <f t="shared" si="39"/>
        <v>0.2789777778</v>
      </c>
      <c r="H68" s="21"/>
    </row>
    <row r="69">
      <c r="B69" s="38">
        <v>2027.0</v>
      </c>
      <c r="C69" s="170">
        <f t="shared" ref="C69:G69" si="40">(((C$92-C$65) / ($B$92-$B$65)) * ($B69-$B$65))+C$65</f>
        <v>0.8166037037</v>
      </c>
      <c r="D69" s="170">
        <f t="shared" si="40"/>
        <v>0.659362963</v>
      </c>
      <c r="E69" s="170">
        <f t="shared" si="40"/>
        <v>0.5998222222</v>
      </c>
      <c r="F69" s="170">
        <f t="shared" si="40"/>
        <v>0.3800592593</v>
      </c>
      <c r="G69" s="171">
        <f t="shared" si="40"/>
        <v>0.2861037037</v>
      </c>
      <c r="H69" s="21"/>
    </row>
    <row r="70">
      <c r="B70" s="38">
        <v>2028.0</v>
      </c>
      <c r="C70" s="170">
        <f t="shared" ref="C70:G70" si="41">(((C$92-C$65) / ($B$92-$B$65)) * ($B70-$B$65))+C$65</f>
        <v>0.8202296296</v>
      </c>
      <c r="D70" s="170">
        <f t="shared" si="41"/>
        <v>0.6633037037</v>
      </c>
      <c r="E70" s="170">
        <f t="shared" si="41"/>
        <v>0.6041777778</v>
      </c>
      <c r="F70" s="170">
        <f t="shared" si="41"/>
        <v>0.3852740741</v>
      </c>
      <c r="G70" s="171">
        <f t="shared" si="41"/>
        <v>0.2932296296</v>
      </c>
      <c r="H70" s="21"/>
    </row>
    <row r="71">
      <c r="B71" s="38">
        <v>2029.0</v>
      </c>
      <c r="C71" s="170">
        <f t="shared" ref="C71:G71" si="42">(((C$92-C$65) / ($B$92-$B$65)) * ($B71-$B$65))+C$65</f>
        <v>0.8238555556</v>
      </c>
      <c r="D71" s="170">
        <f t="shared" si="42"/>
        <v>0.6672444444</v>
      </c>
      <c r="E71" s="170">
        <f t="shared" si="42"/>
        <v>0.6085333333</v>
      </c>
      <c r="F71" s="170">
        <f t="shared" si="42"/>
        <v>0.3904888889</v>
      </c>
      <c r="G71" s="171">
        <f t="shared" si="42"/>
        <v>0.3003555556</v>
      </c>
      <c r="H71" s="21"/>
    </row>
    <row r="72">
      <c r="B72" s="38">
        <v>2030.0</v>
      </c>
      <c r="C72" s="170">
        <f t="shared" ref="C72:G72" si="43">(((C$92-C$65) / ($B$92-$B$65)) * ($B72-$B$65))+C$65</f>
        <v>0.8274814815</v>
      </c>
      <c r="D72" s="170">
        <f t="shared" si="43"/>
        <v>0.6711851852</v>
      </c>
      <c r="E72" s="170">
        <f t="shared" si="43"/>
        <v>0.6128888889</v>
      </c>
      <c r="F72" s="170">
        <f t="shared" si="43"/>
        <v>0.3957037037</v>
      </c>
      <c r="G72" s="171">
        <f t="shared" si="43"/>
        <v>0.3074814815</v>
      </c>
      <c r="H72" s="21"/>
    </row>
    <row r="73">
      <c r="B73" s="38">
        <v>2031.0</v>
      </c>
      <c r="C73" s="170">
        <f t="shared" ref="C73:G73" si="44">(((C$92-C$65) / ($B$92-$B$65)) * ($B73-$B$65))+C$65</f>
        <v>0.8311074074</v>
      </c>
      <c r="D73" s="170">
        <f t="shared" si="44"/>
        <v>0.6751259259</v>
      </c>
      <c r="E73" s="170">
        <f t="shared" si="44"/>
        <v>0.6172444444</v>
      </c>
      <c r="F73" s="170">
        <f t="shared" si="44"/>
        <v>0.4009185185</v>
      </c>
      <c r="G73" s="171">
        <f t="shared" si="44"/>
        <v>0.3146074074</v>
      </c>
      <c r="H73" s="21"/>
    </row>
    <row r="74">
      <c r="B74" s="38">
        <v>2032.0</v>
      </c>
      <c r="C74" s="170">
        <f t="shared" ref="C74:G74" si="45">(((C$92-C$65) / ($B$92-$B$65)) * ($B74-$B$65))+C$65</f>
        <v>0.8347333333</v>
      </c>
      <c r="D74" s="170">
        <f t="shared" si="45"/>
        <v>0.6790666667</v>
      </c>
      <c r="E74" s="170">
        <f t="shared" si="45"/>
        <v>0.6216</v>
      </c>
      <c r="F74" s="170">
        <f t="shared" si="45"/>
        <v>0.4061333333</v>
      </c>
      <c r="G74" s="171">
        <f t="shared" si="45"/>
        <v>0.3217333333</v>
      </c>
      <c r="H74" s="21"/>
    </row>
    <row r="75">
      <c r="B75" s="38">
        <v>2033.0</v>
      </c>
      <c r="C75" s="170">
        <f t="shared" ref="C75:G75" si="46">(((C$92-C$65) / ($B$92-$B$65)) * ($B75-$B$65))+C$65</f>
        <v>0.8383592593</v>
      </c>
      <c r="D75" s="170">
        <f t="shared" si="46"/>
        <v>0.6830074074</v>
      </c>
      <c r="E75" s="170">
        <f t="shared" si="46"/>
        <v>0.6259555556</v>
      </c>
      <c r="F75" s="170">
        <f t="shared" si="46"/>
        <v>0.4113481481</v>
      </c>
      <c r="G75" s="171">
        <f t="shared" si="46"/>
        <v>0.3288592593</v>
      </c>
      <c r="H75" s="21"/>
    </row>
    <row r="76">
      <c r="B76" s="38">
        <v>2034.0</v>
      </c>
      <c r="C76" s="170">
        <f t="shared" ref="C76:G76" si="47">(((C$92-C$65) / ($B$92-$B$65)) * ($B76-$B$65))+C$65</f>
        <v>0.8419851852</v>
      </c>
      <c r="D76" s="170">
        <f t="shared" si="47"/>
        <v>0.6869481481</v>
      </c>
      <c r="E76" s="170">
        <f t="shared" si="47"/>
        <v>0.6303111111</v>
      </c>
      <c r="F76" s="170">
        <f t="shared" si="47"/>
        <v>0.416562963</v>
      </c>
      <c r="G76" s="171">
        <f t="shared" si="47"/>
        <v>0.3359851852</v>
      </c>
      <c r="H76" s="21"/>
    </row>
    <row r="77">
      <c r="B77" s="38">
        <v>2035.0</v>
      </c>
      <c r="C77" s="170">
        <f t="shared" ref="C77:G77" si="48">(((C$92-C$65) / ($B$92-$B$65)) * ($B77-$B$65))+C$65</f>
        <v>0.8456111111</v>
      </c>
      <c r="D77" s="170">
        <f t="shared" si="48"/>
        <v>0.6908888889</v>
      </c>
      <c r="E77" s="170">
        <f t="shared" si="48"/>
        <v>0.6346666667</v>
      </c>
      <c r="F77" s="170">
        <f t="shared" si="48"/>
        <v>0.4217777778</v>
      </c>
      <c r="G77" s="171">
        <f t="shared" si="48"/>
        <v>0.3431111111</v>
      </c>
      <c r="H77" s="21"/>
    </row>
    <row r="78">
      <c r="B78" s="38">
        <v>2036.0</v>
      </c>
      <c r="C78" s="170">
        <f t="shared" ref="C78:G78" si="49">(((C$92-C$65) / ($B$92-$B$65)) * ($B78-$B$65))+C$65</f>
        <v>0.849237037</v>
      </c>
      <c r="D78" s="170">
        <f t="shared" si="49"/>
        <v>0.6948296296</v>
      </c>
      <c r="E78" s="170">
        <f t="shared" si="49"/>
        <v>0.6390222222</v>
      </c>
      <c r="F78" s="170">
        <f t="shared" si="49"/>
        <v>0.4269925926</v>
      </c>
      <c r="G78" s="171">
        <f t="shared" si="49"/>
        <v>0.350237037</v>
      </c>
      <c r="H78" s="21"/>
    </row>
    <row r="79">
      <c r="B79" s="38">
        <v>2037.0</v>
      </c>
      <c r="C79" s="170">
        <f t="shared" ref="C79:G79" si="50">(((C$92-C$65) / ($B$92-$B$65)) * ($B79-$B$65))+C$65</f>
        <v>0.852862963</v>
      </c>
      <c r="D79" s="170">
        <f t="shared" si="50"/>
        <v>0.6987703704</v>
      </c>
      <c r="E79" s="170">
        <f t="shared" si="50"/>
        <v>0.6433777778</v>
      </c>
      <c r="F79" s="170">
        <f t="shared" si="50"/>
        <v>0.4322074074</v>
      </c>
      <c r="G79" s="171">
        <f t="shared" si="50"/>
        <v>0.357362963</v>
      </c>
      <c r="H79" s="21"/>
    </row>
    <row r="80">
      <c r="B80" s="38">
        <v>2038.0</v>
      </c>
      <c r="C80" s="170">
        <f t="shared" ref="C80:G80" si="51">(((C$92-C$65) / ($B$92-$B$65)) * ($B80-$B$65))+C$65</f>
        <v>0.8564888889</v>
      </c>
      <c r="D80" s="170">
        <f t="shared" si="51"/>
        <v>0.7027111111</v>
      </c>
      <c r="E80" s="170">
        <f t="shared" si="51"/>
        <v>0.6477333333</v>
      </c>
      <c r="F80" s="170">
        <f t="shared" si="51"/>
        <v>0.4374222222</v>
      </c>
      <c r="G80" s="171">
        <f t="shared" si="51"/>
        <v>0.3644888889</v>
      </c>
      <c r="H80" s="21"/>
    </row>
    <row r="81">
      <c r="B81" s="38">
        <v>2039.0</v>
      </c>
      <c r="C81" s="170">
        <f t="shared" ref="C81:G81" si="52">(((C$92-C$65) / ($B$92-$B$65)) * ($B81-$B$65))+C$65</f>
        <v>0.8601148148</v>
      </c>
      <c r="D81" s="170">
        <f t="shared" si="52"/>
        <v>0.7066518519</v>
      </c>
      <c r="E81" s="170">
        <f t="shared" si="52"/>
        <v>0.6520888889</v>
      </c>
      <c r="F81" s="170">
        <f t="shared" si="52"/>
        <v>0.442637037</v>
      </c>
      <c r="G81" s="171">
        <f t="shared" si="52"/>
        <v>0.3716148148</v>
      </c>
      <c r="H81" s="21"/>
    </row>
    <row r="82">
      <c r="B82" s="38">
        <v>2040.0</v>
      </c>
      <c r="C82" s="170">
        <f t="shared" ref="C82:G82" si="53">(((C$92-C$65) / ($B$92-$B$65)) * ($B82-$B$65))+C$65</f>
        <v>0.8637407407</v>
      </c>
      <c r="D82" s="170">
        <f t="shared" si="53"/>
        <v>0.7105925926</v>
      </c>
      <c r="E82" s="170">
        <f t="shared" si="53"/>
        <v>0.6564444444</v>
      </c>
      <c r="F82" s="170">
        <f t="shared" si="53"/>
        <v>0.4478518519</v>
      </c>
      <c r="G82" s="171">
        <f t="shared" si="53"/>
        <v>0.3787407407</v>
      </c>
      <c r="H82" s="21"/>
    </row>
    <row r="83">
      <c r="B83" s="38">
        <v>2041.0</v>
      </c>
      <c r="C83" s="170">
        <f t="shared" ref="C83:G83" si="54">(((C$92-C$65) / ($B$92-$B$65)) * ($B83-$B$65))+C$65</f>
        <v>0.8673666667</v>
      </c>
      <c r="D83" s="170">
        <f t="shared" si="54"/>
        <v>0.7145333333</v>
      </c>
      <c r="E83" s="170">
        <f t="shared" si="54"/>
        <v>0.6608</v>
      </c>
      <c r="F83" s="170">
        <f t="shared" si="54"/>
        <v>0.4530666667</v>
      </c>
      <c r="G83" s="171">
        <f t="shared" si="54"/>
        <v>0.3858666667</v>
      </c>
      <c r="H83" s="21"/>
    </row>
    <row r="84">
      <c r="B84" s="38">
        <v>2042.0</v>
      </c>
      <c r="C84" s="170">
        <f t="shared" ref="C84:G84" si="55">(((C$92-C$65) / ($B$92-$B$65)) * ($B84-$B$65))+C$65</f>
        <v>0.8709925926</v>
      </c>
      <c r="D84" s="170">
        <f t="shared" si="55"/>
        <v>0.7184740741</v>
      </c>
      <c r="E84" s="170">
        <f t="shared" si="55"/>
        <v>0.6651555556</v>
      </c>
      <c r="F84" s="170">
        <f t="shared" si="55"/>
        <v>0.4582814815</v>
      </c>
      <c r="G84" s="171">
        <f t="shared" si="55"/>
        <v>0.3929925926</v>
      </c>
      <c r="H84" s="21"/>
    </row>
    <row r="85">
      <c r="B85" s="38">
        <v>2043.0</v>
      </c>
      <c r="C85" s="170">
        <f t="shared" ref="C85:G85" si="56">(((C$92-C$65) / ($B$92-$B$65)) * ($B85-$B$65))+C$65</f>
        <v>0.8746185185</v>
      </c>
      <c r="D85" s="170">
        <f t="shared" si="56"/>
        <v>0.7224148148</v>
      </c>
      <c r="E85" s="170">
        <f t="shared" si="56"/>
        <v>0.6695111111</v>
      </c>
      <c r="F85" s="170">
        <f t="shared" si="56"/>
        <v>0.4634962963</v>
      </c>
      <c r="G85" s="171">
        <f t="shared" si="56"/>
        <v>0.4001185185</v>
      </c>
      <c r="H85" s="21"/>
    </row>
    <row r="86">
      <c r="B86" s="38">
        <v>2044.0</v>
      </c>
      <c r="C86" s="170">
        <f t="shared" ref="C86:G86" si="57">(((C$92-C$65) / ($B$92-$B$65)) * ($B86-$B$65))+C$65</f>
        <v>0.8782444444</v>
      </c>
      <c r="D86" s="170">
        <f t="shared" si="57"/>
        <v>0.7263555556</v>
      </c>
      <c r="E86" s="170">
        <f t="shared" si="57"/>
        <v>0.6738666667</v>
      </c>
      <c r="F86" s="170">
        <f t="shared" si="57"/>
        <v>0.4687111111</v>
      </c>
      <c r="G86" s="171">
        <f t="shared" si="57"/>
        <v>0.4072444444</v>
      </c>
      <c r="H86" s="21"/>
    </row>
    <row r="87">
      <c r="B87" s="38">
        <v>2045.0</v>
      </c>
      <c r="C87" s="170">
        <f t="shared" ref="C87:G87" si="58">(((C$92-C$65) / ($B$92-$B$65)) * ($B87-$B$65))+C$65</f>
        <v>0.8818703704</v>
      </c>
      <c r="D87" s="170">
        <f t="shared" si="58"/>
        <v>0.7302962963</v>
      </c>
      <c r="E87" s="170">
        <f t="shared" si="58"/>
        <v>0.6782222222</v>
      </c>
      <c r="F87" s="170">
        <f t="shared" si="58"/>
        <v>0.4739259259</v>
      </c>
      <c r="G87" s="171">
        <f t="shared" si="58"/>
        <v>0.4143703704</v>
      </c>
      <c r="H87" s="21"/>
    </row>
    <row r="88">
      <c r="B88" s="38">
        <v>2046.0</v>
      </c>
      <c r="C88" s="170">
        <f t="shared" ref="C88:G88" si="59">(((C$92-C$65) / ($B$92-$B$65)) * ($B88-$B$65))+C$65</f>
        <v>0.8854962963</v>
      </c>
      <c r="D88" s="170">
        <f t="shared" si="59"/>
        <v>0.734237037</v>
      </c>
      <c r="E88" s="170">
        <f t="shared" si="59"/>
        <v>0.6825777778</v>
      </c>
      <c r="F88" s="170">
        <f t="shared" si="59"/>
        <v>0.4791407407</v>
      </c>
      <c r="G88" s="171">
        <f t="shared" si="59"/>
        <v>0.4214962963</v>
      </c>
      <c r="H88" s="21"/>
    </row>
    <row r="89">
      <c r="B89" s="38">
        <v>2047.0</v>
      </c>
      <c r="C89" s="170">
        <f t="shared" ref="C89:G89" si="60">(((C$92-C$65) / ($B$92-$B$65)) * ($B89-$B$65))+C$65</f>
        <v>0.8891222222</v>
      </c>
      <c r="D89" s="170">
        <f t="shared" si="60"/>
        <v>0.7381777778</v>
      </c>
      <c r="E89" s="170">
        <f t="shared" si="60"/>
        <v>0.6869333333</v>
      </c>
      <c r="F89" s="170">
        <f t="shared" si="60"/>
        <v>0.4843555556</v>
      </c>
      <c r="G89" s="171">
        <f t="shared" si="60"/>
        <v>0.4286222222</v>
      </c>
      <c r="H89" s="21"/>
    </row>
    <row r="90">
      <c r="B90" s="38">
        <v>2048.0</v>
      </c>
      <c r="C90" s="170">
        <f t="shared" ref="C90:G90" si="61">(((C$92-C$65) / ($B$92-$B$65)) * ($B90-$B$65))+C$65</f>
        <v>0.8927481481</v>
      </c>
      <c r="D90" s="170">
        <f t="shared" si="61"/>
        <v>0.7421185185</v>
      </c>
      <c r="E90" s="170">
        <f t="shared" si="61"/>
        <v>0.6912888889</v>
      </c>
      <c r="F90" s="170">
        <f t="shared" si="61"/>
        <v>0.4895703704</v>
      </c>
      <c r="G90" s="171">
        <f t="shared" si="61"/>
        <v>0.4357481481</v>
      </c>
      <c r="H90" s="21"/>
    </row>
    <row r="91">
      <c r="B91" s="38">
        <v>2049.0</v>
      </c>
      <c r="C91" s="170">
        <f t="shared" ref="C91:G91" si="62">(((C$92-C$65) / ($B$92-$B$65)) * ($B91-$B$65))+C$65</f>
        <v>0.8963740741</v>
      </c>
      <c r="D91" s="170">
        <f t="shared" si="62"/>
        <v>0.7460592593</v>
      </c>
      <c r="E91" s="170">
        <f t="shared" si="62"/>
        <v>0.6956444444</v>
      </c>
      <c r="F91" s="170">
        <f t="shared" si="62"/>
        <v>0.4947851852</v>
      </c>
      <c r="G91" s="171">
        <f t="shared" si="62"/>
        <v>0.4428740741</v>
      </c>
      <c r="H91" s="21"/>
    </row>
    <row r="92">
      <c r="B92" s="42">
        <v>2050.0</v>
      </c>
      <c r="C92" s="172">
        <f t="shared" ref="C92:G92" si="63">C$23</f>
        <v>0.9</v>
      </c>
      <c r="D92" s="172">
        <f t="shared" si="63"/>
        <v>0.75</v>
      </c>
      <c r="E92" s="172">
        <f t="shared" si="63"/>
        <v>0.7</v>
      </c>
      <c r="F92" s="172">
        <f t="shared" si="63"/>
        <v>0.5</v>
      </c>
      <c r="G92" s="173">
        <f t="shared" si="63"/>
        <v>0.45</v>
      </c>
      <c r="H92" s="21"/>
    </row>
    <row r="93">
      <c r="H93" s="21"/>
    </row>
    <row r="94">
      <c r="C94" s="4" t="s">
        <v>97</v>
      </c>
      <c r="D94" s="24"/>
      <c r="E94" s="24"/>
      <c r="F94" s="24"/>
      <c r="G94" s="5"/>
      <c r="H94" s="21"/>
    </row>
    <row r="95">
      <c r="B95" s="4" t="s">
        <v>1</v>
      </c>
      <c r="C95" s="25" t="s">
        <v>21</v>
      </c>
      <c r="D95" s="25" t="s">
        <v>22</v>
      </c>
      <c r="E95" s="25" t="s">
        <v>23</v>
      </c>
      <c r="F95" s="25" t="s">
        <v>24</v>
      </c>
      <c r="G95" s="7" t="s">
        <v>25</v>
      </c>
      <c r="H95" s="21"/>
    </row>
    <row r="96">
      <c r="B96" s="38">
        <v>2023.0</v>
      </c>
      <c r="C96" s="170">
        <f t="shared" ref="C96:G96" si="64">C$12</f>
        <v>0.8021</v>
      </c>
      <c r="D96" s="170">
        <f t="shared" si="64"/>
        <v>0.6436</v>
      </c>
      <c r="E96" s="170">
        <f t="shared" si="64"/>
        <v>0.5824</v>
      </c>
      <c r="F96" s="170">
        <f t="shared" si="64"/>
        <v>0.3592</v>
      </c>
      <c r="G96" s="171">
        <f t="shared" si="64"/>
        <v>0.2576</v>
      </c>
      <c r="H96" s="21"/>
    </row>
    <row r="97">
      <c r="B97" s="38">
        <v>2024.0</v>
      </c>
      <c r="C97" s="170">
        <f t="shared" ref="C97:G97" si="65">(((C$123-C$96) / ($B$123-$B$96)) * ($B97-$B$96))+C$96</f>
        <v>0.8075777778</v>
      </c>
      <c r="D97" s="170">
        <f t="shared" si="65"/>
        <v>0.6512444444</v>
      </c>
      <c r="E97" s="170">
        <f t="shared" si="65"/>
        <v>0.5904592593</v>
      </c>
      <c r="F97" s="170">
        <f t="shared" si="65"/>
        <v>0.3736740741</v>
      </c>
      <c r="G97" s="171">
        <f t="shared" si="65"/>
        <v>0.2702814815</v>
      </c>
      <c r="H97" s="21"/>
    </row>
    <row r="98">
      <c r="B98" s="38">
        <v>2025.0</v>
      </c>
      <c r="C98" s="170">
        <f t="shared" ref="C98:G98" si="66">(((C$123-C$96) / ($B$123-$B$96)) * ($B98-$B$96))+C$96</f>
        <v>0.8130555556</v>
      </c>
      <c r="D98" s="170">
        <f t="shared" si="66"/>
        <v>0.6588888889</v>
      </c>
      <c r="E98" s="170">
        <f t="shared" si="66"/>
        <v>0.5985185185</v>
      </c>
      <c r="F98" s="170">
        <f t="shared" si="66"/>
        <v>0.3881481481</v>
      </c>
      <c r="G98" s="171">
        <f t="shared" si="66"/>
        <v>0.282962963</v>
      </c>
      <c r="H98" s="21"/>
    </row>
    <row r="99">
      <c r="B99" s="38">
        <v>2026.0</v>
      </c>
      <c r="C99" s="170">
        <f t="shared" ref="C99:G99" si="67">(((C$123-C$96) / ($B$123-$B$96)) * ($B99-$B$96))+C$96</f>
        <v>0.8185333333</v>
      </c>
      <c r="D99" s="170">
        <f t="shared" si="67"/>
        <v>0.6665333333</v>
      </c>
      <c r="E99" s="170">
        <f t="shared" si="67"/>
        <v>0.6065777778</v>
      </c>
      <c r="F99" s="170">
        <f t="shared" si="67"/>
        <v>0.4026222222</v>
      </c>
      <c r="G99" s="171">
        <f t="shared" si="67"/>
        <v>0.2956444444</v>
      </c>
      <c r="H99" s="21"/>
    </row>
    <row r="100">
      <c r="B100" s="38">
        <v>2027.0</v>
      </c>
      <c r="C100" s="170">
        <f t="shared" ref="C100:G100" si="68">(((C$123-C$96) / ($B$123-$B$96)) * ($B100-$B$96))+C$96</f>
        <v>0.8240111111</v>
      </c>
      <c r="D100" s="170">
        <f t="shared" si="68"/>
        <v>0.6741777778</v>
      </c>
      <c r="E100" s="170">
        <f t="shared" si="68"/>
        <v>0.614637037</v>
      </c>
      <c r="F100" s="170">
        <f t="shared" si="68"/>
        <v>0.4170962963</v>
      </c>
      <c r="G100" s="171">
        <f t="shared" si="68"/>
        <v>0.3083259259</v>
      </c>
      <c r="H100" s="21"/>
    </row>
    <row r="101">
      <c r="B101" s="38">
        <v>2028.0</v>
      </c>
      <c r="C101" s="170">
        <f t="shared" ref="C101:G101" si="69">(((C$123-C$96) / ($B$123-$B$96)) * ($B101-$B$96))+C$96</f>
        <v>0.8294888889</v>
      </c>
      <c r="D101" s="170">
        <f t="shared" si="69"/>
        <v>0.6818222222</v>
      </c>
      <c r="E101" s="170">
        <f t="shared" si="69"/>
        <v>0.6226962963</v>
      </c>
      <c r="F101" s="170">
        <f t="shared" si="69"/>
        <v>0.4315703704</v>
      </c>
      <c r="G101" s="171">
        <f t="shared" si="69"/>
        <v>0.3210074074</v>
      </c>
      <c r="H101" s="21"/>
    </row>
    <row r="102">
      <c r="B102" s="38">
        <v>2029.0</v>
      </c>
      <c r="C102" s="170">
        <f t="shared" ref="C102:G102" si="70">(((C$123-C$96) / ($B$123-$B$96)) * ($B102-$B$96))+C$96</f>
        <v>0.8349666667</v>
      </c>
      <c r="D102" s="170">
        <f t="shared" si="70"/>
        <v>0.6894666667</v>
      </c>
      <c r="E102" s="170">
        <f t="shared" si="70"/>
        <v>0.6307555556</v>
      </c>
      <c r="F102" s="170">
        <f t="shared" si="70"/>
        <v>0.4460444444</v>
      </c>
      <c r="G102" s="171">
        <f t="shared" si="70"/>
        <v>0.3336888889</v>
      </c>
      <c r="H102" s="21"/>
    </row>
    <row r="103">
      <c r="B103" s="38">
        <v>2030.0</v>
      </c>
      <c r="C103" s="170">
        <f t="shared" ref="C103:G103" si="71">(((C$123-C$96) / ($B$123-$B$96)) * ($B103-$B$96))+C$96</f>
        <v>0.8404444444</v>
      </c>
      <c r="D103" s="170">
        <f t="shared" si="71"/>
        <v>0.6971111111</v>
      </c>
      <c r="E103" s="170">
        <f t="shared" si="71"/>
        <v>0.6388148148</v>
      </c>
      <c r="F103" s="170">
        <f t="shared" si="71"/>
        <v>0.4605185185</v>
      </c>
      <c r="G103" s="171">
        <f t="shared" si="71"/>
        <v>0.3463703704</v>
      </c>
      <c r="H103" s="21"/>
    </row>
    <row r="104">
      <c r="B104" s="38">
        <v>2031.0</v>
      </c>
      <c r="C104" s="170">
        <f t="shared" ref="C104:G104" si="72">(((C$123-C$96) / ($B$123-$B$96)) * ($B104-$B$96))+C$96</f>
        <v>0.8459222222</v>
      </c>
      <c r="D104" s="170">
        <f t="shared" si="72"/>
        <v>0.7047555556</v>
      </c>
      <c r="E104" s="170">
        <f t="shared" si="72"/>
        <v>0.6468740741</v>
      </c>
      <c r="F104" s="170">
        <f t="shared" si="72"/>
        <v>0.4749925926</v>
      </c>
      <c r="G104" s="171">
        <f t="shared" si="72"/>
        <v>0.3590518519</v>
      </c>
      <c r="H104" s="21"/>
    </row>
    <row r="105">
      <c r="B105" s="38">
        <v>2032.0</v>
      </c>
      <c r="C105" s="170">
        <f t="shared" ref="C105:G105" si="73">(((C$123-C$96) / ($B$123-$B$96)) * ($B105-$B$96))+C$96</f>
        <v>0.8514</v>
      </c>
      <c r="D105" s="170">
        <f t="shared" si="73"/>
        <v>0.7124</v>
      </c>
      <c r="E105" s="170">
        <f t="shared" si="73"/>
        <v>0.6549333333</v>
      </c>
      <c r="F105" s="170">
        <f t="shared" si="73"/>
        <v>0.4894666667</v>
      </c>
      <c r="G105" s="171">
        <f t="shared" si="73"/>
        <v>0.3717333333</v>
      </c>
      <c r="H105" s="21"/>
    </row>
    <row r="106">
      <c r="B106" s="38">
        <v>2033.0</v>
      </c>
      <c r="C106" s="170">
        <f t="shared" ref="C106:G106" si="74">(((C$123-C$96) / ($B$123-$B$96)) * ($B106-$B$96))+C$96</f>
        <v>0.8568777778</v>
      </c>
      <c r="D106" s="170">
        <f t="shared" si="74"/>
        <v>0.7200444444</v>
      </c>
      <c r="E106" s="170">
        <f t="shared" si="74"/>
        <v>0.6629925926</v>
      </c>
      <c r="F106" s="170">
        <f t="shared" si="74"/>
        <v>0.5039407407</v>
      </c>
      <c r="G106" s="171">
        <f t="shared" si="74"/>
        <v>0.3844148148</v>
      </c>
      <c r="H106" s="21"/>
    </row>
    <row r="107">
      <c r="B107" s="38">
        <v>2034.0</v>
      </c>
      <c r="C107" s="170">
        <f t="shared" ref="C107:G107" si="75">(((C$123-C$96) / ($B$123-$B$96)) * ($B107-$B$96))+C$96</f>
        <v>0.8623555556</v>
      </c>
      <c r="D107" s="170">
        <f t="shared" si="75"/>
        <v>0.7276888889</v>
      </c>
      <c r="E107" s="170">
        <f t="shared" si="75"/>
        <v>0.6710518519</v>
      </c>
      <c r="F107" s="170">
        <f t="shared" si="75"/>
        <v>0.5184148148</v>
      </c>
      <c r="G107" s="171">
        <f t="shared" si="75"/>
        <v>0.3970962963</v>
      </c>
      <c r="H107" s="21"/>
    </row>
    <row r="108">
      <c r="B108" s="38">
        <v>2035.0</v>
      </c>
      <c r="C108" s="170">
        <f t="shared" ref="C108:G108" si="76">(((C$123-C$96) / ($B$123-$B$96)) * ($B108-$B$96))+C$96</f>
        <v>0.8678333333</v>
      </c>
      <c r="D108" s="170">
        <f t="shared" si="76"/>
        <v>0.7353333333</v>
      </c>
      <c r="E108" s="170">
        <f t="shared" si="76"/>
        <v>0.6791111111</v>
      </c>
      <c r="F108" s="170">
        <f t="shared" si="76"/>
        <v>0.5328888889</v>
      </c>
      <c r="G108" s="171">
        <f t="shared" si="76"/>
        <v>0.4097777778</v>
      </c>
      <c r="H108" s="21"/>
    </row>
    <row r="109">
      <c r="B109" s="38">
        <v>2036.0</v>
      </c>
      <c r="C109" s="170">
        <f t="shared" ref="C109:G109" si="77">(((C$123-C$96) / ($B$123-$B$96)) * ($B109-$B$96))+C$96</f>
        <v>0.8733111111</v>
      </c>
      <c r="D109" s="170">
        <f t="shared" si="77"/>
        <v>0.7429777778</v>
      </c>
      <c r="E109" s="170">
        <f t="shared" si="77"/>
        <v>0.6871703704</v>
      </c>
      <c r="F109" s="170">
        <f t="shared" si="77"/>
        <v>0.547362963</v>
      </c>
      <c r="G109" s="171">
        <f t="shared" si="77"/>
        <v>0.4224592593</v>
      </c>
      <c r="H109" s="21"/>
    </row>
    <row r="110">
      <c r="B110" s="38">
        <v>2037.0</v>
      </c>
      <c r="C110" s="170">
        <f t="shared" ref="C110:G110" si="78">(((C$123-C$96) / ($B$123-$B$96)) * ($B110-$B$96))+C$96</f>
        <v>0.8787888889</v>
      </c>
      <c r="D110" s="170">
        <f t="shared" si="78"/>
        <v>0.7506222222</v>
      </c>
      <c r="E110" s="170">
        <f t="shared" si="78"/>
        <v>0.6952296296</v>
      </c>
      <c r="F110" s="170">
        <f t="shared" si="78"/>
        <v>0.561837037</v>
      </c>
      <c r="G110" s="171">
        <f t="shared" si="78"/>
        <v>0.4351407407</v>
      </c>
      <c r="H110" s="21"/>
    </row>
    <row r="111">
      <c r="B111" s="38">
        <v>2038.0</v>
      </c>
      <c r="C111" s="170">
        <f t="shared" ref="C111:G111" si="79">(((C$123-C$96) / ($B$123-$B$96)) * ($B111-$B$96))+C$96</f>
        <v>0.8842666667</v>
      </c>
      <c r="D111" s="170">
        <f t="shared" si="79"/>
        <v>0.7582666667</v>
      </c>
      <c r="E111" s="170">
        <f t="shared" si="79"/>
        <v>0.7032888889</v>
      </c>
      <c r="F111" s="170">
        <f t="shared" si="79"/>
        <v>0.5763111111</v>
      </c>
      <c r="G111" s="171">
        <f t="shared" si="79"/>
        <v>0.4478222222</v>
      </c>
      <c r="H111" s="21"/>
    </row>
    <row r="112">
      <c r="B112" s="38">
        <v>2039.0</v>
      </c>
      <c r="C112" s="170">
        <f t="shared" ref="C112:G112" si="80">(((C$123-C$96) / ($B$123-$B$96)) * ($B112-$B$96))+C$96</f>
        <v>0.8897444444</v>
      </c>
      <c r="D112" s="170">
        <f t="shared" si="80"/>
        <v>0.7659111111</v>
      </c>
      <c r="E112" s="170">
        <f t="shared" si="80"/>
        <v>0.7113481481</v>
      </c>
      <c r="F112" s="170">
        <f t="shared" si="80"/>
        <v>0.5907851852</v>
      </c>
      <c r="G112" s="171">
        <f t="shared" si="80"/>
        <v>0.4605037037</v>
      </c>
      <c r="H112" s="21"/>
    </row>
    <row r="113">
      <c r="B113" s="38">
        <v>2040.0</v>
      </c>
      <c r="C113" s="170">
        <f t="shared" ref="C113:G113" si="81">(((C$123-C$96) / ($B$123-$B$96)) * ($B113-$B$96))+C$96</f>
        <v>0.8952222222</v>
      </c>
      <c r="D113" s="170">
        <f t="shared" si="81"/>
        <v>0.7735555556</v>
      </c>
      <c r="E113" s="170">
        <f t="shared" si="81"/>
        <v>0.7194074074</v>
      </c>
      <c r="F113" s="170">
        <f t="shared" si="81"/>
        <v>0.6052592593</v>
      </c>
      <c r="G113" s="171">
        <f t="shared" si="81"/>
        <v>0.4731851852</v>
      </c>
      <c r="H113" s="21"/>
    </row>
    <row r="114">
      <c r="B114" s="38">
        <v>2041.0</v>
      </c>
      <c r="C114" s="170">
        <f t="shared" ref="C114:G114" si="82">(((C$123-C$96) / ($B$123-$B$96)) * ($B114-$B$96))+C$96</f>
        <v>0.9007</v>
      </c>
      <c r="D114" s="170">
        <f t="shared" si="82"/>
        <v>0.7812</v>
      </c>
      <c r="E114" s="170">
        <f t="shared" si="82"/>
        <v>0.7274666667</v>
      </c>
      <c r="F114" s="170">
        <f t="shared" si="82"/>
        <v>0.6197333333</v>
      </c>
      <c r="G114" s="171">
        <f t="shared" si="82"/>
        <v>0.4858666667</v>
      </c>
      <c r="H114" s="21"/>
    </row>
    <row r="115">
      <c r="B115" s="38">
        <v>2042.0</v>
      </c>
      <c r="C115" s="170">
        <f t="shared" ref="C115:G115" si="83">(((C$123-C$96) / ($B$123-$B$96)) * ($B115-$B$96))+C$96</f>
        <v>0.9061777778</v>
      </c>
      <c r="D115" s="170">
        <f t="shared" si="83"/>
        <v>0.7888444444</v>
      </c>
      <c r="E115" s="170">
        <f t="shared" si="83"/>
        <v>0.7355259259</v>
      </c>
      <c r="F115" s="170">
        <f t="shared" si="83"/>
        <v>0.6342074074</v>
      </c>
      <c r="G115" s="171">
        <f t="shared" si="83"/>
        <v>0.4985481481</v>
      </c>
      <c r="H115" s="21"/>
    </row>
    <row r="116">
      <c r="B116" s="38">
        <v>2043.0</v>
      </c>
      <c r="C116" s="170">
        <f t="shared" ref="C116:G116" si="84">(((C$123-C$96) / ($B$123-$B$96)) * ($B116-$B$96))+C$96</f>
        <v>0.9116555556</v>
      </c>
      <c r="D116" s="170">
        <f t="shared" si="84"/>
        <v>0.7964888889</v>
      </c>
      <c r="E116" s="170">
        <f t="shared" si="84"/>
        <v>0.7435851852</v>
      </c>
      <c r="F116" s="170">
        <f t="shared" si="84"/>
        <v>0.6486814815</v>
      </c>
      <c r="G116" s="171">
        <f t="shared" si="84"/>
        <v>0.5112296296</v>
      </c>
      <c r="H116" s="21"/>
    </row>
    <row r="117">
      <c r="B117" s="38">
        <v>2044.0</v>
      </c>
      <c r="C117" s="170">
        <f t="shared" ref="C117:G117" si="85">(((C$123-C$96) / ($B$123-$B$96)) * ($B117-$B$96))+C$96</f>
        <v>0.9171333333</v>
      </c>
      <c r="D117" s="170">
        <f t="shared" si="85"/>
        <v>0.8041333333</v>
      </c>
      <c r="E117" s="170">
        <f t="shared" si="85"/>
        <v>0.7516444444</v>
      </c>
      <c r="F117" s="170">
        <f t="shared" si="85"/>
        <v>0.6631555556</v>
      </c>
      <c r="G117" s="171">
        <f t="shared" si="85"/>
        <v>0.5239111111</v>
      </c>
      <c r="H117" s="21"/>
    </row>
    <row r="118">
      <c r="B118" s="38">
        <v>2045.0</v>
      </c>
      <c r="C118" s="170">
        <f t="shared" ref="C118:G118" si="86">(((C$123-C$96) / ($B$123-$B$96)) * ($B118-$B$96))+C$96</f>
        <v>0.9226111111</v>
      </c>
      <c r="D118" s="170">
        <f t="shared" si="86"/>
        <v>0.8117777778</v>
      </c>
      <c r="E118" s="170">
        <f t="shared" si="86"/>
        <v>0.7597037037</v>
      </c>
      <c r="F118" s="170">
        <f t="shared" si="86"/>
        <v>0.6776296296</v>
      </c>
      <c r="G118" s="171">
        <f t="shared" si="86"/>
        <v>0.5365925926</v>
      </c>
      <c r="H118" s="21"/>
    </row>
    <row r="119">
      <c r="B119" s="38">
        <v>2046.0</v>
      </c>
      <c r="C119" s="170">
        <f t="shared" ref="C119:G119" si="87">(((C$123-C$96) / ($B$123-$B$96)) * ($B119-$B$96))+C$96</f>
        <v>0.9280888889</v>
      </c>
      <c r="D119" s="170">
        <f t="shared" si="87"/>
        <v>0.8194222222</v>
      </c>
      <c r="E119" s="170">
        <f t="shared" si="87"/>
        <v>0.767762963</v>
      </c>
      <c r="F119" s="170">
        <f t="shared" si="87"/>
        <v>0.6921037037</v>
      </c>
      <c r="G119" s="171">
        <f t="shared" si="87"/>
        <v>0.5492740741</v>
      </c>
      <c r="H119" s="21"/>
    </row>
    <row r="120">
      <c r="B120" s="38">
        <v>2047.0</v>
      </c>
      <c r="C120" s="170">
        <f t="shared" ref="C120:G120" si="88">(((C$123-C$96) / ($B$123-$B$96)) * ($B120-$B$96))+C$96</f>
        <v>0.9335666667</v>
      </c>
      <c r="D120" s="170">
        <f t="shared" si="88"/>
        <v>0.8270666667</v>
      </c>
      <c r="E120" s="170">
        <f t="shared" si="88"/>
        <v>0.7758222222</v>
      </c>
      <c r="F120" s="170">
        <f t="shared" si="88"/>
        <v>0.7065777778</v>
      </c>
      <c r="G120" s="171">
        <f t="shared" si="88"/>
        <v>0.5619555556</v>
      </c>
      <c r="H120" s="21"/>
    </row>
    <row r="121">
      <c r="B121" s="38">
        <v>2048.0</v>
      </c>
      <c r="C121" s="170">
        <f t="shared" ref="C121:G121" si="89">(((C$123-C$96) / ($B$123-$B$96)) * ($B121-$B$96))+C$96</f>
        <v>0.9390444444</v>
      </c>
      <c r="D121" s="170">
        <f t="shared" si="89"/>
        <v>0.8347111111</v>
      </c>
      <c r="E121" s="170">
        <f t="shared" si="89"/>
        <v>0.7838814815</v>
      </c>
      <c r="F121" s="170">
        <f t="shared" si="89"/>
        <v>0.7210518519</v>
      </c>
      <c r="G121" s="171">
        <f t="shared" si="89"/>
        <v>0.574637037</v>
      </c>
      <c r="H121" s="21"/>
    </row>
    <row r="122">
      <c r="B122" s="38">
        <v>2049.0</v>
      </c>
      <c r="C122" s="170">
        <f t="shared" ref="C122:G122" si="90">(((C$123-C$96) / ($B$123-$B$96)) * ($B122-$B$96))+C$96</f>
        <v>0.9445222222</v>
      </c>
      <c r="D122" s="170">
        <f t="shared" si="90"/>
        <v>0.8423555556</v>
      </c>
      <c r="E122" s="170">
        <f t="shared" si="90"/>
        <v>0.7919407407</v>
      </c>
      <c r="F122" s="170">
        <f t="shared" si="90"/>
        <v>0.7355259259</v>
      </c>
      <c r="G122" s="171">
        <f t="shared" si="90"/>
        <v>0.5873185185</v>
      </c>
      <c r="H122" s="21"/>
    </row>
    <row r="123">
      <c r="B123" s="42">
        <v>2050.0</v>
      </c>
      <c r="C123" s="172">
        <f t="shared" ref="C123:G123" si="91">C$24</f>
        <v>0.95</v>
      </c>
      <c r="D123" s="172">
        <f t="shared" si="91"/>
        <v>0.85</v>
      </c>
      <c r="E123" s="172">
        <f t="shared" si="91"/>
        <v>0.8</v>
      </c>
      <c r="F123" s="172">
        <f t="shared" si="91"/>
        <v>0.75</v>
      </c>
      <c r="G123" s="173">
        <f t="shared" si="91"/>
        <v>0.6</v>
      </c>
      <c r="H123" s="21"/>
    </row>
    <row r="124">
      <c r="H124" s="21"/>
    </row>
    <row r="125">
      <c r="C125" s="4" t="s">
        <v>95</v>
      </c>
      <c r="D125" s="24"/>
      <c r="E125" s="24"/>
      <c r="F125" s="24"/>
      <c r="G125" s="5"/>
      <c r="H125" s="21"/>
    </row>
    <row r="126">
      <c r="B126" s="4" t="s">
        <v>1</v>
      </c>
      <c r="C126" s="25" t="s">
        <v>21</v>
      </c>
      <c r="D126" s="25" t="s">
        <v>22</v>
      </c>
      <c r="E126" s="25" t="s">
        <v>23</v>
      </c>
      <c r="F126" s="25" t="s">
        <v>24</v>
      </c>
      <c r="G126" s="7" t="s">
        <v>25</v>
      </c>
      <c r="H126" s="174" t="s">
        <v>52</v>
      </c>
    </row>
    <row r="127">
      <c r="B127" s="38">
        <v>2023.0</v>
      </c>
      <c r="C127" s="175">
        <f>'Domicílios'!C77 * C34*C$28</f>
        <v>6.425673468</v>
      </c>
      <c r="D127" s="175">
        <f>'Domicílios'!D77 * D34*D$28</f>
        <v>12.19754255</v>
      </c>
      <c r="E127" s="175">
        <f>'Domicílios'!E77 * E34*E$28</f>
        <v>1.854620783</v>
      </c>
      <c r="F127" s="175">
        <f>'Domicílios'!F77 * F34*F$28</f>
        <v>2.41749471</v>
      </c>
      <c r="G127" s="176">
        <f>'Domicílios'!G77 * G34*G$28</f>
        <v>0.416194148</v>
      </c>
      <c r="H127" s="175">
        <f t="shared" ref="H127:H154" si="92">sum(C127:G127)</f>
        <v>23.31152566</v>
      </c>
    </row>
    <row r="128">
      <c r="B128" s="38">
        <v>2024.0</v>
      </c>
      <c r="C128" s="175">
        <f>'Domicílios'!C78 * C35*C$28</f>
        <v>6.522145513</v>
      </c>
      <c r="D128" s="175">
        <f>'Domicílios'!D78 * D35*D$28</f>
        <v>12.38015161</v>
      </c>
      <c r="E128" s="175">
        <f>'Domicílios'!E78 * E35*E$28</f>
        <v>1.891680364</v>
      </c>
      <c r="F128" s="175">
        <f>'Domicílios'!F78 * F35*F$28</f>
        <v>2.449821836</v>
      </c>
      <c r="G128" s="176">
        <f>'Domicílios'!G78 * G35*G$28</f>
        <v>0.4245049257</v>
      </c>
      <c r="H128" s="175">
        <f t="shared" si="92"/>
        <v>23.66830425</v>
      </c>
    </row>
    <row r="129">
      <c r="B129" s="38">
        <v>2025.0</v>
      </c>
      <c r="C129" s="175">
        <f>'Domicílios'!C79 * C36*C$28</f>
        <v>6.618599611</v>
      </c>
      <c r="D129" s="175">
        <f>'Domicílios'!D79 * D36*D$28</f>
        <v>12.56258755</v>
      </c>
      <c r="E129" s="175">
        <f>'Domicílios'!E79 * E36*E$28</f>
        <v>1.928840041</v>
      </c>
      <c r="F129" s="175">
        <f>'Domicílios'!F79 * F36*F$28</f>
        <v>2.482190015</v>
      </c>
      <c r="G129" s="176">
        <f>'Domicílios'!G79 * G36*G$28</f>
        <v>0.4328675357</v>
      </c>
      <c r="H129" s="175">
        <f t="shared" si="92"/>
        <v>24.02508475</v>
      </c>
    </row>
    <row r="130">
      <c r="B130" s="38">
        <v>2026.0</v>
      </c>
      <c r="C130" s="175">
        <f>'Domicílios'!C80 * C37*C$28</f>
        <v>6.714993496</v>
      </c>
      <c r="D130" s="175">
        <f>'Domicílios'!D80 * D37*D$28</f>
        <v>12.74478277</v>
      </c>
      <c r="E130" s="175">
        <f>'Domicílios'!E80 * E37*E$28</f>
        <v>1.966089376</v>
      </c>
      <c r="F130" s="175">
        <f>'Domicílios'!F80 * F37*F$28</f>
        <v>2.514575112</v>
      </c>
      <c r="G130" s="176">
        <f>'Domicílios'!G80 * G37*G$28</f>
        <v>0.4412773947</v>
      </c>
      <c r="H130" s="175">
        <f t="shared" si="92"/>
        <v>24.38171815</v>
      </c>
    </row>
    <row r="131">
      <c r="B131" s="38">
        <v>2027.0</v>
      </c>
      <c r="C131" s="175">
        <f>'Domicílios'!C81 * C38*C$28</f>
        <v>6.811267366</v>
      </c>
      <c r="D131" s="175">
        <f>'Domicílios'!D81 * D38*D$28</f>
        <v>12.92666138</v>
      </c>
      <c r="E131" s="175">
        <f>'Domicílios'!E81 * E38*E$28</f>
        <v>2.003417441</v>
      </c>
      <c r="F131" s="175">
        <f>'Domicílios'!F81 * F38*F$28</f>
        <v>2.546954137</v>
      </c>
      <c r="G131" s="176">
        <f>'Domicílios'!G81 * G38*G$28</f>
        <v>0.4497333855</v>
      </c>
      <c r="H131" s="175">
        <f t="shared" si="92"/>
        <v>24.73803371</v>
      </c>
    </row>
    <row r="132">
      <c r="B132" s="38">
        <v>2028.0</v>
      </c>
      <c r="C132" s="175">
        <f>'Domicílios'!C82 * C39*C$28</f>
        <v>6.907358128</v>
      </c>
      <c r="D132" s="175">
        <f>'Domicílios'!D82 * D39*D$28</f>
        <v>13.10816282</v>
      </c>
      <c r="E132" s="175">
        <f>'Domicílios'!E82 * E39*E$28</f>
        <v>2.040816307</v>
      </c>
      <c r="F132" s="175">
        <f>'Domicílios'!F82 * F39*F$28</f>
        <v>2.57929635</v>
      </c>
      <c r="G132" s="176">
        <f>'Domicílios'!G82 * G39*G$28</f>
        <v>0.4582345298</v>
      </c>
      <c r="H132" s="175">
        <f t="shared" si="92"/>
        <v>25.09386813</v>
      </c>
    </row>
    <row r="133">
      <c r="B133" s="38">
        <v>2029.0</v>
      </c>
      <c r="C133" s="175">
        <f>'Domicílios'!C83 * C40*C$28</f>
        <v>7.003241312</v>
      </c>
      <c r="D133" s="175">
        <f>'Domicílios'!D83 * D40*D$28</f>
        <v>13.2892556</v>
      </c>
      <c r="E133" s="175">
        <f>'Domicílios'!E83 * E40*E$28</f>
        <v>2.078294242</v>
      </c>
      <c r="F133" s="175">
        <f>'Domicílios'!F83 * F40*F$28</f>
        <v>2.611586131</v>
      </c>
      <c r="G133" s="176">
        <f>'Domicílios'!G83 * G40*G$28</f>
        <v>0.4667817202</v>
      </c>
      <c r="H133" s="175">
        <f t="shared" si="92"/>
        <v>25.44915901</v>
      </c>
    </row>
    <row r="134">
      <c r="B134" s="38">
        <v>2030.0</v>
      </c>
      <c r="C134" s="175">
        <f>'Domicílios'!C84 * C41*C$28</f>
        <v>7.098922206</v>
      </c>
      <c r="D134" s="175">
        <f>'Domicílios'!D84 * D41*D$28</f>
        <v>13.46993141</v>
      </c>
      <c r="E134" s="175">
        <f>'Domicílios'!E84 * E41*E$28</f>
        <v>2.115867679</v>
      </c>
      <c r="F134" s="175">
        <f>'Domicílios'!F84 * F41*F$28</f>
        <v>2.643828202</v>
      </c>
      <c r="G134" s="176">
        <f>'Domicílios'!G84 * G41*G$28</f>
        <v>0.4753759052</v>
      </c>
      <c r="H134" s="175">
        <f t="shared" si="92"/>
        <v>25.8039254</v>
      </c>
    </row>
    <row r="135">
      <c r="B135" s="38">
        <v>2031.0</v>
      </c>
      <c r="C135" s="175">
        <f>'Domicílios'!C85 * C42*C$28</f>
        <v>7.194402257</v>
      </c>
      <c r="D135" s="175">
        <f>'Domicílios'!D85 * D42*D$28</f>
        <v>13.65021585</v>
      </c>
      <c r="E135" s="175">
        <f>'Domicílios'!E85 * E42*E$28</f>
        <v>2.153587621</v>
      </c>
      <c r="F135" s="175">
        <f>'Domicílios'!F85 * F42*F$28</f>
        <v>2.675968918</v>
      </c>
      <c r="G135" s="176">
        <f>'Domicílios'!G85 * G42*G$28</f>
        <v>0.4840124259</v>
      </c>
      <c r="H135" s="175">
        <f t="shared" si="92"/>
        <v>26.15818707</v>
      </c>
    </row>
    <row r="136">
      <c r="B136" s="38">
        <v>2032.0</v>
      </c>
      <c r="C136" s="175">
        <f>'Domicílios'!C86 * C43*C$28</f>
        <v>7.289661451</v>
      </c>
      <c r="D136" s="175">
        <f>'Domicílios'!D86 * D43*D$28</f>
        <v>13.8301021</v>
      </c>
      <c r="E136" s="175">
        <f>'Domicílios'!E86 * E43*E$28</f>
        <v>2.191495942</v>
      </c>
      <c r="F136" s="175">
        <f>'Domicílios'!F86 * F43*F$28</f>
        <v>2.707941269</v>
      </c>
      <c r="G136" s="176">
        <f>'Domicílios'!G86 * G43*G$28</f>
        <v>0.4926871923</v>
      </c>
      <c r="H136" s="175">
        <f t="shared" si="92"/>
        <v>26.51188795</v>
      </c>
    </row>
    <row r="137">
      <c r="B137" s="38">
        <v>2033.0</v>
      </c>
      <c r="C137" s="175">
        <f>'Domicílios'!C87 * C44*C$28</f>
        <v>7.384680373</v>
      </c>
      <c r="D137" s="175">
        <f>'Domicílios'!D87 * D44*D$28</f>
        <v>14.00958057</v>
      </c>
      <c r="E137" s="175">
        <f>'Domicílios'!E87 * E44*E$28</f>
        <v>2.229600462</v>
      </c>
      <c r="F137" s="175">
        <f>'Domicílios'!F87 * F44*F$28</f>
        <v>2.73973648</v>
      </c>
      <c r="G137" s="176">
        <f>'Domicílios'!G87 * G44*G$28</f>
        <v>0.5014029123</v>
      </c>
      <c r="H137" s="175">
        <f t="shared" si="92"/>
        <v>26.8650008</v>
      </c>
    </row>
    <row r="138">
      <c r="B138" s="38">
        <v>2034.0</v>
      </c>
      <c r="C138" s="175">
        <f>'Domicílios'!C88 * C45*C$28</f>
        <v>7.479462872</v>
      </c>
      <c r="D138" s="175">
        <f>'Domicílios'!D88 * D45*D$28</f>
        <v>14.18865619</v>
      </c>
      <c r="E138" s="175">
        <f>'Domicílios'!E88 * E45*E$28</f>
        <v>2.267917227</v>
      </c>
      <c r="F138" s="175">
        <f>'Domicílios'!F88 * F45*F$28</f>
        <v>2.77134989</v>
      </c>
      <c r="G138" s="176">
        <f>'Domicílios'!G88 * G45*G$28</f>
        <v>0.5101634698</v>
      </c>
      <c r="H138" s="175">
        <f t="shared" si="92"/>
        <v>27.21754965</v>
      </c>
    </row>
    <row r="139">
      <c r="B139" s="38">
        <v>2035.0</v>
      </c>
      <c r="C139" s="175">
        <f>'Domicílios'!C89 * C46*C$28</f>
        <v>7.574031598</v>
      </c>
      <c r="D139" s="175">
        <f>'Domicílios'!D89 * D46*D$28</f>
        <v>14.36732413</v>
      </c>
      <c r="E139" s="175">
        <f>'Domicílios'!E89 * E46*E$28</f>
        <v>2.306457215</v>
      </c>
      <c r="F139" s="175">
        <f>'Domicílios'!F89 * F46*F$28</f>
        <v>2.802777028</v>
      </c>
      <c r="G139" s="176">
        <f>'Domicílios'!G89 * G46*G$28</f>
        <v>0.5189708583</v>
      </c>
      <c r="H139" s="175">
        <f t="shared" si="92"/>
        <v>27.56956083</v>
      </c>
    </row>
    <row r="140">
      <c r="B140" s="38">
        <v>2036.0</v>
      </c>
      <c r="C140" s="175">
        <f>'Domicílios'!C90 * C47*C$28</f>
        <v>7.668394091</v>
      </c>
      <c r="D140" s="175">
        <f>'Domicílios'!D90 * D47*D$28</f>
        <v>14.54554272</v>
      </c>
      <c r="E140" s="175">
        <f>'Domicílios'!E90 * E47*E$28</f>
        <v>2.345222166</v>
      </c>
      <c r="F140" s="175">
        <f>'Domicílios'!F90 * F47*F$28</f>
        <v>2.834007808</v>
      </c>
      <c r="G140" s="176">
        <f>'Domicílios'!G90 * G47*G$28</f>
        <v>0.5278224648</v>
      </c>
      <c r="H140" s="175">
        <f t="shared" si="92"/>
        <v>27.92098925</v>
      </c>
    </row>
    <row r="141">
      <c r="B141" s="38">
        <v>2037.0</v>
      </c>
      <c r="C141" s="175">
        <f>'Domicílios'!C91 * C48*C$28</f>
        <v>7.762560804</v>
      </c>
      <c r="D141" s="175">
        <f>'Domicílios'!D91 * D48*D$28</f>
        <v>14.723262</v>
      </c>
      <c r="E141" s="175">
        <f>'Domicílios'!E91 * E48*E$28</f>
        <v>2.384210057</v>
      </c>
      <c r="F141" s="175">
        <f>'Domicílios'!F91 * F48*F$28</f>
        <v>2.865031551</v>
      </c>
      <c r="G141" s="176">
        <f>'Domicílios'!G91 * G48*G$28</f>
        <v>0.5367156697</v>
      </c>
      <c r="H141" s="175">
        <f t="shared" si="92"/>
        <v>28.27178008</v>
      </c>
    </row>
    <row r="142">
      <c r="B142" s="38">
        <v>2038.0</v>
      </c>
      <c r="C142" s="175">
        <f>'Domicílios'!C92 * C49*C$28</f>
        <v>7.856577934</v>
      </c>
      <c r="D142" s="175">
        <f>'Domicílios'!D92 * D49*D$28</f>
        <v>14.90050797</v>
      </c>
      <c r="E142" s="175">
        <f>'Domicílios'!E92 * E49*E$28</f>
        <v>2.423424529</v>
      </c>
      <c r="F142" s="175">
        <f>'Domicílios'!F92 * F49*F$28</f>
        <v>2.895843458</v>
      </c>
      <c r="G142" s="176">
        <f>'Domicílios'!G92 * G49*G$28</f>
        <v>0.5456519084</v>
      </c>
      <c r="H142" s="175">
        <f t="shared" si="92"/>
        <v>28.6220058</v>
      </c>
    </row>
    <row r="143">
      <c r="B143" s="38">
        <v>2039.0</v>
      </c>
      <c r="C143" s="175">
        <f>'Domicílios'!C93 * C50*C$28</f>
        <v>7.95049041</v>
      </c>
      <c r="D143" s="175">
        <f>'Domicílios'!D93 * D50*D$28</f>
        <v>15.07729973</v>
      </c>
      <c r="E143" s="175">
        <f>'Domicílios'!E93 * E50*E$28</f>
        <v>2.462866722</v>
      </c>
      <c r="F143" s="175">
        <f>'Domicílios'!F93 * F50*F$28</f>
        <v>2.926438052</v>
      </c>
      <c r="G143" s="176">
        <f>'Domicílios'!G93 * G50*G$28</f>
        <v>0.5546324248</v>
      </c>
      <c r="H143" s="175">
        <f t="shared" si="92"/>
        <v>28.97172734</v>
      </c>
    </row>
    <row r="144">
      <c r="B144" s="38">
        <v>2040.0</v>
      </c>
      <c r="C144" s="175">
        <f>'Domicílios'!C94 * C51*C$28</f>
        <v>8.044336434</v>
      </c>
      <c r="D144" s="175">
        <f>'Domicílios'!D94 * D51*D$28</f>
        <v>15.25366506</v>
      </c>
      <c r="E144" s="175">
        <f>'Domicílios'!E94 * E51*E$28</f>
        <v>2.502537695</v>
      </c>
      <c r="F144" s="175">
        <f>'Domicílios'!F94 * F51*F$28</f>
        <v>2.956814264</v>
      </c>
      <c r="G144" s="176">
        <f>'Domicílios'!G94 * G51*G$28</f>
        <v>0.5636590956</v>
      </c>
      <c r="H144" s="175">
        <f t="shared" si="92"/>
        <v>29.32101255</v>
      </c>
    </row>
    <row r="145">
      <c r="B145" s="38">
        <v>2041.0</v>
      </c>
      <c r="C145" s="175">
        <f>'Domicílios'!C95 * C52*C$28</f>
        <v>8.138146879</v>
      </c>
      <c r="D145" s="175">
        <f>'Domicílios'!D95 * D52*D$28</f>
        <v>15.42964837</v>
      </c>
      <c r="E145" s="175">
        <f>'Domicílios'!E95 * E52*E$28</f>
        <v>2.542442416</v>
      </c>
      <c r="F145" s="175">
        <f>'Domicílios'!F95 * F52*F$28</f>
        <v>2.986970538</v>
      </c>
      <c r="G145" s="176">
        <f>'Domicílios'!G95 * G52*G$28</f>
        <v>0.5727323687</v>
      </c>
      <c r="H145" s="175">
        <f t="shared" si="92"/>
        <v>29.66994057</v>
      </c>
    </row>
    <row r="146">
      <c r="B146" s="38">
        <v>2042.0</v>
      </c>
      <c r="C146" s="175">
        <f>'Domicílios'!C96 * C53*C$28</f>
        <v>8.232004251</v>
      </c>
      <c r="D146" s="175">
        <f>'Domicílios'!D96 * D53*D$28</f>
        <v>15.60532238</v>
      </c>
      <c r="E146" s="175">
        <f>'Domicílios'!E96 * E53*E$28</f>
        <v>2.582589317</v>
      </c>
      <c r="F146" s="175">
        <f>'Domicílios'!F96 * F53*F$28</f>
        <v>3.016910286</v>
      </c>
      <c r="G146" s="176">
        <f>'Domicílios'!G96 * G53*G$28</f>
        <v>0.5818516785</v>
      </c>
      <c r="H146" s="175">
        <f t="shared" si="92"/>
        <v>30.01867791</v>
      </c>
    </row>
    <row r="147">
      <c r="B147" s="38">
        <v>2043.0</v>
      </c>
      <c r="C147" s="175">
        <f>'Domicílios'!C97 * C54*C$28</f>
        <v>8.326020128</v>
      </c>
      <c r="D147" s="175">
        <f>'Domicílios'!D97 * D54*D$28</f>
        <v>15.78076699</v>
      </c>
      <c r="E147" s="175">
        <f>'Domicílios'!E97 * E54*E$28</f>
        <v>2.622985874</v>
      </c>
      <c r="F147" s="175">
        <f>'Domicílios'!F97 * F54*F$28</f>
        <v>3.046634546</v>
      </c>
      <c r="G147" s="176">
        <f>'Domicílios'!G97 * G54*G$28</f>
        <v>0.5910174526</v>
      </c>
      <c r="H147" s="175">
        <f t="shared" si="92"/>
        <v>30.36742499</v>
      </c>
    </row>
    <row r="148">
      <c r="B148" s="38">
        <v>2044.0</v>
      </c>
      <c r="C148" s="175">
        <f>'Domicílios'!C98 * C55*C$28</f>
        <v>8.42025104</v>
      </c>
      <c r="D148" s="175">
        <f>'Domicílios'!D98 * D55*D$28</f>
        <v>15.95602436</v>
      </c>
      <c r="E148" s="175">
        <f>'Domicílios'!E98 * E55*E$28</f>
        <v>2.663627251</v>
      </c>
      <c r="F148" s="175">
        <f>'Domicílios'!F98 * F55*F$28</f>
        <v>3.076134986</v>
      </c>
      <c r="G148" s="176">
        <f>'Domicílios'!G98 * G55*G$28</f>
        <v>0.6002293461</v>
      </c>
      <c r="H148" s="175">
        <f t="shared" si="92"/>
        <v>30.71626698</v>
      </c>
    </row>
    <row r="149">
      <c r="B149" s="38">
        <v>2045.0</v>
      </c>
      <c r="C149" s="175">
        <f>'Domicílios'!C99 * C56*C$28</f>
        <v>8.514723659</v>
      </c>
      <c r="D149" s="175">
        <f>'Domicílios'!D99 * D56*D$28</f>
        <v>16.13113417</v>
      </c>
      <c r="E149" s="175">
        <f>'Domicílios'!E99 * E56*E$28</f>
        <v>2.704506251</v>
      </c>
      <c r="F149" s="175">
        <f>'Domicílios'!F99 * F56*F$28</f>
        <v>3.105406045</v>
      </c>
      <c r="G149" s="176">
        <f>'Domicílios'!G99 * G56*G$28</f>
        <v>0.6094883316</v>
      </c>
      <c r="H149" s="175">
        <f t="shared" si="92"/>
        <v>31.06525845</v>
      </c>
    </row>
    <row r="150">
      <c r="B150" s="38">
        <v>2046.0</v>
      </c>
      <c r="C150" s="175">
        <f>'Domicílios'!C100 * C57*C$28</f>
        <v>8.609458512</v>
      </c>
      <c r="D150" s="175">
        <f>'Domicílios'!D100 * D57*D$28</f>
        <v>16.30613665</v>
      </c>
      <c r="E150" s="175">
        <f>'Domicílios'!E100 * E57*E$28</f>
        <v>2.745628815</v>
      </c>
      <c r="F150" s="175">
        <f>'Domicílios'!F100 * F57*F$28</f>
        <v>3.134439996</v>
      </c>
      <c r="G150" s="176">
        <f>'Domicílios'!G100 * G57*G$28</f>
        <v>0.6187961253</v>
      </c>
      <c r="H150" s="175">
        <f t="shared" si="92"/>
        <v>31.41446009</v>
      </c>
    </row>
    <row r="151">
      <c r="B151" s="38">
        <v>2047.0</v>
      </c>
      <c r="C151" s="175">
        <f>'Domicílios'!C101 * C58*C$28</f>
        <v>8.704520386</v>
      </c>
      <c r="D151" s="175">
        <f>'Domicílios'!D101 * D58*D$28</f>
        <v>16.48109612</v>
      </c>
      <c r="E151" s="175">
        <f>'Domicílios'!E101 * E58*E$28</f>
        <v>2.787009257</v>
      </c>
      <c r="F151" s="175">
        <f>'Domicílios'!F101 * F58*F$28</f>
        <v>3.163236606</v>
      </c>
      <c r="G151" s="176">
        <f>'Domicílios'!G101 * G58*G$28</f>
        <v>0.6281537024</v>
      </c>
      <c r="H151" s="175">
        <f t="shared" si="92"/>
        <v>31.76401607</v>
      </c>
    </row>
    <row r="152">
      <c r="B152" s="38">
        <v>2048.0</v>
      </c>
      <c r="C152" s="175">
        <f>'Domicílios'!C102 * C59*C$28</f>
        <v>8.799984468</v>
      </c>
      <c r="D152" s="175">
        <f>'Domicílios'!D102 * D59*D$28</f>
        <v>16.65607327</v>
      </c>
      <c r="E152" s="175">
        <f>'Domicílios'!E102 * E59*E$28</f>
        <v>2.828654613</v>
      </c>
      <c r="F152" s="175">
        <f>'Domicílios'!F102 * F59*F$28</f>
        <v>3.191795206</v>
      </c>
      <c r="G152" s="176">
        <f>'Domicílios'!G102 * G59*G$28</f>
        <v>0.6375597398</v>
      </c>
      <c r="H152" s="175">
        <f t="shared" si="92"/>
        <v>32.1140673</v>
      </c>
    </row>
    <row r="153">
      <c r="B153" s="38">
        <v>2049.0</v>
      </c>
      <c r="C153" s="175">
        <f>'Domicílios'!C103 * C60*C$28</f>
        <v>8.895858541</v>
      </c>
      <c r="D153" s="175">
        <f>'Domicílios'!D103 * D60*D$28</f>
        <v>16.83108994</v>
      </c>
      <c r="E153" s="175">
        <f>'Domicílios'!E103 * E60*E$28</f>
        <v>2.870553687</v>
      </c>
      <c r="F153" s="175">
        <f>'Domicílios'!F103 * F60*F$28</f>
        <v>3.220105088</v>
      </c>
      <c r="G153" s="176">
        <f>'Domicílios'!G103 * G60*G$28</f>
        <v>0.6470120739</v>
      </c>
      <c r="H153" s="175">
        <f t="shared" si="92"/>
        <v>32.46461933</v>
      </c>
    </row>
    <row r="154">
      <c r="B154" s="42">
        <v>2050.0</v>
      </c>
      <c r="C154" s="177">
        <f>'Domicílios'!C104 * C61*C$28</f>
        <v>8.992124223</v>
      </c>
      <c r="D154" s="177">
        <f>'Domicílios'!D104 * D61*D$28</f>
        <v>17.006151</v>
      </c>
      <c r="E154" s="177">
        <f>'Domicílios'!E104 * E61*E$28</f>
        <v>2.91269562</v>
      </c>
      <c r="F154" s="177">
        <f>'Domicílios'!F104 * F61*F$28</f>
        <v>3.248153691</v>
      </c>
      <c r="G154" s="178">
        <f>'Domicílios'!G104 * G61*G$28</f>
        <v>0.6565114576</v>
      </c>
      <c r="H154" s="175">
        <f t="shared" si="92"/>
        <v>32.81563599</v>
      </c>
    </row>
    <row r="156">
      <c r="C156" s="4" t="s">
        <v>96</v>
      </c>
      <c r="D156" s="24"/>
      <c r="E156" s="24"/>
      <c r="F156" s="24"/>
      <c r="G156" s="5"/>
    </row>
    <row r="157">
      <c r="B157" s="4" t="s">
        <v>1</v>
      </c>
      <c r="C157" s="25" t="s">
        <v>21</v>
      </c>
      <c r="D157" s="25" t="s">
        <v>22</v>
      </c>
      <c r="E157" s="25" t="s">
        <v>23</v>
      </c>
      <c r="F157" s="25" t="s">
        <v>24</v>
      </c>
      <c r="G157" s="7" t="s">
        <v>25</v>
      </c>
      <c r="H157" s="174" t="s">
        <v>54</v>
      </c>
    </row>
    <row r="158">
      <c r="B158" s="38">
        <v>2023.0</v>
      </c>
      <c r="C158" s="175">
        <f>'Domicílios'!C77 * C65*C$29</f>
        <v>7.202307336</v>
      </c>
      <c r="D158" s="175">
        <f>'Domicílios'!D77 * D65*D$29</f>
        <v>14.19418644</v>
      </c>
      <c r="E158" s="175">
        <f>'Domicílios'!E77 * E65*E$29</f>
        <v>2.230661134</v>
      </c>
      <c r="F158" s="175">
        <f>'Domicílios'!F77 * F65*F$29</f>
        <v>3.363003753</v>
      </c>
      <c r="G158" s="176">
        <f>'Domicílios'!G77 * G65*G$29</f>
        <v>0.7241778174</v>
      </c>
      <c r="H158" s="175">
        <f t="shared" ref="H158:H185" si="93">sum(C158:G158)</f>
        <v>27.71433648</v>
      </c>
    </row>
    <row r="159">
      <c r="B159" s="38">
        <v>2024.0</v>
      </c>
      <c r="C159" s="175">
        <f>'Domicílios'!C78 * C66*C$29</f>
        <v>7.343486537</v>
      </c>
      <c r="D159" s="175">
        <f>'Domicílios'!D78 * D66*D$29</f>
        <v>14.49489885</v>
      </c>
      <c r="E159" s="175">
        <f>'Domicílios'!E78 * E66*E$29</f>
        <v>2.292250511</v>
      </c>
      <c r="F159" s="175">
        <f>'Domicílios'!F78 * F66*F$29</f>
        <v>3.457450867</v>
      </c>
      <c r="G159" s="176">
        <f>'Domicílios'!G78 * G66*G$29</f>
        <v>0.7590713493</v>
      </c>
      <c r="H159" s="175">
        <f t="shared" si="93"/>
        <v>28.34715811</v>
      </c>
    </row>
    <row r="160">
      <c r="B160" s="38">
        <v>2025.0</v>
      </c>
      <c r="C160" s="175">
        <f>'Domicílios'!C79 * C67*C$29</f>
        <v>7.485623072</v>
      </c>
      <c r="D160" s="175">
        <f>'Domicílios'!D79 * D67*D$29</f>
        <v>14.7980096</v>
      </c>
      <c r="E160" s="175">
        <f>'Domicílios'!E79 * E67*E$29</f>
        <v>2.35462878</v>
      </c>
      <c r="F160" s="175">
        <f>'Domicílios'!F79 * F67*F$29</f>
        <v>3.553262503</v>
      </c>
      <c r="G160" s="176">
        <f>'Domicílios'!G79 * G67*G$29</f>
        <v>0.7948601075</v>
      </c>
      <c r="H160" s="175">
        <f t="shared" si="93"/>
        <v>28.98638406</v>
      </c>
    </row>
    <row r="161">
      <c r="B161" s="38">
        <v>2026.0</v>
      </c>
      <c r="C161" s="175">
        <f>'Domicílios'!C80 * C68*C$29</f>
        <v>7.628668651</v>
      </c>
      <c r="D161" s="175">
        <f>'Domicílios'!D80 * D68*D$29</f>
        <v>15.10343489</v>
      </c>
      <c r="E161" s="175">
        <f>'Domicílios'!E80 * E68*E$29</f>
        <v>2.417785807</v>
      </c>
      <c r="F161" s="175">
        <f>'Domicílios'!F80 * F68*F$29</f>
        <v>3.650406112</v>
      </c>
      <c r="G161" s="176">
        <f>'Domicílios'!G80 * G68*G$29</f>
        <v>0.8315429398</v>
      </c>
      <c r="H161" s="175">
        <f t="shared" si="93"/>
        <v>29.6318384</v>
      </c>
    </row>
    <row r="162">
      <c r="B162" s="38">
        <v>2027.0</v>
      </c>
      <c r="C162" s="175">
        <f>'Domicílios'!C81 * C69*C$29</f>
        <v>7.772554114</v>
      </c>
      <c r="D162" s="175">
        <f>'Domicílios'!D81 * D69*D$29</f>
        <v>15.4110791</v>
      </c>
      <c r="E162" s="175">
        <f>'Domicílios'!E81 * E69*E$29</f>
        <v>2.481710474</v>
      </c>
      <c r="F162" s="175">
        <f>'Domicílios'!F81 * F69*F$29</f>
        <v>3.748848879</v>
      </c>
      <c r="G162" s="176">
        <f>'Domicílios'!G81 * G69*G$29</f>
        <v>0.8691245102</v>
      </c>
      <c r="H162" s="175">
        <f t="shared" si="93"/>
        <v>30.28331707</v>
      </c>
    </row>
    <row r="163">
      <c r="B163" s="38">
        <v>2028.0</v>
      </c>
      <c r="C163" s="175">
        <f>'Domicílios'!C82 * C70*C$29</f>
        <v>7.917205323</v>
      </c>
      <c r="D163" s="175">
        <f>'Domicílios'!D82 * D70*D$29</f>
        <v>15.7208628</v>
      </c>
      <c r="E163" s="175">
        <f>'Domicílios'!E82 * E70*E$29</f>
        <v>2.546395015</v>
      </c>
      <c r="F163" s="175">
        <f>'Domicílios'!F82 * F70*F$29</f>
        <v>3.848544569</v>
      </c>
      <c r="G163" s="176">
        <f>'Domicílios'!G82 * G70*G$29</f>
        <v>0.9076095425</v>
      </c>
      <c r="H163" s="175">
        <f t="shared" si="93"/>
        <v>30.94061725</v>
      </c>
    </row>
    <row r="164">
      <c r="B164" s="38">
        <v>2029.0</v>
      </c>
      <c r="C164" s="175">
        <f>'Domicílios'!C83 * C71*C$29</f>
        <v>8.062591321</v>
      </c>
      <c r="D164" s="175">
        <f>'Domicílios'!D83 * D71*D$29</f>
        <v>16.03273998</v>
      </c>
      <c r="E164" s="175">
        <f>'Domicílios'!E83 * E71*E$29</f>
        <v>2.611851728</v>
      </c>
      <c r="F164" s="175">
        <f>'Domicílios'!F83 * F71*F$29</f>
        <v>3.949467331</v>
      </c>
      <c r="G164" s="176">
        <f>'Domicílios'!G83 * G71*G$29</f>
        <v>0.9470063673</v>
      </c>
      <c r="H164" s="175">
        <f t="shared" si="93"/>
        <v>31.60365673</v>
      </c>
    </row>
    <row r="165">
      <c r="B165" s="38">
        <v>2030.0</v>
      </c>
      <c r="C165" s="175">
        <f>'Domicílios'!C84 * C72*C$29</f>
        <v>8.208715067</v>
      </c>
      <c r="D165" s="175">
        <f>'Domicílios'!D84 * D72*D$29</f>
        <v>16.34669179</v>
      </c>
      <c r="E165" s="175">
        <f>'Domicílios'!E84 * E72*E$29</f>
        <v>2.678103547</v>
      </c>
      <c r="F165" s="175">
        <f>'Domicílios'!F84 * F72*F$29</f>
        <v>4.051621225</v>
      </c>
      <c r="G165" s="176">
        <f>'Domicílios'!G84 * G72*G$29</f>
        <v>0.9873236042</v>
      </c>
      <c r="H165" s="175">
        <f t="shared" si="93"/>
        <v>32.27245523</v>
      </c>
    </row>
    <row r="166">
      <c r="B166" s="38">
        <v>2031.0</v>
      </c>
      <c r="C166" s="175">
        <f>'Domicílios'!C85 * C73*C$29</f>
        <v>8.355575169</v>
      </c>
      <c r="D166" s="175">
        <f>'Domicílios'!D85 * D73*D$29</f>
        <v>16.66274058</v>
      </c>
      <c r="E166" s="175">
        <f>'Domicílios'!E85 * E73*E$29</f>
        <v>2.745218063</v>
      </c>
      <c r="F166" s="175">
        <f>'Domicílios'!F85 * F73*F$29</f>
        <v>4.154920065</v>
      </c>
      <c r="G166" s="176">
        <f>'Domicílios'!G85 * G73*G$29</f>
        <v>1.028558138</v>
      </c>
      <c r="H166" s="175">
        <f t="shared" si="93"/>
        <v>32.94701201</v>
      </c>
    </row>
    <row r="167">
      <c r="B167" s="38">
        <v>2032.0</v>
      </c>
      <c r="C167" s="175">
        <f>'Domicílios'!C86 * C74*C$29</f>
        <v>8.503145226</v>
      </c>
      <c r="D167" s="175">
        <f>'Domicílios'!D86 * D74*D$29</f>
        <v>16.98086961</v>
      </c>
      <c r="E167" s="175">
        <f>'Domicílios'!E86 * E74*E$29</f>
        <v>2.813252987</v>
      </c>
      <c r="F167" s="175">
        <f>'Domicílios'!F86 * F74*F$29</f>
        <v>4.259252314</v>
      </c>
      <c r="G167" s="176">
        <f>'Domicílios'!G86 * G74*G$29</f>
        <v>1.070707194</v>
      </c>
      <c r="H167" s="175">
        <f t="shared" si="93"/>
        <v>33.62722733</v>
      </c>
    </row>
    <row r="168">
      <c r="B168" s="38">
        <v>2033.0</v>
      </c>
      <c r="C168" s="175">
        <f>'Domicílios'!C87 * C75*C$29</f>
        <v>8.651399137</v>
      </c>
      <c r="D168" s="175">
        <f>'Domicílios'!D87 * D75*D$29</f>
        <v>17.30105852</v>
      </c>
      <c r="E168" s="175">
        <f>'Domicílios'!E87 * E75*E$29</f>
        <v>2.882223508</v>
      </c>
      <c r="F168" s="175">
        <f>'Domicílios'!F87 * F75*F$29</f>
        <v>4.364593789</v>
      </c>
      <c r="G168" s="176">
        <f>'Domicílios'!G87 * G75*G$29</f>
        <v>1.11378231</v>
      </c>
      <c r="H168" s="175">
        <f t="shared" si="93"/>
        <v>34.31305727</v>
      </c>
    </row>
    <row r="169">
      <c r="B169" s="38">
        <v>2034.0</v>
      </c>
      <c r="C169" s="175">
        <f>'Domicílios'!C88 * C76*C$29</f>
        <v>8.800337777</v>
      </c>
      <c r="D169" s="175">
        <f>'Domicílios'!D88 * D76*D$29</f>
        <v>17.62330472</v>
      </c>
      <c r="E169" s="175">
        <f>'Domicílios'!E88 * E76*E$29</f>
        <v>2.952155809</v>
      </c>
      <c r="F169" s="175">
        <f>'Domicílios'!F88 * F76*F$29</f>
        <v>4.470926241</v>
      </c>
      <c r="G169" s="176">
        <f>'Domicílios'!G88 * G76*G$29</f>
        <v>1.157798215</v>
      </c>
      <c r="H169" s="175">
        <f t="shared" si="93"/>
        <v>35.00452276</v>
      </c>
    </row>
    <row r="170">
      <c r="B170" s="38">
        <v>2035.0</v>
      </c>
      <c r="C170" s="175">
        <f>'Domicílios'!C89 * C77*C$29</f>
        <v>8.949984318</v>
      </c>
      <c r="D170" s="175">
        <f>'Domicílios'!D89 * D77*D$29</f>
        <v>17.94759357</v>
      </c>
      <c r="E170" s="175">
        <f>'Domicílios'!E89 * E77*E$29</f>
        <v>3.023070005</v>
      </c>
      <c r="F170" s="175">
        <f>'Domicílios'!F89 * F77*F$29</f>
        <v>4.578231351</v>
      </c>
      <c r="G170" s="176">
        <f>'Domicílios'!G89 * G77*G$29</f>
        <v>1.202766002</v>
      </c>
      <c r="H170" s="175">
        <f t="shared" si="93"/>
        <v>35.70164524</v>
      </c>
    </row>
    <row r="171">
      <c r="B171" s="38">
        <v>2036.0</v>
      </c>
      <c r="C171" s="175">
        <f>'Domicílios'!C90 * C78*C$29</f>
        <v>9.100344458</v>
      </c>
      <c r="D171" s="175">
        <f>'Domicílios'!D90 * D78*D$29</f>
        <v>18.27386398</v>
      </c>
      <c r="E171" s="175">
        <f>'Domicílios'!E90 * E78*E$29</f>
        <v>3.094974417</v>
      </c>
      <c r="F171" s="175">
        <f>'Domicílios'!F90 * F78*F$29</f>
        <v>4.686481153</v>
      </c>
      <c r="G171" s="176">
        <f>'Domicílios'!G90 * G78*G$29</f>
        <v>1.248686252</v>
      </c>
      <c r="H171" s="175">
        <f t="shared" si="93"/>
        <v>36.40435026</v>
      </c>
    </row>
    <row r="172">
      <c r="B172" s="38">
        <v>2037.0</v>
      </c>
      <c r="C172" s="175">
        <f>'Domicílios'!C91 * C79*C$29</f>
        <v>9.25142752</v>
      </c>
      <c r="D172" s="175">
        <f>'Domicílios'!D91 * D79*D$29</f>
        <v>18.60204326</v>
      </c>
      <c r="E172" s="175">
        <f>'Domicílios'!E91 * E79*E$29</f>
        <v>3.167872428</v>
      </c>
      <c r="F172" s="175">
        <f>'Domicílios'!F91 * F79*F$29</f>
        <v>4.795645877</v>
      </c>
      <c r="G172" s="176">
        <f>'Domicílios'!G91 * G79*G$29</f>
        <v>1.295559027</v>
      </c>
      <c r="H172" s="175">
        <f t="shared" si="93"/>
        <v>37.11254811</v>
      </c>
    </row>
    <row r="173">
      <c r="B173" s="38">
        <v>2038.0</v>
      </c>
      <c r="C173" s="175">
        <f>'Domicílios'!C92 * C80*C$29</f>
        <v>9.403285821</v>
      </c>
      <c r="D173" s="175">
        <f>'Domicílios'!D92 * D80*D$29</f>
        <v>18.93215375</v>
      </c>
      <c r="E173" s="175">
        <f>'Domicílios'!E92 * E80*E$29</f>
        <v>3.241774924</v>
      </c>
      <c r="F173" s="175">
        <f>'Domicílios'!F92 * F80*F$29</f>
        <v>4.905704849</v>
      </c>
      <c r="G173" s="176">
        <f>'Domicílios'!G92 * G80*G$29</f>
        <v>1.343393869</v>
      </c>
      <c r="H173" s="175">
        <f t="shared" si="93"/>
        <v>37.82631321</v>
      </c>
    </row>
    <row r="174">
      <c r="B174" s="38">
        <v>2039.0</v>
      </c>
      <c r="C174" s="175">
        <f>'Domicílios'!C93 * C81*C$29</f>
        <v>9.555971087</v>
      </c>
      <c r="D174" s="175">
        <f>'Domicílios'!D93 * D81*D$29</f>
        <v>19.26420974</v>
      </c>
      <c r="E174" s="175">
        <f>'Domicílios'!E93 * E81*E$29</f>
        <v>3.316689554</v>
      </c>
      <c r="F174" s="175">
        <f>'Domicílios'!F93 * F81*F$29</f>
        <v>5.016635842</v>
      </c>
      <c r="G174" s="176">
        <f>'Domicílios'!G93 * G81*G$29</f>
        <v>1.392200112</v>
      </c>
      <c r="H174" s="175">
        <f t="shared" si="93"/>
        <v>38.54570634</v>
      </c>
    </row>
    <row r="175">
      <c r="B175" s="38">
        <v>2040.0</v>
      </c>
      <c r="C175" s="175">
        <f>'Domicílios'!C94 * C82*C$29</f>
        <v>9.709527838</v>
      </c>
      <c r="D175" s="175">
        <f>'Domicílios'!D94 * D82*D$29</f>
        <v>19.59823722</v>
      </c>
      <c r="E175" s="175">
        <f>'Domicílios'!E94 * E82*E$29</f>
        <v>3.392623899</v>
      </c>
      <c r="F175" s="175">
        <f>'Domicílios'!F94 * F82*F$29</f>
        <v>5.12842384</v>
      </c>
      <c r="G175" s="176">
        <f>'Domicílios'!G94 * G82*G$29</f>
        <v>1.441988953</v>
      </c>
      <c r="H175" s="175">
        <f t="shared" si="93"/>
        <v>39.27080175</v>
      </c>
    </row>
    <row r="176">
      <c r="B176" s="38">
        <v>2041.0</v>
      </c>
      <c r="C176" s="175">
        <f>'Domicílios'!C95 * C83*C$29</f>
        <v>9.863992484</v>
      </c>
      <c r="D176" s="175">
        <f>'Domicílios'!D95 * D83*D$29</f>
        <v>19.93428443</v>
      </c>
      <c r="E176" s="175">
        <f>'Domicílios'!E95 * E83*E$29</f>
        <v>3.469590912</v>
      </c>
      <c r="F176" s="175">
        <f>'Domicílios'!F95 * F83*F$29</f>
        <v>5.241052879</v>
      </c>
      <c r="G176" s="176">
        <f>'Domicílios'!G95 * G83*G$29</f>
        <v>1.492768223</v>
      </c>
      <c r="H176" s="175">
        <f t="shared" si="93"/>
        <v>40.00168893</v>
      </c>
    </row>
    <row r="177">
      <c r="B177" s="38">
        <v>2042.0</v>
      </c>
      <c r="C177" s="175">
        <f>'Domicílios'!C96 * C84*C$29</f>
        <v>10.01946491</v>
      </c>
      <c r="D177" s="175">
        <f>'Domicílios'!D96 * D84*D$29</f>
        <v>20.2724377</v>
      </c>
      <c r="E177" s="175">
        <f>'Domicílios'!E96 * E84*E$29</f>
        <v>3.547608485</v>
      </c>
      <c r="F177" s="175">
        <f>'Domicílios'!F96 * F84*F$29</f>
        <v>5.35451569</v>
      </c>
      <c r="G177" s="176">
        <f>'Domicílios'!G96 * G84*G$29</f>
        <v>1.54454315</v>
      </c>
      <c r="H177" s="175">
        <f t="shared" si="93"/>
        <v>40.73856993</v>
      </c>
    </row>
    <row r="178">
      <c r="B178" s="38">
        <v>2043.0</v>
      </c>
      <c r="C178" s="175">
        <f>'Domicílios'!C97 * C85*C$29</f>
        <v>10.17608219</v>
      </c>
      <c r="D178" s="175">
        <f>'Domicílios'!D97 * D85*D$29</f>
        <v>20.61279476</v>
      </c>
      <c r="E178" s="175">
        <f>'Domicílios'!E97 * E85*E$29</f>
        <v>3.626693489</v>
      </c>
      <c r="F178" s="175">
        <f>'Domicílios'!F97 * F85*F$29</f>
        <v>5.468801018</v>
      </c>
      <c r="G178" s="176">
        <f>'Domicílios'!G97 * G85*G$29</f>
        <v>1.597321537</v>
      </c>
      <c r="H178" s="175">
        <f t="shared" si="93"/>
        <v>41.48169299</v>
      </c>
    </row>
    <row r="179">
      <c r="B179" s="38">
        <v>2044.0</v>
      </c>
      <c r="C179" s="175">
        <f>'Domicílios'!C98 * C86*C$29</f>
        <v>10.33391611</v>
      </c>
      <c r="D179" s="175">
        <f>'Domicílios'!D98 * D86*D$29</f>
        <v>20.95540609</v>
      </c>
      <c r="E179" s="175">
        <f>'Domicílios'!E98 * E86*E$29</f>
        <v>3.706845931</v>
      </c>
      <c r="F179" s="175">
        <f>'Domicílios'!F98 * F86*F$29</f>
        <v>5.58388068</v>
      </c>
      <c r="G179" s="176">
        <f>'Domicílios'!G98 * G86*G$29</f>
        <v>1.651109145</v>
      </c>
      <c r="H179" s="175">
        <f t="shared" si="93"/>
        <v>42.23115796</v>
      </c>
    </row>
    <row r="180">
      <c r="B180" s="38">
        <v>2045.0</v>
      </c>
      <c r="C180" s="175">
        <f>'Domicílios'!C99 * C87*C$29</f>
        <v>10.49300282</v>
      </c>
      <c r="D180" s="175">
        <f>'Domicílios'!D99 * D87*D$29</f>
        <v>21.30032008</v>
      </c>
      <c r="E180" s="175">
        <f>'Domicílios'!E99 * E87*E$29</f>
        <v>3.788062337</v>
      </c>
      <c r="F180" s="175">
        <f>'Domicílios'!F99 * F87*F$29</f>
        <v>5.699730911</v>
      </c>
      <c r="G180" s="176">
        <f>'Domicílios'!G99 * G87*G$29</f>
        <v>1.705915357</v>
      </c>
      <c r="H180" s="175">
        <f t="shared" si="93"/>
        <v>42.98703151</v>
      </c>
    </row>
    <row r="181">
      <c r="B181" s="38">
        <v>2046.0</v>
      </c>
      <c r="C181" s="175">
        <f>'Domicílios'!C100 * C88*C$29</f>
        <v>10.65337139</v>
      </c>
      <c r="D181" s="175">
        <f>'Domicílios'!D100 * D88*D$29</f>
        <v>21.64758698</v>
      </c>
      <c r="E181" s="175">
        <f>'Domicílios'!E100 * E88*E$29</f>
        <v>3.870357493</v>
      </c>
      <c r="F181" s="175">
        <f>'Domicílios'!F100 * F88*F$29</f>
        <v>5.816323474</v>
      </c>
      <c r="G181" s="176">
        <f>'Domicílios'!G100 * G88*G$29</f>
        <v>1.761751857</v>
      </c>
      <c r="H181" s="175">
        <f t="shared" si="93"/>
        <v>43.7493912</v>
      </c>
    </row>
    <row r="182">
      <c r="B182" s="38">
        <v>2047.0</v>
      </c>
      <c r="C182" s="175">
        <f>'Domicílios'!C101 * C89*C$29</f>
        <v>10.8151063</v>
      </c>
      <c r="D182" s="175">
        <f>'Domicílios'!D101 * D89*D$29</f>
        <v>21.99729036</v>
      </c>
      <c r="E182" s="175">
        <f>'Domicílios'!E101 * E89*E$29</f>
        <v>3.953758278</v>
      </c>
      <c r="F182" s="175">
        <f>'Domicílios'!F101 * F89*F$29</f>
        <v>5.933643567</v>
      </c>
      <c r="G182" s="176">
        <f>'Domicílios'!G101 * G89*G$29</f>
        <v>1.818628518</v>
      </c>
      <c r="H182" s="175">
        <f t="shared" si="93"/>
        <v>44.51842702</v>
      </c>
    </row>
    <row r="183">
      <c r="B183" s="38">
        <v>2048.0</v>
      </c>
      <c r="C183" s="175">
        <f>'Domicílios'!C102 * C90*C$29</f>
        <v>10.97830632</v>
      </c>
      <c r="D183" s="175">
        <f>'Domicílios'!D102 * D90*D$29</f>
        <v>22.34951071</v>
      </c>
      <c r="E183" s="175">
        <f>'Domicílios'!E102 * E90*E$29</f>
        <v>4.038281697</v>
      </c>
      <c r="F183" s="175">
        <f>'Domicílios'!F102 * F90*F$29</f>
        <v>6.051675539</v>
      </c>
      <c r="G183" s="176">
        <f>'Domicílios'!G102 * G90*G$29</f>
        <v>1.876548634</v>
      </c>
      <c r="H183" s="175">
        <f t="shared" si="93"/>
        <v>45.2943229</v>
      </c>
    </row>
    <row r="184">
      <c r="B184" s="38">
        <v>2049.0</v>
      </c>
      <c r="C184" s="175">
        <f>'Domicílios'!C103 * C91*C$29</f>
        <v>11.14298731</v>
      </c>
      <c r="D184" s="175">
        <f>'Domicílios'!D103 * D91*D$29</f>
        <v>22.70427788</v>
      </c>
      <c r="E184" s="175">
        <f>'Domicílios'!E103 * E91*E$29</f>
        <v>4.123918813</v>
      </c>
      <c r="F184" s="175">
        <f>'Domicílios'!F103 * F91*F$29</f>
        <v>6.170384453</v>
      </c>
      <c r="G184" s="176">
        <f>'Domicílios'!G103 * G91*G$29</f>
        <v>1.93551273</v>
      </c>
      <c r="H184" s="175">
        <f t="shared" si="93"/>
        <v>46.07708119</v>
      </c>
    </row>
    <row r="185">
      <c r="B185" s="42">
        <v>2050.0</v>
      </c>
      <c r="C185" s="177">
        <f>'Domicílios'!C104 * C92*C$29</f>
        <v>11.30913239</v>
      </c>
      <c r="D185" s="177">
        <f>'Domicílios'!D104 * D92*D$29</f>
        <v>23.06159933</v>
      </c>
      <c r="E185" s="177">
        <f>'Domicílios'!E104 * E92*E$29</f>
        <v>4.210660777</v>
      </c>
      <c r="F185" s="177">
        <f>'Domicílios'!F104 * F92*F$29</f>
        <v>6.289730917</v>
      </c>
      <c r="G185" s="178">
        <f>'Domicílios'!G104 * G92*G$29</f>
        <v>1.99552978</v>
      </c>
      <c r="H185" s="175">
        <f t="shared" si="93"/>
        <v>46.86665319</v>
      </c>
    </row>
    <row r="187">
      <c r="C187" s="4" t="s">
        <v>97</v>
      </c>
      <c r="D187" s="24"/>
      <c r="E187" s="24"/>
      <c r="F187" s="24"/>
      <c r="G187" s="5"/>
    </row>
    <row r="188">
      <c r="B188" s="4" t="s">
        <v>1</v>
      </c>
      <c r="C188" s="25" t="s">
        <v>21</v>
      </c>
      <c r="D188" s="25" t="s">
        <v>22</v>
      </c>
      <c r="E188" s="25" t="s">
        <v>23</v>
      </c>
      <c r="F188" s="25" t="s">
        <v>24</v>
      </c>
      <c r="G188" s="7" t="s">
        <v>25</v>
      </c>
      <c r="H188" s="174" t="s">
        <v>56</v>
      </c>
    </row>
    <row r="189">
      <c r="B189" s="38">
        <v>2023.0</v>
      </c>
      <c r="C189" s="175">
        <f>'Domicílios'!C77 * C96*C$30</f>
        <v>7.598953846</v>
      </c>
      <c r="D189" s="175">
        <f>'Domicílios'!D77 * D96*D$30</f>
        <v>16.07073145</v>
      </c>
      <c r="E189" s="175">
        <f>'Domicílios'!E77 * E96*E$30</f>
        <v>2.550423338</v>
      </c>
      <c r="F189" s="175">
        <f>'Domicílios'!F77 * F96*F$30</f>
        <v>5.041819524</v>
      </c>
      <c r="G189" s="176">
        <f>'Domicílios'!G77 * G96*G$30</f>
        <v>0.9642898259</v>
      </c>
      <c r="H189" s="175">
        <f t="shared" ref="H189:H216" si="94">sum(C189:G189)</f>
        <v>32.22621798</v>
      </c>
    </row>
    <row r="190">
      <c r="B190" s="38">
        <v>2024.0</v>
      </c>
      <c r="C190" s="175">
        <f>'Domicílios'!C78 * C97*C$30</f>
        <v>7.765715606</v>
      </c>
      <c r="D190" s="175">
        <f>'Domicílios'!D78 * D97*D$30</f>
        <v>16.50506584</v>
      </c>
      <c r="E190" s="175">
        <f>'Domicílios'!E78 * E97*E$30</f>
        <v>2.637384677</v>
      </c>
      <c r="F190" s="175">
        <f>'Domicílios'!F78 * F97*F$30</f>
        <v>5.315117914</v>
      </c>
      <c r="G190" s="176">
        <f>'Domicílios'!G78 * G97*G$30</f>
        <v>1.031964556</v>
      </c>
      <c r="H190" s="175">
        <f t="shared" si="94"/>
        <v>33.2552486</v>
      </c>
    </row>
    <row r="191">
      <c r="B191" s="38">
        <v>2025.0</v>
      </c>
      <c r="C191" s="175">
        <f>'Domicílios'!C79 * C98*C$30</f>
        <v>7.934014121</v>
      </c>
      <c r="D191" s="175">
        <f>'Domicílios'!D79 * D98*D$30</f>
        <v>16.94488211</v>
      </c>
      <c r="E191" s="175">
        <f>'Domicílios'!E79 * E98*E$30</f>
        <v>2.725897936</v>
      </c>
      <c r="F191" s="175">
        <f>'Domicílios'!F79 * F98*F$30</f>
        <v>5.593942242</v>
      </c>
      <c r="G191" s="176">
        <f>'Domicílios'!G79 * G98*G$30</f>
        <v>1.101667066</v>
      </c>
      <c r="H191" s="175">
        <f t="shared" si="94"/>
        <v>34.30040348</v>
      </c>
    </row>
    <row r="192">
      <c r="B192" s="38">
        <v>2026.0</v>
      </c>
      <c r="C192" s="175">
        <f>'Domicílios'!C80 * C99*C$30</f>
        <v>8.103797951</v>
      </c>
      <c r="D192" s="175">
        <f>'Domicílios'!D80 * D99*D$30</f>
        <v>17.3900799</v>
      </c>
      <c r="E192" s="175">
        <f>'Domicílios'!E80 * E99*E$30</f>
        <v>2.81595388</v>
      </c>
      <c r="F192" s="175">
        <f>'Domicílios'!F80 * F99*F$30</f>
        <v>5.878246441</v>
      </c>
      <c r="G192" s="176">
        <f>'Domicílios'!G80 * G99*G$30</f>
        <v>1.173402906</v>
      </c>
      <c r="H192" s="175">
        <f t="shared" si="94"/>
        <v>35.36148108</v>
      </c>
    </row>
    <row r="193">
      <c r="B193" s="38">
        <v>2027.0</v>
      </c>
      <c r="C193" s="175">
        <f>'Domicílios'!C81 * C100*C$30</f>
        <v>8.274992981</v>
      </c>
      <c r="D193" s="175">
        <f>'Domicílios'!D81 * D100*D$30</f>
        <v>17.84054316</v>
      </c>
      <c r="E193" s="175">
        <f>'Domicílios'!E81 * E100*E$30</f>
        <v>2.907541767</v>
      </c>
      <c r="F193" s="175">
        <f>'Domicílios'!F81 * F100*F$30</f>
        <v>6.167979099</v>
      </c>
      <c r="G193" s="176">
        <f>'Domicílios'!G81 * G100*G$30</f>
        <v>1.247185144</v>
      </c>
      <c r="H193" s="175">
        <f t="shared" si="94"/>
        <v>36.43824215</v>
      </c>
    </row>
    <row r="194">
      <c r="B194" s="38">
        <v>2028.0</v>
      </c>
      <c r="C194" s="175">
        <f>'Domicílios'!C82 * C101*C$30</f>
        <v>8.447519143</v>
      </c>
      <c r="D194" s="175">
        <f>'Domicílios'!D82 * D101*D$30</f>
        <v>18.29617247</v>
      </c>
      <c r="E194" s="175">
        <f>'Domicílios'!E82 * E101*E$30</f>
        <v>3.000654437</v>
      </c>
      <c r="F194" s="175">
        <f>'Domicílios'!F82 * F101*F$30</f>
        <v>6.463061658</v>
      </c>
      <c r="G194" s="176">
        <f>'Domicílios'!G82 * G101*G$30</f>
        <v>1.323026742</v>
      </c>
      <c r="H194" s="175">
        <f t="shared" si="94"/>
        <v>37.53043445</v>
      </c>
    </row>
    <row r="195">
      <c r="B195" s="38">
        <v>2029.0</v>
      </c>
      <c r="C195" s="175">
        <f>'Domicílios'!C83 * C102*C$30</f>
        <v>8.621341877</v>
      </c>
      <c r="D195" s="175">
        <f>'Domicílios'!D83 * D102*D$30</f>
        <v>18.75690572</v>
      </c>
      <c r="E195" s="175">
        <f>'Domicílios'!E83 * E102*E$30</f>
        <v>3.095308243</v>
      </c>
      <c r="F195" s="175">
        <f>'Domicílios'!F83 * F102*F$30</f>
        <v>6.763444386</v>
      </c>
      <c r="G195" s="176">
        <f>'Domicílios'!G83 * G102*G$30</f>
        <v>1.400945829</v>
      </c>
      <c r="H195" s="175">
        <f t="shared" si="94"/>
        <v>38.63794606</v>
      </c>
    </row>
    <row r="196">
      <c r="B196" s="38">
        <v>2030.0</v>
      </c>
      <c r="C196" s="175">
        <f>'Domicílios'!C84 * C103*C$30</f>
        <v>8.796462705</v>
      </c>
      <c r="D196" s="175">
        <f>'Domicílios'!D84 * D103*D$30</f>
        <v>19.22271184</v>
      </c>
      <c r="E196" s="175">
        <f>'Domicílios'!E84 * E103*E$30</f>
        <v>3.191532486</v>
      </c>
      <c r="F196" s="175">
        <f>'Domicílios'!F84 * F103*F$30</f>
        <v>7.069126691</v>
      </c>
      <c r="G196" s="176">
        <f>'Domicílios'!G84 * G103*G$30</f>
        <v>1.480961116</v>
      </c>
      <c r="H196" s="175">
        <f t="shared" si="94"/>
        <v>39.76079484</v>
      </c>
    </row>
    <row r="197">
      <c r="B197" s="38">
        <v>2031.0</v>
      </c>
      <c r="C197" s="175">
        <f>'Domicílios'!C85 * C104*C$30</f>
        <v>8.972878532</v>
      </c>
      <c r="D197" s="175">
        <f>'Domicílios'!D85 * D104*D$30</f>
        <v>19.6936082</v>
      </c>
      <c r="E197" s="175">
        <f>'Domicílios'!E85 * E104*E$30</f>
        <v>3.28941052</v>
      </c>
      <c r="F197" s="175">
        <f>'Domicílios'!F85 * F104*F$30</f>
        <v>7.379948595</v>
      </c>
      <c r="G197" s="176">
        <f>'Domicílios'!G85 * G104*G$30</f>
        <v>1.563073639</v>
      </c>
      <c r="H197" s="175">
        <f t="shared" si="94"/>
        <v>40.89891949</v>
      </c>
    </row>
    <row r="198">
      <c r="B198" s="38">
        <v>2032.0</v>
      </c>
      <c r="C198" s="175">
        <f>'Domicílios'!C86 * C105*C$30</f>
        <v>9.150559367</v>
      </c>
      <c r="D198" s="175">
        <f>'Domicílios'!D86 * D105*D$30</f>
        <v>20.16956647</v>
      </c>
      <c r="E198" s="175">
        <f>'Domicílios'!E86 * E105*E$30</f>
        <v>3.389015468</v>
      </c>
      <c r="F198" s="175">
        <f>'Domicílios'!F86 * F105*F$30</f>
        <v>7.695694116</v>
      </c>
      <c r="G198" s="176">
        <f>'Domicílios'!G86 * G105*G$30</f>
        <v>1.647284209</v>
      </c>
      <c r="H198" s="175">
        <f t="shared" si="94"/>
        <v>42.05211963</v>
      </c>
    </row>
    <row r="199">
      <c r="B199" s="38">
        <v>2033.0</v>
      </c>
      <c r="C199" s="175">
        <f>'Domicílios'!C87 * C106*C$30</f>
        <v>9.329475334</v>
      </c>
      <c r="D199" s="175">
        <f>'Domicílios'!D87 * D106*D$30</f>
        <v>20.65055384</v>
      </c>
      <c r="E199" s="175">
        <f>'Domicílios'!E87 * E106*E$30</f>
        <v>3.490370323</v>
      </c>
      <c r="F199" s="175">
        <f>'Domicílios'!F87 * F106*F$30</f>
        <v>8.016295124</v>
      </c>
      <c r="G199" s="176">
        <f>'Domicílios'!G87 * G106*G$30</f>
        <v>1.733615276</v>
      </c>
      <c r="H199" s="175">
        <f t="shared" si="94"/>
        <v>43.2203099</v>
      </c>
    </row>
    <row r="200">
      <c r="B200" s="38">
        <v>2034.0</v>
      </c>
      <c r="C200" s="175">
        <f>'Domicílios'!C88 * C107*C$30</f>
        <v>9.5096255</v>
      </c>
      <c r="D200" s="175">
        <f>'Domicílios'!D88 * D107*D$30</f>
        <v>21.13655848</v>
      </c>
      <c r="E200" s="175">
        <f>'Domicílios'!E88 * E107*E$30</f>
        <v>3.593511711</v>
      </c>
      <c r="F200" s="175">
        <f>'Domicílios'!F88 * F107*F$30</f>
        <v>8.341692936</v>
      </c>
      <c r="G200" s="176">
        <f>'Domicílios'!G88 * G107*G$30</f>
        <v>1.822094725</v>
      </c>
      <c r="H200" s="175">
        <f t="shared" si="94"/>
        <v>44.40348335</v>
      </c>
    </row>
    <row r="201">
      <c r="B201" s="38">
        <v>2035.0</v>
      </c>
      <c r="C201" s="175">
        <f>'Domicílios'!C89 * C108*C$30</f>
        <v>9.691033124</v>
      </c>
      <c r="D201" s="175">
        <f>'Domicílios'!D89 * D108*D$30</f>
        <v>21.62755423</v>
      </c>
      <c r="E201" s="175">
        <f>'Domicílios'!E89 * E108*E$30</f>
        <v>3.698469354</v>
      </c>
      <c r="F201" s="175">
        <f>'Domicílios'!F89 * F108*F$30</f>
        <v>8.671827882</v>
      </c>
      <c r="G201" s="176">
        <f>'Domicílios'!G89 * G108*G$30</f>
        <v>1.912745246</v>
      </c>
      <c r="H201" s="175">
        <f t="shared" si="94"/>
        <v>45.60162984</v>
      </c>
    </row>
    <row r="202">
      <c r="B202" s="38">
        <v>2036.0</v>
      </c>
      <c r="C202" s="175">
        <f>'Domicílios'!C90 * C109*C$30</f>
        <v>9.873702728</v>
      </c>
      <c r="D202" s="175">
        <f>'Domicílios'!D90 * D109*D$30</f>
        <v>22.12345855</v>
      </c>
      <c r="E202" s="175">
        <f>'Domicílios'!E90 * E109*E$30</f>
        <v>3.805258817</v>
      </c>
      <c r="F202" s="175">
        <f>'Domicílios'!F90 * F109*F$30</f>
        <v>9.006620946</v>
      </c>
      <c r="G202" s="176">
        <f>'Domicílios'!G90 * G109*G$30</f>
        <v>2.005572935</v>
      </c>
      <c r="H202" s="175">
        <f t="shared" si="94"/>
        <v>46.81461398</v>
      </c>
    </row>
    <row r="203">
      <c r="B203" s="38">
        <v>2037.0</v>
      </c>
      <c r="C203" s="175">
        <f>'Domicílios'!C91 * C110*C$30</f>
        <v>10.05764286</v>
      </c>
      <c r="D203" s="175">
        <f>'Domicílios'!D91 * D110*D$30</f>
        <v>22.62417359</v>
      </c>
      <c r="E203" s="175">
        <f>'Domicílios'!E91 * E110*E$30</f>
        <v>3.913889623</v>
      </c>
      <c r="F203" s="175">
        <f>'Domicílios'!F91 * F110*F$30</f>
        <v>9.345987788</v>
      </c>
      <c r="G203" s="176">
        <f>'Domicílios'!G91 * G110*G$30</f>
        <v>2.10058267</v>
      </c>
      <c r="H203" s="175">
        <f t="shared" si="94"/>
        <v>48.04227654</v>
      </c>
    </row>
    <row r="204">
      <c r="B204" s="38">
        <v>2038.0</v>
      </c>
      <c r="C204" s="175">
        <f>'Domicílios'!C92 * C111*C$30</f>
        <v>10.24290902</v>
      </c>
      <c r="D204" s="175">
        <f>'Domicílios'!D92 * D111*D$30</f>
        <v>23.12971628</v>
      </c>
      <c r="E204" s="175">
        <f>'Domicílios'!E92 * E111*E$30</f>
        <v>4.024380546</v>
      </c>
      <c r="F204" s="175">
        <f>'Domicílios'!F92 * F111*F$30</f>
        <v>9.689860154</v>
      </c>
      <c r="G204" s="176">
        <f>'Domicílios'!G92 * G111*G$30</f>
        <v>2.197794467</v>
      </c>
      <c r="H204" s="175">
        <f t="shared" si="94"/>
        <v>49.28466046</v>
      </c>
    </row>
    <row r="205">
      <c r="B205" s="38">
        <v>2039.0</v>
      </c>
      <c r="C205" s="175">
        <f>'Domicílios'!C93 * C112*C$30</f>
        <v>10.4295565</v>
      </c>
      <c r="D205" s="175">
        <f>'Domicílios'!D93 * D112*D$30</f>
        <v>23.64009432</v>
      </c>
      <c r="E205" s="175">
        <f>'Domicílios'!E93 * E112*E$30</f>
        <v>4.136746435</v>
      </c>
      <c r="F205" s="175">
        <f>'Domicílios'!F93 * F112*F$30</f>
        <v>10.03816585</v>
      </c>
      <c r="G205" s="176">
        <f>'Domicílios'!G93 * G112*G$30</f>
        <v>2.297228204</v>
      </c>
      <c r="H205" s="175">
        <f t="shared" si="94"/>
        <v>50.54179131</v>
      </c>
    </row>
    <row r="206">
      <c r="B206" s="38">
        <v>2040.0</v>
      </c>
      <c r="C206" s="175">
        <f>'Domicílios'!C94 * C113*C$30</f>
        <v>10.6176332</v>
      </c>
      <c r="D206" s="175">
        <f>'Domicílios'!D94 * D113*D$30</f>
        <v>24.15533039</v>
      </c>
      <c r="E206" s="175">
        <f>'Domicílios'!E94 * E113*E$30</f>
        <v>4.25100209</v>
      </c>
      <c r="F206" s="175">
        <f>'Domicílios'!F94 * F113*F$30</f>
        <v>10.39084632</v>
      </c>
      <c r="G206" s="176">
        <f>'Domicílios'!G94 * G113*G$30</f>
        <v>2.398907018</v>
      </c>
      <c r="H206" s="175">
        <f t="shared" si="94"/>
        <v>51.81371902</v>
      </c>
    </row>
    <row r="207">
      <c r="B207" s="38">
        <v>2041.0</v>
      </c>
      <c r="C207" s="175">
        <f>'Domicílios'!C95 * C114*C$30</f>
        <v>10.8071785</v>
      </c>
      <c r="D207" s="175">
        <f>'Domicílios'!D95 * D114*D$30</f>
        <v>24.67547549</v>
      </c>
      <c r="E207" s="175">
        <f>'Domicílios'!E95 * E114*E$30</f>
        <v>4.367169105</v>
      </c>
      <c r="F207" s="175">
        <f>'Domicílios'!F95 * F114*F$30</f>
        <v>10.74784093</v>
      </c>
      <c r="G207" s="176">
        <f>'Domicílios'!G95 * G114*G$30</f>
        <v>2.502848661</v>
      </c>
      <c r="H207" s="175">
        <f t="shared" si="94"/>
        <v>53.10051268</v>
      </c>
    </row>
    <row r="208">
      <c r="B208" s="38">
        <v>2042.0</v>
      </c>
      <c r="C208" s="175">
        <f>'Domicílios'!C96 * C115*C$30</f>
        <v>10.99830178</v>
      </c>
      <c r="D208" s="175">
        <f>'Domicílios'!D96 * D115*D$30</f>
        <v>25.20062911</v>
      </c>
      <c r="E208" s="175">
        <f>'Domicílios'!E96 * E115*E$30</f>
        <v>4.485275469</v>
      </c>
      <c r="F208" s="175">
        <f>'Domicílios'!F96 * F115*F$30</f>
        <v>11.10910678</v>
      </c>
      <c r="G208" s="176">
        <f>'Domicílios'!G96 * G115*G$30</f>
        <v>2.609066541</v>
      </c>
      <c r="H208" s="175">
        <f t="shared" si="94"/>
        <v>54.40237968</v>
      </c>
    </row>
    <row r="209">
      <c r="B209" s="38">
        <v>2043.0</v>
      </c>
      <c r="C209" s="175">
        <f>'Domicílios'!C97 * C116*C$30</f>
        <v>11.19115414</v>
      </c>
      <c r="D209" s="175">
        <f>'Domicílios'!D97 * D116*D$30</f>
        <v>25.73090703</v>
      </c>
      <c r="E209" s="175">
        <f>'Domicílios'!E97 * E116*E$30</f>
        <v>4.605348135</v>
      </c>
      <c r="F209" s="175">
        <f>'Domicílios'!F97 * F116*F$30</f>
        <v>11.47459319</v>
      </c>
      <c r="G209" s="176">
        <f>'Domicílios'!G97 * G116*G$30</f>
        <v>2.71757838</v>
      </c>
      <c r="H209" s="175">
        <f t="shared" si="94"/>
        <v>55.71958087</v>
      </c>
    </row>
    <row r="210">
      <c r="B210" s="38">
        <v>2044.0</v>
      </c>
      <c r="C210" s="175">
        <f>'Domicílios'!C98 * C117*C$30</f>
        <v>11.38581586</v>
      </c>
      <c r="D210" s="175">
        <f>'Domicílios'!D98 * D117*D$30</f>
        <v>26.26636787</v>
      </c>
      <c r="E210" s="175">
        <f>'Domicílios'!E98 * E117*E$30</f>
        <v>4.72739277</v>
      </c>
      <c r="F210" s="175">
        <f>'Domicílios'!F98 * F117*F$30</f>
        <v>11.84421375</v>
      </c>
      <c r="G210" s="176">
        <f>'Domicílios'!G98 * G117*G$30</f>
        <v>2.828398449</v>
      </c>
      <c r="H210" s="175">
        <f t="shared" si="94"/>
        <v>57.0521887</v>
      </c>
    </row>
    <row r="211">
      <c r="B211" s="38">
        <v>2045.0</v>
      </c>
      <c r="C211" s="175">
        <f>'Domicílios'!C99 * C118*C$30</f>
        <v>11.58232845</v>
      </c>
      <c r="D211" s="175">
        <f>'Domicílios'!D99 * D118*D$30</f>
        <v>26.80706876</v>
      </c>
      <c r="E211" s="175">
        <f>'Domicílios'!E99 * E118*E$30</f>
        <v>4.851410443</v>
      </c>
      <c r="F211" s="175">
        <f>'Domicílios'!F99 * F118*F$30</f>
        <v>12.21789017</v>
      </c>
      <c r="G211" s="176">
        <f>'Domicílios'!G99 * G118*G$30</f>
        <v>2.941547226</v>
      </c>
      <c r="H211" s="175">
        <f t="shared" si="94"/>
        <v>58.40024505</v>
      </c>
    </row>
    <row r="212">
      <c r="B212" s="38">
        <v>2046.0</v>
      </c>
      <c r="C212" s="175">
        <f>'Domicílios'!C100 * C119*C$30</f>
        <v>11.78072583</v>
      </c>
      <c r="D212" s="175">
        <f>'Domicílios'!D100 * D119*D$30</f>
        <v>27.35307029</v>
      </c>
      <c r="E212" s="175">
        <f>'Domicílios'!E100 * E119*E$30</f>
        <v>4.977425488</v>
      </c>
      <c r="F212" s="175">
        <f>'Domicílios'!F100 * F119*F$30</f>
        <v>12.59553355</v>
      </c>
      <c r="G212" s="176">
        <f>'Domicílios'!G100 * G119*G$30</f>
        <v>3.057049302</v>
      </c>
      <c r="H212" s="175">
        <f t="shared" si="94"/>
        <v>59.76380446</v>
      </c>
    </row>
    <row r="213">
      <c r="B213" s="38">
        <v>2047.0</v>
      </c>
      <c r="C213" s="175">
        <f>'Domicílios'!C101 * C120*C$30</f>
        <v>11.98110354</v>
      </c>
      <c r="D213" s="175">
        <f>'Domicílios'!D101 * D120*D$30</f>
        <v>27.90447632</v>
      </c>
      <c r="E213" s="175">
        <f>'Domicílios'!E101 * E120*E$30</f>
        <v>5.105478032</v>
      </c>
      <c r="F213" s="175">
        <f>'Domicílios'!F101 * F120*F$30</f>
        <v>12.97708316</v>
      </c>
      <c r="G213" s="176">
        <f>'Domicílios'!G101 * G120*G$30</f>
        <v>3.174926308</v>
      </c>
      <c r="H213" s="175">
        <f t="shared" si="94"/>
        <v>61.14306736</v>
      </c>
    </row>
    <row r="214">
      <c r="B214" s="38">
        <v>2048.0</v>
      </c>
      <c r="C214" s="175">
        <f>'Domicílios'!C102 * C121*C$30</f>
        <v>12.1835736</v>
      </c>
      <c r="D214" s="175">
        <f>'Domicílios'!D102 * D121*D$30</f>
        <v>28.46138852</v>
      </c>
      <c r="E214" s="175">
        <f>'Domicílios'!E102 * E121*E$30</f>
        <v>5.235595819</v>
      </c>
      <c r="F214" s="175">
        <f>'Domicílios'!F102 * F121*F$30</f>
        <v>13.36247636</v>
      </c>
      <c r="G214" s="176">
        <f>'Domicílios'!G102 * G121*G$30</f>
        <v>3.29518844</v>
      </c>
      <c r="H214" s="175">
        <f t="shared" si="94"/>
        <v>62.53822274</v>
      </c>
    </row>
    <row r="215">
      <c r="B215" s="38">
        <v>2049.0</v>
      </c>
      <c r="C215" s="175">
        <f>'Domicílios'!C103 * C122*C$30</f>
        <v>12.3881566</v>
      </c>
      <c r="D215" s="175">
        <f>'Domicílios'!D103 * D122*D$30</f>
        <v>29.02384538</v>
      </c>
      <c r="E215" s="175">
        <f>'Domicílios'!E103 * E122*E$30</f>
        <v>5.367773038</v>
      </c>
      <c r="F215" s="175">
        <f>'Domicílios'!F103 * F122*F$30</f>
        <v>13.75160742</v>
      </c>
      <c r="G215" s="176">
        <f>'Domicílios'!G103 * G122*G$30</f>
        <v>3.417840851</v>
      </c>
      <c r="H215" s="175">
        <f t="shared" si="94"/>
        <v>63.94922329</v>
      </c>
    </row>
    <row r="216">
      <c r="B216" s="42">
        <v>2050.0</v>
      </c>
      <c r="C216" s="177">
        <f>'Domicílios'!C104 * C123*C$30</f>
        <v>12.59483671</v>
      </c>
      <c r="D216" s="177">
        <f>'Domicílios'!D104 * D123*D$30</f>
        <v>29.59185725</v>
      </c>
      <c r="E216" s="177">
        <f>'Domicílios'!E104 * E123*E$30</f>
        <v>5.502003662</v>
      </c>
      <c r="F216" s="177">
        <f>'Domicílios'!F104 * F123*F$30</f>
        <v>14.14435894</v>
      </c>
      <c r="G216" s="178">
        <f>'Domicílios'!G104 * G123*G$30</f>
        <v>3.542903446</v>
      </c>
      <c r="H216" s="175">
        <f t="shared" si="94"/>
        <v>65.37596001</v>
      </c>
    </row>
  </sheetData>
  <mergeCells count="11">
    <mergeCell ref="B20:G20"/>
    <mergeCell ref="B26:G26"/>
    <mergeCell ref="C156:G156"/>
    <mergeCell ref="C187:G187"/>
    <mergeCell ref="B2:G2"/>
    <mergeCell ref="B8:G8"/>
    <mergeCell ref="B14:G14"/>
    <mergeCell ref="C32:G32"/>
    <mergeCell ref="C63:G63"/>
    <mergeCell ref="C94:G94"/>
    <mergeCell ref="C125:G125"/>
  </mergeCells>
  <drawing r:id="rId1"/>
  <tableParts count="6">
    <tablePart r:id="rId8"/>
    <tablePart r:id="rId9"/>
    <tablePart r:id="rId10"/>
    <tablePart r:id="rId11"/>
    <tablePart r:id="rId12"/>
    <tablePart r:id="rId13"/>
  </tableParts>
</worksheet>
</file>