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B7E1CC0-D67D-41B0-965B-34C4C33F8D97}" xr6:coauthVersionLast="47" xr6:coauthVersionMax="47" xr10:uidLastSave="{00000000-0000-0000-0000-000000000000}"/>
  <bookViews>
    <workbookView xWindow="-108" yWindow="-108" windowWidth="23256" windowHeight="12576" activeTab="3" xr2:uid="{0DF2C7D0-DFD0-49EC-9353-F442B7CC820E}"/>
  </bookViews>
  <sheets>
    <sheet name="1(A,B)" sheetId="7" r:id="rId1"/>
    <sheet name="1(C)" sheetId="8" r:id="rId2"/>
    <sheet name="3(A,B,C)" sheetId="9" r:id="rId3"/>
    <sheet name="4(A,B,C)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0" l="1"/>
  <c r="C63" i="10"/>
  <c r="C7" i="10"/>
  <c r="C6" i="10"/>
  <c r="D6" i="10" s="1"/>
  <c r="E7" i="10" l="1"/>
  <c r="C8" i="10"/>
  <c r="D7" i="10"/>
  <c r="E6" i="10"/>
  <c r="D63" i="10"/>
  <c r="C64" i="10"/>
  <c r="D64" i="10" l="1"/>
  <c r="C65" i="10"/>
  <c r="E64" i="10"/>
  <c r="E63" i="10"/>
  <c r="C9" i="10"/>
  <c r="D8" i="10"/>
  <c r="D65" i="10" l="1"/>
  <c r="C66" i="10"/>
  <c r="C10" i="10"/>
  <c r="D9" i="10"/>
  <c r="E9" i="10" s="1"/>
  <c r="E8" i="10"/>
  <c r="E65" i="10" l="1"/>
  <c r="C11" i="10"/>
  <c r="D10" i="10"/>
  <c r="C67" i="10"/>
  <c r="D66" i="10"/>
  <c r="E66" i="10"/>
  <c r="D11" i="10" l="1"/>
  <c r="C12" i="10"/>
  <c r="D67" i="10"/>
  <c r="C68" i="10"/>
  <c r="E10" i="10"/>
  <c r="E11" i="10"/>
  <c r="C13" i="10" l="1"/>
  <c r="D12" i="10"/>
  <c r="E12" i="10"/>
  <c r="C69" i="10"/>
  <c r="D68" i="10"/>
  <c r="E67" i="10"/>
  <c r="D13" i="10" l="1"/>
  <c r="C14" i="10"/>
  <c r="E13" i="10"/>
  <c r="C70" i="10"/>
  <c r="D69" i="10"/>
  <c r="E68" i="10"/>
  <c r="C71" i="10" l="1"/>
  <c r="D70" i="10"/>
  <c r="D14" i="10"/>
  <c r="C15" i="10"/>
  <c r="E69" i="10"/>
  <c r="E14" i="10" l="1"/>
  <c r="C72" i="10"/>
  <c r="D71" i="10"/>
  <c r="E71" i="10" s="1"/>
  <c r="E70" i="10"/>
  <c r="D15" i="10"/>
  <c r="E15" i="10" s="1"/>
  <c r="C16" i="10"/>
  <c r="D72" i="10" l="1"/>
  <c r="E72" i="10" s="1"/>
  <c r="C74" i="10"/>
  <c r="C73" i="10"/>
  <c r="D73" i="10" s="1"/>
  <c r="E73" i="10" s="1"/>
  <c r="C17" i="10"/>
  <c r="D16" i="10"/>
  <c r="E16" i="10" s="1"/>
  <c r="C18" i="10" l="1"/>
  <c r="D17" i="10"/>
  <c r="E17" i="10" s="1"/>
  <c r="C75" i="10"/>
  <c r="D74" i="10"/>
  <c r="E74" i="10" s="1"/>
  <c r="D75" i="10" l="1"/>
  <c r="E75" i="10" s="1"/>
  <c r="C76" i="10"/>
  <c r="C19" i="10"/>
  <c r="D18" i="10"/>
  <c r="E18" i="10" s="1"/>
  <c r="D19" i="10" l="1"/>
  <c r="E19" i="10" s="1"/>
  <c r="C20" i="10"/>
  <c r="D76" i="10"/>
  <c r="E76" i="10" s="1"/>
  <c r="C77" i="10"/>
  <c r="D20" i="10" l="1"/>
  <c r="E20" i="10" s="1"/>
  <c r="C21" i="10"/>
  <c r="C78" i="10"/>
  <c r="D77" i="10"/>
  <c r="E77" i="10" s="1"/>
  <c r="C79" i="10" l="1"/>
  <c r="D78" i="10"/>
  <c r="E78" i="10" s="1"/>
  <c r="D21" i="10"/>
  <c r="E21" i="10" s="1"/>
  <c r="C22" i="10"/>
  <c r="C80" i="10" l="1"/>
  <c r="D79" i="10"/>
  <c r="E79" i="10" s="1"/>
  <c r="D22" i="10"/>
  <c r="E22" i="10" s="1"/>
  <c r="C23" i="10"/>
  <c r="D23" i="10" l="1"/>
  <c r="E23" i="10" s="1"/>
  <c r="C24" i="10"/>
  <c r="D80" i="10"/>
  <c r="E80" i="10" s="1"/>
  <c r="C81" i="10"/>
  <c r="C25" i="10" l="1"/>
  <c r="D24" i="10"/>
  <c r="E24" i="10" s="1"/>
  <c r="D81" i="10"/>
  <c r="E81" i="10" s="1"/>
  <c r="C82" i="10"/>
  <c r="C26" i="10" l="1"/>
  <c r="D25" i="10"/>
  <c r="E25" i="10" s="1"/>
  <c r="C83" i="10"/>
  <c r="D82" i="10"/>
  <c r="E82" i="10" s="1"/>
  <c r="C27" i="10" l="1"/>
  <c r="D26" i="10"/>
  <c r="E26" i="10" s="1"/>
  <c r="D83" i="10"/>
  <c r="E83" i="10" s="1"/>
  <c r="C84" i="10"/>
  <c r="D84" i="10" s="1"/>
  <c r="C85" i="10"/>
  <c r="D27" i="10" l="1"/>
  <c r="E27" i="10" s="1"/>
  <c r="C28" i="10"/>
  <c r="C86" i="10"/>
  <c r="D85" i="10"/>
  <c r="E85" i="10" s="1"/>
  <c r="E84" i="10"/>
  <c r="D28" i="10" l="1"/>
  <c r="E28" i="10" s="1"/>
  <c r="C29" i="10"/>
  <c r="C87" i="10"/>
  <c r="D86" i="10"/>
  <c r="E86" i="10" s="1"/>
  <c r="C88" i="10" l="1"/>
  <c r="D87" i="10"/>
  <c r="E87" i="10" s="1"/>
  <c r="C30" i="10"/>
  <c r="D29" i="10"/>
  <c r="E29" i="10" s="1"/>
  <c r="D30" i="10" l="1"/>
  <c r="E30" i="10" s="1"/>
  <c r="C31" i="10"/>
  <c r="D88" i="10"/>
  <c r="E88" i="10" s="1"/>
  <c r="C89" i="10"/>
  <c r="D89" i="10" l="1"/>
  <c r="E89" i="10" s="1"/>
  <c r="C90" i="10"/>
  <c r="D31" i="10"/>
  <c r="E31" i="10" s="1"/>
  <c r="C32" i="10"/>
  <c r="C91" i="10" l="1"/>
  <c r="D90" i="10"/>
  <c r="E90" i="10" s="1"/>
  <c r="C33" i="10"/>
  <c r="D32" i="10"/>
  <c r="E32" i="10" s="1"/>
  <c r="D91" i="10" l="1"/>
  <c r="E91" i="10" s="1"/>
  <c r="C92" i="10"/>
  <c r="C34" i="10"/>
  <c r="D33" i="10"/>
  <c r="E33" i="10" s="1"/>
  <c r="C35" i="10" l="1"/>
  <c r="D34" i="10"/>
  <c r="E34" i="10" s="1"/>
  <c r="C93" i="10"/>
  <c r="D92" i="10"/>
  <c r="E92" i="10" s="1"/>
  <c r="C94" i="10" l="1"/>
  <c r="D93" i="10"/>
  <c r="E93" i="10" s="1"/>
  <c r="D35" i="10"/>
  <c r="E35" i="10" s="1"/>
  <c r="C36" i="10"/>
  <c r="D36" i="10" l="1"/>
  <c r="E36" i="10" s="1"/>
  <c r="C37" i="10"/>
  <c r="C96" i="10"/>
  <c r="C95" i="10"/>
  <c r="D95" i="10" s="1"/>
  <c r="E95" i="10" s="1"/>
  <c r="D94" i="10"/>
  <c r="E94" i="10" s="1"/>
  <c r="D96" i="10" l="1"/>
  <c r="E96" i="10" s="1"/>
  <c r="C97" i="10"/>
  <c r="C38" i="10"/>
  <c r="D37" i="10"/>
  <c r="E37" i="10" s="1"/>
  <c r="D38" i="10" l="1"/>
  <c r="E38" i="10" s="1"/>
  <c r="C39" i="10"/>
  <c r="D97" i="10"/>
  <c r="E97" i="10" s="1"/>
  <c r="C98" i="10"/>
  <c r="C99" i="10" l="1"/>
  <c r="D98" i="10"/>
  <c r="E98" i="10" s="1"/>
  <c r="D39" i="10"/>
  <c r="E39" i="10" s="1"/>
  <c r="C40" i="10"/>
  <c r="C41" i="10" l="1"/>
  <c r="D40" i="10"/>
  <c r="E40" i="10" s="1"/>
  <c r="D99" i="10"/>
  <c r="E99" i="10" s="1"/>
  <c r="C100" i="10"/>
  <c r="C101" i="10" l="1"/>
  <c r="D100" i="10"/>
  <c r="E100" i="10" s="1"/>
  <c r="C42" i="10"/>
  <c r="D41" i="10"/>
  <c r="E41" i="10" s="1"/>
  <c r="C43" i="10" l="1"/>
  <c r="D42" i="10"/>
  <c r="E42" i="10" s="1"/>
  <c r="E101" i="10"/>
  <c r="C103" i="10"/>
  <c r="D43" i="10" l="1"/>
  <c r="E43" i="10" s="1"/>
  <c r="C44" i="10"/>
  <c r="D44" i="10" l="1"/>
  <c r="E44" i="10" s="1"/>
  <c r="C45" i="10"/>
  <c r="C46" i="10" l="1"/>
  <c r="D45" i="10"/>
  <c r="E45" i="10" s="1"/>
  <c r="D46" i="10" l="1"/>
  <c r="E46" i="10" s="1"/>
  <c r="C47" i="10"/>
  <c r="D47" i="10" l="1"/>
  <c r="E47" i="10" s="1"/>
  <c r="C48" i="10"/>
  <c r="C49" i="10" l="1"/>
  <c r="D48" i="10"/>
  <c r="E48" i="10" s="1"/>
  <c r="C50" i="10" l="1"/>
  <c r="D49" i="10"/>
  <c r="E49" i="10" s="1"/>
  <c r="C51" i="10" l="1"/>
  <c r="D50" i="10"/>
  <c r="E50" i="10" s="1"/>
  <c r="D51" i="10" l="1"/>
  <c r="E51" i="10" s="1"/>
  <c r="C52" i="10"/>
  <c r="D52" i="10" l="1"/>
  <c r="E52" i="10" s="1"/>
  <c r="C53" i="10"/>
  <c r="C54" i="10" l="1"/>
  <c r="D53" i="10"/>
  <c r="E53" i="10" s="1"/>
  <c r="D54" i="10" l="1"/>
  <c r="E54" i="10" s="1"/>
  <c r="C59" i="10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S8" i="9"/>
  <c r="P6" i="9"/>
  <c r="S11" i="9" s="1"/>
  <c r="S12" i="9" s="1"/>
  <c r="P15" i="9"/>
  <c r="K28" i="8"/>
  <c r="L28" i="8"/>
  <c r="M28" i="8"/>
  <c r="N28" i="8"/>
  <c r="O28" i="8"/>
  <c r="K29" i="8"/>
  <c r="L29" i="8"/>
  <c r="M29" i="8"/>
  <c r="N29" i="8"/>
  <c r="K30" i="8"/>
  <c r="K31" i="8"/>
  <c r="K32" i="8"/>
  <c r="K33" i="8"/>
  <c r="K34" i="8"/>
  <c r="K35" i="8"/>
  <c r="R35" i="8"/>
  <c r="S35" i="8"/>
  <c r="K36" i="8"/>
  <c r="R36" i="8"/>
  <c r="K37" i="8"/>
  <c r="R37" i="8"/>
  <c r="K38" i="8"/>
  <c r="R38" i="8"/>
  <c r="K39" i="8"/>
  <c r="R39" i="8"/>
  <c r="S39" i="8"/>
  <c r="K40" i="8"/>
  <c r="R40" i="8"/>
  <c r="S40" i="8"/>
  <c r="K41" i="8"/>
  <c r="R41" i="8"/>
  <c r="K42" i="8"/>
  <c r="R42" i="8"/>
  <c r="K43" i="8"/>
  <c r="K44" i="8"/>
  <c r="K45" i="8"/>
  <c r="R45" i="8"/>
  <c r="K46" i="8"/>
  <c r="R46" i="8"/>
  <c r="K47" i="8"/>
  <c r="K48" i="8"/>
  <c r="K49" i="8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B123" i="8"/>
  <c r="B122" i="8"/>
  <c r="B121" i="8"/>
  <c r="B120" i="8"/>
  <c r="B119" i="8"/>
  <c r="B118" i="8"/>
  <c r="B117" i="8"/>
  <c r="B116" i="8"/>
  <c r="B115" i="8"/>
  <c r="B114" i="8"/>
  <c r="B113" i="8"/>
  <c r="B11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L13" i="8"/>
  <c r="L10" i="8"/>
  <c r="L9" i="8" s="1"/>
  <c r="L14" i="8" s="1"/>
  <c r="L8" i="8" s="1"/>
  <c r="L6" i="8" s="1"/>
  <c r="I3" i="8"/>
  <c r="G4" i="8" s="1"/>
  <c r="F3" i="7"/>
  <c r="O29" i="8" s="1"/>
  <c r="J12" i="7"/>
  <c r="S38" i="8" s="1"/>
  <c r="J15" i="7"/>
  <c r="S41" i="8" s="1"/>
  <c r="J11" i="7"/>
  <c r="J16" i="7" s="1"/>
  <c r="L19" i="8" l="1"/>
  <c r="J10" i="7"/>
  <c r="S42" i="8"/>
  <c r="D4" i="7"/>
  <c r="M30" i="8" s="1"/>
  <c r="P16" i="9"/>
  <c r="S37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8" i="8"/>
  <c r="C228" i="8"/>
  <c r="C140" i="8"/>
  <c r="C76" i="8"/>
  <c r="C242" i="8"/>
  <c r="C234" i="8"/>
  <c r="C226" i="8"/>
  <c r="C218" i="8"/>
  <c r="C210" i="8"/>
  <c r="C202" i="8"/>
  <c r="C194" i="8"/>
  <c r="C186" i="8"/>
  <c r="C178" i="8"/>
  <c r="C170" i="8"/>
  <c r="C162" i="8"/>
  <c r="C154" i="8"/>
  <c r="C146" i="8"/>
  <c r="C138" i="8"/>
  <c r="C130" i="8"/>
  <c r="C122" i="8"/>
  <c r="C114" i="8"/>
  <c r="C106" i="8"/>
  <c r="C98" i="8"/>
  <c r="C90" i="8"/>
  <c r="C82" i="8"/>
  <c r="C74" i="8"/>
  <c r="C66" i="8"/>
  <c r="C58" i="8"/>
  <c r="C50" i="8"/>
  <c r="C42" i="8"/>
  <c r="C34" i="8"/>
  <c r="C26" i="8"/>
  <c r="C18" i="8"/>
  <c r="C15" i="8"/>
  <c r="C7" i="8"/>
  <c r="C196" i="8"/>
  <c r="C108" i="8"/>
  <c r="C44" i="8"/>
  <c r="C241" i="8"/>
  <c r="C233" i="8"/>
  <c r="C225" i="8"/>
  <c r="C217" i="8"/>
  <c r="C209" i="8"/>
  <c r="C201" i="8"/>
  <c r="C193" i="8"/>
  <c r="C185" i="8"/>
  <c r="C177" i="8"/>
  <c r="C169" i="8"/>
  <c r="C161" i="8"/>
  <c r="C153" i="8"/>
  <c r="C145" i="8"/>
  <c r="C137" i="8"/>
  <c r="C129" i="8"/>
  <c r="C121" i="8"/>
  <c r="C113" i="8"/>
  <c r="C105" i="8"/>
  <c r="C97" i="8"/>
  <c r="C89" i="8"/>
  <c r="C81" i="8"/>
  <c r="C73" i="8"/>
  <c r="C65" i="8"/>
  <c r="C57" i="8"/>
  <c r="C49" i="8"/>
  <c r="C41" i="8"/>
  <c r="C33" i="8"/>
  <c r="C25" i="8"/>
  <c r="C17" i="8"/>
  <c r="C14" i="8"/>
  <c r="C6" i="8"/>
  <c r="C10" i="8"/>
  <c r="C236" i="8"/>
  <c r="C188" i="8"/>
  <c r="C172" i="8"/>
  <c r="C164" i="8"/>
  <c r="C148" i="8"/>
  <c r="C124" i="8"/>
  <c r="C84" i="8"/>
  <c r="C68" i="8"/>
  <c r="C36" i="8"/>
  <c r="C240" i="8"/>
  <c r="C232" i="8"/>
  <c r="D232" i="8" s="1"/>
  <c r="C224" i="8"/>
  <c r="C216" i="8"/>
  <c r="C208" i="8"/>
  <c r="C200" i="8"/>
  <c r="C192" i="8"/>
  <c r="C184" i="8"/>
  <c r="D184" i="8" s="1"/>
  <c r="C176" i="8"/>
  <c r="C168" i="8"/>
  <c r="C160" i="8"/>
  <c r="D160" i="8" s="1"/>
  <c r="C152" i="8"/>
  <c r="C144" i="8"/>
  <c r="C136" i="8"/>
  <c r="C128" i="8"/>
  <c r="C120" i="8"/>
  <c r="C112" i="8"/>
  <c r="C104" i="8"/>
  <c r="C96" i="8"/>
  <c r="C88" i="8"/>
  <c r="C80" i="8"/>
  <c r="C72" i="8"/>
  <c r="C64" i="8"/>
  <c r="C56" i="8"/>
  <c r="C48" i="8"/>
  <c r="C40" i="8"/>
  <c r="D40" i="8" s="1"/>
  <c r="C32" i="8"/>
  <c r="C24" i="8"/>
  <c r="C16" i="8"/>
  <c r="C13" i="8"/>
  <c r="C5" i="8"/>
  <c r="C45" i="8"/>
  <c r="C204" i="8"/>
  <c r="C116" i="8"/>
  <c r="C239" i="8"/>
  <c r="C231" i="8"/>
  <c r="C223" i="8"/>
  <c r="C215" i="8"/>
  <c r="C207" i="8"/>
  <c r="C199" i="8"/>
  <c r="C191" i="8"/>
  <c r="C183" i="8"/>
  <c r="C175" i="8"/>
  <c r="C167" i="8"/>
  <c r="C159" i="8"/>
  <c r="C151" i="8"/>
  <c r="C143" i="8"/>
  <c r="C135" i="8"/>
  <c r="C127" i="8"/>
  <c r="C119" i="8"/>
  <c r="C111" i="8"/>
  <c r="C103" i="8"/>
  <c r="C95" i="8"/>
  <c r="C87" i="8"/>
  <c r="C79" i="8"/>
  <c r="C71" i="8"/>
  <c r="C63" i="8"/>
  <c r="C55" i="8"/>
  <c r="C47" i="8"/>
  <c r="C39" i="8"/>
  <c r="C31" i="8"/>
  <c r="C23" i="8"/>
  <c r="C12" i="8"/>
  <c r="C4" i="8"/>
  <c r="C37" i="8"/>
  <c r="C212" i="8"/>
  <c r="C156" i="8"/>
  <c r="C92" i="8"/>
  <c r="C60" i="8"/>
  <c r="C28" i="8"/>
  <c r="C238" i="8"/>
  <c r="C230" i="8"/>
  <c r="C222" i="8"/>
  <c r="C214" i="8"/>
  <c r="C206" i="8"/>
  <c r="C198" i="8"/>
  <c r="C190" i="8"/>
  <c r="C182" i="8"/>
  <c r="C174" i="8"/>
  <c r="C166" i="8"/>
  <c r="C158" i="8"/>
  <c r="C150" i="8"/>
  <c r="C142" i="8"/>
  <c r="D142" i="8" s="1"/>
  <c r="C134" i="8"/>
  <c r="C126" i="8"/>
  <c r="C118" i="8"/>
  <c r="C110" i="8"/>
  <c r="C102" i="8"/>
  <c r="C94" i="8"/>
  <c r="C86" i="8"/>
  <c r="C78" i="8"/>
  <c r="C70" i="8"/>
  <c r="C62" i="8"/>
  <c r="C54" i="8"/>
  <c r="C46" i="8"/>
  <c r="C38" i="8"/>
  <c r="C30" i="8"/>
  <c r="C22" i="8"/>
  <c r="C11" i="8"/>
  <c r="C29" i="8"/>
  <c r="C220" i="8"/>
  <c r="C132" i="8"/>
  <c r="C52" i="8"/>
  <c r="C9" i="8"/>
  <c r="C237" i="8"/>
  <c r="C229" i="8"/>
  <c r="C221" i="8"/>
  <c r="C213" i="8"/>
  <c r="C205" i="8"/>
  <c r="C197" i="8"/>
  <c r="C189" i="8"/>
  <c r="C181" i="8"/>
  <c r="C173" i="8"/>
  <c r="C165" i="8"/>
  <c r="C157" i="8"/>
  <c r="C149" i="8"/>
  <c r="C141" i="8"/>
  <c r="C133" i="8"/>
  <c r="C125" i="8"/>
  <c r="C117" i="8"/>
  <c r="C109" i="8"/>
  <c r="C101" i="8"/>
  <c r="C93" i="8"/>
  <c r="C85" i="8"/>
  <c r="C77" i="8"/>
  <c r="C69" i="8"/>
  <c r="C61" i="8"/>
  <c r="C53" i="8"/>
  <c r="C21" i="8"/>
  <c r="C180" i="8"/>
  <c r="C100" i="8"/>
  <c r="D100" i="8" s="1"/>
  <c r="C20" i="8"/>
  <c r="C21" i="7"/>
  <c r="L47" i="8" s="1"/>
  <c r="C6" i="7"/>
  <c r="L32" i="8" s="1"/>
  <c r="C14" i="7"/>
  <c r="L40" i="8" s="1"/>
  <c r="C22" i="7"/>
  <c r="L48" i="8" s="1"/>
  <c r="C7" i="7"/>
  <c r="L33" i="8" s="1"/>
  <c r="C15" i="7"/>
  <c r="L41" i="8" s="1"/>
  <c r="C23" i="7"/>
  <c r="L49" i="8" s="1"/>
  <c r="C8" i="7"/>
  <c r="L34" i="8" s="1"/>
  <c r="C16" i="7"/>
  <c r="L42" i="8" s="1"/>
  <c r="C9" i="7"/>
  <c r="L35" i="8" s="1"/>
  <c r="C17" i="7"/>
  <c r="L43" i="8" s="1"/>
  <c r="D172" i="8" l="1"/>
  <c r="D82" i="8"/>
  <c r="D94" i="8"/>
  <c r="D112" i="8"/>
  <c r="D154" i="8"/>
  <c r="D22" i="8"/>
  <c r="B10" i="9"/>
  <c r="B11" i="9"/>
  <c r="B9" i="9"/>
  <c r="B16" i="9"/>
  <c r="B8" i="9"/>
  <c r="S7" i="9"/>
  <c r="P17" i="9" s="1"/>
  <c r="B15" i="9"/>
  <c r="B7" i="9"/>
  <c r="B14" i="9"/>
  <c r="B6" i="9"/>
  <c r="B13" i="9"/>
  <c r="B5" i="9"/>
  <c r="B12" i="9"/>
  <c r="B4" i="9"/>
  <c r="D52" i="8"/>
  <c r="D46" i="8"/>
  <c r="D238" i="8"/>
  <c r="D64" i="8"/>
  <c r="D10" i="8"/>
  <c r="D106" i="8"/>
  <c r="D202" i="8"/>
  <c r="D4" i="8"/>
  <c r="D34" i="8"/>
  <c r="D118" i="8"/>
  <c r="D136" i="8"/>
  <c r="D178" i="8"/>
  <c r="D220" i="8"/>
  <c r="D16" i="8"/>
  <c r="D124" i="8"/>
  <c r="D196" i="8"/>
  <c r="D58" i="8"/>
  <c r="D76" i="8"/>
  <c r="J20" i="7"/>
  <c r="S46" i="8" s="1"/>
  <c r="C13" i="7"/>
  <c r="L39" i="8" s="1"/>
  <c r="C12" i="7"/>
  <c r="L38" i="8" s="1"/>
  <c r="S36" i="8"/>
  <c r="C11" i="7"/>
  <c r="L37" i="8" s="1"/>
  <c r="C10" i="7"/>
  <c r="L36" i="8" s="1"/>
  <c r="C19" i="7"/>
  <c r="L45" i="8" s="1"/>
  <c r="C5" i="7"/>
  <c r="L31" i="8" s="1"/>
  <c r="C20" i="7"/>
  <c r="L46" i="8" s="1"/>
  <c r="C4" i="7"/>
  <c r="C18" i="7"/>
  <c r="L44" i="8" s="1"/>
  <c r="D214" i="8"/>
  <c r="D166" i="8"/>
  <c r="D226" i="8"/>
  <c r="D28" i="8"/>
  <c r="D190" i="8"/>
  <c r="D208" i="8"/>
  <c r="D70" i="8"/>
  <c r="D88" i="8"/>
  <c r="D148" i="8"/>
  <c r="D130" i="8"/>
  <c r="L30" i="8" l="1"/>
  <c r="E4" i="7"/>
  <c r="F4" i="8"/>
  <c r="F6" i="8"/>
  <c r="F10" i="8"/>
  <c r="F21" i="8"/>
  <c r="F8" i="8"/>
  <c r="F13" i="8"/>
  <c r="F14" i="8"/>
  <c r="F18" i="8"/>
  <c r="F7" i="8"/>
  <c r="F11" i="8"/>
  <c r="F12" i="8"/>
  <c r="F15" i="8"/>
  <c r="F19" i="8"/>
  <c r="F17" i="8"/>
  <c r="F16" i="8"/>
  <c r="F20" i="8"/>
  <c r="F9" i="8"/>
  <c r="F5" i="8"/>
  <c r="E3" i="9"/>
  <c r="E4" i="9" s="1"/>
  <c r="E5" i="9" s="1"/>
  <c r="E6" i="9" s="1"/>
  <c r="P18" i="9" s="1"/>
  <c r="H5" i="8" l="1"/>
  <c r="I5" i="8" s="1"/>
  <c r="G6" i="8" s="1"/>
  <c r="H6" i="8" s="1"/>
  <c r="I6" i="8" s="1"/>
  <c r="G7" i="8" s="1"/>
  <c r="H7" i="8" s="1"/>
  <c r="I7" i="8" s="1"/>
  <c r="G8" i="8" s="1"/>
  <c r="H8" i="8" s="1"/>
  <c r="I8" i="8" s="1"/>
  <c r="G9" i="8" s="1"/>
  <c r="F4" i="7"/>
  <c r="N30" i="8"/>
  <c r="L18" i="8"/>
  <c r="H4" i="8"/>
  <c r="I4" i="8" s="1"/>
  <c r="G5" i="8" s="1"/>
  <c r="O30" i="8" l="1"/>
  <c r="D5" i="7"/>
  <c r="H9" i="8"/>
  <c r="I9" i="8" s="1"/>
  <c r="M31" i="8" l="1"/>
  <c r="E5" i="7"/>
  <c r="G10" i="8"/>
  <c r="F5" i="7" l="1"/>
  <c r="N31" i="8"/>
  <c r="H10" i="8"/>
  <c r="I10" i="8" s="1"/>
  <c r="G11" i="8" s="1"/>
  <c r="H11" i="8" s="1"/>
  <c r="I11" i="8" s="1"/>
  <c r="G12" i="8" s="1"/>
  <c r="H12" i="8" s="1"/>
  <c r="O31" i="8" l="1"/>
  <c r="D6" i="7"/>
  <c r="I12" i="8"/>
  <c r="G13" i="8" s="1"/>
  <c r="H13" i="8" s="1"/>
  <c r="I13" i="8" s="1"/>
  <c r="M32" i="8" l="1"/>
  <c r="E6" i="7"/>
  <c r="G14" i="8"/>
  <c r="H14" i="8" s="1"/>
  <c r="I14" i="8" s="1"/>
  <c r="F6" i="7" l="1"/>
  <c r="N32" i="8"/>
  <c r="G15" i="8"/>
  <c r="H15" i="8" s="1"/>
  <c r="I15" i="8" s="1"/>
  <c r="O32" i="8" l="1"/>
  <c r="D7" i="7"/>
  <c r="G16" i="8"/>
  <c r="H16" i="8" s="1"/>
  <c r="I16" i="8" s="1"/>
  <c r="M33" i="8" l="1"/>
  <c r="E7" i="7"/>
  <c r="G17" i="8"/>
  <c r="H17" i="8" s="1"/>
  <c r="I17" i="8" s="1"/>
  <c r="F7" i="7" l="1"/>
  <c r="N33" i="8"/>
  <c r="G18" i="8"/>
  <c r="H18" i="8" s="1"/>
  <c r="I18" i="8" s="1"/>
  <c r="O33" i="8" l="1"/>
  <c r="D8" i="7"/>
  <c r="G19" i="8"/>
  <c r="H19" i="8" s="1"/>
  <c r="I19" i="8" s="1"/>
  <c r="M34" i="8" l="1"/>
  <c r="E8" i="7"/>
  <c r="G20" i="8"/>
  <c r="H20" i="8" s="1"/>
  <c r="I20" i="8" s="1"/>
  <c r="F8" i="7" l="1"/>
  <c r="N34" i="8"/>
  <c r="G21" i="8"/>
  <c r="L17" i="8" s="1"/>
  <c r="O34" i="8" l="1"/>
  <c r="D9" i="7"/>
  <c r="H21" i="8"/>
  <c r="I21" i="8" s="1"/>
  <c r="E9" i="7" l="1"/>
  <c r="M35" i="8"/>
  <c r="F9" i="7" l="1"/>
  <c r="N35" i="8"/>
  <c r="O35" i="8" l="1"/>
  <c r="D10" i="7"/>
  <c r="E10" i="7" l="1"/>
  <c r="M36" i="8"/>
  <c r="F10" i="7" l="1"/>
  <c r="N36" i="8"/>
  <c r="O36" i="8" l="1"/>
  <c r="D11" i="7"/>
  <c r="E11" i="7" l="1"/>
  <c r="M37" i="8"/>
  <c r="F11" i="7" l="1"/>
  <c r="N37" i="8"/>
  <c r="O37" i="8" l="1"/>
  <c r="D12" i="7"/>
  <c r="E12" i="7" l="1"/>
  <c r="M38" i="8"/>
  <c r="F12" i="7" l="1"/>
  <c r="N38" i="8"/>
  <c r="O38" i="8" l="1"/>
  <c r="D13" i="7"/>
  <c r="E13" i="7" l="1"/>
  <c r="M39" i="8"/>
  <c r="F13" i="7" l="1"/>
  <c r="N39" i="8"/>
  <c r="O39" i="8" l="1"/>
  <c r="D14" i="7"/>
  <c r="E14" i="7" l="1"/>
  <c r="M40" i="8"/>
  <c r="F14" i="7" l="1"/>
  <c r="N40" i="8"/>
  <c r="O40" i="8" l="1"/>
  <c r="D15" i="7"/>
  <c r="M41" i="8" l="1"/>
  <c r="E15" i="7"/>
  <c r="F15" i="7" l="1"/>
  <c r="N41" i="8"/>
  <c r="D16" i="7" l="1"/>
  <c r="O41" i="8"/>
  <c r="M42" i="8" l="1"/>
  <c r="E16" i="7"/>
  <c r="F16" i="7" l="1"/>
  <c r="N42" i="8"/>
  <c r="O42" i="8" l="1"/>
  <c r="D17" i="7"/>
  <c r="M43" i="8" l="1"/>
  <c r="E17" i="7"/>
  <c r="F17" i="7" l="1"/>
  <c r="N43" i="8"/>
  <c r="O43" i="8" l="1"/>
  <c r="D18" i="7"/>
  <c r="M44" i="8" l="1"/>
  <c r="E18" i="7"/>
  <c r="F18" i="7" l="1"/>
  <c r="N44" i="8"/>
  <c r="O44" i="8" l="1"/>
  <c r="D19" i="7"/>
  <c r="M45" i="8" l="1"/>
  <c r="E19" i="7"/>
  <c r="F19" i="7" l="1"/>
  <c r="N45" i="8"/>
  <c r="O45" i="8" l="1"/>
  <c r="D20" i="7"/>
  <c r="M46" i="8" l="1"/>
  <c r="E20" i="7"/>
  <c r="F20" i="7" l="1"/>
  <c r="N46" i="8"/>
  <c r="O46" i="8" l="1"/>
  <c r="D21" i="7"/>
  <c r="E21" i="7" l="1"/>
  <c r="M47" i="8"/>
  <c r="F21" i="7" l="1"/>
  <c r="N47" i="8"/>
  <c r="O47" i="8" l="1"/>
  <c r="D22" i="7"/>
  <c r="E22" i="7" l="1"/>
  <c r="M48" i="8"/>
  <c r="F22" i="7" l="1"/>
  <c r="N48" i="8"/>
  <c r="O48" i="8" l="1"/>
  <c r="D23" i="7"/>
  <c r="J19" i="7" l="1"/>
  <c r="S45" i="8" s="1"/>
  <c r="L20" i="8" s="1"/>
  <c r="M49" i="8"/>
  <c r="E23" i="7"/>
  <c r="N49" i="8" l="1"/>
  <c r="F23" i="7"/>
  <c r="O49" i="8" s="1"/>
</calcChain>
</file>

<file path=xl/sharedStrings.xml><?xml version="1.0" encoding="utf-8"?>
<sst xmlns="http://schemas.openxmlformats.org/spreadsheetml/2006/main" count="82" uniqueCount="56">
  <si>
    <t>Interest</t>
  </si>
  <si>
    <t>Balance</t>
  </si>
  <si>
    <t>PV</t>
  </si>
  <si>
    <t>r</t>
  </si>
  <si>
    <t>n</t>
  </si>
  <si>
    <t>m</t>
  </si>
  <si>
    <t>Periods</t>
  </si>
  <si>
    <t>Payment</t>
  </si>
  <si>
    <t>Payments for the Principal</t>
  </si>
  <si>
    <t xml:space="preserve">i </t>
  </si>
  <si>
    <t>t</t>
  </si>
  <si>
    <t>Parenthesis</t>
  </si>
  <si>
    <t>a. Interest Paid</t>
  </si>
  <si>
    <t>b. Monthly Payment Amount</t>
  </si>
  <si>
    <t>k</t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</si>
  <si>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= payment period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</si>
  <si>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= period of interest</t>
    </r>
  </si>
  <si>
    <t>Period</t>
  </si>
  <si>
    <t>Add Payment</t>
  </si>
  <si>
    <t>c. Time Save</t>
  </si>
  <si>
    <t>c. Interest Save</t>
  </si>
  <si>
    <t>Compare to the Previous Amortization</t>
  </si>
  <si>
    <t>Bond Price</t>
  </si>
  <si>
    <t>T</t>
  </si>
  <si>
    <t>Face Value</t>
  </si>
  <si>
    <t>a. The number of bonds that will be issued.</t>
  </si>
  <si>
    <t>Annua Coupon Rate</t>
  </si>
  <si>
    <t>b. If the annual coupon rate is set at 5.25%, calculate the semi-annual coupon payment per bond</t>
  </si>
  <si>
    <t>c. Suppose an investor purchases 1,000 bonds at the time of issuance. Calculate
the total amount the investor will receive at maturity, including the principal and all
coupon payments.</t>
  </si>
  <si>
    <t>Purchase Bond</t>
  </si>
  <si>
    <t>d. If the bonds are trading at a price of 9,800 per bond after 3 years, calculate the current yield and the yield to maturity for the investor.</t>
  </si>
  <si>
    <t>Trading</t>
  </si>
  <si>
    <t>Price/Bond</t>
  </si>
  <si>
    <t>Bond Years Duration</t>
  </si>
  <si>
    <t>Total coupon payments</t>
  </si>
  <si>
    <t>Total principal</t>
  </si>
  <si>
    <t>Current yield</t>
  </si>
  <si>
    <t>Semi-Annual YTM</t>
  </si>
  <si>
    <t>Annual YTM</t>
  </si>
  <si>
    <t>Annual YTM Rate</t>
  </si>
  <si>
    <t># of Years</t>
  </si>
  <si>
    <t xml:space="preserve">Age </t>
  </si>
  <si>
    <t>Payments</t>
  </si>
  <si>
    <t>Present Value (PV) of the Current Payment</t>
  </si>
  <si>
    <t>The Investment Left from the Annuity</t>
  </si>
  <si>
    <t>Investment (IN)</t>
  </si>
  <si>
    <t>First Payment (p1)</t>
  </si>
  <si>
    <t>i</t>
  </si>
  <si>
    <t>Growth Rate (g)</t>
  </si>
  <si>
    <r>
      <t>The Number of Years the annuity will make payments is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49 years</t>
    </r>
  </si>
  <si>
    <t>For B</t>
  </si>
  <si>
    <t>Total Amount received from the annuity</t>
  </si>
  <si>
    <t>For C</t>
  </si>
  <si>
    <r>
      <t xml:space="preserve"> or 11,666,699 </t>
    </r>
    <r>
      <rPr>
        <b/>
        <u/>
        <sz val="11"/>
        <color theme="1"/>
        <rFont val="Calibri"/>
        <family val="2"/>
        <scheme val="minor"/>
      </rPr>
      <t>(Approximate Value)</t>
    </r>
  </si>
  <si>
    <r>
      <t xml:space="preserve">or 7,732,732 </t>
    </r>
    <r>
      <rPr>
        <b/>
        <u/>
        <sz val="11"/>
        <color theme="1"/>
        <rFont val="Calibri"/>
        <family val="2"/>
        <scheme val="minor"/>
      </rPr>
      <t>(Approximate Value)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</si>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</sst>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_-* #,##0.00000_-;\-* #,##0.00000_-;_-* &quot;-&quot;?????_-;_-@_-"/>
    <numFmt numFmtId="167" formatCode="0.0000%"/>
    <numFmt numFmtId="168" formatCode="#,##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Font="1"/>
    <xf numFmtId="0" fontId="0" fillId="0" borderId="0" xfId="1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473824</xdr:colOff>
      <xdr:row>0</xdr:row>
      <xdr:rowOff>25400</xdr:rowOff>
    </xdr:from>
    <xdr:to>
      <xdr:col>20</xdr:col>
      <xdr:colOff>124772</xdr:colOff>
      <xdr:row>10</xdr:row>
      <xdr:rowOff>34040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40BA01-95D5-99CA-E902-CDBDCEEAA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4624" y="25400"/>
          <a:ext cx="5746948" cy="1871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287557</xdr:colOff>
      <xdr:row>6</xdr:row>
      <xdr:rowOff>23447</xdr:rowOff>
    </xdr:from>
    <xdr:to>
      <xdr:col>26</xdr:col>
      <xdr:colOff>548106</xdr:colOff>
      <xdr:row>16</xdr:row>
      <xdr:rowOff>32086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A0CBC-2C17-4560-BA56-E0115E9D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742" y="1148862"/>
          <a:ext cx="5746948" cy="1884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41565</xdr:colOff>
      <xdr:row>5</xdr:row>
      <xdr:rowOff>89796</xdr:rowOff>
    </xdr:from>
    <xdr:to>
      <xdr:col>15</xdr:col>
      <xdr:colOff>0</xdr:colOff>
      <xdr:row>22</xdr:row>
      <xdr:rowOff>156627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60A9B-7246-41F9-A170-EA9968BCD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5529" y="990341"/>
          <a:ext cx="6386944" cy="3128686"/>
        </a:xfrm>
        <a:prstGeom prst="rect">
          <a:avLst/>
        </a:prstGeom>
      </xdr:spPr>
    </xdr:pic>
    <xdr:clientData/>
  </xdr:twoCellAnchor>
  <xdr:oneCellAnchor>
    <xdr:from>
      <xdr:col>4</xdr:col>
      <xdr:colOff>3684494</xdr:colOff>
      <xdr:row>64</xdr:row>
      <xdr:rowOff>161363</xdr:rowOff>
    </xdr:from>
    <xdr:ext cx="3702424" cy="17827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BAFEB3-BEA9-416C-8C7A-3844EE7D0B85}"/>
            </a:ext>
          </a:extLst>
        </xdr:cNvPr>
        <xdr:cNvSpPr txBox="1"/>
      </xdr:nvSpPr>
      <xdr:spPr>
        <a:xfrm>
          <a:off x="10443434" y="11858063"/>
          <a:ext cx="3702424" cy="178279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Note: </a:t>
          </a:r>
          <a:br>
            <a:rPr lang="en-US" sz="1800" b="1"/>
          </a:br>
          <a:r>
            <a:rPr lang="en-US" sz="1800" b="1"/>
            <a:t>Based on the question I added the lump sum of 500,000 at the age of 75, and adjusted the remaining payments until the</a:t>
          </a:r>
          <a:r>
            <a:rPr lang="en-US" sz="1800" b="1" baseline="0"/>
            <a:t> investment depletes.</a:t>
          </a:r>
          <a:endParaRPr lang="en-US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21B-B6E6-4C05-A9F1-DA56BCE54DA0}">
  <dimension ref="B2:J31"/>
  <sheetViews>
    <sheetView zoomScale="90" workbookViewId="0">
      <selection activeCell="M16" sqref="M16"/>
    </sheetView>
  </sheetViews>
  <sheetFormatPr defaultRowHeight="14.4" x14ac:dyDescent="0.3"/>
  <cols>
    <col min="5" max="5" width="27.88671875" customWidth="1"/>
    <col min="6" max="6" width="10.33203125" customWidth="1"/>
    <col min="7" max="7" width="17.44140625" customWidth="1"/>
    <col min="9" max="9" width="18.109375" customWidth="1"/>
    <col min="10" max="10" width="12.109375" customWidth="1"/>
  </cols>
  <sheetData>
    <row r="2" spans="2:10" x14ac:dyDescent="0.3">
      <c r="B2" s="3" t="s">
        <v>6</v>
      </c>
      <c r="C2" s="3" t="s">
        <v>7</v>
      </c>
      <c r="D2" s="3" t="s">
        <v>0</v>
      </c>
      <c r="E2" s="2" t="s">
        <v>8</v>
      </c>
      <c r="F2" s="3" t="s">
        <v>1</v>
      </c>
    </row>
    <row r="3" spans="2:10" x14ac:dyDescent="0.3">
      <c r="B3">
        <v>0</v>
      </c>
      <c r="F3">
        <f>J9</f>
        <v>8000000</v>
      </c>
    </row>
    <row r="4" spans="2:10" x14ac:dyDescent="0.3">
      <c r="B4">
        <v>1</v>
      </c>
      <c r="C4">
        <f>$J$10</f>
        <v>784737.53305865137</v>
      </c>
      <c r="D4">
        <f>F3*$J$11</f>
        <v>600000</v>
      </c>
      <c r="E4">
        <f t="shared" ref="E4:E23" si="0">C4-D4</f>
        <v>184737.53305865137</v>
      </c>
      <c r="F4">
        <f t="shared" ref="F4:F23" si="1">F3-E4</f>
        <v>7815262.4669413483</v>
      </c>
    </row>
    <row r="5" spans="2:10" x14ac:dyDescent="0.3">
      <c r="B5">
        <v>2</v>
      </c>
      <c r="C5">
        <f>$J$10</f>
        <v>784737.53305865137</v>
      </c>
      <c r="D5">
        <f t="shared" ref="D5:D23" si="2">F4*$J$11</f>
        <v>586144.68502060114</v>
      </c>
      <c r="E5">
        <f t="shared" si="0"/>
        <v>198592.84803805023</v>
      </c>
      <c r="F5">
        <f t="shared" si="1"/>
        <v>7616669.6189032979</v>
      </c>
    </row>
    <row r="6" spans="2:10" x14ac:dyDescent="0.3">
      <c r="B6">
        <v>3</v>
      </c>
      <c r="C6">
        <f>$J$10</f>
        <v>784737.53305865137</v>
      </c>
      <c r="D6">
        <f t="shared" si="2"/>
        <v>571250.22141774732</v>
      </c>
      <c r="E6">
        <f t="shared" si="0"/>
        <v>213487.31164090405</v>
      </c>
      <c r="F6">
        <f t="shared" si="1"/>
        <v>7403182.3072623936</v>
      </c>
    </row>
    <row r="7" spans="2:10" x14ac:dyDescent="0.3">
      <c r="B7">
        <v>4</v>
      </c>
      <c r="C7">
        <f t="shared" ref="C7:C23" si="3">$J$10</f>
        <v>784737.53305865137</v>
      </c>
      <c r="D7">
        <f t="shared" si="2"/>
        <v>555238.67304467945</v>
      </c>
      <c r="E7">
        <f t="shared" si="0"/>
        <v>229498.86001397192</v>
      </c>
      <c r="F7">
        <f t="shared" si="1"/>
        <v>7173683.4472484216</v>
      </c>
    </row>
    <row r="8" spans="2:10" x14ac:dyDescent="0.3">
      <c r="B8">
        <v>5</v>
      </c>
      <c r="C8">
        <f t="shared" si="3"/>
        <v>784737.53305865137</v>
      </c>
      <c r="D8">
        <f t="shared" si="2"/>
        <v>538026.25854363164</v>
      </c>
      <c r="E8">
        <f t="shared" si="0"/>
        <v>246711.27451501973</v>
      </c>
      <c r="F8">
        <f t="shared" si="1"/>
        <v>6926972.1727334019</v>
      </c>
    </row>
    <row r="9" spans="2:10" x14ac:dyDescent="0.3">
      <c r="B9">
        <v>6</v>
      </c>
      <c r="C9">
        <f t="shared" si="3"/>
        <v>784737.53305865137</v>
      </c>
      <c r="D9">
        <f t="shared" si="2"/>
        <v>519522.91295500513</v>
      </c>
      <c r="E9">
        <f t="shared" si="0"/>
        <v>265214.62010364624</v>
      </c>
      <c r="F9">
        <f t="shared" si="1"/>
        <v>6661757.5526297558</v>
      </c>
      <c r="I9" s="1" t="s">
        <v>2</v>
      </c>
      <c r="J9">
        <v>8000000</v>
      </c>
    </row>
    <row r="10" spans="2:10" x14ac:dyDescent="0.3">
      <c r="B10">
        <v>7</v>
      </c>
      <c r="C10">
        <f t="shared" si="3"/>
        <v>784737.53305865137</v>
      </c>
      <c r="D10">
        <f t="shared" si="2"/>
        <v>499631.81644723169</v>
      </c>
      <c r="E10">
        <f t="shared" si="0"/>
        <v>285105.71661141969</v>
      </c>
      <c r="F10">
        <f t="shared" si="1"/>
        <v>6376651.836018336</v>
      </c>
      <c r="I10" s="1" t="s">
        <v>7</v>
      </c>
      <c r="J10">
        <f>(J9)/((1-(J16))/(J11))</f>
        <v>784737.53305865137</v>
      </c>
    </row>
    <row r="11" spans="2:10" x14ac:dyDescent="0.3">
      <c r="B11">
        <v>8</v>
      </c>
      <c r="C11">
        <f t="shared" si="3"/>
        <v>784737.53305865137</v>
      </c>
      <c r="D11">
        <f t="shared" si="2"/>
        <v>478248.88770137518</v>
      </c>
      <c r="E11">
        <f t="shared" si="0"/>
        <v>306488.6453572762</v>
      </c>
      <c r="F11">
        <f t="shared" si="1"/>
        <v>6070163.1906610597</v>
      </c>
      <c r="I11" s="1" t="s">
        <v>9</v>
      </c>
      <c r="J11">
        <f>J12/J13</f>
        <v>7.4999999999999997E-2</v>
      </c>
    </row>
    <row r="12" spans="2:10" x14ac:dyDescent="0.3">
      <c r="B12">
        <v>9</v>
      </c>
      <c r="C12">
        <f t="shared" si="3"/>
        <v>784737.53305865137</v>
      </c>
      <c r="D12">
        <f t="shared" si="2"/>
        <v>455262.23929957947</v>
      </c>
      <c r="E12">
        <f t="shared" si="0"/>
        <v>329475.29375907191</v>
      </c>
      <c r="F12">
        <f t="shared" si="1"/>
        <v>5740687.8969019875</v>
      </c>
      <c r="I12" s="1" t="s">
        <v>3</v>
      </c>
      <c r="J12">
        <f>7.5/100</f>
        <v>7.4999999999999997E-2</v>
      </c>
    </row>
    <row r="13" spans="2:10" x14ac:dyDescent="0.3">
      <c r="B13">
        <v>10</v>
      </c>
      <c r="C13">
        <f t="shared" si="3"/>
        <v>784737.53305865137</v>
      </c>
      <c r="D13">
        <f t="shared" si="2"/>
        <v>430551.59226764907</v>
      </c>
      <c r="E13">
        <f t="shared" si="0"/>
        <v>354185.9407910023</v>
      </c>
      <c r="F13">
        <f t="shared" si="1"/>
        <v>5386501.956110985</v>
      </c>
      <c r="I13" s="4" t="s">
        <v>5</v>
      </c>
      <c r="J13">
        <v>1</v>
      </c>
    </row>
    <row r="14" spans="2:10" x14ac:dyDescent="0.3">
      <c r="B14">
        <v>11</v>
      </c>
      <c r="C14">
        <f t="shared" si="3"/>
        <v>784737.53305865137</v>
      </c>
      <c r="D14">
        <f t="shared" si="2"/>
        <v>403987.64670832385</v>
      </c>
      <c r="E14">
        <f t="shared" si="0"/>
        <v>380749.88635032752</v>
      </c>
      <c r="F14">
        <f t="shared" si="1"/>
        <v>5005752.0697606578</v>
      </c>
      <c r="I14" s="1" t="s">
        <v>10</v>
      </c>
      <c r="J14">
        <v>20</v>
      </c>
    </row>
    <row r="15" spans="2:10" x14ac:dyDescent="0.3">
      <c r="B15">
        <v>12</v>
      </c>
      <c r="C15">
        <f t="shared" si="3"/>
        <v>784737.53305865137</v>
      </c>
      <c r="D15">
        <f t="shared" si="2"/>
        <v>375431.40523204935</v>
      </c>
      <c r="E15">
        <f t="shared" si="0"/>
        <v>409306.12782660202</v>
      </c>
      <c r="F15">
        <f t="shared" si="1"/>
        <v>4596445.9419340556</v>
      </c>
      <c r="I15" s="1" t="s">
        <v>4</v>
      </c>
      <c r="J15">
        <f>J13*J14</f>
        <v>20</v>
      </c>
    </row>
    <row r="16" spans="2:10" x14ac:dyDescent="0.3">
      <c r="B16">
        <v>13</v>
      </c>
      <c r="C16">
        <f t="shared" si="3"/>
        <v>784737.53305865137</v>
      </c>
      <c r="D16">
        <f t="shared" si="2"/>
        <v>344733.44564505416</v>
      </c>
      <c r="E16">
        <f t="shared" si="0"/>
        <v>440004.08741359721</v>
      </c>
      <c r="F16">
        <f t="shared" si="1"/>
        <v>4156441.8545204583</v>
      </c>
      <c r="I16" s="1" t="s">
        <v>11</v>
      </c>
      <c r="J16">
        <f>(1+J11)^-J15</f>
        <v>0.23541314806060654</v>
      </c>
    </row>
    <row r="17" spans="2:10" x14ac:dyDescent="0.3">
      <c r="B17">
        <v>14</v>
      </c>
      <c r="C17">
        <f t="shared" si="3"/>
        <v>784737.53305865137</v>
      </c>
      <c r="D17">
        <f t="shared" si="2"/>
        <v>311733.13908903435</v>
      </c>
      <c r="E17">
        <f t="shared" si="0"/>
        <v>473004.39396961703</v>
      </c>
      <c r="F17">
        <f t="shared" si="1"/>
        <v>3683437.4605508414</v>
      </c>
      <c r="I17" s="1"/>
    </row>
    <row r="18" spans="2:10" x14ac:dyDescent="0.3">
      <c r="B18">
        <v>15</v>
      </c>
      <c r="C18">
        <f t="shared" si="3"/>
        <v>784737.53305865137</v>
      </c>
      <c r="D18">
        <f t="shared" si="2"/>
        <v>276257.80954131309</v>
      </c>
      <c r="E18">
        <f t="shared" si="0"/>
        <v>508479.72351733828</v>
      </c>
      <c r="F18">
        <f t="shared" si="1"/>
        <v>3174957.7370335031</v>
      </c>
    </row>
    <row r="19" spans="2:10" x14ac:dyDescent="0.3">
      <c r="B19">
        <v>16</v>
      </c>
      <c r="C19">
        <f t="shared" si="3"/>
        <v>784737.53305865137</v>
      </c>
      <c r="D19">
        <f t="shared" si="2"/>
        <v>238121.83027751272</v>
      </c>
      <c r="E19">
        <f t="shared" si="0"/>
        <v>546615.70278113871</v>
      </c>
      <c r="F19">
        <f t="shared" si="1"/>
        <v>2628342.0342523642</v>
      </c>
      <c r="I19" s="1" t="s">
        <v>12</v>
      </c>
      <c r="J19" s="1">
        <f>SUM(D4:D23)</f>
        <v>7694750.6611730196</v>
      </c>
    </row>
    <row r="20" spans="2:10" x14ac:dyDescent="0.3">
      <c r="B20">
        <v>17</v>
      </c>
      <c r="C20">
        <f t="shared" si="3"/>
        <v>784737.53305865137</v>
      </c>
      <c r="D20">
        <f t="shared" si="2"/>
        <v>197125.6525689273</v>
      </c>
      <c r="E20">
        <f t="shared" si="0"/>
        <v>587611.88048972411</v>
      </c>
      <c r="F20">
        <f t="shared" si="1"/>
        <v>2040730.15376264</v>
      </c>
      <c r="I20" s="1" t="s">
        <v>13</v>
      </c>
      <c r="J20" s="1">
        <f>J10</f>
        <v>784737.53305865137</v>
      </c>
    </row>
    <row r="21" spans="2:10" x14ac:dyDescent="0.3">
      <c r="B21">
        <v>18</v>
      </c>
      <c r="C21">
        <f t="shared" si="3"/>
        <v>784737.53305865137</v>
      </c>
      <c r="D21">
        <f t="shared" si="2"/>
        <v>153054.761532198</v>
      </c>
      <c r="E21">
        <f t="shared" si="0"/>
        <v>631682.77152645332</v>
      </c>
      <c r="F21">
        <f t="shared" si="1"/>
        <v>1409047.3822361866</v>
      </c>
    </row>
    <row r="22" spans="2:10" x14ac:dyDescent="0.3">
      <c r="B22">
        <v>19</v>
      </c>
      <c r="C22">
        <f t="shared" si="3"/>
        <v>784737.53305865137</v>
      </c>
      <c r="D22">
        <f t="shared" si="2"/>
        <v>105678.55366771399</v>
      </c>
      <c r="E22">
        <f t="shared" si="0"/>
        <v>679058.97939093737</v>
      </c>
      <c r="F22">
        <f t="shared" si="1"/>
        <v>729988.40284524928</v>
      </c>
    </row>
    <row r="23" spans="2:10" x14ac:dyDescent="0.3">
      <c r="B23">
        <v>20</v>
      </c>
      <c r="C23">
        <f t="shared" si="3"/>
        <v>784737.53305865137</v>
      </c>
      <c r="D23">
        <f t="shared" si="2"/>
        <v>54749.130213393692</v>
      </c>
      <c r="E23">
        <f t="shared" si="0"/>
        <v>729988.40284525766</v>
      </c>
      <c r="F23">
        <f t="shared" si="1"/>
        <v>-8.3819031715393066E-9</v>
      </c>
    </row>
    <row r="28" spans="2:10" x14ac:dyDescent="0.3">
      <c r="I28" s="1"/>
      <c r="J28" s="1"/>
    </row>
    <row r="29" spans="2:10" x14ac:dyDescent="0.3">
      <c r="I29" s="1"/>
    </row>
    <row r="30" spans="2:10" x14ac:dyDescent="0.3">
      <c r="I30" s="1"/>
      <c r="J30" s="1"/>
    </row>
    <row r="31" spans="2:10" x14ac:dyDescent="0.3">
      <c r="I31" s="1"/>
      <c r="J3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B368-3E02-41C3-947D-BDF09961911B}">
  <dimension ref="A2:S243"/>
  <sheetViews>
    <sheetView zoomScale="86" workbookViewId="0">
      <selection activeCell="J22" activeCellId="1" sqref="L17 J22"/>
    </sheetView>
  </sheetViews>
  <sheetFormatPr defaultRowHeight="14.4" x14ac:dyDescent="0.3"/>
  <cols>
    <col min="1" max="3" width="9" bestFit="1" customWidth="1"/>
    <col min="4" max="4" width="14.21875" customWidth="1"/>
    <col min="6" max="6" width="10.33203125" customWidth="1"/>
    <col min="7" max="7" width="17.44140625" customWidth="1"/>
    <col min="8" max="8" width="11.6640625" bestFit="1" customWidth="1"/>
    <col min="9" max="9" width="18.109375" customWidth="1"/>
    <col min="10" max="10" width="12.109375" customWidth="1"/>
    <col min="11" max="11" width="27.33203125" bestFit="1" customWidth="1"/>
    <col min="12" max="12" width="11.6640625" bestFit="1" customWidth="1"/>
  </cols>
  <sheetData>
    <row r="2" spans="1:14" x14ac:dyDescent="0.3">
      <c r="A2" s="1" t="s">
        <v>14</v>
      </c>
      <c r="B2" s="3" t="s">
        <v>5</v>
      </c>
      <c r="E2" s="3" t="s">
        <v>17</v>
      </c>
      <c r="F2" s="1" t="s">
        <v>7</v>
      </c>
      <c r="G2" s="3" t="s">
        <v>0</v>
      </c>
      <c r="H2" s="2" t="s">
        <v>8</v>
      </c>
      <c r="I2" s="3" t="s">
        <v>1</v>
      </c>
    </row>
    <row r="3" spans="1:14" x14ac:dyDescent="0.3">
      <c r="A3">
        <v>0</v>
      </c>
      <c r="B3">
        <v>0</v>
      </c>
      <c r="E3">
        <v>0</v>
      </c>
      <c r="I3">
        <f>L7</f>
        <v>8000000</v>
      </c>
    </row>
    <row r="4" spans="1:14" x14ac:dyDescent="0.3">
      <c r="A4">
        <v>1</v>
      </c>
      <c r="B4">
        <v>1</v>
      </c>
      <c r="C4">
        <f t="shared" ref="C4:C67" si="0">$L$6</f>
        <v>65394.794421554281</v>
      </c>
      <c r="D4" s="21">
        <f>SUM(C4:C9)+$L$15</f>
        <v>412368.76652932575</v>
      </c>
      <c r="E4">
        <f>1</f>
        <v>1</v>
      </c>
      <c r="F4">
        <f>$D$4+$D$10</f>
        <v>824737.53305865149</v>
      </c>
      <c r="G4">
        <f>I3*$L$9</f>
        <v>600000</v>
      </c>
      <c r="H4">
        <f>F4-G4</f>
        <v>224737.53305865149</v>
      </c>
      <c r="I4">
        <f>I3-H4</f>
        <v>7775262.4669413483</v>
      </c>
    </row>
    <row r="5" spans="1:14" x14ac:dyDescent="0.3">
      <c r="A5">
        <f>A4+1</f>
        <v>2</v>
      </c>
      <c r="B5">
        <v>1</v>
      </c>
      <c r="C5">
        <f t="shared" si="0"/>
        <v>65394.794421554281</v>
      </c>
      <c r="D5" s="21"/>
      <c r="E5">
        <f>E4+1</f>
        <v>2</v>
      </c>
      <c r="F5">
        <f t="shared" ref="F5:F21" si="1">$D$4+$D$10</f>
        <v>824737.53305865149</v>
      </c>
      <c r="G5">
        <f>I4*$L$9</f>
        <v>583144.68502060114</v>
      </c>
      <c r="H5">
        <f t="shared" ref="H5:H21" si="2">F5-G5</f>
        <v>241592.84803805035</v>
      </c>
      <c r="I5">
        <f t="shared" ref="I5:I21" si="3">I4-H5</f>
        <v>7533669.6189032979</v>
      </c>
    </row>
    <row r="6" spans="1:14" x14ac:dyDescent="0.3">
      <c r="A6">
        <f t="shared" ref="A6:A69" si="4">A5+1</f>
        <v>3</v>
      </c>
      <c r="B6">
        <v>1</v>
      </c>
      <c r="C6">
        <f t="shared" si="0"/>
        <v>65394.794421554281</v>
      </c>
      <c r="D6" s="21"/>
      <c r="E6">
        <f t="shared" ref="E6:E21" si="5">E5+1</f>
        <v>3</v>
      </c>
      <c r="F6">
        <f t="shared" si="1"/>
        <v>824737.53305865149</v>
      </c>
      <c r="G6">
        <f t="shared" ref="G6:G21" si="6">I5*$L$9</f>
        <v>565025.22141774732</v>
      </c>
      <c r="H6">
        <f t="shared" si="2"/>
        <v>259712.31164090417</v>
      </c>
      <c r="I6">
        <f t="shared" si="3"/>
        <v>7273957.3072623936</v>
      </c>
      <c r="L6">
        <f>L8/12</f>
        <v>65394.794421554281</v>
      </c>
    </row>
    <row r="7" spans="1:14" x14ac:dyDescent="0.3">
      <c r="A7">
        <f t="shared" si="4"/>
        <v>4</v>
      </c>
      <c r="B7">
        <v>1</v>
      </c>
      <c r="C7">
        <f t="shared" si="0"/>
        <v>65394.794421554281</v>
      </c>
      <c r="D7" s="21"/>
      <c r="E7">
        <f t="shared" si="5"/>
        <v>4</v>
      </c>
      <c r="F7">
        <f t="shared" si="1"/>
        <v>824737.53305865149</v>
      </c>
      <c r="G7">
        <f t="shared" si="6"/>
        <v>545546.79804467945</v>
      </c>
      <c r="H7">
        <f t="shared" si="2"/>
        <v>279190.73501397204</v>
      </c>
      <c r="I7">
        <f t="shared" si="3"/>
        <v>6994766.5722484216</v>
      </c>
      <c r="K7" s="1" t="s">
        <v>2</v>
      </c>
      <c r="L7">
        <v>8000000</v>
      </c>
    </row>
    <row r="8" spans="1:14" x14ac:dyDescent="0.3">
      <c r="A8">
        <f t="shared" si="4"/>
        <v>5</v>
      </c>
      <c r="B8">
        <v>1</v>
      </c>
      <c r="C8">
        <f t="shared" si="0"/>
        <v>65394.794421554281</v>
      </c>
      <c r="D8" s="21"/>
      <c r="E8">
        <f t="shared" si="5"/>
        <v>5</v>
      </c>
      <c r="F8">
        <f t="shared" si="1"/>
        <v>824737.53305865149</v>
      </c>
      <c r="G8">
        <f t="shared" si="6"/>
        <v>524607.49291863164</v>
      </c>
      <c r="H8">
        <f t="shared" si="2"/>
        <v>300130.04014001985</v>
      </c>
      <c r="I8">
        <f t="shared" si="3"/>
        <v>6694636.5321084019</v>
      </c>
      <c r="K8" s="1" t="s">
        <v>7</v>
      </c>
      <c r="L8">
        <f>(L7)/((1-(L14))/(L9))</f>
        <v>784737.53305865137</v>
      </c>
    </row>
    <row r="9" spans="1:14" x14ac:dyDescent="0.3">
      <c r="A9">
        <f t="shared" si="4"/>
        <v>6</v>
      </c>
      <c r="B9">
        <v>1</v>
      </c>
      <c r="C9">
        <f t="shared" si="0"/>
        <v>65394.794421554281</v>
      </c>
      <c r="D9" s="21"/>
      <c r="E9">
        <f t="shared" si="5"/>
        <v>6</v>
      </c>
      <c r="F9">
        <f t="shared" si="1"/>
        <v>824737.53305865149</v>
      </c>
      <c r="G9">
        <f t="shared" si="6"/>
        <v>502097.73990813014</v>
      </c>
      <c r="H9">
        <f t="shared" si="2"/>
        <v>322639.79315052135</v>
      </c>
      <c r="I9">
        <f t="shared" si="3"/>
        <v>6371996.7389578801</v>
      </c>
      <c r="K9" s="1" t="s">
        <v>9</v>
      </c>
      <c r="L9">
        <f>L10/L11</f>
        <v>7.4999999999999997E-2</v>
      </c>
    </row>
    <row r="10" spans="1:14" x14ac:dyDescent="0.3">
      <c r="A10">
        <f t="shared" si="4"/>
        <v>7</v>
      </c>
      <c r="B10">
        <v>1</v>
      </c>
      <c r="C10">
        <f t="shared" si="0"/>
        <v>65394.794421554281</v>
      </c>
      <c r="D10" s="21">
        <f>SUM(C10:C15)+$L$15</f>
        <v>412368.76652932575</v>
      </c>
      <c r="E10">
        <f t="shared" si="5"/>
        <v>7</v>
      </c>
      <c r="F10">
        <f t="shared" si="1"/>
        <v>824737.53305865149</v>
      </c>
      <c r="G10">
        <f t="shared" si="6"/>
        <v>477899.75542184099</v>
      </c>
      <c r="H10">
        <f t="shared" si="2"/>
        <v>346837.7776368105</v>
      </c>
      <c r="I10">
        <f t="shared" si="3"/>
        <v>6025158.9613210699</v>
      </c>
      <c r="K10" s="1" t="s">
        <v>3</v>
      </c>
      <c r="L10">
        <f>7.5/100</f>
        <v>7.4999999999999997E-2</v>
      </c>
    </row>
    <row r="11" spans="1:14" x14ac:dyDescent="0.3">
      <c r="A11">
        <f t="shared" si="4"/>
        <v>8</v>
      </c>
      <c r="B11">
        <v>1</v>
      </c>
      <c r="C11">
        <f t="shared" si="0"/>
        <v>65394.794421554281</v>
      </c>
      <c r="D11" s="21"/>
      <c r="E11">
        <f t="shared" si="5"/>
        <v>8</v>
      </c>
      <c r="F11">
        <f t="shared" si="1"/>
        <v>824737.53305865149</v>
      </c>
      <c r="G11">
        <f t="shared" si="6"/>
        <v>451886.92209908023</v>
      </c>
      <c r="H11">
        <f t="shared" si="2"/>
        <v>372850.61095957126</v>
      </c>
      <c r="I11">
        <f t="shared" si="3"/>
        <v>5652308.350361499</v>
      </c>
      <c r="K11" s="4" t="s">
        <v>5</v>
      </c>
      <c r="L11">
        <v>1</v>
      </c>
    </row>
    <row r="12" spans="1:14" x14ac:dyDescent="0.3">
      <c r="A12">
        <f t="shared" si="4"/>
        <v>9</v>
      </c>
      <c r="B12">
        <v>1</v>
      </c>
      <c r="C12">
        <f t="shared" si="0"/>
        <v>65394.794421554281</v>
      </c>
      <c r="D12" s="21"/>
      <c r="E12">
        <f t="shared" si="5"/>
        <v>9</v>
      </c>
      <c r="F12">
        <f t="shared" si="1"/>
        <v>824737.53305865149</v>
      </c>
      <c r="G12">
        <f t="shared" si="6"/>
        <v>423923.1262771124</v>
      </c>
      <c r="H12">
        <f t="shared" si="2"/>
        <v>400814.40678153909</v>
      </c>
      <c r="I12">
        <f t="shared" si="3"/>
        <v>5251493.9435799597</v>
      </c>
      <c r="K12" s="1" t="s">
        <v>10</v>
      </c>
      <c r="L12">
        <v>20</v>
      </c>
    </row>
    <row r="13" spans="1:14" x14ac:dyDescent="0.3">
      <c r="A13">
        <f t="shared" si="4"/>
        <v>10</v>
      </c>
      <c r="B13">
        <v>1</v>
      </c>
      <c r="C13">
        <f t="shared" si="0"/>
        <v>65394.794421554281</v>
      </c>
      <c r="D13" s="21"/>
      <c r="E13">
        <f t="shared" si="5"/>
        <v>10</v>
      </c>
      <c r="F13">
        <f t="shared" si="1"/>
        <v>824737.53305865149</v>
      </c>
      <c r="G13">
        <f t="shared" si="6"/>
        <v>393862.04576849699</v>
      </c>
      <c r="H13">
        <f t="shared" si="2"/>
        <v>430875.4872901545</v>
      </c>
      <c r="I13">
        <f t="shared" si="3"/>
        <v>4820618.4562898055</v>
      </c>
      <c r="K13" s="1" t="s">
        <v>4</v>
      </c>
      <c r="L13">
        <f>L11*L12</f>
        <v>20</v>
      </c>
    </row>
    <row r="14" spans="1:14" x14ac:dyDescent="0.3">
      <c r="A14">
        <f t="shared" si="4"/>
        <v>11</v>
      </c>
      <c r="B14">
        <v>1</v>
      </c>
      <c r="C14">
        <f t="shared" si="0"/>
        <v>65394.794421554281</v>
      </c>
      <c r="D14" s="21"/>
      <c r="E14">
        <f t="shared" si="5"/>
        <v>11</v>
      </c>
      <c r="F14">
        <f t="shared" si="1"/>
        <v>824737.53305865149</v>
      </c>
      <c r="G14">
        <f t="shared" si="6"/>
        <v>361546.38422173541</v>
      </c>
      <c r="H14">
        <f t="shared" si="2"/>
        <v>463191.14883691608</v>
      </c>
      <c r="I14">
        <f t="shared" si="3"/>
        <v>4357427.3074528892</v>
      </c>
      <c r="K14" s="1" t="s">
        <v>11</v>
      </c>
      <c r="L14">
        <f>(1+L9)^-L13</f>
        <v>0.23541314806060654</v>
      </c>
      <c r="N14" t="s">
        <v>15</v>
      </c>
    </row>
    <row r="15" spans="1:14" x14ac:dyDescent="0.3">
      <c r="A15">
        <f t="shared" si="4"/>
        <v>12</v>
      </c>
      <c r="B15">
        <v>1</v>
      </c>
      <c r="C15">
        <f t="shared" si="0"/>
        <v>65394.794421554281</v>
      </c>
      <c r="D15" s="21"/>
      <c r="E15">
        <f t="shared" si="5"/>
        <v>12</v>
      </c>
      <c r="F15">
        <f t="shared" si="1"/>
        <v>824737.53305865149</v>
      </c>
      <c r="G15">
        <f t="shared" si="6"/>
        <v>326807.0480589667</v>
      </c>
      <c r="H15">
        <f t="shared" si="2"/>
        <v>497930.48499968479</v>
      </c>
      <c r="I15">
        <f t="shared" si="3"/>
        <v>3859496.8224532045</v>
      </c>
      <c r="K15" s="1" t="s">
        <v>18</v>
      </c>
      <c r="L15">
        <v>20000</v>
      </c>
      <c r="N15" t="s">
        <v>16</v>
      </c>
    </row>
    <row r="16" spans="1:14" x14ac:dyDescent="0.3">
      <c r="A16">
        <f t="shared" si="4"/>
        <v>13</v>
      </c>
      <c r="B16">
        <v>2</v>
      </c>
      <c r="C16">
        <f t="shared" si="0"/>
        <v>65394.794421554281</v>
      </c>
      <c r="D16" s="21">
        <f>SUM(C16:C21)+$L$15</f>
        <v>412368.76652932575</v>
      </c>
      <c r="E16">
        <f t="shared" si="5"/>
        <v>13</v>
      </c>
      <c r="F16">
        <f t="shared" si="1"/>
        <v>824737.53305865149</v>
      </c>
      <c r="G16">
        <f t="shared" si="6"/>
        <v>289462.26168399031</v>
      </c>
      <c r="H16">
        <f t="shared" si="2"/>
        <v>535275.27137466124</v>
      </c>
      <c r="I16">
        <f t="shared" si="3"/>
        <v>3324221.5510785431</v>
      </c>
    </row>
    <row r="17" spans="1:15" x14ac:dyDescent="0.3">
      <c r="A17">
        <f t="shared" si="4"/>
        <v>14</v>
      </c>
      <c r="B17">
        <v>2</v>
      </c>
      <c r="C17">
        <f t="shared" si="0"/>
        <v>65394.794421554281</v>
      </c>
      <c r="D17" s="21"/>
      <c r="E17">
        <f t="shared" si="5"/>
        <v>14</v>
      </c>
      <c r="F17">
        <f t="shared" si="1"/>
        <v>824737.53305865149</v>
      </c>
      <c r="G17">
        <f t="shared" si="6"/>
        <v>249316.61633089071</v>
      </c>
      <c r="H17">
        <f t="shared" si="2"/>
        <v>575420.91672776081</v>
      </c>
      <c r="I17">
        <f t="shared" si="3"/>
        <v>2748800.6343507823</v>
      </c>
      <c r="K17" s="1" t="s">
        <v>12</v>
      </c>
      <c r="L17" s="1">
        <f>SUM(G4:G21)</f>
        <v>6827227.4632100435</v>
      </c>
    </row>
    <row r="18" spans="1:15" x14ac:dyDescent="0.3">
      <c r="A18">
        <f t="shared" si="4"/>
        <v>15</v>
      </c>
      <c r="B18">
        <v>2</v>
      </c>
      <c r="C18">
        <f t="shared" si="0"/>
        <v>65394.794421554281</v>
      </c>
      <c r="D18" s="21"/>
      <c r="E18">
        <f t="shared" si="5"/>
        <v>15</v>
      </c>
      <c r="F18">
        <f t="shared" si="1"/>
        <v>824737.53305865149</v>
      </c>
      <c r="G18">
        <f t="shared" si="6"/>
        <v>206160.04757630866</v>
      </c>
      <c r="H18">
        <f t="shared" si="2"/>
        <v>618577.48548234277</v>
      </c>
      <c r="I18">
        <f t="shared" si="3"/>
        <v>2130223.1488684397</v>
      </c>
      <c r="K18" s="1" t="s">
        <v>13</v>
      </c>
      <c r="L18" s="1">
        <f>F4</f>
        <v>824737.53305865149</v>
      </c>
    </row>
    <row r="19" spans="1:15" x14ac:dyDescent="0.3">
      <c r="A19">
        <f t="shared" si="4"/>
        <v>16</v>
      </c>
      <c r="B19">
        <v>2</v>
      </c>
      <c r="C19">
        <f t="shared" si="0"/>
        <v>65394.794421554281</v>
      </c>
      <c r="D19" s="21"/>
      <c r="E19">
        <f t="shared" si="5"/>
        <v>16</v>
      </c>
      <c r="F19">
        <f t="shared" si="1"/>
        <v>824737.53305865149</v>
      </c>
      <c r="G19">
        <f t="shared" si="6"/>
        <v>159766.73616513298</v>
      </c>
      <c r="H19">
        <f t="shared" si="2"/>
        <v>664970.79689351853</v>
      </c>
      <c r="I19">
        <f t="shared" si="3"/>
        <v>1465252.3519749213</v>
      </c>
      <c r="K19" s="1" t="s">
        <v>19</v>
      </c>
      <c r="L19" s="1">
        <f>K49-E21</f>
        <v>2</v>
      </c>
    </row>
    <row r="20" spans="1:15" x14ac:dyDescent="0.3">
      <c r="A20">
        <f t="shared" si="4"/>
        <v>17</v>
      </c>
      <c r="B20">
        <v>2</v>
      </c>
      <c r="C20">
        <f t="shared" si="0"/>
        <v>65394.794421554281</v>
      </c>
      <c r="D20" s="21"/>
      <c r="E20">
        <f t="shared" si="5"/>
        <v>17</v>
      </c>
      <c r="F20">
        <f t="shared" si="1"/>
        <v>824737.53305865149</v>
      </c>
      <c r="G20">
        <f t="shared" si="6"/>
        <v>109893.92639811909</v>
      </c>
      <c r="H20">
        <f t="shared" si="2"/>
        <v>714843.60666053242</v>
      </c>
      <c r="I20">
        <f t="shared" si="3"/>
        <v>750408.74531438889</v>
      </c>
      <c r="K20" s="1" t="s">
        <v>20</v>
      </c>
      <c r="L20" s="1">
        <f>S45-L17</f>
        <v>867523.19796297606</v>
      </c>
    </row>
    <row r="21" spans="1:15" x14ac:dyDescent="0.3">
      <c r="A21">
        <f t="shared" si="4"/>
        <v>18</v>
      </c>
      <c r="B21">
        <v>2</v>
      </c>
      <c r="C21">
        <f t="shared" si="0"/>
        <v>65394.794421554281</v>
      </c>
      <c r="D21" s="21"/>
      <c r="E21">
        <f t="shared" si="5"/>
        <v>18</v>
      </c>
      <c r="F21">
        <f t="shared" si="1"/>
        <v>824737.53305865149</v>
      </c>
      <c r="G21">
        <f t="shared" si="6"/>
        <v>56280.655898579163</v>
      </c>
      <c r="H21">
        <f t="shared" si="2"/>
        <v>768456.87716007233</v>
      </c>
      <c r="I21">
        <f t="shared" si="3"/>
        <v>-18048.131845683441</v>
      </c>
    </row>
    <row r="22" spans="1:15" x14ac:dyDescent="0.3">
      <c r="A22">
        <f t="shared" si="4"/>
        <v>19</v>
      </c>
      <c r="B22">
        <v>2</v>
      </c>
      <c r="C22">
        <f t="shared" si="0"/>
        <v>65394.794421554281</v>
      </c>
      <c r="D22" s="21">
        <f>SUM(C22:C27)+$L$15</f>
        <v>412368.76652932575</v>
      </c>
    </row>
    <row r="23" spans="1:15" x14ac:dyDescent="0.3">
      <c r="A23">
        <f t="shared" si="4"/>
        <v>20</v>
      </c>
      <c r="B23">
        <v>2</v>
      </c>
      <c r="C23">
        <f t="shared" si="0"/>
        <v>65394.794421554281</v>
      </c>
      <c r="D23" s="21"/>
    </row>
    <row r="24" spans="1:15" x14ac:dyDescent="0.3">
      <c r="A24">
        <f t="shared" si="4"/>
        <v>21</v>
      </c>
      <c r="B24">
        <v>2</v>
      </c>
      <c r="C24">
        <f t="shared" si="0"/>
        <v>65394.794421554281</v>
      </c>
      <c r="D24" s="21"/>
    </row>
    <row r="25" spans="1:15" x14ac:dyDescent="0.3">
      <c r="A25">
        <f t="shared" si="4"/>
        <v>22</v>
      </c>
      <c r="B25">
        <v>2</v>
      </c>
      <c r="C25">
        <f t="shared" si="0"/>
        <v>65394.794421554281</v>
      </c>
      <c r="D25" s="21"/>
    </row>
    <row r="26" spans="1:15" x14ac:dyDescent="0.3">
      <c r="A26">
        <f t="shared" si="4"/>
        <v>23</v>
      </c>
      <c r="B26">
        <v>2</v>
      </c>
      <c r="C26">
        <f t="shared" si="0"/>
        <v>65394.794421554281</v>
      </c>
      <c r="D26" s="21"/>
    </row>
    <row r="27" spans="1:15" x14ac:dyDescent="0.3">
      <c r="A27">
        <f t="shared" si="4"/>
        <v>24</v>
      </c>
      <c r="B27">
        <v>2</v>
      </c>
      <c r="C27">
        <f t="shared" si="0"/>
        <v>65394.794421554281</v>
      </c>
      <c r="D27" s="21"/>
      <c r="K27" s="22" t="s">
        <v>21</v>
      </c>
      <c r="L27" s="21"/>
      <c r="M27" s="21"/>
      <c r="N27" s="21"/>
      <c r="O27" s="21"/>
    </row>
    <row r="28" spans="1:15" x14ac:dyDescent="0.3">
      <c r="A28">
        <f t="shared" si="4"/>
        <v>25</v>
      </c>
      <c r="B28">
        <v>3</v>
      </c>
      <c r="C28">
        <f t="shared" si="0"/>
        <v>65394.794421554281</v>
      </c>
      <c r="D28" s="21">
        <f>SUM(C28:C33)+$L$15</f>
        <v>412368.76652932575</v>
      </c>
      <c r="I28" s="1"/>
      <c r="J28" s="1"/>
      <c r="K28" s="1" t="str">
        <f>'1(A,B)'!B2</f>
        <v>Periods</v>
      </c>
      <c r="L28" s="1" t="str">
        <f>'1(A,B)'!C2</f>
        <v>Payment</v>
      </c>
      <c r="M28" s="1" t="str">
        <f>'1(A,B)'!D2</f>
        <v>Interest</v>
      </c>
      <c r="N28" s="1" t="str">
        <f>'1(A,B)'!E2</f>
        <v>Payments for the Principal</v>
      </c>
      <c r="O28" s="1" t="str">
        <f>'1(A,B)'!F2</f>
        <v>Balance</v>
      </c>
    </row>
    <row r="29" spans="1:15" x14ac:dyDescent="0.3">
      <c r="A29">
        <f t="shared" si="4"/>
        <v>26</v>
      </c>
      <c r="B29">
        <v>3</v>
      </c>
      <c r="C29">
        <f t="shared" si="0"/>
        <v>65394.794421554281</v>
      </c>
      <c r="D29" s="21"/>
      <c r="I29" s="1"/>
      <c r="K29">
        <f>'1(A,B)'!B3</f>
        <v>0</v>
      </c>
      <c r="L29">
        <f>'1(A,B)'!C3</f>
        <v>0</v>
      </c>
      <c r="M29">
        <f>'1(A,B)'!D3</f>
        <v>0</v>
      </c>
      <c r="N29">
        <f>'1(A,B)'!E3</f>
        <v>0</v>
      </c>
      <c r="O29">
        <f>'1(A,B)'!F3</f>
        <v>8000000</v>
      </c>
    </row>
    <row r="30" spans="1:15" x14ac:dyDescent="0.3">
      <c r="A30">
        <f t="shared" si="4"/>
        <v>27</v>
      </c>
      <c r="B30">
        <v>3</v>
      </c>
      <c r="C30">
        <f t="shared" si="0"/>
        <v>65394.794421554281</v>
      </c>
      <c r="D30" s="21"/>
      <c r="I30" s="1"/>
      <c r="J30" s="1"/>
      <c r="K30">
        <f>'1(A,B)'!B4</f>
        <v>1</v>
      </c>
      <c r="L30">
        <f>'1(A,B)'!C4</f>
        <v>784737.53305865137</v>
      </c>
      <c r="M30">
        <f>'1(A,B)'!D4</f>
        <v>600000</v>
      </c>
      <c r="N30">
        <f>'1(A,B)'!E4</f>
        <v>184737.53305865137</v>
      </c>
      <c r="O30">
        <f>'1(A,B)'!F4</f>
        <v>7815262.4669413483</v>
      </c>
    </row>
    <row r="31" spans="1:15" x14ac:dyDescent="0.3">
      <c r="A31">
        <f t="shared" si="4"/>
        <v>28</v>
      </c>
      <c r="B31">
        <v>3</v>
      </c>
      <c r="C31">
        <f t="shared" si="0"/>
        <v>65394.794421554281</v>
      </c>
      <c r="D31" s="21"/>
      <c r="I31" s="1"/>
      <c r="J31" s="1"/>
      <c r="K31">
        <f>'1(A,B)'!B5</f>
        <v>2</v>
      </c>
      <c r="L31">
        <f>'1(A,B)'!C5</f>
        <v>784737.53305865137</v>
      </c>
      <c r="M31">
        <f>'1(A,B)'!D5</f>
        <v>586144.68502060114</v>
      </c>
      <c r="N31">
        <f>'1(A,B)'!E5</f>
        <v>198592.84803805023</v>
      </c>
      <c r="O31">
        <f>'1(A,B)'!F5</f>
        <v>7616669.6189032979</v>
      </c>
    </row>
    <row r="32" spans="1:15" x14ac:dyDescent="0.3">
      <c r="A32">
        <f t="shared" si="4"/>
        <v>29</v>
      </c>
      <c r="B32">
        <v>3</v>
      </c>
      <c r="C32">
        <f t="shared" si="0"/>
        <v>65394.794421554281</v>
      </c>
      <c r="D32" s="21"/>
      <c r="K32">
        <f>'1(A,B)'!B6</f>
        <v>3</v>
      </c>
      <c r="L32">
        <f>'1(A,B)'!C6</f>
        <v>784737.53305865137</v>
      </c>
      <c r="M32">
        <f>'1(A,B)'!D6</f>
        <v>571250.22141774732</v>
      </c>
      <c r="N32">
        <f>'1(A,B)'!E6</f>
        <v>213487.31164090405</v>
      </c>
      <c r="O32">
        <f>'1(A,B)'!F6</f>
        <v>7403182.3072623936</v>
      </c>
    </row>
    <row r="33" spans="1:19" x14ac:dyDescent="0.3">
      <c r="A33">
        <f t="shared" si="4"/>
        <v>30</v>
      </c>
      <c r="B33">
        <v>3</v>
      </c>
      <c r="C33">
        <f t="shared" si="0"/>
        <v>65394.794421554281</v>
      </c>
      <c r="D33" s="21"/>
      <c r="K33">
        <f>'1(A,B)'!B7</f>
        <v>4</v>
      </c>
      <c r="L33">
        <f>'1(A,B)'!C7</f>
        <v>784737.53305865137</v>
      </c>
      <c r="M33">
        <f>'1(A,B)'!D7</f>
        <v>555238.67304467945</v>
      </c>
      <c r="N33">
        <f>'1(A,B)'!E7</f>
        <v>229498.86001397192</v>
      </c>
      <c r="O33">
        <f>'1(A,B)'!F7</f>
        <v>7173683.4472484216</v>
      </c>
    </row>
    <row r="34" spans="1:19" x14ac:dyDescent="0.3">
      <c r="A34">
        <f t="shared" si="4"/>
        <v>31</v>
      </c>
      <c r="B34">
        <v>3</v>
      </c>
      <c r="C34">
        <f t="shared" si="0"/>
        <v>65394.794421554281</v>
      </c>
      <c r="D34" s="21">
        <f>SUM(C34:C39)+$L$15</f>
        <v>412368.76652932575</v>
      </c>
      <c r="K34">
        <f>'1(A,B)'!B8</f>
        <v>5</v>
      </c>
      <c r="L34">
        <f>'1(A,B)'!C8</f>
        <v>784737.53305865137</v>
      </c>
      <c r="M34">
        <f>'1(A,B)'!D8</f>
        <v>538026.25854363164</v>
      </c>
      <c r="N34">
        <f>'1(A,B)'!E8</f>
        <v>246711.27451501973</v>
      </c>
      <c r="O34">
        <f>'1(A,B)'!F8</f>
        <v>6926972.1727334019</v>
      </c>
    </row>
    <row r="35" spans="1:19" x14ac:dyDescent="0.3">
      <c r="A35">
        <f t="shared" si="4"/>
        <v>32</v>
      </c>
      <c r="B35">
        <v>3</v>
      </c>
      <c r="C35">
        <f t="shared" si="0"/>
        <v>65394.794421554281</v>
      </c>
      <c r="D35" s="21"/>
      <c r="K35">
        <f>'1(A,B)'!B9</f>
        <v>6</v>
      </c>
      <c r="L35">
        <f>'1(A,B)'!C9</f>
        <v>784737.53305865137</v>
      </c>
      <c r="M35">
        <f>'1(A,B)'!D9</f>
        <v>519522.91295500513</v>
      </c>
      <c r="N35">
        <f>'1(A,B)'!E9</f>
        <v>265214.62010364624</v>
      </c>
      <c r="O35">
        <f>'1(A,B)'!F9</f>
        <v>6661757.5526297558</v>
      </c>
      <c r="R35" s="1" t="str">
        <f>'1(A,B)'!I9</f>
        <v>PV</v>
      </c>
      <c r="S35">
        <f>'1(A,B)'!J9</f>
        <v>8000000</v>
      </c>
    </row>
    <row r="36" spans="1:19" x14ac:dyDescent="0.3">
      <c r="A36">
        <f t="shared" si="4"/>
        <v>33</v>
      </c>
      <c r="B36">
        <v>3</v>
      </c>
      <c r="C36">
        <f t="shared" si="0"/>
        <v>65394.794421554281</v>
      </c>
      <c r="D36" s="21"/>
      <c r="K36">
        <f>'1(A,B)'!B10</f>
        <v>7</v>
      </c>
      <c r="L36">
        <f>'1(A,B)'!C10</f>
        <v>784737.53305865137</v>
      </c>
      <c r="M36">
        <f>'1(A,B)'!D10</f>
        <v>499631.81644723169</v>
      </c>
      <c r="N36">
        <f>'1(A,B)'!E10</f>
        <v>285105.71661141969</v>
      </c>
      <c r="O36">
        <f>'1(A,B)'!F10</f>
        <v>6376651.836018336</v>
      </c>
      <c r="R36" s="1" t="str">
        <f>'1(A,B)'!I10</f>
        <v>Payment</v>
      </c>
      <c r="S36">
        <f>'1(A,B)'!J10</f>
        <v>784737.53305865137</v>
      </c>
    </row>
    <row r="37" spans="1:19" x14ac:dyDescent="0.3">
      <c r="A37">
        <f t="shared" si="4"/>
        <v>34</v>
      </c>
      <c r="B37">
        <v>3</v>
      </c>
      <c r="C37">
        <f t="shared" si="0"/>
        <v>65394.794421554281</v>
      </c>
      <c r="D37" s="21"/>
      <c r="K37">
        <f>'1(A,B)'!B11</f>
        <v>8</v>
      </c>
      <c r="L37">
        <f>'1(A,B)'!C11</f>
        <v>784737.53305865137</v>
      </c>
      <c r="M37">
        <f>'1(A,B)'!D11</f>
        <v>478248.88770137518</v>
      </c>
      <c r="N37">
        <f>'1(A,B)'!E11</f>
        <v>306488.6453572762</v>
      </c>
      <c r="O37">
        <f>'1(A,B)'!F11</f>
        <v>6070163.1906610597</v>
      </c>
      <c r="R37" s="1" t="str">
        <f>'1(A,B)'!I11</f>
        <v xml:space="preserve">i </v>
      </c>
      <c r="S37">
        <f>'1(A,B)'!J11</f>
        <v>7.4999999999999997E-2</v>
      </c>
    </row>
    <row r="38" spans="1:19" x14ac:dyDescent="0.3">
      <c r="A38">
        <f t="shared" si="4"/>
        <v>35</v>
      </c>
      <c r="B38">
        <v>3</v>
      </c>
      <c r="C38">
        <f t="shared" si="0"/>
        <v>65394.794421554281</v>
      </c>
      <c r="D38" s="21"/>
      <c r="K38">
        <f>'1(A,B)'!B12</f>
        <v>9</v>
      </c>
      <c r="L38">
        <f>'1(A,B)'!C12</f>
        <v>784737.53305865137</v>
      </c>
      <c r="M38">
        <f>'1(A,B)'!D12</f>
        <v>455262.23929957947</v>
      </c>
      <c r="N38">
        <f>'1(A,B)'!E12</f>
        <v>329475.29375907191</v>
      </c>
      <c r="O38">
        <f>'1(A,B)'!F12</f>
        <v>5740687.8969019875</v>
      </c>
      <c r="R38" s="1" t="str">
        <f>'1(A,B)'!I12</f>
        <v>r</v>
      </c>
      <c r="S38">
        <f>'1(A,B)'!J12</f>
        <v>7.4999999999999997E-2</v>
      </c>
    </row>
    <row r="39" spans="1:19" x14ac:dyDescent="0.3">
      <c r="A39">
        <f t="shared" si="4"/>
        <v>36</v>
      </c>
      <c r="B39">
        <v>3</v>
      </c>
      <c r="C39">
        <f t="shared" si="0"/>
        <v>65394.794421554281</v>
      </c>
      <c r="D39" s="21"/>
      <c r="K39">
        <f>'1(A,B)'!B13</f>
        <v>10</v>
      </c>
      <c r="L39">
        <f>'1(A,B)'!C13</f>
        <v>784737.53305865137</v>
      </c>
      <c r="M39">
        <f>'1(A,B)'!D13</f>
        <v>430551.59226764907</v>
      </c>
      <c r="N39">
        <f>'1(A,B)'!E13</f>
        <v>354185.9407910023</v>
      </c>
      <c r="O39">
        <f>'1(A,B)'!F13</f>
        <v>5386501.956110985</v>
      </c>
      <c r="R39" s="1" t="str">
        <f>'1(A,B)'!I13</f>
        <v>m</v>
      </c>
      <c r="S39">
        <f>'1(A,B)'!J13</f>
        <v>1</v>
      </c>
    </row>
    <row r="40" spans="1:19" x14ac:dyDescent="0.3">
      <c r="A40">
        <f t="shared" si="4"/>
        <v>37</v>
      </c>
      <c r="B40">
        <v>4</v>
      </c>
      <c r="C40">
        <f t="shared" si="0"/>
        <v>65394.794421554281</v>
      </c>
      <c r="D40" s="21">
        <f>SUM(C40:C45)+$L$15</f>
        <v>412368.76652932575</v>
      </c>
      <c r="K40">
        <f>'1(A,B)'!B14</f>
        <v>11</v>
      </c>
      <c r="L40">
        <f>'1(A,B)'!C14</f>
        <v>784737.53305865137</v>
      </c>
      <c r="M40">
        <f>'1(A,B)'!D14</f>
        <v>403987.64670832385</v>
      </c>
      <c r="N40">
        <f>'1(A,B)'!E14</f>
        <v>380749.88635032752</v>
      </c>
      <c r="O40">
        <f>'1(A,B)'!F14</f>
        <v>5005752.0697606578</v>
      </c>
      <c r="R40" s="1" t="str">
        <f>'1(A,B)'!I14</f>
        <v>t</v>
      </c>
      <c r="S40">
        <f>'1(A,B)'!J14</f>
        <v>20</v>
      </c>
    </row>
    <row r="41" spans="1:19" x14ac:dyDescent="0.3">
      <c r="A41">
        <f t="shared" si="4"/>
        <v>38</v>
      </c>
      <c r="B41">
        <v>4</v>
      </c>
      <c r="C41">
        <f t="shared" si="0"/>
        <v>65394.794421554281</v>
      </c>
      <c r="D41" s="21"/>
      <c r="K41">
        <f>'1(A,B)'!B15</f>
        <v>12</v>
      </c>
      <c r="L41">
        <f>'1(A,B)'!C15</f>
        <v>784737.53305865137</v>
      </c>
      <c r="M41">
        <f>'1(A,B)'!D15</f>
        <v>375431.40523204935</v>
      </c>
      <c r="N41">
        <f>'1(A,B)'!E15</f>
        <v>409306.12782660202</v>
      </c>
      <c r="O41">
        <f>'1(A,B)'!F15</f>
        <v>4596445.9419340556</v>
      </c>
      <c r="R41" s="1" t="str">
        <f>'1(A,B)'!I15</f>
        <v>n</v>
      </c>
      <c r="S41">
        <f>'1(A,B)'!J15</f>
        <v>20</v>
      </c>
    </row>
    <row r="42" spans="1:19" x14ac:dyDescent="0.3">
      <c r="A42">
        <f t="shared" si="4"/>
        <v>39</v>
      </c>
      <c r="B42">
        <v>4</v>
      </c>
      <c r="C42">
        <f t="shared" si="0"/>
        <v>65394.794421554281</v>
      </c>
      <c r="D42" s="21"/>
      <c r="K42">
        <f>'1(A,B)'!B16</f>
        <v>13</v>
      </c>
      <c r="L42">
        <f>'1(A,B)'!C16</f>
        <v>784737.53305865137</v>
      </c>
      <c r="M42">
        <f>'1(A,B)'!D16</f>
        <v>344733.44564505416</v>
      </c>
      <c r="N42">
        <f>'1(A,B)'!E16</f>
        <v>440004.08741359721</v>
      </c>
      <c r="O42">
        <f>'1(A,B)'!F16</f>
        <v>4156441.8545204583</v>
      </c>
      <c r="R42" s="1" t="str">
        <f>'1(A,B)'!I16</f>
        <v>Parenthesis</v>
      </c>
      <c r="S42">
        <f>'1(A,B)'!J16</f>
        <v>0.23541314806060654</v>
      </c>
    </row>
    <row r="43" spans="1:19" x14ac:dyDescent="0.3">
      <c r="A43">
        <f t="shared" si="4"/>
        <v>40</v>
      </c>
      <c r="B43">
        <v>4</v>
      </c>
      <c r="C43">
        <f t="shared" si="0"/>
        <v>65394.794421554281</v>
      </c>
      <c r="D43" s="21"/>
      <c r="K43">
        <f>'1(A,B)'!B17</f>
        <v>14</v>
      </c>
      <c r="L43">
        <f>'1(A,B)'!C17</f>
        <v>784737.53305865137</v>
      </c>
      <c r="M43">
        <f>'1(A,B)'!D17</f>
        <v>311733.13908903435</v>
      </c>
      <c r="N43">
        <f>'1(A,B)'!E17</f>
        <v>473004.39396961703</v>
      </c>
      <c r="O43">
        <f>'1(A,B)'!F17</f>
        <v>3683437.4605508414</v>
      </c>
      <c r="R43" s="1"/>
    </row>
    <row r="44" spans="1:19" x14ac:dyDescent="0.3">
      <c r="A44">
        <f t="shared" si="4"/>
        <v>41</v>
      </c>
      <c r="B44">
        <v>4</v>
      </c>
      <c r="C44">
        <f t="shared" si="0"/>
        <v>65394.794421554281</v>
      </c>
      <c r="D44" s="21"/>
      <c r="K44">
        <f>'1(A,B)'!B18</f>
        <v>15</v>
      </c>
      <c r="L44">
        <f>'1(A,B)'!C18</f>
        <v>784737.53305865137</v>
      </c>
      <c r="M44">
        <f>'1(A,B)'!D18</f>
        <v>276257.80954131309</v>
      </c>
      <c r="N44">
        <f>'1(A,B)'!E18</f>
        <v>508479.72351733828</v>
      </c>
      <c r="O44">
        <f>'1(A,B)'!F18</f>
        <v>3174957.7370335031</v>
      </c>
      <c r="R44" s="1"/>
    </row>
    <row r="45" spans="1:19" x14ac:dyDescent="0.3">
      <c r="A45">
        <f t="shared" si="4"/>
        <v>42</v>
      </c>
      <c r="B45">
        <v>4</v>
      </c>
      <c r="C45">
        <f t="shared" si="0"/>
        <v>65394.794421554281</v>
      </c>
      <c r="D45" s="21"/>
      <c r="K45">
        <f>'1(A,B)'!B19</f>
        <v>16</v>
      </c>
      <c r="L45">
        <f>'1(A,B)'!C19</f>
        <v>784737.53305865137</v>
      </c>
      <c r="M45">
        <f>'1(A,B)'!D19</f>
        <v>238121.83027751272</v>
      </c>
      <c r="N45">
        <f>'1(A,B)'!E19</f>
        <v>546615.70278113871</v>
      </c>
      <c r="O45">
        <f>'1(A,B)'!F19</f>
        <v>2628342.0342523642</v>
      </c>
      <c r="R45" s="1" t="str">
        <f>'1(A,B)'!I19</f>
        <v>a. Interest Paid</v>
      </c>
      <c r="S45">
        <f>'1(A,B)'!J19</f>
        <v>7694750.6611730196</v>
      </c>
    </row>
    <row r="46" spans="1:19" x14ac:dyDescent="0.3">
      <c r="A46">
        <f t="shared" si="4"/>
        <v>43</v>
      </c>
      <c r="B46">
        <v>4</v>
      </c>
      <c r="C46">
        <f t="shared" si="0"/>
        <v>65394.794421554281</v>
      </c>
      <c r="D46" s="21">
        <f>SUM(C46:C51)+$L$15</f>
        <v>412368.76652932575</v>
      </c>
      <c r="K46">
        <f>'1(A,B)'!B20</f>
        <v>17</v>
      </c>
      <c r="L46">
        <f>'1(A,B)'!C20</f>
        <v>784737.53305865137</v>
      </c>
      <c r="M46">
        <f>'1(A,B)'!D20</f>
        <v>197125.6525689273</v>
      </c>
      <c r="N46">
        <f>'1(A,B)'!E20</f>
        <v>587611.88048972411</v>
      </c>
      <c r="O46">
        <f>'1(A,B)'!F20</f>
        <v>2040730.15376264</v>
      </c>
      <c r="R46" s="1" t="str">
        <f>'1(A,B)'!I20</f>
        <v>b. Monthly Payment Amount</v>
      </c>
      <c r="S46">
        <f>'1(A,B)'!J20</f>
        <v>784737.53305865137</v>
      </c>
    </row>
    <row r="47" spans="1:19" x14ac:dyDescent="0.3">
      <c r="A47">
        <f t="shared" si="4"/>
        <v>44</v>
      </c>
      <c r="B47">
        <v>4</v>
      </c>
      <c r="C47">
        <f t="shared" si="0"/>
        <v>65394.794421554281</v>
      </c>
      <c r="D47" s="21"/>
      <c r="K47">
        <f>'1(A,B)'!B21</f>
        <v>18</v>
      </c>
      <c r="L47">
        <f>'1(A,B)'!C21</f>
        <v>784737.53305865137</v>
      </c>
      <c r="M47">
        <f>'1(A,B)'!D21</f>
        <v>153054.761532198</v>
      </c>
      <c r="N47">
        <f>'1(A,B)'!E21</f>
        <v>631682.77152645332</v>
      </c>
      <c r="O47">
        <f>'1(A,B)'!F21</f>
        <v>1409047.3822361866</v>
      </c>
    </row>
    <row r="48" spans="1:19" x14ac:dyDescent="0.3">
      <c r="A48">
        <f t="shared" si="4"/>
        <v>45</v>
      </c>
      <c r="B48">
        <v>4</v>
      </c>
      <c r="C48">
        <f t="shared" si="0"/>
        <v>65394.794421554281</v>
      </c>
      <c r="D48" s="21"/>
      <c r="K48">
        <f>'1(A,B)'!B22</f>
        <v>19</v>
      </c>
      <c r="L48">
        <f>'1(A,B)'!C22</f>
        <v>784737.53305865137</v>
      </c>
      <c r="M48">
        <f>'1(A,B)'!D22</f>
        <v>105678.55366771399</v>
      </c>
      <c r="N48">
        <f>'1(A,B)'!E22</f>
        <v>679058.97939093737</v>
      </c>
      <c r="O48">
        <f>'1(A,B)'!F22</f>
        <v>729988.40284524928</v>
      </c>
    </row>
    <row r="49" spans="1:15" x14ac:dyDescent="0.3">
      <c r="A49">
        <f t="shared" si="4"/>
        <v>46</v>
      </c>
      <c r="B49">
        <v>4</v>
      </c>
      <c r="C49">
        <f t="shared" si="0"/>
        <v>65394.794421554281</v>
      </c>
      <c r="D49" s="21"/>
      <c r="K49">
        <f>'1(A,B)'!B23</f>
        <v>20</v>
      </c>
      <c r="L49">
        <f>'1(A,B)'!C23</f>
        <v>784737.53305865137</v>
      </c>
      <c r="M49">
        <f>'1(A,B)'!D23</f>
        <v>54749.130213393692</v>
      </c>
      <c r="N49">
        <f>'1(A,B)'!E23</f>
        <v>729988.40284525766</v>
      </c>
      <c r="O49">
        <f>'1(A,B)'!F23</f>
        <v>-8.3819031715393066E-9</v>
      </c>
    </row>
    <row r="50" spans="1:15" x14ac:dyDescent="0.3">
      <c r="A50">
        <f t="shared" si="4"/>
        <v>47</v>
      </c>
      <c r="B50">
        <v>4</v>
      </c>
      <c r="C50">
        <f t="shared" si="0"/>
        <v>65394.794421554281</v>
      </c>
      <c r="D50" s="21"/>
    </row>
    <row r="51" spans="1:15" x14ac:dyDescent="0.3">
      <c r="A51">
        <f t="shared" si="4"/>
        <v>48</v>
      </c>
      <c r="B51">
        <v>4</v>
      </c>
      <c r="C51">
        <f t="shared" si="0"/>
        <v>65394.794421554281</v>
      </c>
      <c r="D51" s="21"/>
    </row>
    <row r="52" spans="1:15" x14ac:dyDescent="0.3">
      <c r="A52">
        <f t="shared" si="4"/>
        <v>49</v>
      </c>
      <c r="B52">
        <v>5</v>
      </c>
      <c r="C52">
        <f t="shared" si="0"/>
        <v>65394.794421554281</v>
      </c>
      <c r="D52" s="21">
        <f>SUM(C52:C57)+$L$15</f>
        <v>412368.76652932575</v>
      </c>
    </row>
    <row r="53" spans="1:15" x14ac:dyDescent="0.3">
      <c r="A53">
        <f t="shared" si="4"/>
        <v>50</v>
      </c>
      <c r="B53">
        <v>5</v>
      </c>
      <c r="C53">
        <f t="shared" si="0"/>
        <v>65394.794421554281</v>
      </c>
      <c r="D53" s="21"/>
    </row>
    <row r="54" spans="1:15" x14ac:dyDescent="0.3">
      <c r="A54">
        <f t="shared" si="4"/>
        <v>51</v>
      </c>
      <c r="B54">
        <v>5</v>
      </c>
      <c r="C54">
        <f t="shared" si="0"/>
        <v>65394.794421554281</v>
      </c>
      <c r="D54" s="21"/>
    </row>
    <row r="55" spans="1:15" x14ac:dyDescent="0.3">
      <c r="A55">
        <f t="shared" si="4"/>
        <v>52</v>
      </c>
      <c r="B55">
        <v>5</v>
      </c>
      <c r="C55">
        <f t="shared" si="0"/>
        <v>65394.794421554281</v>
      </c>
      <c r="D55" s="21"/>
    </row>
    <row r="56" spans="1:15" x14ac:dyDescent="0.3">
      <c r="A56">
        <f t="shared" si="4"/>
        <v>53</v>
      </c>
      <c r="B56">
        <v>5</v>
      </c>
      <c r="C56">
        <f t="shared" si="0"/>
        <v>65394.794421554281</v>
      </c>
      <c r="D56" s="21"/>
    </row>
    <row r="57" spans="1:15" x14ac:dyDescent="0.3">
      <c r="A57">
        <f t="shared" si="4"/>
        <v>54</v>
      </c>
      <c r="B57">
        <v>5</v>
      </c>
      <c r="C57">
        <f t="shared" si="0"/>
        <v>65394.794421554281</v>
      </c>
      <c r="D57" s="21"/>
    </row>
    <row r="58" spans="1:15" x14ac:dyDescent="0.3">
      <c r="A58">
        <f t="shared" si="4"/>
        <v>55</v>
      </c>
      <c r="B58">
        <v>5</v>
      </c>
      <c r="C58">
        <f t="shared" si="0"/>
        <v>65394.794421554281</v>
      </c>
      <c r="D58" s="21">
        <f>SUM(C58:C63)+$L$15</f>
        <v>412368.76652932575</v>
      </c>
    </row>
    <row r="59" spans="1:15" x14ac:dyDescent="0.3">
      <c r="A59">
        <f t="shared" si="4"/>
        <v>56</v>
      </c>
      <c r="B59">
        <v>5</v>
      </c>
      <c r="C59">
        <f t="shared" si="0"/>
        <v>65394.794421554281</v>
      </c>
      <c r="D59" s="21"/>
    </row>
    <row r="60" spans="1:15" x14ac:dyDescent="0.3">
      <c r="A60">
        <f t="shared" si="4"/>
        <v>57</v>
      </c>
      <c r="B60">
        <v>5</v>
      </c>
      <c r="C60">
        <f t="shared" si="0"/>
        <v>65394.794421554281</v>
      </c>
      <c r="D60" s="21"/>
    </row>
    <row r="61" spans="1:15" x14ac:dyDescent="0.3">
      <c r="A61">
        <f t="shared" si="4"/>
        <v>58</v>
      </c>
      <c r="B61">
        <v>5</v>
      </c>
      <c r="C61">
        <f t="shared" si="0"/>
        <v>65394.794421554281</v>
      </c>
      <c r="D61" s="21"/>
    </row>
    <row r="62" spans="1:15" x14ac:dyDescent="0.3">
      <c r="A62">
        <f t="shared" si="4"/>
        <v>59</v>
      </c>
      <c r="B62">
        <v>5</v>
      </c>
      <c r="C62">
        <f t="shared" si="0"/>
        <v>65394.794421554281</v>
      </c>
      <c r="D62" s="21"/>
    </row>
    <row r="63" spans="1:15" x14ac:dyDescent="0.3">
      <c r="A63">
        <f t="shared" si="4"/>
        <v>60</v>
      </c>
      <c r="B63">
        <v>5</v>
      </c>
      <c r="C63">
        <f t="shared" si="0"/>
        <v>65394.794421554281</v>
      </c>
      <c r="D63" s="21"/>
    </row>
    <row r="64" spans="1:15" x14ac:dyDescent="0.3">
      <c r="A64">
        <f t="shared" si="4"/>
        <v>61</v>
      </c>
      <c r="B64">
        <v>6</v>
      </c>
      <c r="C64">
        <f t="shared" si="0"/>
        <v>65394.794421554281</v>
      </c>
      <c r="D64" s="21">
        <f>SUM(C64:C69)+$L$15</f>
        <v>412368.76652932575</v>
      </c>
    </row>
    <row r="65" spans="1:4" x14ac:dyDescent="0.3">
      <c r="A65">
        <f t="shared" si="4"/>
        <v>62</v>
      </c>
      <c r="B65">
        <v>6</v>
      </c>
      <c r="C65">
        <f t="shared" si="0"/>
        <v>65394.794421554281</v>
      </c>
      <c r="D65" s="21"/>
    </row>
    <row r="66" spans="1:4" x14ac:dyDescent="0.3">
      <c r="A66">
        <f t="shared" si="4"/>
        <v>63</v>
      </c>
      <c r="B66">
        <v>6</v>
      </c>
      <c r="C66">
        <f t="shared" si="0"/>
        <v>65394.794421554281</v>
      </c>
      <c r="D66" s="21"/>
    </row>
    <row r="67" spans="1:4" x14ac:dyDescent="0.3">
      <c r="A67">
        <f t="shared" si="4"/>
        <v>64</v>
      </c>
      <c r="B67">
        <v>6</v>
      </c>
      <c r="C67">
        <f t="shared" si="0"/>
        <v>65394.794421554281</v>
      </c>
      <c r="D67" s="21"/>
    </row>
    <row r="68" spans="1:4" x14ac:dyDescent="0.3">
      <c r="A68">
        <f t="shared" si="4"/>
        <v>65</v>
      </c>
      <c r="B68">
        <v>6</v>
      </c>
      <c r="C68">
        <f t="shared" ref="C68:C131" si="7">$L$6</f>
        <v>65394.794421554281</v>
      </c>
      <c r="D68" s="21"/>
    </row>
    <row r="69" spans="1:4" x14ac:dyDescent="0.3">
      <c r="A69">
        <f t="shared" si="4"/>
        <v>66</v>
      </c>
      <c r="B69">
        <v>6</v>
      </c>
      <c r="C69">
        <f t="shared" si="7"/>
        <v>65394.794421554281</v>
      </c>
      <c r="D69" s="21"/>
    </row>
    <row r="70" spans="1:4" x14ac:dyDescent="0.3">
      <c r="A70">
        <f t="shared" ref="A70:A133" si="8">A69+1</f>
        <v>67</v>
      </c>
      <c r="B70">
        <v>6</v>
      </c>
      <c r="C70">
        <f t="shared" si="7"/>
        <v>65394.794421554281</v>
      </c>
      <c r="D70" s="21">
        <f>SUM(C70:C75)+$L$15</f>
        <v>412368.76652932575</v>
      </c>
    </row>
    <row r="71" spans="1:4" x14ac:dyDescent="0.3">
      <c r="A71">
        <f t="shared" si="8"/>
        <v>68</v>
      </c>
      <c r="B71">
        <v>6</v>
      </c>
      <c r="C71">
        <f t="shared" si="7"/>
        <v>65394.794421554281</v>
      </c>
      <c r="D71" s="21"/>
    </row>
    <row r="72" spans="1:4" x14ac:dyDescent="0.3">
      <c r="A72">
        <f t="shared" si="8"/>
        <v>69</v>
      </c>
      <c r="B72">
        <v>6</v>
      </c>
      <c r="C72">
        <f t="shared" si="7"/>
        <v>65394.794421554281</v>
      </c>
      <c r="D72" s="21"/>
    </row>
    <row r="73" spans="1:4" x14ac:dyDescent="0.3">
      <c r="A73">
        <f t="shared" si="8"/>
        <v>70</v>
      </c>
      <c r="B73">
        <v>6</v>
      </c>
      <c r="C73">
        <f t="shared" si="7"/>
        <v>65394.794421554281</v>
      </c>
      <c r="D73" s="21"/>
    </row>
    <row r="74" spans="1:4" x14ac:dyDescent="0.3">
      <c r="A74">
        <f t="shared" si="8"/>
        <v>71</v>
      </c>
      <c r="B74">
        <v>6</v>
      </c>
      <c r="C74">
        <f t="shared" si="7"/>
        <v>65394.794421554281</v>
      </c>
      <c r="D74" s="21"/>
    </row>
    <row r="75" spans="1:4" x14ac:dyDescent="0.3">
      <c r="A75">
        <f t="shared" si="8"/>
        <v>72</v>
      </c>
      <c r="B75">
        <v>6</v>
      </c>
      <c r="C75">
        <f t="shared" si="7"/>
        <v>65394.794421554281</v>
      </c>
      <c r="D75" s="21"/>
    </row>
    <row r="76" spans="1:4" x14ac:dyDescent="0.3">
      <c r="A76">
        <f t="shared" si="8"/>
        <v>73</v>
      </c>
      <c r="B76">
        <v>7</v>
      </c>
      <c r="C76">
        <f t="shared" si="7"/>
        <v>65394.794421554281</v>
      </c>
      <c r="D76" s="21">
        <f>SUM(C76:C81)+$L$15</f>
        <v>412368.76652932575</v>
      </c>
    </row>
    <row r="77" spans="1:4" x14ac:dyDescent="0.3">
      <c r="A77">
        <f t="shared" si="8"/>
        <v>74</v>
      </c>
      <c r="B77">
        <v>7</v>
      </c>
      <c r="C77">
        <f t="shared" si="7"/>
        <v>65394.794421554281</v>
      </c>
      <c r="D77" s="21"/>
    </row>
    <row r="78" spans="1:4" x14ac:dyDescent="0.3">
      <c r="A78">
        <f t="shared" si="8"/>
        <v>75</v>
      </c>
      <c r="B78">
        <v>7</v>
      </c>
      <c r="C78">
        <f t="shared" si="7"/>
        <v>65394.794421554281</v>
      </c>
      <c r="D78" s="21"/>
    </row>
    <row r="79" spans="1:4" x14ac:dyDescent="0.3">
      <c r="A79">
        <f t="shared" si="8"/>
        <v>76</v>
      </c>
      <c r="B79">
        <v>7</v>
      </c>
      <c r="C79">
        <f t="shared" si="7"/>
        <v>65394.794421554281</v>
      </c>
      <c r="D79" s="21"/>
    </row>
    <row r="80" spans="1:4" x14ac:dyDescent="0.3">
      <c r="A80">
        <f t="shared" si="8"/>
        <v>77</v>
      </c>
      <c r="B80">
        <v>7</v>
      </c>
      <c r="C80">
        <f t="shared" si="7"/>
        <v>65394.794421554281</v>
      </c>
      <c r="D80" s="21"/>
    </row>
    <row r="81" spans="1:4" x14ac:dyDescent="0.3">
      <c r="A81">
        <f t="shared" si="8"/>
        <v>78</v>
      </c>
      <c r="B81">
        <v>7</v>
      </c>
      <c r="C81">
        <f t="shared" si="7"/>
        <v>65394.794421554281</v>
      </c>
      <c r="D81" s="21"/>
    </row>
    <row r="82" spans="1:4" x14ac:dyDescent="0.3">
      <c r="A82">
        <f t="shared" si="8"/>
        <v>79</v>
      </c>
      <c r="B82">
        <v>7</v>
      </c>
      <c r="C82">
        <f t="shared" si="7"/>
        <v>65394.794421554281</v>
      </c>
      <c r="D82" s="21">
        <f>SUM(C82:C87)+$L$15</f>
        <v>412368.76652932575</v>
      </c>
    </row>
    <row r="83" spans="1:4" x14ac:dyDescent="0.3">
      <c r="A83">
        <f t="shared" si="8"/>
        <v>80</v>
      </c>
      <c r="B83">
        <v>7</v>
      </c>
      <c r="C83">
        <f t="shared" si="7"/>
        <v>65394.794421554281</v>
      </c>
      <c r="D83" s="21"/>
    </row>
    <row r="84" spans="1:4" x14ac:dyDescent="0.3">
      <c r="A84">
        <f t="shared" si="8"/>
        <v>81</v>
      </c>
      <c r="B84">
        <v>7</v>
      </c>
      <c r="C84">
        <f t="shared" si="7"/>
        <v>65394.794421554281</v>
      </c>
      <c r="D84" s="21"/>
    </row>
    <row r="85" spans="1:4" x14ac:dyDescent="0.3">
      <c r="A85">
        <f t="shared" si="8"/>
        <v>82</v>
      </c>
      <c r="B85">
        <v>7</v>
      </c>
      <c r="C85">
        <f t="shared" si="7"/>
        <v>65394.794421554281</v>
      </c>
      <c r="D85" s="21"/>
    </row>
    <row r="86" spans="1:4" x14ac:dyDescent="0.3">
      <c r="A86">
        <f t="shared" si="8"/>
        <v>83</v>
      </c>
      <c r="B86">
        <v>7</v>
      </c>
      <c r="C86">
        <f t="shared" si="7"/>
        <v>65394.794421554281</v>
      </c>
      <c r="D86" s="21"/>
    </row>
    <row r="87" spans="1:4" x14ac:dyDescent="0.3">
      <c r="A87">
        <f t="shared" si="8"/>
        <v>84</v>
      </c>
      <c r="B87">
        <v>7</v>
      </c>
      <c r="C87">
        <f t="shared" si="7"/>
        <v>65394.794421554281</v>
      </c>
      <c r="D87" s="21"/>
    </row>
    <row r="88" spans="1:4" x14ac:dyDescent="0.3">
      <c r="A88">
        <f t="shared" si="8"/>
        <v>85</v>
      </c>
      <c r="B88">
        <v>8</v>
      </c>
      <c r="C88">
        <f t="shared" si="7"/>
        <v>65394.794421554281</v>
      </c>
      <c r="D88" s="21">
        <f>SUM(C88:C93)+$L$15</f>
        <v>412368.76652932575</v>
      </c>
    </row>
    <row r="89" spans="1:4" x14ac:dyDescent="0.3">
      <c r="A89">
        <f t="shared" si="8"/>
        <v>86</v>
      </c>
      <c r="B89">
        <v>8</v>
      </c>
      <c r="C89">
        <f t="shared" si="7"/>
        <v>65394.794421554281</v>
      </c>
      <c r="D89" s="21"/>
    </row>
    <row r="90" spans="1:4" x14ac:dyDescent="0.3">
      <c r="A90">
        <f t="shared" si="8"/>
        <v>87</v>
      </c>
      <c r="B90">
        <v>8</v>
      </c>
      <c r="C90">
        <f t="shared" si="7"/>
        <v>65394.794421554281</v>
      </c>
      <c r="D90" s="21"/>
    </row>
    <row r="91" spans="1:4" x14ac:dyDescent="0.3">
      <c r="A91">
        <f t="shared" si="8"/>
        <v>88</v>
      </c>
      <c r="B91">
        <v>8</v>
      </c>
      <c r="C91">
        <f t="shared" si="7"/>
        <v>65394.794421554281</v>
      </c>
      <c r="D91" s="21"/>
    </row>
    <row r="92" spans="1:4" x14ac:dyDescent="0.3">
      <c r="A92">
        <f t="shared" si="8"/>
        <v>89</v>
      </c>
      <c r="B92">
        <v>8</v>
      </c>
      <c r="C92">
        <f t="shared" si="7"/>
        <v>65394.794421554281</v>
      </c>
      <c r="D92" s="21"/>
    </row>
    <row r="93" spans="1:4" x14ac:dyDescent="0.3">
      <c r="A93">
        <f t="shared" si="8"/>
        <v>90</v>
      </c>
      <c r="B93">
        <v>8</v>
      </c>
      <c r="C93">
        <f t="shared" si="7"/>
        <v>65394.794421554281</v>
      </c>
      <c r="D93" s="21"/>
    </row>
    <row r="94" spans="1:4" x14ac:dyDescent="0.3">
      <c r="A94">
        <f t="shared" si="8"/>
        <v>91</v>
      </c>
      <c r="B94">
        <v>8</v>
      </c>
      <c r="C94">
        <f t="shared" si="7"/>
        <v>65394.794421554281</v>
      </c>
      <c r="D94" s="21">
        <f>SUM(C94:C99)+$L$15</f>
        <v>412368.76652932575</v>
      </c>
    </row>
    <row r="95" spans="1:4" x14ac:dyDescent="0.3">
      <c r="A95">
        <f t="shared" si="8"/>
        <v>92</v>
      </c>
      <c r="B95">
        <v>8</v>
      </c>
      <c r="C95">
        <f t="shared" si="7"/>
        <v>65394.794421554281</v>
      </c>
      <c r="D95" s="21"/>
    </row>
    <row r="96" spans="1:4" x14ac:dyDescent="0.3">
      <c r="A96">
        <f t="shared" si="8"/>
        <v>93</v>
      </c>
      <c r="B96">
        <v>8</v>
      </c>
      <c r="C96">
        <f t="shared" si="7"/>
        <v>65394.794421554281</v>
      </c>
      <c r="D96" s="21"/>
    </row>
    <row r="97" spans="1:4" x14ac:dyDescent="0.3">
      <c r="A97">
        <f t="shared" si="8"/>
        <v>94</v>
      </c>
      <c r="B97">
        <v>8</v>
      </c>
      <c r="C97">
        <f t="shared" si="7"/>
        <v>65394.794421554281</v>
      </c>
      <c r="D97" s="21"/>
    </row>
    <row r="98" spans="1:4" x14ac:dyDescent="0.3">
      <c r="A98">
        <f t="shared" si="8"/>
        <v>95</v>
      </c>
      <c r="B98">
        <v>8</v>
      </c>
      <c r="C98">
        <f t="shared" si="7"/>
        <v>65394.794421554281</v>
      </c>
      <c r="D98" s="21"/>
    </row>
    <row r="99" spans="1:4" x14ac:dyDescent="0.3">
      <c r="A99">
        <f t="shared" si="8"/>
        <v>96</v>
      </c>
      <c r="B99">
        <v>8</v>
      </c>
      <c r="C99">
        <f t="shared" si="7"/>
        <v>65394.794421554281</v>
      </c>
      <c r="D99" s="21"/>
    </row>
    <row r="100" spans="1:4" x14ac:dyDescent="0.3">
      <c r="A100">
        <f t="shared" si="8"/>
        <v>97</v>
      </c>
      <c r="B100">
        <v>9</v>
      </c>
      <c r="C100">
        <f t="shared" si="7"/>
        <v>65394.794421554281</v>
      </c>
      <c r="D100" s="21">
        <f>SUM(C100:C105)+$L$15</f>
        <v>412368.76652932575</v>
      </c>
    </row>
    <row r="101" spans="1:4" x14ac:dyDescent="0.3">
      <c r="A101">
        <f t="shared" si="8"/>
        <v>98</v>
      </c>
      <c r="B101">
        <v>9</v>
      </c>
      <c r="C101">
        <f t="shared" si="7"/>
        <v>65394.794421554281</v>
      </c>
      <c r="D101" s="21"/>
    </row>
    <row r="102" spans="1:4" x14ac:dyDescent="0.3">
      <c r="A102">
        <f t="shared" si="8"/>
        <v>99</v>
      </c>
      <c r="B102">
        <v>9</v>
      </c>
      <c r="C102">
        <f t="shared" si="7"/>
        <v>65394.794421554281</v>
      </c>
      <c r="D102" s="21"/>
    </row>
    <row r="103" spans="1:4" x14ac:dyDescent="0.3">
      <c r="A103">
        <f t="shared" si="8"/>
        <v>100</v>
      </c>
      <c r="B103">
        <v>9</v>
      </c>
      <c r="C103">
        <f t="shared" si="7"/>
        <v>65394.794421554281</v>
      </c>
      <c r="D103" s="21"/>
    </row>
    <row r="104" spans="1:4" x14ac:dyDescent="0.3">
      <c r="A104">
        <f t="shared" si="8"/>
        <v>101</v>
      </c>
      <c r="B104">
        <v>9</v>
      </c>
      <c r="C104">
        <f t="shared" si="7"/>
        <v>65394.794421554281</v>
      </c>
      <c r="D104" s="21"/>
    </row>
    <row r="105" spans="1:4" x14ac:dyDescent="0.3">
      <c r="A105">
        <f t="shared" si="8"/>
        <v>102</v>
      </c>
      <c r="B105">
        <v>9</v>
      </c>
      <c r="C105">
        <f t="shared" si="7"/>
        <v>65394.794421554281</v>
      </c>
      <c r="D105" s="21"/>
    </row>
    <row r="106" spans="1:4" x14ac:dyDescent="0.3">
      <c r="A106">
        <f t="shared" si="8"/>
        <v>103</v>
      </c>
      <c r="B106">
        <v>9</v>
      </c>
      <c r="C106">
        <f t="shared" si="7"/>
        <v>65394.794421554281</v>
      </c>
      <c r="D106" s="21">
        <f>SUM(C106:C111)+$L$15</f>
        <v>412368.76652932575</v>
      </c>
    </row>
    <row r="107" spans="1:4" x14ac:dyDescent="0.3">
      <c r="A107">
        <f t="shared" si="8"/>
        <v>104</v>
      </c>
      <c r="B107">
        <v>9</v>
      </c>
      <c r="C107">
        <f t="shared" si="7"/>
        <v>65394.794421554281</v>
      </c>
      <c r="D107" s="21"/>
    </row>
    <row r="108" spans="1:4" x14ac:dyDescent="0.3">
      <c r="A108">
        <f t="shared" si="8"/>
        <v>105</v>
      </c>
      <c r="B108">
        <v>9</v>
      </c>
      <c r="C108">
        <f t="shared" si="7"/>
        <v>65394.794421554281</v>
      </c>
      <c r="D108" s="21"/>
    </row>
    <row r="109" spans="1:4" x14ac:dyDescent="0.3">
      <c r="A109">
        <f t="shared" si="8"/>
        <v>106</v>
      </c>
      <c r="B109">
        <v>9</v>
      </c>
      <c r="C109">
        <f t="shared" si="7"/>
        <v>65394.794421554281</v>
      </c>
      <c r="D109" s="21"/>
    </row>
    <row r="110" spans="1:4" x14ac:dyDescent="0.3">
      <c r="A110">
        <f t="shared" si="8"/>
        <v>107</v>
      </c>
      <c r="B110">
        <v>9</v>
      </c>
      <c r="C110">
        <f t="shared" si="7"/>
        <v>65394.794421554281</v>
      </c>
      <c r="D110" s="21"/>
    </row>
    <row r="111" spans="1:4" x14ac:dyDescent="0.3">
      <c r="A111">
        <f t="shared" si="8"/>
        <v>108</v>
      </c>
      <c r="B111">
        <v>9</v>
      </c>
      <c r="C111">
        <f t="shared" si="7"/>
        <v>65394.794421554281</v>
      </c>
      <c r="D111" s="21"/>
    </row>
    <row r="112" spans="1:4" x14ac:dyDescent="0.3">
      <c r="A112">
        <f t="shared" si="8"/>
        <v>109</v>
      </c>
      <c r="B112">
        <f>10</f>
        <v>10</v>
      </c>
      <c r="C112">
        <f t="shared" si="7"/>
        <v>65394.794421554281</v>
      </c>
      <c r="D112" s="21">
        <f>SUM(C112:C117)+$L$15</f>
        <v>412368.76652932575</v>
      </c>
    </row>
    <row r="113" spans="1:4" x14ac:dyDescent="0.3">
      <c r="A113">
        <f t="shared" si="8"/>
        <v>110</v>
      </c>
      <c r="B113">
        <f>10</f>
        <v>10</v>
      </c>
      <c r="C113">
        <f t="shared" si="7"/>
        <v>65394.794421554281</v>
      </c>
      <c r="D113" s="21"/>
    </row>
    <row r="114" spans="1:4" x14ac:dyDescent="0.3">
      <c r="A114">
        <f t="shared" si="8"/>
        <v>111</v>
      </c>
      <c r="B114">
        <f>10</f>
        <v>10</v>
      </c>
      <c r="C114">
        <f t="shared" si="7"/>
        <v>65394.794421554281</v>
      </c>
      <c r="D114" s="21"/>
    </row>
    <row r="115" spans="1:4" x14ac:dyDescent="0.3">
      <c r="A115">
        <f t="shared" si="8"/>
        <v>112</v>
      </c>
      <c r="B115">
        <f>10</f>
        <v>10</v>
      </c>
      <c r="C115">
        <f t="shared" si="7"/>
        <v>65394.794421554281</v>
      </c>
      <c r="D115" s="21"/>
    </row>
    <row r="116" spans="1:4" x14ac:dyDescent="0.3">
      <c r="A116">
        <f t="shared" si="8"/>
        <v>113</v>
      </c>
      <c r="B116">
        <f>10</f>
        <v>10</v>
      </c>
      <c r="C116">
        <f t="shared" si="7"/>
        <v>65394.794421554281</v>
      </c>
      <c r="D116" s="21"/>
    </row>
    <row r="117" spans="1:4" x14ac:dyDescent="0.3">
      <c r="A117">
        <f t="shared" si="8"/>
        <v>114</v>
      </c>
      <c r="B117">
        <f>10</f>
        <v>10</v>
      </c>
      <c r="C117">
        <f t="shared" si="7"/>
        <v>65394.794421554281</v>
      </c>
      <c r="D117" s="21"/>
    </row>
    <row r="118" spans="1:4" x14ac:dyDescent="0.3">
      <c r="A118">
        <f t="shared" si="8"/>
        <v>115</v>
      </c>
      <c r="B118">
        <f>10</f>
        <v>10</v>
      </c>
      <c r="C118">
        <f t="shared" si="7"/>
        <v>65394.794421554281</v>
      </c>
      <c r="D118" s="21">
        <f>SUM(C118:C123)+$L$15</f>
        <v>412368.76652932575</v>
      </c>
    </row>
    <row r="119" spans="1:4" x14ac:dyDescent="0.3">
      <c r="A119">
        <f t="shared" si="8"/>
        <v>116</v>
      </c>
      <c r="B119">
        <f>10</f>
        <v>10</v>
      </c>
      <c r="C119">
        <f t="shared" si="7"/>
        <v>65394.794421554281</v>
      </c>
      <c r="D119" s="21"/>
    </row>
    <row r="120" spans="1:4" x14ac:dyDescent="0.3">
      <c r="A120">
        <f t="shared" si="8"/>
        <v>117</v>
      </c>
      <c r="B120">
        <f>10</f>
        <v>10</v>
      </c>
      <c r="C120">
        <f t="shared" si="7"/>
        <v>65394.794421554281</v>
      </c>
      <c r="D120" s="21"/>
    </row>
    <row r="121" spans="1:4" x14ac:dyDescent="0.3">
      <c r="A121">
        <f t="shared" si="8"/>
        <v>118</v>
      </c>
      <c r="B121">
        <f>10</f>
        <v>10</v>
      </c>
      <c r="C121">
        <f t="shared" si="7"/>
        <v>65394.794421554281</v>
      </c>
      <c r="D121" s="21"/>
    </row>
    <row r="122" spans="1:4" x14ac:dyDescent="0.3">
      <c r="A122">
        <f t="shared" si="8"/>
        <v>119</v>
      </c>
      <c r="B122">
        <f>10</f>
        <v>10</v>
      </c>
      <c r="C122">
        <f t="shared" si="7"/>
        <v>65394.794421554281</v>
      </c>
      <c r="D122" s="21"/>
    </row>
    <row r="123" spans="1:4" x14ac:dyDescent="0.3">
      <c r="A123">
        <f t="shared" si="8"/>
        <v>120</v>
      </c>
      <c r="B123">
        <f>10</f>
        <v>10</v>
      </c>
      <c r="C123">
        <f t="shared" si="7"/>
        <v>65394.794421554281</v>
      </c>
      <c r="D123" s="21"/>
    </row>
    <row r="124" spans="1:4" x14ac:dyDescent="0.3">
      <c r="A124">
        <f t="shared" si="8"/>
        <v>121</v>
      </c>
      <c r="B124">
        <v>11</v>
      </c>
      <c r="C124">
        <f t="shared" si="7"/>
        <v>65394.794421554281</v>
      </c>
      <c r="D124" s="21">
        <f>SUM(C124:C129)+$L$15</f>
        <v>412368.76652932575</v>
      </c>
    </row>
    <row r="125" spans="1:4" x14ac:dyDescent="0.3">
      <c r="A125">
        <f t="shared" si="8"/>
        <v>122</v>
      </c>
      <c r="B125">
        <v>11</v>
      </c>
      <c r="C125">
        <f t="shared" si="7"/>
        <v>65394.794421554281</v>
      </c>
      <c r="D125" s="21"/>
    </row>
    <row r="126" spans="1:4" x14ac:dyDescent="0.3">
      <c r="A126">
        <f t="shared" si="8"/>
        <v>123</v>
      </c>
      <c r="B126">
        <v>11</v>
      </c>
      <c r="C126">
        <f t="shared" si="7"/>
        <v>65394.794421554281</v>
      </c>
      <c r="D126" s="21"/>
    </row>
    <row r="127" spans="1:4" x14ac:dyDescent="0.3">
      <c r="A127">
        <f t="shared" si="8"/>
        <v>124</v>
      </c>
      <c r="B127">
        <v>11</v>
      </c>
      <c r="C127">
        <f t="shared" si="7"/>
        <v>65394.794421554281</v>
      </c>
      <c r="D127" s="21"/>
    </row>
    <row r="128" spans="1:4" x14ac:dyDescent="0.3">
      <c r="A128">
        <f t="shared" si="8"/>
        <v>125</v>
      </c>
      <c r="B128">
        <v>11</v>
      </c>
      <c r="C128">
        <f t="shared" si="7"/>
        <v>65394.794421554281</v>
      </c>
      <c r="D128" s="21"/>
    </row>
    <row r="129" spans="1:4" x14ac:dyDescent="0.3">
      <c r="A129">
        <f t="shared" si="8"/>
        <v>126</v>
      </c>
      <c r="B129">
        <v>11</v>
      </c>
      <c r="C129">
        <f t="shared" si="7"/>
        <v>65394.794421554281</v>
      </c>
      <c r="D129" s="21"/>
    </row>
    <row r="130" spans="1:4" x14ac:dyDescent="0.3">
      <c r="A130">
        <f t="shared" si="8"/>
        <v>127</v>
      </c>
      <c r="B130">
        <v>11</v>
      </c>
      <c r="C130">
        <f t="shared" si="7"/>
        <v>65394.794421554281</v>
      </c>
      <c r="D130" s="21">
        <f>SUM(C130:C135)+$L$15</f>
        <v>412368.76652932575</v>
      </c>
    </row>
    <row r="131" spans="1:4" x14ac:dyDescent="0.3">
      <c r="A131">
        <f t="shared" si="8"/>
        <v>128</v>
      </c>
      <c r="B131">
        <v>11</v>
      </c>
      <c r="C131">
        <f t="shared" si="7"/>
        <v>65394.794421554281</v>
      </c>
      <c r="D131" s="21"/>
    </row>
    <row r="132" spans="1:4" x14ac:dyDescent="0.3">
      <c r="A132">
        <f t="shared" si="8"/>
        <v>129</v>
      </c>
      <c r="B132">
        <v>11</v>
      </c>
      <c r="C132">
        <f t="shared" ref="C132:C195" si="9">$L$6</f>
        <v>65394.794421554281</v>
      </c>
      <c r="D132" s="21"/>
    </row>
    <row r="133" spans="1:4" x14ac:dyDescent="0.3">
      <c r="A133">
        <f t="shared" si="8"/>
        <v>130</v>
      </c>
      <c r="B133">
        <v>11</v>
      </c>
      <c r="C133">
        <f t="shared" si="9"/>
        <v>65394.794421554281</v>
      </c>
      <c r="D133" s="21"/>
    </row>
    <row r="134" spans="1:4" x14ac:dyDescent="0.3">
      <c r="A134">
        <f t="shared" ref="A134:A197" si="10">A133+1</f>
        <v>131</v>
      </c>
      <c r="B134">
        <v>11</v>
      </c>
      <c r="C134">
        <f t="shared" si="9"/>
        <v>65394.794421554281</v>
      </c>
      <c r="D134" s="21"/>
    </row>
    <row r="135" spans="1:4" x14ac:dyDescent="0.3">
      <c r="A135">
        <f t="shared" si="10"/>
        <v>132</v>
      </c>
      <c r="B135">
        <v>11</v>
      </c>
      <c r="C135">
        <f t="shared" si="9"/>
        <v>65394.794421554281</v>
      </c>
      <c r="D135" s="21"/>
    </row>
    <row r="136" spans="1:4" x14ac:dyDescent="0.3">
      <c r="A136">
        <f t="shared" si="10"/>
        <v>133</v>
      </c>
      <c r="B136">
        <v>12</v>
      </c>
      <c r="C136">
        <f t="shared" si="9"/>
        <v>65394.794421554281</v>
      </c>
      <c r="D136" s="21">
        <f>SUM(C136:C141)+$L$15</f>
        <v>412368.76652932575</v>
      </c>
    </row>
    <row r="137" spans="1:4" x14ac:dyDescent="0.3">
      <c r="A137">
        <f t="shared" si="10"/>
        <v>134</v>
      </c>
      <c r="B137">
        <v>12</v>
      </c>
      <c r="C137">
        <f t="shared" si="9"/>
        <v>65394.794421554281</v>
      </c>
      <c r="D137" s="21"/>
    </row>
    <row r="138" spans="1:4" x14ac:dyDescent="0.3">
      <c r="A138">
        <f t="shared" si="10"/>
        <v>135</v>
      </c>
      <c r="B138">
        <v>12</v>
      </c>
      <c r="C138">
        <f t="shared" si="9"/>
        <v>65394.794421554281</v>
      </c>
      <c r="D138" s="21"/>
    </row>
    <row r="139" spans="1:4" x14ac:dyDescent="0.3">
      <c r="A139">
        <f t="shared" si="10"/>
        <v>136</v>
      </c>
      <c r="B139">
        <v>12</v>
      </c>
      <c r="C139">
        <f t="shared" si="9"/>
        <v>65394.794421554281</v>
      </c>
      <c r="D139" s="21"/>
    </row>
    <row r="140" spans="1:4" x14ac:dyDescent="0.3">
      <c r="A140">
        <f t="shared" si="10"/>
        <v>137</v>
      </c>
      <c r="B140">
        <v>12</v>
      </c>
      <c r="C140">
        <f t="shared" si="9"/>
        <v>65394.794421554281</v>
      </c>
      <c r="D140" s="21"/>
    </row>
    <row r="141" spans="1:4" x14ac:dyDescent="0.3">
      <c r="A141">
        <f t="shared" si="10"/>
        <v>138</v>
      </c>
      <c r="B141">
        <v>12</v>
      </c>
      <c r="C141">
        <f t="shared" si="9"/>
        <v>65394.794421554281</v>
      </c>
      <c r="D141" s="21"/>
    </row>
    <row r="142" spans="1:4" x14ac:dyDescent="0.3">
      <c r="A142">
        <f t="shared" si="10"/>
        <v>139</v>
      </c>
      <c r="B142">
        <v>12</v>
      </c>
      <c r="C142">
        <f t="shared" si="9"/>
        <v>65394.794421554281</v>
      </c>
      <c r="D142" s="21">
        <f>SUM(C142:C147)+$L$15</f>
        <v>412368.76652932575</v>
      </c>
    </row>
    <row r="143" spans="1:4" x14ac:dyDescent="0.3">
      <c r="A143">
        <f t="shared" si="10"/>
        <v>140</v>
      </c>
      <c r="B143">
        <v>12</v>
      </c>
      <c r="C143">
        <f t="shared" si="9"/>
        <v>65394.794421554281</v>
      </c>
      <c r="D143" s="21"/>
    </row>
    <row r="144" spans="1:4" x14ac:dyDescent="0.3">
      <c r="A144">
        <f t="shared" si="10"/>
        <v>141</v>
      </c>
      <c r="B144">
        <v>12</v>
      </c>
      <c r="C144">
        <f t="shared" si="9"/>
        <v>65394.794421554281</v>
      </c>
      <c r="D144" s="21"/>
    </row>
    <row r="145" spans="1:4" x14ac:dyDescent="0.3">
      <c r="A145">
        <f t="shared" si="10"/>
        <v>142</v>
      </c>
      <c r="B145">
        <v>12</v>
      </c>
      <c r="C145">
        <f t="shared" si="9"/>
        <v>65394.794421554281</v>
      </c>
      <c r="D145" s="21"/>
    </row>
    <row r="146" spans="1:4" x14ac:dyDescent="0.3">
      <c r="A146">
        <f t="shared" si="10"/>
        <v>143</v>
      </c>
      <c r="B146">
        <v>12</v>
      </c>
      <c r="C146">
        <f t="shared" si="9"/>
        <v>65394.794421554281</v>
      </c>
      <c r="D146" s="21"/>
    </row>
    <row r="147" spans="1:4" x14ac:dyDescent="0.3">
      <c r="A147">
        <f t="shared" si="10"/>
        <v>144</v>
      </c>
      <c r="B147">
        <v>12</v>
      </c>
      <c r="C147">
        <f t="shared" si="9"/>
        <v>65394.794421554281</v>
      </c>
      <c r="D147" s="21"/>
    </row>
    <row r="148" spans="1:4" x14ac:dyDescent="0.3">
      <c r="A148">
        <f t="shared" si="10"/>
        <v>145</v>
      </c>
      <c r="B148">
        <v>13</v>
      </c>
      <c r="C148">
        <f t="shared" si="9"/>
        <v>65394.794421554281</v>
      </c>
      <c r="D148" s="21">
        <f>SUM(C148:C153)+$L$15</f>
        <v>412368.76652932575</v>
      </c>
    </row>
    <row r="149" spans="1:4" x14ac:dyDescent="0.3">
      <c r="A149">
        <f t="shared" si="10"/>
        <v>146</v>
      </c>
      <c r="B149">
        <v>13</v>
      </c>
      <c r="C149">
        <f t="shared" si="9"/>
        <v>65394.794421554281</v>
      </c>
      <c r="D149" s="21"/>
    </row>
    <row r="150" spans="1:4" x14ac:dyDescent="0.3">
      <c r="A150">
        <f t="shared" si="10"/>
        <v>147</v>
      </c>
      <c r="B150">
        <v>13</v>
      </c>
      <c r="C150">
        <f t="shared" si="9"/>
        <v>65394.794421554281</v>
      </c>
      <c r="D150" s="21"/>
    </row>
    <row r="151" spans="1:4" x14ac:dyDescent="0.3">
      <c r="A151">
        <f t="shared" si="10"/>
        <v>148</v>
      </c>
      <c r="B151">
        <v>13</v>
      </c>
      <c r="C151">
        <f t="shared" si="9"/>
        <v>65394.794421554281</v>
      </c>
      <c r="D151" s="21"/>
    </row>
    <row r="152" spans="1:4" x14ac:dyDescent="0.3">
      <c r="A152">
        <f t="shared" si="10"/>
        <v>149</v>
      </c>
      <c r="B152">
        <v>13</v>
      </c>
      <c r="C152">
        <f t="shared" si="9"/>
        <v>65394.794421554281</v>
      </c>
      <c r="D152" s="21"/>
    </row>
    <row r="153" spans="1:4" x14ac:dyDescent="0.3">
      <c r="A153">
        <f t="shared" si="10"/>
        <v>150</v>
      </c>
      <c r="B153">
        <v>13</v>
      </c>
      <c r="C153">
        <f t="shared" si="9"/>
        <v>65394.794421554281</v>
      </c>
      <c r="D153" s="21"/>
    </row>
    <row r="154" spans="1:4" x14ac:dyDescent="0.3">
      <c r="A154">
        <f t="shared" si="10"/>
        <v>151</v>
      </c>
      <c r="B154">
        <v>13</v>
      </c>
      <c r="C154">
        <f t="shared" si="9"/>
        <v>65394.794421554281</v>
      </c>
      <c r="D154" s="21">
        <f>SUM(C154:C159)+$L$15</f>
        <v>412368.76652932575</v>
      </c>
    </row>
    <row r="155" spans="1:4" x14ac:dyDescent="0.3">
      <c r="A155">
        <f t="shared" si="10"/>
        <v>152</v>
      </c>
      <c r="B155">
        <v>13</v>
      </c>
      <c r="C155">
        <f t="shared" si="9"/>
        <v>65394.794421554281</v>
      </c>
      <c r="D155" s="21"/>
    </row>
    <row r="156" spans="1:4" x14ac:dyDescent="0.3">
      <c r="A156">
        <f t="shared" si="10"/>
        <v>153</v>
      </c>
      <c r="B156">
        <v>13</v>
      </c>
      <c r="C156">
        <f t="shared" si="9"/>
        <v>65394.794421554281</v>
      </c>
      <c r="D156" s="21"/>
    </row>
    <row r="157" spans="1:4" x14ac:dyDescent="0.3">
      <c r="A157">
        <f t="shared" si="10"/>
        <v>154</v>
      </c>
      <c r="B157">
        <v>13</v>
      </c>
      <c r="C157">
        <f t="shared" si="9"/>
        <v>65394.794421554281</v>
      </c>
      <c r="D157" s="21"/>
    </row>
    <row r="158" spans="1:4" x14ac:dyDescent="0.3">
      <c r="A158">
        <f t="shared" si="10"/>
        <v>155</v>
      </c>
      <c r="B158">
        <v>13</v>
      </c>
      <c r="C158">
        <f t="shared" si="9"/>
        <v>65394.794421554281</v>
      </c>
      <c r="D158" s="21"/>
    </row>
    <row r="159" spans="1:4" x14ac:dyDescent="0.3">
      <c r="A159">
        <f t="shared" si="10"/>
        <v>156</v>
      </c>
      <c r="B159">
        <v>13</v>
      </c>
      <c r="C159">
        <f t="shared" si="9"/>
        <v>65394.794421554281</v>
      </c>
      <c r="D159" s="21"/>
    </row>
    <row r="160" spans="1:4" x14ac:dyDescent="0.3">
      <c r="A160">
        <f t="shared" si="10"/>
        <v>157</v>
      </c>
      <c r="B160">
        <v>14</v>
      </c>
      <c r="C160">
        <f t="shared" si="9"/>
        <v>65394.794421554281</v>
      </c>
      <c r="D160" s="21">
        <f>SUM(C160:C165)+$L$15</f>
        <v>412368.76652932575</v>
      </c>
    </row>
    <row r="161" spans="1:4" x14ac:dyDescent="0.3">
      <c r="A161">
        <f t="shared" si="10"/>
        <v>158</v>
      </c>
      <c r="B161">
        <v>14</v>
      </c>
      <c r="C161">
        <f t="shared" si="9"/>
        <v>65394.794421554281</v>
      </c>
      <c r="D161" s="21"/>
    </row>
    <row r="162" spans="1:4" x14ac:dyDescent="0.3">
      <c r="A162">
        <f t="shared" si="10"/>
        <v>159</v>
      </c>
      <c r="B162">
        <v>14</v>
      </c>
      <c r="C162">
        <f t="shared" si="9"/>
        <v>65394.794421554281</v>
      </c>
      <c r="D162" s="21"/>
    </row>
    <row r="163" spans="1:4" x14ac:dyDescent="0.3">
      <c r="A163">
        <f t="shared" si="10"/>
        <v>160</v>
      </c>
      <c r="B163">
        <v>14</v>
      </c>
      <c r="C163">
        <f t="shared" si="9"/>
        <v>65394.794421554281</v>
      </c>
      <c r="D163" s="21"/>
    </row>
    <row r="164" spans="1:4" x14ac:dyDescent="0.3">
      <c r="A164">
        <f t="shared" si="10"/>
        <v>161</v>
      </c>
      <c r="B164">
        <v>14</v>
      </c>
      <c r="C164">
        <f t="shared" si="9"/>
        <v>65394.794421554281</v>
      </c>
      <c r="D164" s="21"/>
    </row>
    <row r="165" spans="1:4" x14ac:dyDescent="0.3">
      <c r="A165">
        <f t="shared" si="10"/>
        <v>162</v>
      </c>
      <c r="B165">
        <v>14</v>
      </c>
      <c r="C165">
        <f t="shared" si="9"/>
        <v>65394.794421554281</v>
      </c>
      <c r="D165" s="21"/>
    </row>
    <row r="166" spans="1:4" x14ac:dyDescent="0.3">
      <c r="A166">
        <f t="shared" si="10"/>
        <v>163</v>
      </c>
      <c r="B166">
        <v>14</v>
      </c>
      <c r="C166">
        <f t="shared" si="9"/>
        <v>65394.794421554281</v>
      </c>
      <c r="D166" s="21">
        <f>SUM(C166:C171)+$L$15</f>
        <v>412368.76652932575</v>
      </c>
    </row>
    <row r="167" spans="1:4" x14ac:dyDescent="0.3">
      <c r="A167">
        <f t="shared" si="10"/>
        <v>164</v>
      </c>
      <c r="B167">
        <v>14</v>
      </c>
      <c r="C167">
        <f t="shared" si="9"/>
        <v>65394.794421554281</v>
      </c>
      <c r="D167" s="21"/>
    </row>
    <row r="168" spans="1:4" x14ac:dyDescent="0.3">
      <c r="A168">
        <f t="shared" si="10"/>
        <v>165</v>
      </c>
      <c r="B168">
        <v>14</v>
      </c>
      <c r="C168">
        <f t="shared" si="9"/>
        <v>65394.794421554281</v>
      </c>
      <c r="D168" s="21"/>
    </row>
    <row r="169" spans="1:4" x14ac:dyDescent="0.3">
      <c r="A169">
        <f t="shared" si="10"/>
        <v>166</v>
      </c>
      <c r="B169">
        <v>14</v>
      </c>
      <c r="C169">
        <f t="shared" si="9"/>
        <v>65394.794421554281</v>
      </c>
      <c r="D169" s="21"/>
    </row>
    <row r="170" spans="1:4" x14ac:dyDescent="0.3">
      <c r="A170">
        <f t="shared" si="10"/>
        <v>167</v>
      </c>
      <c r="B170">
        <v>14</v>
      </c>
      <c r="C170">
        <f t="shared" si="9"/>
        <v>65394.794421554281</v>
      </c>
      <c r="D170" s="21"/>
    </row>
    <row r="171" spans="1:4" x14ac:dyDescent="0.3">
      <c r="A171">
        <f t="shared" si="10"/>
        <v>168</v>
      </c>
      <c r="B171">
        <v>14</v>
      </c>
      <c r="C171">
        <f t="shared" si="9"/>
        <v>65394.794421554281</v>
      </c>
      <c r="D171" s="21"/>
    </row>
    <row r="172" spans="1:4" x14ac:dyDescent="0.3">
      <c r="A172">
        <f t="shared" si="10"/>
        <v>169</v>
      </c>
      <c r="B172">
        <v>15</v>
      </c>
      <c r="C172">
        <f t="shared" si="9"/>
        <v>65394.794421554281</v>
      </c>
      <c r="D172" s="21">
        <f>SUM(C172:C177)+$L$15</f>
        <v>412368.76652932575</v>
      </c>
    </row>
    <row r="173" spans="1:4" x14ac:dyDescent="0.3">
      <c r="A173">
        <f t="shared" si="10"/>
        <v>170</v>
      </c>
      <c r="B173">
        <v>15</v>
      </c>
      <c r="C173">
        <f t="shared" si="9"/>
        <v>65394.794421554281</v>
      </c>
      <c r="D173" s="21"/>
    </row>
    <row r="174" spans="1:4" x14ac:dyDescent="0.3">
      <c r="A174">
        <f t="shared" si="10"/>
        <v>171</v>
      </c>
      <c r="B174">
        <v>15</v>
      </c>
      <c r="C174">
        <f t="shared" si="9"/>
        <v>65394.794421554281</v>
      </c>
      <c r="D174" s="21"/>
    </row>
    <row r="175" spans="1:4" x14ac:dyDescent="0.3">
      <c r="A175">
        <f t="shared" si="10"/>
        <v>172</v>
      </c>
      <c r="B175">
        <v>15</v>
      </c>
      <c r="C175">
        <f t="shared" si="9"/>
        <v>65394.794421554281</v>
      </c>
      <c r="D175" s="21"/>
    </row>
    <row r="176" spans="1:4" x14ac:dyDescent="0.3">
      <c r="A176">
        <f t="shared" si="10"/>
        <v>173</v>
      </c>
      <c r="B176">
        <v>15</v>
      </c>
      <c r="C176">
        <f t="shared" si="9"/>
        <v>65394.794421554281</v>
      </c>
      <c r="D176" s="21"/>
    </row>
    <row r="177" spans="1:4" x14ac:dyDescent="0.3">
      <c r="A177">
        <f t="shared" si="10"/>
        <v>174</v>
      </c>
      <c r="B177">
        <v>15</v>
      </c>
      <c r="C177">
        <f t="shared" si="9"/>
        <v>65394.794421554281</v>
      </c>
      <c r="D177" s="21"/>
    </row>
    <row r="178" spans="1:4" x14ac:dyDescent="0.3">
      <c r="A178">
        <f t="shared" si="10"/>
        <v>175</v>
      </c>
      <c r="B178">
        <v>15</v>
      </c>
      <c r="C178">
        <f t="shared" si="9"/>
        <v>65394.794421554281</v>
      </c>
      <c r="D178" s="21">
        <f>SUM(C178:C183)+$L$15</f>
        <v>412368.76652932575</v>
      </c>
    </row>
    <row r="179" spans="1:4" x14ac:dyDescent="0.3">
      <c r="A179">
        <f t="shared" si="10"/>
        <v>176</v>
      </c>
      <c r="B179">
        <v>15</v>
      </c>
      <c r="C179">
        <f t="shared" si="9"/>
        <v>65394.794421554281</v>
      </c>
      <c r="D179" s="21"/>
    </row>
    <row r="180" spans="1:4" x14ac:dyDescent="0.3">
      <c r="A180">
        <f t="shared" si="10"/>
        <v>177</v>
      </c>
      <c r="B180">
        <v>15</v>
      </c>
      <c r="C180">
        <f t="shared" si="9"/>
        <v>65394.794421554281</v>
      </c>
      <c r="D180" s="21"/>
    </row>
    <row r="181" spans="1:4" x14ac:dyDescent="0.3">
      <c r="A181">
        <f t="shared" si="10"/>
        <v>178</v>
      </c>
      <c r="B181">
        <v>15</v>
      </c>
      <c r="C181">
        <f t="shared" si="9"/>
        <v>65394.794421554281</v>
      </c>
      <c r="D181" s="21"/>
    </row>
    <row r="182" spans="1:4" x14ac:dyDescent="0.3">
      <c r="A182">
        <f t="shared" si="10"/>
        <v>179</v>
      </c>
      <c r="B182">
        <v>15</v>
      </c>
      <c r="C182">
        <f t="shared" si="9"/>
        <v>65394.794421554281</v>
      </c>
      <c r="D182" s="21"/>
    </row>
    <row r="183" spans="1:4" x14ac:dyDescent="0.3">
      <c r="A183">
        <f t="shared" si="10"/>
        <v>180</v>
      </c>
      <c r="B183">
        <v>15</v>
      </c>
      <c r="C183">
        <f t="shared" si="9"/>
        <v>65394.794421554281</v>
      </c>
      <c r="D183" s="21"/>
    </row>
    <row r="184" spans="1:4" x14ac:dyDescent="0.3">
      <c r="A184">
        <f t="shared" si="10"/>
        <v>181</v>
      </c>
      <c r="B184">
        <v>16</v>
      </c>
      <c r="C184">
        <f t="shared" si="9"/>
        <v>65394.794421554281</v>
      </c>
      <c r="D184" s="21">
        <f>SUM(C184:C189)+$L$15</f>
        <v>412368.76652932575</v>
      </c>
    </row>
    <row r="185" spans="1:4" x14ac:dyDescent="0.3">
      <c r="A185">
        <f t="shared" si="10"/>
        <v>182</v>
      </c>
      <c r="B185">
        <v>16</v>
      </c>
      <c r="C185">
        <f t="shared" si="9"/>
        <v>65394.794421554281</v>
      </c>
      <c r="D185" s="21"/>
    </row>
    <row r="186" spans="1:4" x14ac:dyDescent="0.3">
      <c r="A186">
        <f t="shared" si="10"/>
        <v>183</v>
      </c>
      <c r="B186">
        <v>16</v>
      </c>
      <c r="C186">
        <f t="shared" si="9"/>
        <v>65394.794421554281</v>
      </c>
      <c r="D186" s="21"/>
    </row>
    <row r="187" spans="1:4" x14ac:dyDescent="0.3">
      <c r="A187">
        <f t="shared" si="10"/>
        <v>184</v>
      </c>
      <c r="B187">
        <v>16</v>
      </c>
      <c r="C187">
        <f t="shared" si="9"/>
        <v>65394.794421554281</v>
      </c>
      <c r="D187" s="21"/>
    </row>
    <row r="188" spans="1:4" x14ac:dyDescent="0.3">
      <c r="A188">
        <f t="shared" si="10"/>
        <v>185</v>
      </c>
      <c r="B188">
        <v>16</v>
      </c>
      <c r="C188">
        <f t="shared" si="9"/>
        <v>65394.794421554281</v>
      </c>
      <c r="D188" s="21"/>
    </row>
    <row r="189" spans="1:4" x14ac:dyDescent="0.3">
      <c r="A189">
        <f t="shared" si="10"/>
        <v>186</v>
      </c>
      <c r="B189">
        <v>16</v>
      </c>
      <c r="C189">
        <f t="shared" si="9"/>
        <v>65394.794421554281</v>
      </c>
      <c r="D189" s="21"/>
    </row>
    <row r="190" spans="1:4" x14ac:dyDescent="0.3">
      <c r="A190">
        <f t="shared" si="10"/>
        <v>187</v>
      </c>
      <c r="B190">
        <v>16</v>
      </c>
      <c r="C190">
        <f t="shared" si="9"/>
        <v>65394.794421554281</v>
      </c>
      <c r="D190" s="21">
        <f>SUM(C190:C195)+$L$15</f>
        <v>412368.76652932575</v>
      </c>
    </row>
    <row r="191" spans="1:4" x14ac:dyDescent="0.3">
      <c r="A191">
        <f t="shared" si="10"/>
        <v>188</v>
      </c>
      <c r="B191">
        <v>16</v>
      </c>
      <c r="C191">
        <f t="shared" si="9"/>
        <v>65394.794421554281</v>
      </c>
      <c r="D191" s="21"/>
    </row>
    <row r="192" spans="1:4" x14ac:dyDescent="0.3">
      <c r="A192">
        <f t="shared" si="10"/>
        <v>189</v>
      </c>
      <c r="B192">
        <v>16</v>
      </c>
      <c r="C192">
        <f t="shared" si="9"/>
        <v>65394.794421554281</v>
      </c>
      <c r="D192" s="21"/>
    </row>
    <row r="193" spans="1:4" x14ac:dyDescent="0.3">
      <c r="A193">
        <f t="shared" si="10"/>
        <v>190</v>
      </c>
      <c r="B193">
        <v>16</v>
      </c>
      <c r="C193">
        <f t="shared" si="9"/>
        <v>65394.794421554281</v>
      </c>
      <c r="D193" s="21"/>
    </row>
    <row r="194" spans="1:4" x14ac:dyDescent="0.3">
      <c r="A194">
        <f t="shared" si="10"/>
        <v>191</v>
      </c>
      <c r="B194">
        <v>16</v>
      </c>
      <c r="C194">
        <f t="shared" si="9"/>
        <v>65394.794421554281</v>
      </c>
      <c r="D194" s="21"/>
    </row>
    <row r="195" spans="1:4" x14ac:dyDescent="0.3">
      <c r="A195">
        <f t="shared" si="10"/>
        <v>192</v>
      </c>
      <c r="B195">
        <v>16</v>
      </c>
      <c r="C195">
        <f t="shared" si="9"/>
        <v>65394.794421554281</v>
      </c>
      <c r="D195" s="21"/>
    </row>
    <row r="196" spans="1:4" x14ac:dyDescent="0.3">
      <c r="A196">
        <f t="shared" si="10"/>
        <v>193</v>
      </c>
      <c r="B196">
        <v>17</v>
      </c>
      <c r="C196">
        <f t="shared" ref="C196:C243" si="11">$L$6</f>
        <v>65394.794421554281</v>
      </c>
      <c r="D196" s="21">
        <f>SUM(C196:C201)+$L$15</f>
        <v>412368.76652932575</v>
      </c>
    </row>
    <row r="197" spans="1:4" x14ac:dyDescent="0.3">
      <c r="A197">
        <f t="shared" si="10"/>
        <v>194</v>
      </c>
      <c r="B197">
        <v>17</v>
      </c>
      <c r="C197">
        <f t="shared" si="11"/>
        <v>65394.794421554281</v>
      </c>
      <c r="D197" s="21"/>
    </row>
    <row r="198" spans="1:4" x14ac:dyDescent="0.3">
      <c r="A198">
        <f t="shared" ref="A198:A243" si="12">A197+1</f>
        <v>195</v>
      </c>
      <c r="B198">
        <v>17</v>
      </c>
      <c r="C198">
        <f t="shared" si="11"/>
        <v>65394.794421554281</v>
      </c>
      <c r="D198" s="21"/>
    </row>
    <row r="199" spans="1:4" x14ac:dyDescent="0.3">
      <c r="A199">
        <f t="shared" si="12"/>
        <v>196</v>
      </c>
      <c r="B199">
        <v>17</v>
      </c>
      <c r="C199">
        <f t="shared" si="11"/>
        <v>65394.794421554281</v>
      </c>
      <c r="D199" s="21"/>
    </row>
    <row r="200" spans="1:4" x14ac:dyDescent="0.3">
      <c r="A200">
        <f t="shared" si="12"/>
        <v>197</v>
      </c>
      <c r="B200">
        <v>17</v>
      </c>
      <c r="C200">
        <f t="shared" si="11"/>
        <v>65394.794421554281</v>
      </c>
      <c r="D200" s="21"/>
    </row>
    <row r="201" spans="1:4" x14ac:dyDescent="0.3">
      <c r="A201">
        <f t="shared" si="12"/>
        <v>198</v>
      </c>
      <c r="B201">
        <v>17</v>
      </c>
      <c r="C201">
        <f t="shared" si="11"/>
        <v>65394.794421554281</v>
      </c>
      <c r="D201" s="21"/>
    </row>
    <row r="202" spans="1:4" x14ac:dyDescent="0.3">
      <c r="A202">
        <f t="shared" si="12"/>
        <v>199</v>
      </c>
      <c r="B202">
        <v>17</v>
      </c>
      <c r="C202">
        <f t="shared" si="11"/>
        <v>65394.794421554281</v>
      </c>
      <c r="D202" s="21">
        <f>SUM(C202:C207)+$L$15</f>
        <v>412368.76652932575</v>
      </c>
    </row>
    <row r="203" spans="1:4" x14ac:dyDescent="0.3">
      <c r="A203">
        <f t="shared" si="12"/>
        <v>200</v>
      </c>
      <c r="B203">
        <v>17</v>
      </c>
      <c r="C203">
        <f t="shared" si="11"/>
        <v>65394.794421554281</v>
      </c>
      <c r="D203" s="21"/>
    </row>
    <row r="204" spans="1:4" x14ac:dyDescent="0.3">
      <c r="A204">
        <f t="shared" si="12"/>
        <v>201</v>
      </c>
      <c r="B204">
        <v>17</v>
      </c>
      <c r="C204">
        <f t="shared" si="11"/>
        <v>65394.794421554281</v>
      </c>
      <c r="D204" s="21"/>
    </row>
    <row r="205" spans="1:4" x14ac:dyDescent="0.3">
      <c r="A205">
        <f t="shared" si="12"/>
        <v>202</v>
      </c>
      <c r="B205">
        <v>17</v>
      </c>
      <c r="C205">
        <f t="shared" si="11"/>
        <v>65394.794421554281</v>
      </c>
      <c r="D205" s="21"/>
    </row>
    <row r="206" spans="1:4" x14ac:dyDescent="0.3">
      <c r="A206">
        <f t="shared" si="12"/>
        <v>203</v>
      </c>
      <c r="B206">
        <v>17</v>
      </c>
      <c r="C206">
        <f t="shared" si="11"/>
        <v>65394.794421554281</v>
      </c>
      <c r="D206" s="21"/>
    </row>
    <row r="207" spans="1:4" x14ac:dyDescent="0.3">
      <c r="A207">
        <f t="shared" si="12"/>
        <v>204</v>
      </c>
      <c r="B207">
        <v>17</v>
      </c>
      <c r="C207">
        <f t="shared" si="11"/>
        <v>65394.794421554281</v>
      </c>
      <c r="D207" s="21"/>
    </row>
    <row r="208" spans="1:4" x14ac:dyDescent="0.3">
      <c r="A208">
        <f t="shared" si="12"/>
        <v>205</v>
      </c>
      <c r="B208">
        <v>18</v>
      </c>
      <c r="C208">
        <f t="shared" si="11"/>
        <v>65394.794421554281</v>
      </c>
      <c r="D208" s="21">
        <f>SUM(C208:C213)+$L$15</f>
        <v>412368.76652932575</v>
      </c>
    </row>
    <row r="209" spans="1:4" x14ac:dyDescent="0.3">
      <c r="A209">
        <f t="shared" si="12"/>
        <v>206</v>
      </c>
      <c r="B209">
        <v>18</v>
      </c>
      <c r="C209">
        <f t="shared" si="11"/>
        <v>65394.794421554281</v>
      </c>
      <c r="D209" s="21"/>
    </row>
    <row r="210" spans="1:4" x14ac:dyDescent="0.3">
      <c r="A210">
        <f t="shared" si="12"/>
        <v>207</v>
      </c>
      <c r="B210">
        <v>18</v>
      </c>
      <c r="C210">
        <f t="shared" si="11"/>
        <v>65394.794421554281</v>
      </c>
      <c r="D210" s="21"/>
    </row>
    <row r="211" spans="1:4" x14ac:dyDescent="0.3">
      <c r="A211">
        <f t="shared" si="12"/>
        <v>208</v>
      </c>
      <c r="B211">
        <v>18</v>
      </c>
      <c r="C211">
        <f t="shared" si="11"/>
        <v>65394.794421554281</v>
      </c>
      <c r="D211" s="21"/>
    </row>
    <row r="212" spans="1:4" x14ac:dyDescent="0.3">
      <c r="A212">
        <f t="shared" si="12"/>
        <v>209</v>
      </c>
      <c r="B212">
        <v>18</v>
      </c>
      <c r="C212">
        <f t="shared" si="11"/>
        <v>65394.794421554281</v>
      </c>
      <c r="D212" s="21"/>
    </row>
    <row r="213" spans="1:4" x14ac:dyDescent="0.3">
      <c r="A213">
        <f t="shared" si="12"/>
        <v>210</v>
      </c>
      <c r="B213">
        <v>18</v>
      </c>
      <c r="C213">
        <f t="shared" si="11"/>
        <v>65394.794421554281</v>
      </c>
      <c r="D213" s="21"/>
    </row>
    <row r="214" spans="1:4" x14ac:dyDescent="0.3">
      <c r="A214">
        <f t="shared" si="12"/>
        <v>211</v>
      </c>
      <c r="B214">
        <v>18</v>
      </c>
      <c r="C214">
        <f t="shared" si="11"/>
        <v>65394.794421554281</v>
      </c>
      <c r="D214" s="21">
        <f>SUM(C214:C219)+$L$15</f>
        <v>412368.76652932575</v>
      </c>
    </row>
    <row r="215" spans="1:4" x14ac:dyDescent="0.3">
      <c r="A215">
        <f t="shared" si="12"/>
        <v>212</v>
      </c>
      <c r="B215">
        <v>18</v>
      </c>
      <c r="C215">
        <f t="shared" si="11"/>
        <v>65394.794421554281</v>
      </c>
      <c r="D215" s="21"/>
    </row>
    <row r="216" spans="1:4" x14ac:dyDescent="0.3">
      <c r="A216">
        <f t="shared" si="12"/>
        <v>213</v>
      </c>
      <c r="B216">
        <v>18</v>
      </c>
      <c r="C216">
        <f t="shared" si="11"/>
        <v>65394.794421554281</v>
      </c>
      <c r="D216" s="21"/>
    </row>
    <row r="217" spans="1:4" x14ac:dyDescent="0.3">
      <c r="A217">
        <f t="shared" si="12"/>
        <v>214</v>
      </c>
      <c r="B217">
        <v>18</v>
      </c>
      <c r="C217">
        <f t="shared" si="11"/>
        <v>65394.794421554281</v>
      </c>
      <c r="D217" s="21"/>
    </row>
    <row r="218" spans="1:4" x14ac:dyDescent="0.3">
      <c r="A218">
        <f t="shared" si="12"/>
        <v>215</v>
      </c>
      <c r="B218">
        <v>18</v>
      </c>
      <c r="C218">
        <f t="shared" si="11"/>
        <v>65394.794421554281</v>
      </c>
      <c r="D218" s="21"/>
    </row>
    <row r="219" spans="1:4" x14ac:dyDescent="0.3">
      <c r="A219">
        <f t="shared" si="12"/>
        <v>216</v>
      </c>
      <c r="B219">
        <v>18</v>
      </c>
      <c r="C219">
        <f t="shared" si="11"/>
        <v>65394.794421554281</v>
      </c>
      <c r="D219" s="21"/>
    </row>
    <row r="220" spans="1:4" x14ac:dyDescent="0.3">
      <c r="A220">
        <f t="shared" si="12"/>
        <v>217</v>
      </c>
      <c r="B220">
        <v>19</v>
      </c>
      <c r="C220">
        <f t="shared" si="11"/>
        <v>65394.794421554281</v>
      </c>
      <c r="D220" s="21">
        <f>SUM(C220:C225)+$L$15</f>
        <v>412368.76652932575</v>
      </c>
    </row>
    <row r="221" spans="1:4" x14ac:dyDescent="0.3">
      <c r="A221">
        <f t="shared" si="12"/>
        <v>218</v>
      </c>
      <c r="B221">
        <v>19</v>
      </c>
      <c r="C221">
        <f t="shared" si="11"/>
        <v>65394.794421554281</v>
      </c>
      <c r="D221" s="21"/>
    </row>
    <row r="222" spans="1:4" x14ac:dyDescent="0.3">
      <c r="A222">
        <f t="shared" si="12"/>
        <v>219</v>
      </c>
      <c r="B222">
        <v>19</v>
      </c>
      <c r="C222">
        <f t="shared" si="11"/>
        <v>65394.794421554281</v>
      </c>
      <c r="D222" s="21"/>
    </row>
    <row r="223" spans="1:4" x14ac:dyDescent="0.3">
      <c r="A223">
        <f t="shared" si="12"/>
        <v>220</v>
      </c>
      <c r="B223">
        <v>19</v>
      </c>
      <c r="C223">
        <f t="shared" si="11"/>
        <v>65394.794421554281</v>
      </c>
      <c r="D223" s="21"/>
    </row>
    <row r="224" spans="1:4" x14ac:dyDescent="0.3">
      <c r="A224">
        <f t="shared" si="12"/>
        <v>221</v>
      </c>
      <c r="B224">
        <v>19</v>
      </c>
      <c r="C224">
        <f t="shared" si="11"/>
        <v>65394.794421554281</v>
      </c>
      <c r="D224" s="21"/>
    </row>
    <row r="225" spans="1:4" x14ac:dyDescent="0.3">
      <c r="A225">
        <f t="shared" si="12"/>
        <v>222</v>
      </c>
      <c r="B225">
        <v>19</v>
      </c>
      <c r="C225">
        <f t="shared" si="11"/>
        <v>65394.794421554281</v>
      </c>
      <c r="D225" s="21"/>
    </row>
    <row r="226" spans="1:4" x14ac:dyDescent="0.3">
      <c r="A226">
        <f t="shared" si="12"/>
        <v>223</v>
      </c>
      <c r="B226">
        <v>19</v>
      </c>
      <c r="C226">
        <f t="shared" si="11"/>
        <v>65394.794421554281</v>
      </c>
      <c r="D226" s="21">
        <f>SUM(C226:C231)+$L$15</f>
        <v>412368.76652932575</v>
      </c>
    </row>
    <row r="227" spans="1:4" x14ac:dyDescent="0.3">
      <c r="A227">
        <f t="shared" si="12"/>
        <v>224</v>
      </c>
      <c r="B227">
        <v>19</v>
      </c>
      <c r="C227">
        <f t="shared" si="11"/>
        <v>65394.794421554281</v>
      </c>
      <c r="D227" s="21"/>
    </row>
    <row r="228" spans="1:4" x14ac:dyDescent="0.3">
      <c r="A228">
        <f t="shared" si="12"/>
        <v>225</v>
      </c>
      <c r="B228">
        <v>19</v>
      </c>
      <c r="C228">
        <f t="shared" si="11"/>
        <v>65394.794421554281</v>
      </c>
      <c r="D228" s="21"/>
    </row>
    <row r="229" spans="1:4" x14ac:dyDescent="0.3">
      <c r="A229">
        <f t="shared" si="12"/>
        <v>226</v>
      </c>
      <c r="B229">
        <v>19</v>
      </c>
      <c r="C229">
        <f t="shared" si="11"/>
        <v>65394.794421554281</v>
      </c>
      <c r="D229" s="21"/>
    </row>
    <row r="230" spans="1:4" x14ac:dyDescent="0.3">
      <c r="A230">
        <f t="shared" si="12"/>
        <v>227</v>
      </c>
      <c r="B230">
        <v>19</v>
      </c>
      <c r="C230">
        <f t="shared" si="11"/>
        <v>65394.794421554281</v>
      </c>
      <c r="D230" s="21"/>
    </row>
    <row r="231" spans="1:4" x14ac:dyDescent="0.3">
      <c r="A231">
        <f t="shared" si="12"/>
        <v>228</v>
      </c>
      <c r="B231">
        <v>19</v>
      </c>
      <c r="C231">
        <f t="shared" si="11"/>
        <v>65394.794421554281</v>
      </c>
      <c r="D231" s="21"/>
    </row>
    <row r="232" spans="1:4" x14ac:dyDescent="0.3">
      <c r="A232">
        <f t="shared" si="12"/>
        <v>229</v>
      </c>
      <c r="B232">
        <v>20</v>
      </c>
      <c r="C232">
        <f t="shared" si="11"/>
        <v>65394.794421554281</v>
      </c>
      <c r="D232" s="21">
        <f>SUM(C232:C237)+$L$15</f>
        <v>412368.76652932575</v>
      </c>
    </row>
    <row r="233" spans="1:4" x14ac:dyDescent="0.3">
      <c r="A233">
        <f t="shared" si="12"/>
        <v>230</v>
      </c>
      <c r="B233">
        <v>20</v>
      </c>
      <c r="C233">
        <f t="shared" si="11"/>
        <v>65394.794421554281</v>
      </c>
      <c r="D233" s="21"/>
    </row>
    <row r="234" spans="1:4" x14ac:dyDescent="0.3">
      <c r="A234">
        <f t="shared" si="12"/>
        <v>231</v>
      </c>
      <c r="B234">
        <v>20</v>
      </c>
      <c r="C234">
        <f t="shared" si="11"/>
        <v>65394.794421554281</v>
      </c>
      <c r="D234" s="21"/>
    </row>
    <row r="235" spans="1:4" x14ac:dyDescent="0.3">
      <c r="A235">
        <f t="shared" si="12"/>
        <v>232</v>
      </c>
      <c r="B235">
        <v>20</v>
      </c>
      <c r="C235">
        <f t="shared" si="11"/>
        <v>65394.794421554281</v>
      </c>
      <c r="D235" s="21"/>
    </row>
    <row r="236" spans="1:4" x14ac:dyDescent="0.3">
      <c r="A236">
        <f t="shared" si="12"/>
        <v>233</v>
      </c>
      <c r="B236">
        <v>20</v>
      </c>
      <c r="C236">
        <f t="shared" si="11"/>
        <v>65394.794421554281</v>
      </c>
      <c r="D236" s="21"/>
    </row>
    <row r="237" spans="1:4" x14ac:dyDescent="0.3">
      <c r="A237">
        <f t="shared" si="12"/>
        <v>234</v>
      </c>
      <c r="B237">
        <v>20</v>
      </c>
      <c r="C237">
        <f t="shared" si="11"/>
        <v>65394.794421554281</v>
      </c>
      <c r="D237" s="21"/>
    </row>
    <row r="238" spans="1:4" x14ac:dyDescent="0.3">
      <c r="A238">
        <f t="shared" si="12"/>
        <v>235</v>
      </c>
      <c r="B238">
        <v>20</v>
      </c>
      <c r="C238">
        <f t="shared" si="11"/>
        <v>65394.794421554281</v>
      </c>
      <c r="D238" s="21">
        <f>SUM(C238:C243)+$L$15</f>
        <v>412368.76652932575</v>
      </c>
    </row>
    <row r="239" spans="1:4" x14ac:dyDescent="0.3">
      <c r="A239">
        <f t="shared" si="12"/>
        <v>236</v>
      </c>
      <c r="B239">
        <v>20</v>
      </c>
      <c r="C239">
        <f t="shared" si="11"/>
        <v>65394.794421554281</v>
      </c>
      <c r="D239" s="21"/>
    </row>
    <row r="240" spans="1:4" x14ac:dyDescent="0.3">
      <c r="A240">
        <f t="shared" si="12"/>
        <v>237</v>
      </c>
      <c r="B240">
        <v>20</v>
      </c>
      <c r="C240">
        <f t="shared" si="11"/>
        <v>65394.794421554281</v>
      </c>
      <c r="D240" s="21"/>
    </row>
    <row r="241" spans="1:4" x14ac:dyDescent="0.3">
      <c r="A241">
        <f t="shared" si="12"/>
        <v>238</v>
      </c>
      <c r="B241">
        <v>20</v>
      </c>
      <c r="C241">
        <f t="shared" si="11"/>
        <v>65394.794421554281</v>
      </c>
      <c r="D241" s="21"/>
    </row>
    <row r="242" spans="1:4" x14ac:dyDescent="0.3">
      <c r="A242">
        <f t="shared" si="12"/>
        <v>239</v>
      </c>
      <c r="B242">
        <v>20</v>
      </c>
      <c r="C242">
        <f t="shared" si="11"/>
        <v>65394.794421554281</v>
      </c>
      <c r="D242" s="21"/>
    </row>
    <row r="243" spans="1:4" x14ac:dyDescent="0.3">
      <c r="A243">
        <f t="shared" si="12"/>
        <v>240</v>
      </c>
      <c r="B243">
        <v>20</v>
      </c>
      <c r="C243">
        <f t="shared" si="11"/>
        <v>65394.794421554281</v>
      </c>
      <c r="D243" s="21"/>
    </row>
  </sheetData>
  <mergeCells count="41">
    <mergeCell ref="D220:D225"/>
    <mergeCell ref="D226:D231"/>
    <mergeCell ref="D232:D237"/>
    <mergeCell ref="D238:D243"/>
    <mergeCell ref="K27:O27"/>
    <mergeCell ref="D184:D189"/>
    <mergeCell ref="D190:D195"/>
    <mergeCell ref="D196:D201"/>
    <mergeCell ref="D202:D207"/>
    <mergeCell ref="D208:D213"/>
    <mergeCell ref="D214:D219"/>
    <mergeCell ref="D148:D153"/>
    <mergeCell ref="D154:D159"/>
    <mergeCell ref="D160:D165"/>
    <mergeCell ref="D166:D171"/>
    <mergeCell ref="D172:D177"/>
    <mergeCell ref="D178:D183"/>
    <mergeCell ref="D112:D117"/>
    <mergeCell ref="D118:D123"/>
    <mergeCell ref="D124:D129"/>
    <mergeCell ref="D130:D135"/>
    <mergeCell ref="D136:D141"/>
    <mergeCell ref="D142:D147"/>
    <mergeCell ref="D106:D111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34:D39"/>
    <mergeCell ref="D4:D9"/>
    <mergeCell ref="D10:D15"/>
    <mergeCell ref="D16:D21"/>
    <mergeCell ref="D22:D27"/>
    <mergeCell ref="D28:D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512B-D83B-4E09-B9CA-C5F2211B78E9}">
  <dimension ref="A2:S18"/>
  <sheetViews>
    <sheetView zoomScale="78" workbookViewId="0">
      <selection activeCell="O17" sqref="O17"/>
    </sheetView>
  </sheetViews>
  <sheetFormatPr defaultRowHeight="14.4" x14ac:dyDescent="0.3"/>
  <cols>
    <col min="2" max="2" width="10.33203125" bestFit="1" customWidth="1"/>
    <col min="3" max="3" width="12.6640625" customWidth="1"/>
    <col min="4" max="4" width="15.33203125" bestFit="1" customWidth="1"/>
    <col min="15" max="15" width="21" customWidth="1"/>
    <col min="16" max="16" width="32.44140625" bestFit="1" customWidth="1"/>
    <col min="18" max="18" width="21.109375" bestFit="1" customWidth="1"/>
    <col min="19" max="19" width="13.88671875" bestFit="1" customWidth="1"/>
  </cols>
  <sheetData>
    <row r="2" spans="1:19" x14ac:dyDescent="0.3">
      <c r="A2" s="1" t="s">
        <v>6</v>
      </c>
      <c r="B2" s="1" t="s">
        <v>7</v>
      </c>
    </row>
    <row r="3" spans="1:19" x14ac:dyDescent="0.3">
      <c r="A3">
        <v>1</v>
      </c>
      <c r="B3">
        <v>-9800</v>
      </c>
      <c r="D3" t="s">
        <v>37</v>
      </c>
      <c r="E3" s="12">
        <f>IRR(B3:B16)</f>
        <v>2.8107907453026604E-2</v>
      </c>
      <c r="O3" s="1" t="s">
        <v>22</v>
      </c>
      <c r="P3" s="7">
        <v>100000000000</v>
      </c>
    </row>
    <row r="4" spans="1:19" x14ac:dyDescent="0.3">
      <c r="A4">
        <f>A3+1</f>
        <v>2</v>
      </c>
      <c r="B4" s="10">
        <f>$P$16</f>
        <v>262.5</v>
      </c>
      <c r="D4" t="s">
        <v>38</v>
      </c>
      <c r="E4">
        <f>E3*2</f>
        <v>5.6215814906053208E-2</v>
      </c>
      <c r="O4" s="1" t="s">
        <v>23</v>
      </c>
      <c r="P4">
        <v>10</v>
      </c>
    </row>
    <row r="5" spans="1:19" x14ac:dyDescent="0.3">
      <c r="A5">
        <f t="shared" ref="A5:A16" si="0">A4+1</f>
        <v>3</v>
      </c>
      <c r="B5" s="10">
        <f t="shared" ref="B5:B15" si="1">$P$16</f>
        <v>262.5</v>
      </c>
      <c r="D5" t="s">
        <v>39</v>
      </c>
      <c r="E5" s="1">
        <f>E4*100</f>
        <v>5.6215814906053208</v>
      </c>
      <c r="O5" s="1" t="s">
        <v>24</v>
      </c>
      <c r="P5" s="7">
        <v>10000</v>
      </c>
    </row>
    <row r="6" spans="1:19" x14ac:dyDescent="0.3">
      <c r="A6">
        <f t="shared" si="0"/>
        <v>4</v>
      </c>
      <c r="B6" s="10">
        <f t="shared" si="1"/>
        <v>262.5</v>
      </c>
      <c r="E6">
        <f>ROUNDUP(E5,3)</f>
        <v>5.6220000000000008</v>
      </c>
      <c r="O6" s="1" t="s">
        <v>26</v>
      </c>
      <c r="P6">
        <f>5.25/100</f>
        <v>5.2499999999999998E-2</v>
      </c>
    </row>
    <row r="7" spans="1:19" x14ac:dyDescent="0.3">
      <c r="A7">
        <f t="shared" si="0"/>
        <v>5</v>
      </c>
      <c r="B7" s="10">
        <f t="shared" si="1"/>
        <v>262.5</v>
      </c>
      <c r="O7" s="1" t="s">
        <v>5</v>
      </c>
      <c r="P7" s="8">
        <v>2</v>
      </c>
      <c r="R7" s="1" t="s">
        <v>34</v>
      </c>
      <c r="S7" s="10">
        <f>P8*P16*(P4*P7)</f>
        <v>5250000</v>
      </c>
    </row>
    <row r="8" spans="1:19" x14ac:dyDescent="0.3">
      <c r="A8">
        <f t="shared" si="0"/>
        <v>6</v>
      </c>
      <c r="B8" s="10">
        <f t="shared" si="1"/>
        <v>262.5</v>
      </c>
      <c r="O8" s="1" t="s">
        <v>29</v>
      </c>
      <c r="P8" s="8">
        <v>1000</v>
      </c>
      <c r="R8" s="1" t="s">
        <v>35</v>
      </c>
      <c r="S8" s="10">
        <f>P5*P8</f>
        <v>10000000</v>
      </c>
    </row>
    <row r="9" spans="1:19" x14ac:dyDescent="0.3">
      <c r="A9">
        <f t="shared" si="0"/>
        <v>7</v>
      </c>
      <c r="B9" s="10">
        <f t="shared" si="1"/>
        <v>262.5</v>
      </c>
    </row>
    <row r="10" spans="1:19" x14ac:dyDescent="0.3">
      <c r="A10">
        <f t="shared" si="0"/>
        <v>8</v>
      </c>
      <c r="B10" s="10">
        <f t="shared" si="1"/>
        <v>262.5</v>
      </c>
      <c r="O10" s="1" t="s">
        <v>31</v>
      </c>
    </row>
    <row r="11" spans="1:19" x14ac:dyDescent="0.3">
      <c r="A11">
        <f t="shared" si="0"/>
        <v>9</v>
      </c>
      <c r="B11" s="10">
        <f t="shared" si="1"/>
        <v>262.5</v>
      </c>
      <c r="O11" s="1" t="s">
        <v>32</v>
      </c>
      <c r="P11">
        <v>9800</v>
      </c>
      <c r="R11" s="1" t="s">
        <v>36</v>
      </c>
      <c r="S11" s="11">
        <f>((P5*P6)/(P11) )* 100</f>
        <v>5.3571428571428568</v>
      </c>
    </row>
    <row r="12" spans="1:19" x14ac:dyDescent="0.3">
      <c r="A12">
        <f t="shared" si="0"/>
        <v>10</v>
      </c>
      <c r="B12" s="10">
        <f t="shared" si="1"/>
        <v>262.5</v>
      </c>
      <c r="O12" s="1" t="s">
        <v>33</v>
      </c>
      <c r="P12">
        <v>3</v>
      </c>
      <c r="S12" s="11">
        <f>ROUNDUP(S11,3)</f>
        <v>5.3580000000000005</v>
      </c>
    </row>
    <row r="13" spans="1:19" x14ac:dyDescent="0.3">
      <c r="A13">
        <f t="shared" si="0"/>
        <v>11</v>
      </c>
      <c r="B13" s="10">
        <f t="shared" si="1"/>
        <v>262.5</v>
      </c>
    </row>
    <row r="14" spans="1:19" x14ac:dyDescent="0.3">
      <c r="A14">
        <f t="shared" si="0"/>
        <v>12</v>
      </c>
      <c r="B14" s="10">
        <f t="shared" si="1"/>
        <v>262.5</v>
      </c>
    </row>
    <row r="15" spans="1:19" x14ac:dyDescent="0.3">
      <c r="A15">
        <f t="shared" si="0"/>
        <v>13</v>
      </c>
      <c r="B15" s="10">
        <f t="shared" si="1"/>
        <v>262.5</v>
      </c>
      <c r="O15" s="1" t="s">
        <v>25</v>
      </c>
      <c r="P15" s="7">
        <f>P3/P5</f>
        <v>10000000</v>
      </c>
    </row>
    <row r="16" spans="1:19" x14ac:dyDescent="0.3">
      <c r="A16">
        <f t="shared" si="0"/>
        <v>14</v>
      </c>
      <c r="B16" s="10">
        <f>$P$16+P5</f>
        <v>10262.5</v>
      </c>
      <c r="O16" s="1" t="s">
        <v>27</v>
      </c>
      <c r="P16" s="10">
        <f>(P6/P7)*P5</f>
        <v>262.5</v>
      </c>
    </row>
    <row r="17" spans="15:16" ht="158.4" x14ac:dyDescent="0.3">
      <c r="O17" s="9" t="s">
        <v>28</v>
      </c>
      <c r="P17" s="10">
        <f>S7+S8</f>
        <v>15250000</v>
      </c>
    </row>
    <row r="18" spans="15:16" x14ac:dyDescent="0.3">
      <c r="O18" s="1" t="s">
        <v>30</v>
      </c>
      <c r="P18" t="str">
        <f xml:space="preserve"> "Current Yield: " &amp;S12 &amp; "    and   " &amp;"YTM:"&amp;E6</f>
        <v>Current Yield: 5.358    and   YTM:5.622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390D-496C-4D2F-BF54-3307A9472D3B}">
  <dimension ref="A4:R105"/>
  <sheetViews>
    <sheetView tabSelected="1" zoomScale="70" zoomScaleNormal="70" workbookViewId="0">
      <selection activeCell="J25" sqref="J25"/>
    </sheetView>
  </sheetViews>
  <sheetFormatPr defaultRowHeight="14.4" x14ac:dyDescent="0.3"/>
  <cols>
    <col min="1" max="1" width="26.88671875" customWidth="1"/>
    <col min="2" max="2" width="17.5546875" customWidth="1"/>
    <col min="3" max="3" width="26.88671875" customWidth="1"/>
    <col min="4" max="4" width="53.5546875" customWidth="1"/>
    <col min="5" max="5" width="44.6640625" customWidth="1"/>
    <col min="15" max="15" width="13.77734375" customWidth="1"/>
    <col min="16" max="16" width="29.44140625" customWidth="1"/>
    <col min="17" max="17" width="18.77734375" customWidth="1"/>
    <col min="18" max="18" width="8.88671875" customWidth="1"/>
  </cols>
  <sheetData>
    <row r="4" spans="1:5" x14ac:dyDescent="0.3">
      <c r="A4" s="6"/>
    </row>
    <row r="5" spans="1:5" x14ac:dyDescent="0.3">
      <c r="A5" s="6" t="s">
        <v>40</v>
      </c>
      <c r="B5" s="6" t="s">
        <v>41</v>
      </c>
      <c r="C5" s="6" t="s">
        <v>42</v>
      </c>
      <c r="D5" s="6" t="s">
        <v>43</v>
      </c>
      <c r="E5" s="6" t="s">
        <v>44</v>
      </c>
    </row>
    <row r="6" spans="1:5" x14ac:dyDescent="0.3">
      <c r="A6" s="5">
        <v>1</v>
      </c>
      <c r="B6" s="5">
        <v>65</v>
      </c>
      <c r="C6" s="5">
        <f>Q20</f>
        <v>80000</v>
      </c>
      <c r="D6" s="5">
        <f>C6/(1+$Q$22)^A6</f>
        <v>74766.355140186904</v>
      </c>
      <c r="E6" s="13">
        <f>$Q$19 - SUM($D$6:D6)</f>
        <v>1925233.6448598132</v>
      </c>
    </row>
    <row r="7" spans="1:5" x14ac:dyDescent="0.3">
      <c r="A7" s="5">
        <v>2</v>
      </c>
      <c r="B7" s="5">
        <v>66</v>
      </c>
      <c r="C7" s="5">
        <f>Q20*(1+$Q$23)</f>
        <v>83200</v>
      </c>
      <c r="D7" s="5">
        <f>C7/(1+$Q$22)^A7</f>
        <v>72670.102192331207</v>
      </c>
      <c r="E7" s="5">
        <f>$Q$19 - SUM($D$6:D7)</f>
        <v>1852563.5426674818</v>
      </c>
    </row>
    <row r="8" spans="1:5" x14ac:dyDescent="0.3">
      <c r="A8" s="5">
        <v>3</v>
      </c>
      <c r="B8" s="5">
        <v>67</v>
      </c>
      <c r="C8" s="5">
        <f>C7*(1+$Q$23)</f>
        <v>86528</v>
      </c>
      <c r="D8" s="5">
        <f t="shared" ref="D8:D30" si="0">C8/(1+$Q$22)^A8</f>
        <v>70632.622691611628</v>
      </c>
      <c r="E8" s="5">
        <f>$Q$19 - SUM($D$6:D8)</f>
        <v>1781930.9199758703</v>
      </c>
    </row>
    <row r="9" spans="1:5" x14ac:dyDescent="0.3">
      <c r="A9" s="5">
        <v>4</v>
      </c>
      <c r="B9" s="5">
        <v>68</v>
      </c>
      <c r="C9" s="5">
        <f>C8*(1+$Q$23)</f>
        <v>89989.12000000001</v>
      </c>
      <c r="D9" s="5">
        <f t="shared" si="0"/>
        <v>68652.268784370201</v>
      </c>
      <c r="E9" s="5">
        <f>$Q$19 - SUM($D$6:D9)</f>
        <v>1713278.6511915</v>
      </c>
    </row>
    <row r="10" spans="1:5" x14ac:dyDescent="0.3">
      <c r="A10" s="5">
        <v>5</v>
      </c>
      <c r="B10" s="5">
        <v>69</v>
      </c>
      <c r="C10" s="5">
        <f>C9*(1+$Q$23)</f>
        <v>93588.684800000017</v>
      </c>
      <c r="D10" s="5">
        <f t="shared" si="0"/>
        <v>66727.438818453273</v>
      </c>
      <c r="E10" s="5">
        <f>$Q$19 - SUM($D$6:D10)</f>
        <v>1646551.2123730467</v>
      </c>
    </row>
    <row r="11" spans="1:5" x14ac:dyDescent="0.3">
      <c r="A11" s="5">
        <v>6</v>
      </c>
      <c r="B11" s="5">
        <v>70</v>
      </c>
      <c r="C11" s="5">
        <f t="shared" ref="C11:C35" si="1">C10*(1+$Q$23)</f>
        <v>97332.232192000025</v>
      </c>
      <c r="D11" s="5">
        <f t="shared" si="0"/>
        <v>64856.576047842449</v>
      </c>
      <c r="E11" s="5">
        <f>$Q$19 - SUM($D$6:D11)</f>
        <v>1581694.6363252043</v>
      </c>
    </row>
    <row r="12" spans="1:5" x14ac:dyDescent="0.3">
      <c r="A12" s="5">
        <v>7</v>
      </c>
      <c r="B12" s="5">
        <v>71</v>
      </c>
      <c r="C12" s="5">
        <f t="shared" si="1"/>
        <v>101225.52147968003</v>
      </c>
      <c r="D12" s="5">
        <f t="shared" si="0"/>
        <v>63038.167373603872</v>
      </c>
      <c r="E12" s="5">
        <f>$Q$19 - SUM($D$6:D12)</f>
        <v>1518656.4689516004</v>
      </c>
    </row>
    <row r="13" spans="1:5" x14ac:dyDescent="0.3">
      <c r="A13" s="5">
        <v>8</v>
      </c>
      <c r="B13" s="5">
        <v>72</v>
      </c>
      <c r="C13" s="5">
        <f t="shared" si="1"/>
        <v>105274.54233886724</v>
      </c>
      <c r="D13" s="5">
        <f t="shared" si="0"/>
        <v>61270.742120138348</v>
      </c>
      <c r="E13" s="5">
        <f>$Q$19 - SUM($D$6:D13)</f>
        <v>1457385.7268314622</v>
      </c>
    </row>
    <row r="14" spans="1:5" x14ac:dyDescent="0.3">
      <c r="A14" s="5">
        <v>9</v>
      </c>
      <c r="B14" s="5">
        <v>73</v>
      </c>
      <c r="C14" s="5">
        <f t="shared" si="1"/>
        <v>109485.52403242193</v>
      </c>
      <c r="D14" s="5">
        <f t="shared" si="0"/>
        <v>59552.870845741942</v>
      </c>
      <c r="E14" s="5">
        <f>$Q$19 - SUM($D$6:D14)</f>
        <v>1397832.8559857202</v>
      </c>
    </row>
    <row r="15" spans="1:5" x14ac:dyDescent="0.3">
      <c r="A15" s="5">
        <v>10</v>
      </c>
      <c r="B15" s="5">
        <v>74</v>
      </c>
      <c r="C15" s="5">
        <f t="shared" si="1"/>
        <v>113864.94499371882</v>
      </c>
      <c r="D15" s="5">
        <f t="shared" si="0"/>
        <v>57883.16418651554</v>
      </c>
      <c r="E15" s="5">
        <f>$Q$19 - SUM($D$6:D15)</f>
        <v>1339949.6917992048</v>
      </c>
    </row>
    <row r="16" spans="1:5" x14ac:dyDescent="0.3">
      <c r="A16" s="5">
        <v>11</v>
      </c>
      <c r="B16" s="5">
        <v>75</v>
      </c>
      <c r="C16" s="5">
        <f t="shared" si="1"/>
        <v>118419.54279346757</v>
      </c>
      <c r="D16" s="5">
        <f t="shared" si="0"/>
        <v>56260.271732687994</v>
      </c>
      <c r="E16" s="5">
        <f>$Q$19 - SUM($D$6:D16)</f>
        <v>1283689.4200665168</v>
      </c>
    </row>
    <row r="17" spans="1:18" x14ac:dyDescent="0.3">
      <c r="A17" s="5">
        <v>12</v>
      </c>
      <c r="B17" s="5">
        <v>76</v>
      </c>
      <c r="C17" s="5">
        <f t="shared" si="1"/>
        <v>123156.32450520627</v>
      </c>
      <c r="D17" s="5">
        <f t="shared" si="0"/>
        <v>54682.880936444417</v>
      </c>
      <c r="E17" s="5">
        <f>$Q$19 - SUM($D$6:D17)</f>
        <v>1229006.5391300723</v>
      </c>
    </row>
    <row r="18" spans="1:18" x14ac:dyDescent="0.3">
      <c r="A18" s="5">
        <v>13</v>
      </c>
      <c r="B18" s="5">
        <v>77</v>
      </c>
      <c r="C18" s="5">
        <f t="shared" si="1"/>
        <v>128082.57748541453</v>
      </c>
      <c r="D18" s="5">
        <f t="shared" si="0"/>
        <v>53149.716050375879</v>
      </c>
      <c r="E18" s="5">
        <f>$Q$19 - SUM($D$6:D18)</f>
        <v>1175856.8230796964</v>
      </c>
    </row>
    <row r="19" spans="1:18" x14ac:dyDescent="0.3">
      <c r="A19" s="5">
        <v>14</v>
      </c>
      <c r="B19" s="5">
        <v>78</v>
      </c>
      <c r="C19" s="5">
        <f t="shared" si="1"/>
        <v>133205.88058483112</v>
      </c>
      <c r="D19" s="5">
        <f t="shared" si="0"/>
        <v>51659.537095692445</v>
      </c>
      <c r="E19" s="5">
        <f>$Q$19 - SUM($D$6:D19)</f>
        <v>1124197.2859840039</v>
      </c>
      <c r="P19" t="s">
        <v>45</v>
      </c>
      <c r="Q19" s="14">
        <v>2000000</v>
      </c>
    </row>
    <row r="20" spans="1:18" x14ac:dyDescent="0.3">
      <c r="A20" s="5">
        <v>15</v>
      </c>
      <c r="B20" s="5">
        <v>79</v>
      </c>
      <c r="C20" s="5">
        <f t="shared" si="1"/>
        <v>138534.11580822436</v>
      </c>
      <c r="D20" s="5">
        <f t="shared" si="0"/>
        <v>50211.138859364619</v>
      </c>
      <c r="E20" s="5">
        <f>$Q$19 - SUM($D$6:D20)</f>
        <v>1073986.1471246392</v>
      </c>
      <c r="P20" t="s">
        <v>46</v>
      </c>
      <c r="Q20">
        <v>80000</v>
      </c>
    </row>
    <row r="21" spans="1:18" x14ac:dyDescent="0.3">
      <c r="A21" s="5">
        <v>16</v>
      </c>
      <c r="B21" s="5">
        <v>80</v>
      </c>
      <c r="C21" s="5">
        <f t="shared" si="1"/>
        <v>144075.48044055334</v>
      </c>
      <c r="D21" s="5">
        <f t="shared" si="0"/>
        <v>48803.349919382439</v>
      </c>
      <c r="E21" s="5">
        <f>$Q$19 - SUM($D$6:D21)</f>
        <v>1025182.7972052569</v>
      </c>
      <c r="P21" t="s">
        <v>47</v>
      </c>
      <c r="Q21">
        <v>7.0000000000000007E-2</v>
      </c>
    </row>
    <row r="22" spans="1:18" x14ac:dyDescent="0.3">
      <c r="A22" s="5">
        <v>17</v>
      </c>
      <c r="B22" s="5">
        <v>81</v>
      </c>
      <c r="C22" s="5">
        <f t="shared" si="1"/>
        <v>149838.49965817548</v>
      </c>
      <c r="D22" s="5">
        <f t="shared" si="0"/>
        <v>47435.031697343678</v>
      </c>
      <c r="E22" s="5">
        <f>$Q$19 - SUM($D$6:D22)</f>
        <v>977747.76550791319</v>
      </c>
      <c r="P22" t="s">
        <v>3</v>
      </c>
      <c r="Q22">
        <v>7.0000000000000007E-2</v>
      </c>
      <c r="R22" s="15">
        <v>7.0000000000000007E-2</v>
      </c>
    </row>
    <row r="23" spans="1:18" x14ac:dyDescent="0.3">
      <c r="A23" s="5">
        <v>18</v>
      </c>
      <c r="B23" s="5">
        <v>82</v>
      </c>
      <c r="C23" s="5">
        <f t="shared" si="1"/>
        <v>155832.03964450251</v>
      </c>
      <c r="D23" s="5">
        <f t="shared" si="0"/>
        <v>46105.077537605073</v>
      </c>
      <c r="E23" s="5">
        <f>$Q$19 - SUM($D$6:D23)</f>
        <v>931642.68797030812</v>
      </c>
      <c r="P23" t="s">
        <v>48</v>
      </c>
      <c r="Q23">
        <v>0.04</v>
      </c>
      <c r="R23" s="15">
        <v>0.04</v>
      </c>
    </row>
    <row r="24" spans="1:18" x14ac:dyDescent="0.3">
      <c r="A24" s="5">
        <v>19</v>
      </c>
      <c r="B24" s="5">
        <v>83</v>
      </c>
      <c r="C24" s="5">
        <f t="shared" si="1"/>
        <v>162065.32123028263</v>
      </c>
      <c r="D24" s="5">
        <f t="shared" si="0"/>
        <v>44812.411812251667</v>
      </c>
      <c r="E24" s="5">
        <f>$Q$19 - SUM($D$6:D24)</f>
        <v>886830.27615805645</v>
      </c>
    </row>
    <row r="25" spans="1:18" x14ac:dyDescent="0.3">
      <c r="A25" s="5">
        <v>20</v>
      </c>
      <c r="B25" s="5">
        <v>84</v>
      </c>
      <c r="C25" s="5">
        <f t="shared" si="1"/>
        <v>168547.93407949395</v>
      </c>
      <c r="D25" s="5">
        <f t="shared" si="0"/>
        <v>43555.989051160504</v>
      </c>
      <c r="E25" s="5">
        <f>$Q$19 - SUM($D$6:D25)</f>
        <v>843274.28710689605</v>
      </c>
    </row>
    <row r="26" spans="1:18" x14ac:dyDescent="0.3">
      <c r="A26" s="5">
        <v>21</v>
      </c>
      <c r="B26" s="5">
        <v>85</v>
      </c>
      <c r="C26" s="5">
        <f t="shared" si="1"/>
        <v>175289.85144267371</v>
      </c>
      <c r="D26" s="5">
        <f t="shared" si="0"/>
        <v>42334.793096455069</v>
      </c>
      <c r="E26" s="5">
        <f>$Q$19 - SUM($D$6:D26)</f>
        <v>800939.49401044101</v>
      </c>
    </row>
    <row r="27" spans="1:18" x14ac:dyDescent="0.3">
      <c r="A27" s="5">
        <v>22</v>
      </c>
      <c r="B27" s="5">
        <v>86</v>
      </c>
      <c r="C27" s="5">
        <f t="shared" si="1"/>
        <v>182301.44550038065</v>
      </c>
      <c r="D27" s="5">
        <f t="shared" si="0"/>
        <v>41147.836280666605</v>
      </c>
      <c r="E27" s="5">
        <f>$Q$19 - SUM($D$6:D27)</f>
        <v>759791.65772977448</v>
      </c>
    </row>
    <row r="28" spans="1:18" x14ac:dyDescent="0.3">
      <c r="A28" s="5">
        <v>23</v>
      </c>
      <c r="B28" s="5">
        <v>87</v>
      </c>
      <c r="C28" s="5">
        <f t="shared" si="1"/>
        <v>189593.50332039589</v>
      </c>
      <c r="D28" s="5">
        <f t="shared" si="0"/>
        <v>39994.158627937635</v>
      </c>
      <c r="E28" s="5">
        <f>$Q$19 - SUM($D$6:D28)</f>
        <v>719797.49910183693</v>
      </c>
    </row>
    <row r="29" spans="1:18" x14ac:dyDescent="0.3">
      <c r="A29" s="5">
        <v>24</v>
      </c>
      <c r="B29" s="5">
        <v>88</v>
      </c>
      <c r="C29" s="5">
        <f t="shared" si="1"/>
        <v>197177.24345321173</v>
      </c>
      <c r="D29" s="5">
        <f t="shared" si="0"/>
        <v>38872.82707762163</v>
      </c>
      <c r="E29" s="5">
        <f>$Q$19 - SUM($D$6:D29)</f>
        <v>680924.67202421534</v>
      </c>
    </row>
    <row r="30" spans="1:18" x14ac:dyDescent="0.3">
      <c r="A30" s="5">
        <v>25</v>
      </c>
      <c r="B30" s="5">
        <v>89</v>
      </c>
      <c r="C30" s="5">
        <f t="shared" si="1"/>
        <v>205064.33319134021</v>
      </c>
      <c r="D30" s="5">
        <f t="shared" si="0"/>
        <v>37782.93472965093</v>
      </c>
      <c r="E30" s="5">
        <f>$Q$19 - SUM($D$6:D30)</f>
        <v>643141.73729456449</v>
      </c>
    </row>
    <row r="31" spans="1:18" x14ac:dyDescent="0.3">
      <c r="A31" s="5">
        <v>26</v>
      </c>
      <c r="B31" s="5">
        <v>90</v>
      </c>
      <c r="C31" s="5">
        <f t="shared" si="1"/>
        <v>213266.90651899381</v>
      </c>
      <c r="D31" s="5">
        <f>C31/(1+$Q$22)^A31</f>
        <v>36723.600111062588</v>
      </c>
      <c r="E31" s="5">
        <f>$Q$19 - SUM($D$6:D31)</f>
        <v>606418.13718350185</v>
      </c>
    </row>
    <row r="32" spans="1:18" x14ac:dyDescent="0.3">
      <c r="A32" s="5">
        <v>27</v>
      </c>
      <c r="B32" s="5">
        <v>91</v>
      </c>
      <c r="C32" s="5">
        <f t="shared" si="1"/>
        <v>221797.58277975357</v>
      </c>
      <c r="D32" s="5">
        <f>C32/(1+$Q$22)^A32</f>
        <v>35693.966463088866</v>
      </c>
      <c r="E32" s="5">
        <f>$Q$19 - SUM($D$6:D32)</f>
        <v>570724.17072041309</v>
      </c>
    </row>
    <row r="33" spans="1:5" x14ac:dyDescent="0.3">
      <c r="A33" s="5">
        <v>28</v>
      </c>
      <c r="B33" s="5">
        <v>92</v>
      </c>
      <c r="C33" s="5">
        <f t="shared" si="1"/>
        <v>230669.48609094371</v>
      </c>
      <c r="D33" s="5">
        <f>C33/(1+$Q$22)^A33</f>
        <v>34693.201048235911</v>
      </c>
      <c r="E33" s="5">
        <f>$Q$19 - SUM($D$6:D33)</f>
        <v>536030.96967217722</v>
      </c>
    </row>
    <row r="34" spans="1:5" x14ac:dyDescent="0.3">
      <c r="A34" s="5">
        <v>29</v>
      </c>
      <c r="B34" s="5">
        <v>93</v>
      </c>
      <c r="C34" s="5">
        <f t="shared" si="1"/>
        <v>239896.26553458147</v>
      </c>
      <c r="D34" s="5">
        <f t="shared" ref="D34:D53" si="2">C34/(1+$Q$22)^A34</f>
        <v>33720.494476790045</v>
      </c>
      <c r="E34" s="5">
        <f>$Q$19 - SUM($D$6:D34)</f>
        <v>502310.47519538715</v>
      </c>
    </row>
    <row r="35" spans="1:5" x14ac:dyDescent="0.3">
      <c r="A35" s="5">
        <v>30</v>
      </c>
      <c r="B35" s="5">
        <v>94</v>
      </c>
      <c r="C35" s="5">
        <f t="shared" si="1"/>
        <v>249492.11615596473</v>
      </c>
      <c r="D35" s="5">
        <f t="shared" si="2"/>
        <v>32775.060052207147</v>
      </c>
      <c r="E35" s="5">
        <f>$Q$19 - SUM($D$6:D35)</f>
        <v>469535.41514317994</v>
      </c>
    </row>
    <row r="36" spans="1:5" x14ac:dyDescent="0.3">
      <c r="A36" s="5">
        <v>31</v>
      </c>
      <c r="B36" s="5">
        <v>95</v>
      </c>
      <c r="C36" s="5">
        <f>C35*(1+$Q$23)</f>
        <v>259471.80080220333</v>
      </c>
      <c r="D36" s="5">
        <f t="shared" si="2"/>
        <v>31856.13313485554</v>
      </c>
      <c r="E36" s="5">
        <f>$Q$19 - SUM($D$6:D36)</f>
        <v>437679.28200832428</v>
      </c>
    </row>
    <row r="37" spans="1:5" x14ac:dyDescent="0.3">
      <c r="A37" s="5">
        <v>32</v>
      </c>
      <c r="B37" s="5">
        <v>96</v>
      </c>
      <c r="C37" s="5">
        <f t="shared" ref="C37:C53" si="3">C36*(1+$Q$23)</f>
        <v>269850.67283429147</v>
      </c>
      <c r="D37" s="5">
        <f t="shared" si="2"/>
        <v>30962.970523597913</v>
      </c>
      <c r="E37" s="5">
        <f>$Q$19 - SUM($D$6:D37)</f>
        <v>406716.31148472638</v>
      </c>
    </row>
    <row r="38" spans="1:5" x14ac:dyDescent="0.3">
      <c r="A38" s="5">
        <v>33</v>
      </c>
      <c r="B38" s="5">
        <v>97</v>
      </c>
      <c r="C38" s="5">
        <f t="shared" si="3"/>
        <v>280644.69974766317</v>
      </c>
      <c r="D38" s="5">
        <f t="shared" si="2"/>
        <v>30094.849854711993</v>
      </c>
      <c r="E38" s="5">
        <f>$Q$19 - SUM($D$6:D38)</f>
        <v>376621.46163001447</v>
      </c>
    </row>
    <row r="39" spans="1:5" x14ac:dyDescent="0.3">
      <c r="A39" s="5">
        <v>34</v>
      </c>
      <c r="B39" s="5">
        <v>98</v>
      </c>
      <c r="C39" s="5">
        <f t="shared" si="3"/>
        <v>291870.48773756973</v>
      </c>
      <c r="D39" s="5">
        <f t="shared" si="2"/>
        <v>29251.069017663998</v>
      </c>
      <c r="E39" s="5">
        <f>$Q$19 - SUM($D$6:D39)</f>
        <v>347370.39261235041</v>
      </c>
    </row>
    <row r="40" spans="1:5" x14ac:dyDescent="0.3">
      <c r="A40" s="5">
        <v>35</v>
      </c>
      <c r="B40" s="5">
        <v>99</v>
      </c>
      <c r="C40" s="5">
        <f t="shared" si="3"/>
        <v>303545.30724707252</v>
      </c>
      <c r="D40" s="5">
        <f t="shared" si="2"/>
        <v>28430.945587262202</v>
      </c>
      <c r="E40" s="5">
        <f>$Q$19 - SUM($D$6:D40)</f>
        <v>318939.44702508813</v>
      </c>
    </row>
    <row r="41" spans="1:5" x14ac:dyDescent="0.3">
      <c r="A41" s="5">
        <v>36</v>
      </c>
      <c r="B41" s="5">
        <v>100</v>
      </c>
      <c r="C41" s="5">
        <f t="shared" si="3"/>
        <v>315687.11953695543</v>
      </c>
      <c r="D41" s="5">
        <f t="shared" si="2"/>
        <v>27633.816271731488</v>
      </c>
      <c r="E41" s="5">
        <f>$Q$19 - SUM($D$6:D41)</f>
        <v>291305.63075335673</v>
      </c>
    </row>
    <row r="42" spans="1:5" x14ac:dyDescent="0.3">
      <c r="A42" s="5">
        <v>37</v>
      </c>
      <c r="B42" s="5">
        <v>101</v>
      </c>
      <c r="C42" s="5">
        <f t="shared" si="3"/>
        <v>328314.60431843367</v>
      </c>
      <c r="D42" s="5">
        <f t="shared" si="2"/>
        <v>26859.036376262378</v>
      </c>
      <c r="E42" s="5">
        <f>$Q$19 - SUM($D$6:D42)</f>
        <v>264446.59437709441</v>
      </c>
    </row>
    <row r="43" spans="1:5" x14ac:dyDescent="0.3">
      <c r="A43" s="5">
        <v>38</v>
      </c>
      <c r="B43" s="5">
        <v>102</v>
      </c>
      <c r="C43" s="5">
        <f t="shared" si="3"/>
        <v>341447.18849117105</v>
      </c>
      <c r="D43" s="5">
        <f t="shared" si="2"/>
        <v>26105.979281600819</v>
      </c>
      <c r="E43" s="5">
        <f>$Q$19 - SUM($D$6:D43)</f>
        <v>238340.61509549362</v>
      </c>
    </row>
    <row r="44" spans="1:5" x14ac:dyDescent="0.3">
      <c r="A44" s="5">
        <v>39</v>
      </c>
      <c r="B44" s="5">
        <v>103</v>
      </c>
      <c r="C44" s="5">
        <f t="shared" si="3"/>
        <v>355105.07603081793</v>
      </c>
      <c r="D44" s="5">
        <f t="shared" si="2"/>
        <v>25374.035937256875</v>
      </c>
      <c r="E44" s="5">
        <f>$Q$19 - SUM($D$6:D44)</f>
        <v>212966.57915823674</v>
      </c>
    </row>
    <row r="45" spans="1:5" x14ac:dyDescent="0.3">
      <c r="A45" s="5">
        <v>40</v>
      </c>
      <c r="B45" s="5">
        <v>104</v>
      </c>
      <c r="C45" s="5">
        <f t="shared" si="3"/>
        <v>369309.27907205065</v>
      </c>
      <c r="D45" s="5">
        <f t="shared" si="2"/>
        <v>24662.614368922572</v>
      </c>
      <c r="E45" s="5">
        <f>$Q$19 - SUM($D$6:D45)</f>
        <v>188303.9647893142</v>
      </c>
    </row>
    <row r="46" spans="1:5" x14ac:dyDescent="0.3">
      <c r="A46" s="5">
        <v>41</v>
      </c>
      <c r="B46" s="5">
        <v>105</v>
      </c>
      <c r="C46" s="5">
        <f t="shared" si="3"/>
        <v>384081.65023493266</v>
      </c>
      <c r="D46" s="5">
        <f t="shared" si="2"/>
        <v>23971.139199700443</v>
      </c>
      <c r="E46" s="5">
        <f>$Q$19 - SUM($D$6:D46)</f>
        <v>164332.82558961376</v>
      </c>
    </row>
    <row r="47" spans="1:5" x14ac:dyDescent="0.3">
      <c r="A47" s="5">
        <v>42</v>
      </c>
      <c r="B47" s="5">
        <v>106</v>
      </c>
      <c r="C47" s="5">
        <f t="shared" si="3"/>
        <v>399444.91624433</v>
      </c>
      <c r="D47" s="5">
        <f t="shared" si="2"/>
        <v>23299.051184755572</v>
      </c>
      <c r="E47" s="5">
        <f>$Q$19 - SUM($D$6:D47)</f>
        <v>141033.77440485824</v>
      </c>
    </row>
    <row r="48" spans="1:5" x14ac:dyDescent="0.3">
      <c r="A48" s="5">
        <v>43</v>
      </c>
      <c r="B48" s="5">
        <v>107</v>
      </c>
      <c r="C48" s="5">
        <f t="shared" si="3"/>
        <v>415422.7128941032</v>
      </c>
      <c r="D48" s="5">
        <f t="shared" si="2"/>
        <v>22645.806759014758</v>
      </c>
      <c r="E48" s="5">
        <f>$Q$19 - SUM($D$6:D48)</f>
        <v>118387.96764584351</v>
      </c>
    </row>
    <row r="49" spans="1:10" x14ac:dyDescent="0.3">
      <c r="A49" s="5">
        <v>44</v>
      </c>
      <c r="B49" s="5">
        <v>108</v>
      </c>
      <c r="C49" s="5">
        <f t="shared" si="3"/>
        <v>432039.62140986737</v>
      </c>
      <c r="D49" s="5">
        <f t="shared" si="2"/>
        <v>22010.87759754706</v>
      </c>
      <c r="E49" s="5">
        <f>$Q$19 - SUM($D$6:D49)</f>
        <v>96377.090048296377</v>
      </c>
    </row>
    <row r="50" spans="1:10" x14ac:dyDescent="0.3">
      <c r="A50" s="5">
        <v>45</v>
      </c>
      <c r="B50" s="5">
        <v>109</v>
      </c>
      <c r="C50" s="5">
        <f t="shared" si="3"/>
        <v>449321.2062662621</v>
      </c>
      <c r="D50" s="5">
        <f t="shared" si="2"/>
        <v>21393.750188270042</v>
      </c>
      <c r="E50" s="5">
        <f>$Q$19 - SUM($D$6:D50)</f>
        <v>74983.339860026259</v>
      </c>
    </row>
    <row r="51" spans="1:10" x14ac:dyDescent="0.3">
      <c r="A51" s="5">
        <v>46</v>
      </c>
      <c r="B51" s="5">
        <v>110</v>
      </c>
      <c r="C51" s="5">
        <f t="shared" si="3"/>
        <v>467294.05451691261</v>
      </c>
      <c r="D51" s="5">
        <f t="shared" si="2"/>
        <v>20793.925416636303</v>
      </c>
      <c r="E51" s="5">
        <f>$Q$19 - SUM($D$6:D51)</f>
        <v>54189.414443389978</v>
      </c>
    </row>
    <row r="52" spans="1:10" x14ac:dyDescent="0.3">
      <c r="A52" s="5">
        <v>47</v>
      </c>
      <c r="B52" s="5">
        <v>111</v>
      </c>
      <c r="C52" s="5">
        <f t="shared" si="3"/>
        <v>485985.81669758912</v>
      </c>
      <c r="D52" s="5">
        <f t="shared" si="2"/>
        <v>20210.918161964255</v>
      </c>
      <c r="E52" s="5">
        <f>$Q$19 - SUM($D$6:D52)</f>
        <v>33978.496281425701</v>
      </c>
    </row>
    <row r="53" spans="1:10" x14ac:dyDescent="0.3">
      <c r="A53" s="5">
        <v>48</v>
      </c>
      <c r="B53" s="5">
        <v>112</v>
      </c>
      <c r="C53" s="5">
        <f t="shared" si="3"/>
        <v>505425.24936549272</v>
      </c>
      <c r="D53" s="5">
        <f t="shared" si="2"/>
        <v>19644.256905086757</v>
      </c>
      <c r="E53" s="5">
        <f>$Q$19 - SUM($D$6:D53)</f>
        <v>14334.239376338897</v>
      </c>
    </row>
    <row r="54" spans="1:10" x14ac:dyDescent="0.3">
      <c r="A54" s="5">
        <v>49</v>
      </c>
      <c r="B54" s="5">
        <v>113</v>
      </c>
      <c r="C54" s="5">
        <f>C53*(1+$Q$23)</f>
        <v>525642.25934011245</v>
      </c>
      <c r="D54" s="5">
        <f>C54/(1+$Q$22)^A54-4759</f>
        <v>14334.483347000212</v>
      </c>
      <c r="E54" s="13">
        <f>$Q$19 - SUM($D$6:D54)</f>
        <v>-0.2439706614241004</v>
      </c>
    </row>
    <row r="55" spans="1:10" x14ac:dyDescent="0.3">
      <c r="D55" s="5"/>
      <c r="E55" s="16"/>
    </row>
    <row r="56" spans="1:10" x14ac:dyDescent="0.3">
      <c r="A56" t="s">
        <v>49</v>
      </c>
    </row>
    <row r="58" spans="1:10" x14ac:dyDescent="0.3">
      <c r="A58" s="6" t="s">
        <v>50</v>
      </c>
    </row>
    <row r="59" spans="1:10" x14ac:dyDescent="0.3">
      <c r="A59" t="s">
        <v>51</v>
      </c>
      <c r="C59" s="18">
        <f>SUM(C6:C54)</f>
        <v>11666698.742842911</v>
      </c>
      <c r="D59" s="19" t="s">
        <v>53</v>
      </c>
    </row>
    <row r="61" spans="1:10" x14ac:dyDescent="0.3">
      <c r="A61" s="6" t="s">
        <v>52</v>
      </c>
      <c r="F61" s="6"/>
    </row>
    <row r="62" spans="1:10" x14ac:dyDescent="0.3">
      <c r="A62" s="6" t="s">
        <v>40</v>
      </c>
      <c r="B62" s="6" t="s">
        <v>41</v>
      </c>
      <c r="C62" s="6" t="s">
        <v>42</v>
      </c>
      <c r="D62" s="6" t="s">
        <v>43</v>
      </c>
      <c r="E62" s="6" t="s">
        <v>44</v>
      </c>
      <c r="F62" s="6"/>
      <c r="G62" s="6"/>
      <c r="H62" s="6"/>
      <c r="I62" s="6"/>
      <c r="J62" s="6"/>
    </row>
    <row r="63" spans="1:10" x14ac:dyDescent="0.3">
      <c r="A63" s="5">
        <v>1</v>
      </c>
      <c r="B63" s="5">
        <v>65</v>
      </c>
      <c r="C63" s="5">
        <f>C6</f>
        <v>80000</v>
      </c>
      <c r="D63" s="5">
        <f>C63/(1+$Q$22)^A63</f>
        <v>74766.355140186904</v>
      </c>
      <c r="E63" s="13">
        <f>$Q$19 - SUM($D$63:D63)</f>
        <v>1925233.6448598132</v>
      </c>
      <c r="F63" s="5"/>
      <c r="G63" s="5"/>
      <c r="H63" s="5"/>
      <c r="I63" s="5"/>
      <c r="J63" s="13"/>
    </row>
    <row r="64" spans="1:10" x14ac:dyDescent="0.3">
      <c r="A64" s="5">
        <v>2</v>
      </c>
      <c r="B64" s="5">
        <v>66</v>
      </c>
      <c r="C64" s="5">
        <f>C63*(1+$Q$23)</f>
        <v>83200</v>
      </c>
      <c r="D64" s="5">
        <f>C64/(1+$Q$22)^A64</f>
        <v>72670.102192331207</v>
      </c>
      <c r="E64" s="13">
        <f>$Q$19 - SUM($D$63:D64)</f>
        <v>1852563.5426674818</v>
      </c>
      <c r="F64" s="5"/>
      <c r="G64" s="5"/>
      <c r="H64" s="5"/>
      <c r="I64" s="5"/>
      <c r="J64" s="13"/>
    </row>
    <row r="65" spans="1:10" x14ac:dyDescent="0.3">
      <c r="A65" s="5">
        <v>3</v>
      </c>
      <c r="B65" s="5">
        <v>67</v>
      </c>
      <c r="C65" s="5">
        <f>C64*(1+$Q$23)</f>
        <v>86528</v>
      </c>
      <c r="D65" s="5">
        <f t="shared" ref="D65:D72" si="4">C65/(1+$Q$22)^A65</f>
        <v>70632.622691611628</v>
      </c>
      <c r="E65" s="13">
        <f>$Q$19 - SUM($D$63:D65)</f>
        <v>1781930.9199758703</v>
      </c>
      <c r="F65" s="5"/>
      <c r="G65" s="5"/>
      <c r="H65" s="5"/>
      <c r="I65" s="5"/>
      <c r="J65" s="13"/>
    </row>
    <row r="66" spans="1:10" x14ac:dyDescent="0.3">
      <c r="A66" s="5">
        <v>4</v>
      </c>
      <c r="B66" s="5">
        <v>68</v>
      </c>
      <c r="C66" s="5">
        <f>C65*(1+$Q$23)</f>
        <v>89989.12000000001</v>
      </c>
      <c r="D66" s="5">
        <f t="shared" si="4"/>
        <v>68652.268784370201</v>
      </c>
      <c r="E66" s="13">
        <f>$Q$19 - SUM($D$63:D66)</f>
        <v>1713278.6511915</v>
      </c>
      <c r="F66" s="5"/>
      <c r="G66" s="5"/>
      <c r="H66" s="5"/>
      <c r="I66" s="5"/>
      <c r="J66" s="13"/>
    </row>
    <row r="67" spans="1:10" x14ac:dyDescent="0.3">
      <c r="A67" s="5">
        <v>5</v>
      </c>
      <c r="B67" s="5">
        <v>69</v>
      </c>
      <c r="C67" s="5">
        <f>C66*(1+$Q$23)</f>
        <v>93588.684800000017</v>
      </c>
      <c r="D67" s="5">
        <f t="shared" si="4"/>
        <v>66727.438818453273</v>
      </c>
      <c r="E67" s="13">
        <f>$Q$19 - SUM($D$63:D67)</f>
        <v>1646551.2123730467</v>
      </c>
      <c r="F67" s="5"/>
      <c r="G67" s="5"/>
      <c r="H67" s="5"/>
      <c r="I67" s="5"/>
      <c r="J67" s="13"/>
    </row>
    <row r="68" spans="1:10" x14ac:dyDescent="0.3">
      <c r="A68" s="5">
        <v>6</v>
      </c>
      <c r="B68" s="5">
        <v>70</v>
      </c>
      <c r="C68" s="5">
        <f t="shared" ref="C68:C72" si="5">C67*(1+$Q$23)</f>
        <v>97332.232192000025</v>
      </c>
      <c r="D68" s="5">
        <f t="shared" si="4"/>
        <v>64856.576047842449</v>
      </c>
      <c r="E68" s="13">
        <f>$Q$19 - SUM($D$63:D68)</f>
        <v>1581694.6363252043</v>
      </c>
    </row>
    <row r="69" spans="1:10" x14ac:dyDescent="0.3">
      <c r="A69" s="5">
        <v>7</v>
      </c>
      <c r="B69" s="5">
        <v>71</v>
      </c>
      <c r="C69" s="5">
        <f>C68*(1+$Q$23)</f>
        <v>101225.52147968003</v>
      </c>
      <c r="D69" s="5">
        <f t="shared" si="4"/>
        <v>63038.167373603872</v>
      </c>
      <c r="E69" s="13">
        <f>$Q$19 - SUM($D$63:D69)</f>
        <v>1518656.4689516004</v>
      </c>
      <c r="F69" s="5"/>
      <c r="G69" s="5"/>
      <c r="H69" s="5"/>
      <c r="I69" s="5"/>
      <c r="J69" s="13"/>
    </row>
    <row r="70" spans="1:10" x14ac:dyDescent="0.3">
      <c r="A70" s="5">
        <v>8</v>
      </c>
      <c r="B70" s="5">
        <v>72</v>
      </c>
      <c r="C70" s="5">
        <f>C69*(1+$Q$23)</f>
        <v>105274.54233886724</v>
      </c>
      <c r="D70" s="5">
        <f t="shared" si="4"/>
        <v>61270.742120138348</v>
      </c>
      <c r="E70" s="13">
        <f>$Q$19 - SUM($D$63:D70)</f>
        <v>1457385.7268314622</v>
      </c>
      <c r="F70" s="5"/>
      <c r="G70" s="5"/>
      <c r="H70" s="5"/>
      <c r="I70" s="5"/>
      <c r="J70" s="13"/>
    </row>
    <row r="71" spans="1:10" x14ac:dyDescent="0.3">
      <c r="A71" s="5">
        <v>9</v>
      </c>
      <c r="B71" s="5">
        <v>73</v>
      </c>
      <c r="C71" s="5">
        <f>C70*(1+$Q$23)</f>
        <v>109485.52403242193</v>
      </c>
      <c r="D71" s="5">
        <f t="shared" si="4"/>
        <v>59552.870845741942</v>
      </c>
      <c r="E71" s="13">
        <f>$Q$19 - SUM($D$63:D71)</f>
        <v>1397832.8559857202</v>
      </c>
      <c r="F71" s="5"/>
      <c r="G71" s="5"/>
      <c r="H71" s="5"/>
      <c r="I71" s="5"/>
      <c r="J71" s="13"/>
    </row>
    <row r="72" spans="1:10" x14ac:dyDescent="0.3">
      <c r="A72" s="5">
        <v>10</v>
      </c>
      <c r="B72" s="5">
        <v>74</v>
      </c>
      <c r="C72" s="5">
        <f t="shared" si="5"/>
        <v>113864.94499371882</v>
      </c>
      <c r="D72" s="5">
        <f t="shared" si="4"/>
        <v>57883.16418651554</v>
      </c>
      <c r="E72" s="13">
        <f>$Q$19 - SUM($D$63:D72)</f>
        <v>1339949.6917992048</v>
      </c>
      <c r="F72" s="5"/>
      <c r="G72" s="5"/>
      <c r="H72" s="5"/>
      <c r="I72" s="5"/>
      <c r="J72" s="13"/>
    </row>
    <row r="73" spans="1:10" x14ac:dyDescent="0.3">
      <c r="A73" s="5">
        <v>11</v>
      </c>
      <c r="B73" s="5">
        <v>75</v>
      </c>
      <c r="C73" s="5">
        <f>(C72*(1+$Q$23))+500000</f>
        <v>618419.54279346752</v>
      </c>
      <c r="D73" s="5">
        <f>C73/(1+$Q$22)^A73</f>
        <v>293806.66992648132</v>
      </c>
      <c r="E73" s="13">
        <f>$Q$19 - SUM($D$63:D73)</f>
        <v>1046143.0218727234</v>
      </c>
      <c r="F73" s="17"/>
      <c r="G73" s="5"/>
      <c r="H73" s="5"/>
      <c r="I73" s="5"/>
      <c r="J73" s="13"/>
    </row>
    <row r="74" spans="1:10" x14ac:dyDescent="0.3">
      <c r="A74" s="5">
        <v>12</v>
      </c>
      <c r="B74" s="5">
        <v>76</v>
      </c>
      <c r="C74" s="5">
        <f>(C72*(1+$Q$23))*(1+$Q$23)</f>
        <v>123156.32450520627</v>
      </c>
      <c r="D74" s="5">
        <f>C74/(1+$Q$22)^A74</f>
        <v>54682.880936444417</v>
      </c>
      <c r="E74" s="13">
        <f>$Q$19 - SUM($D$63:D74)</f>
        <v>991460.14093627897</v>
      </c>
      <c r="F74" s="5"/>
      <c r="G74" s="5"/>
      <c r="H74" s="5"/>
      <c r="I74" s="5"/>
      <c r="J74" s="13"/>
    </row>
    <row r="75" spans="1:10" x14ac:dyDescent="0.3">
      <c r="A75" s="5">
        <v>13</v>
      </c>
      <c r="B75" s="5">
        <v>77</v>
      </c>
      <c r="C75" s="5">
        <f>C74*(1+$Q$23)</f>
        <v>128082.57748541453</v>
      </c>
      <c r="D75" s="5">
        <f>C75/(1+$Q$22)^A75</f>
        <v>53149.716050375879</v>
      </c>
      <c r="E75" s="13">
        <f>$Q$19 - SUM($D$63:D75)</f>
        <v>938310.42488590302</v>
      </c>
      <c r="F75" s="5"/>
      <c r="G75" s="5"/>
      <c r="H75" s="5"/>
      <c r="I75" s="5"/>
      <c r="J75" s="13"/>
    </row>
    <row r="76" spans="1:10" x14ac:dyDescent="0.3">
      <c r="A76" s="5">
        <v>14</v>
      </c>
      <c r="B76" s="5">
        <v>78</v>
      </c>
      <c r="C76" s="5">
        <f>C75*(1+$Q$23)</f>
        <v>133205.88058483112</v>
      </c>
      <c r="D76" s="5">
        <f t="shared" ref="D76:D100" si="6">C76/(1+$Q$22)^A76</f>
        <v>51659.537095692445</v>
      </c>
      <c r="E76" s="13">
        <f>$Q$19 - SUM($D$63:D76)</f>
        <v>886650.88779021055</v>
      </c>
      <c r="F76" s="5"/>
      <c r="G76" s="5"/>
      <c r="H76" s="5"/>
      <c r="I76" s="5"/>
      <c r="J76" s="13"/>
    </row>
    <row r="77" spans="1:10" x14ac:dyDescent="0.3">
      <c r="A77" s="5">
        <v>15</v>
      </c>
      <c r="B77" s="5">
        <v>79</v>
      </c>
      <c r="C77" s="5">
        <f t="shared" ref="C77:C84" si="7">C76*(1+$Q$23)</f>
        <v>138534.11580822436</v>
      </c>
      <c r="D77" s="5">
        <f t="shared" si="6"/>
        <v>50211.138859364619</v>
      </c>
      <c r="E77" s="13">
        <f>$Q$19 - SUM($D$63:D77)</f>
        <v>836439.74893084588</v>
      </c>
      <c r="F77" s="5"/>
      <c r="G77" s="5"/>
      <c r="H77" s="5"/>
      <c r="I77" s="5"/>
      <c r="J77" s="13"/>
    </row>
    <row r="78" spans="1:10" x14ac:dyDescent="0.3">
      <c r="A78" s="5">
        <v>16</v>
      </c>
      <c r="B78" s="5">
        <v>80</v>
      </c>
      <c r="C78" s="5">
        <f t="shared" si="7"/>
        <v>144075.48044055334</v>
      </c>
      <c r="D78" s="5">
        <f t="shared" si="6"/>
        <v>48803.349919382439</v>
      </c>
      <c r="E78" s="13">
        <f>$Q$19 - SUM($D$63:D78)</f>
        <v>787636.39901146339</v>
      </c>
    </row>
    <row r="79" spans="1:10" x14ac:dyDescent="0.3">
      <c r="A79" s="5">
        <v>17</v>
      </c>
      <c r="B79" s="5">
        <v>81</v>
      </c>
      <c r="C79" s="5">
        <f t="shared" si="7"/>
        <v>149838.49965817548</v>
      </c>
      <c r="D79" s="5">
        <f t="shared" si="6"/>
        <v>47435.031697343678</v>
      </c>
      <c r="E79" s="13">
        <f>$Q$19 - SUM($D$63:D79)</f>
        <v>740201.36731411982</v>
      </c>
    </row>
    <row r="80" spans="1:10" x14ac:dyDescent="0.3">
      <c r="A80" s="5">
        <v>18</v>
      </c>
      <c r="B80" s="5">
        <v>82</v>
      </c>
      <c r="C80" s="5">
        <f t="shared" si="7"/>
        <v>155832.03964450251</v>
      </c>
      <c r="D80" s="5">
        <f t="shared" si="6"/>
        <v>46105.077537605073</v>
      </c>
      <c r="E80" s="13">
        <f>$Q$19 - SUM($D$63:D80)</f>
        <v>694096.28977651475</v>
      </c>
    </row>
    <row r="81" spans="1:5" x14ac:dyDescent="0.3">
      <c r="A81" s="5">
        <v>19</v>
      </c>
      <c r="B81" s="5">
        <v>83</v>
      </c>
      <c r="C81" s="5">
        <f t="shared" si="7"/>
        <v>162065.32123028263</v>
      </c>
      <c r="D81" s="5">
        <f t="shared" si="6"/>
        <v>44812.411812251667</v>
      </c>
      <c r="E81" s="13">
        <f>$Q$19 - SUM($D$63:D81)</f>
        <v>649283.87796426308</v>
      </c>
    </row>
    <row r="82" spans="1:5" x14ac:dyDescent="0.3">
      <c r="A82" s="5">
        <v>20</v>
      </c>
      <c r="B82" s="5">
        <v>84</v>
      </c>
      <c r="C82" s="5">
        <f t="shared" si="7"/>
        <v>168547.93407949395</v>
      </c>
      <c r="D82" s="5">
        <f t="shared" si="6"/>
        <v>43555.989051160504</v>
      </c>
      <c r="E82" s="13">
        <f>$Q$19 - SUM($D$63:D82)</f>
        <v>605727.88891310268</v>
      </c>
    </row>
    <row r="83" spans="1:5" x14ac:dyDescent="0.3">
      <c r="A83" s="5">
        <v>21</v>
      </c>
      <c r="B83" s="5">
        <v>85</v>
      </c>
      <c r="C83" s="5">
        <f t="shared" si="7"/>
        <v>175289.85144267371</v>
      </c>
      <c r="D83" s="5">
        <f t="shared" si="6"/>
        <v>42334.793096455069</v>
      </c>
      <c r="E83" s="13">
        <f>$Q$19 - SUM($D$63:D83)</f>
        <v>563393.09581664763</v>
      </c>
    </row>
    <row r="84" spans="1:5" x14ac:dyDescent="0.3">
      <c r="A84" s="5">
        <v>22</v>
      </c>
      <c r="B84" s="5">
        <v>86</v>
      </c>
      <c r="C84" s="5">
        <f t="shared" si="7"/>
        <v>182301.44550038065</v>
      </c>
      <c r="D84" s="5">
        <f t="shared" si="6"/>
        <v>41147.836280666605</v>
      </c>
      <c r="E84" s="13">
        <f>$Q$19 - SUM($D$63:D84)</f>
        <v>522245.25953598111</v>
      </c>
    </row>
    <row r="85" spans="1:5" x14ac:dyDescent="0.3">
      <c r="A85" s="5">
        <v>23</v>
      </c>
      <c r="B85" s="5">
        <v>87</v>
      </c>
      <c r="C85" s="5">
        <f t="shared" ref="C85" si="8">(C83*(1+$Q$23))*(1+$Q$23)</f>
        <v>189593.50332039589</v>
      </c>
      <c r="D85" s="5">
        <f t="shared" si="6"/>
        <v>39994.158627937635</v>
      </c>
      <c r="E85" s="13">
        <f>$Q$19 - SUM($D$63:D85)</f>
        <v>482251.10090804356</v>
      </c>
    </row>
    <row r="86" spans="1:5" x14ac:dyDescent="0.3">
      <c r="A86" s="5">
        <v>24</v>
      </c>
      <c r="B86" s="5">
        <v>88</v>
      </c>
      <c r="C86" s="5">
        <f t="shared" ref="C86:C95" si="9">C85*(1+$Q$23)</f>
        <v>197177.24345321173</v>
      </c>
      <c r="D86" s="5">
        <f t="shared" si="6"/>
        <v>38872.82707762163</v>
      </c>
      <c r="E86" s="13">
        <f>$Q$19 - SUM($D$63:D86)</f>
        <v>443378.27383042197</v>
      </c>
    </row>
    <row r="87" spans="1:5" x14ac:dyDescent="0.3">
      <c r="A87" s="5">
        <v>25</v>
      </c>
      <c r="B87" s="5">
        <v>89</v>
      </c>
      <c r="C87" s="5">
        <f t="shared" si="9"/>
        <v>205064.33319134021</v>
      </c>
      <c r="D87" s="5">
        <f t="shared" si="6"/>
        <v>37782.93472965093</v>
      </c>
      <c r="E87" s="13">
        <f>$Q$19 - SUM($D$63:D87)</f>
        <v>405595.33910077112</v>
      </c>
    </row>
    <row r="88" spans="1:5" x14ac:dyDescent="0.3">
      <c r="A88" s="5">
        <v>26</v>
      </c>
      <c r="B88" s="5">
        <v>90</v>
      </c>
      <c r="C88" s="5">
        <f t="shared" si="9"/>
        <v>213266.90651899381</v>
      </c>
      <c r="D88" s="5">
        <f t="shared" si="6"/>
        <v>36723.600111062588</v>
      </c>
      <c r="E88" s="13">
        <f>$Q$19 - SUM($D$63:D88)</f>
        <v>368871.73898970848</v>
      </c>
    </row>
    <row r="89" spans="1:5" x14ac:dyDescent="0.3">
      <c r="A89" s="5">
        <v>27</v>
      </c>
      <c r="B89" s="5">
        <v>91</v>
      </c>
      <c r="C89" s="5">
        <f t="shared" si="9"/>
        <v>221797.58277975357</v>
      </c>
      <c r="D89" s="5">
        <f t="shared" si="6"/>
        <v>35693.966463088866</v>
      </c>
      <c r="E89" s="13">
        <f>$Q$19 - SUM($D$63:D89)</f>
        <v>333177.77252661972</v>
      </c>
    </row>
    <row r="90" spans="1:5" x14ac:dyDescent="0.3">
      <c r="A90" s="5">
        <v>28</v>
      </c>
      <c r="B90" s="5">
        <v>92</v>
      </c>
      <c r="C90" s="5">
        <f t="shared" si="9"/>
        <v>230669.48609094371</v>
      </c>
      <c r="D90" s="5">
        <f t="shared" si="6"/>
        <v>34693.201048235911</v>
      </c>
      <c r="E90" s="13">
        <f>$Q$19 - SUM($D$63:D90)</f>
        <v>298484.57147838385</v>
      </c>
    </row>
    <row r="91" spans="1:5" x14ac:dyDescent="0.3">
      <c r="A91" s="5">
        <v>29</v>
      </c>
      <c r="B91" s="5">
        <v>93</v>
      </c>
      <c r="C91" s="5">
        <f t="shared" si="9"/>
        <v>239896.26553458147</v>
      </c>
      <c r="D91" s="5">
        <f t="shared" si="6"/>
        <v>33720.494476790045</v>
      </c>
      <c r="E91" s="13">
        <f>$Q$19 - SUM($D$63:D91)</f>
        <v>264764.07700159377</v>
      </c>
    </row>
    <row r="92" spans="1:5" x14ac:dyDescent="0.3">
      <c r="A92" s="5">
        <v>30</v>
      </c>
      <c r="B92" s="5">
        <v>94</v>
      </c>
      <c r="C92" s="5">
        <f t="shared" si="9"/>
        <v>249492.11615596473</v>
      </c>
      <c r="D92" s="5">
        <f t="shared" si="6"/>
        <v>32775.060052207147</v>
      </c>
      <c r="E92" s="13">
        <f>$Q$19 - SUM($D$63:D92)</f>
        <v>231989.01694938657</v>
      </c>
    </row>
    <row r="93" spans="1:5" x14ac:dyDescent="0.3">
      <c r="A93" s="5">
        <v>31</v>
      </c>
      <c r="B93" s="5">
        <v>95</v>
      </c>
      <c r="C93" s="5">
        <f t="shared" si="9"/>
        <v>259471.80080220333</v>
      </c>
      <c r="D93" s="5">
        <f t="shared" si="6"/>
        <v>31856.13313485554</v>
      </c>
      <c r="E93" s="13">
        <f>$Q$19 - SUM($D$63:D93)</f>
        <v>200132.88381453091</v>
      </c>
    </row>
    <row r="94" spans="1:5" x14ac:dyDescent="0.3">
      <c r="A94" s="5">
        <v>32</v>
      </c>
      <c r="B94" s="5">
        <v>96</v>
      </c>
      <c r="C94" s="5">
        <f t="shared" si="9"/>
        <v>269850.67283429147</v>
      </c>
      <c r="D94" s="5">
        <f t="shared" si="6"/>
        <v>30962.970523597913</v>
      </c>
      <c r="E94" s="13">
        <f>$Q$19 - SUM($D$63:D94)</f>
        <v>169169.91329093301</v>
      </c>
    </row>
    <row r="95" spans="1:5" x14ac:dyDescent="0.3">
      <c r="A95" s="5">
        <v>33</v>
      </c>
      <c r="B95" s="5">
        <v>97</v>
      </c>
      <c r="C95" s="5">
        <f t="shared" si="9"/>
        <v>280644.69974766317</v>
      </c>
      <c r="D95" s="5">
        <f t="shared" si="6"/>
        <v>30094.849854711993</v>
      </c>
      <c r="E95" s="13">
        <f>$Q$19 - SUM($D$63:D95)</f>
        <v>139075.0634362211</v>
      </c>
    </row>
    <row r="96" spans="1:5" x14ac:dyDescent="0.3">
      <c r="A96" s="5">
        <v>34</v>
      </c>
      <c r="B96" s="5">
        <v>98</v>
      </c>
      <c r="C96" s="5">
        <f t="shared" ref="C96" si="10">(C94*(1+$Q$23))*(1+$Q$23)</f>
        <v>291870.48773756973</v>
      </c>
      <c r="D96" s="5">
        <f t="shared" si="6"/>
        <v>29251.069017663998</v>
      </c>
      <c r="E96" s="13">
        <f>$Q$19 - SUM($D$63:D96)</f>
        <v>109823.99441855703</v>
      </c>
    </row>
    <row r="97" spans="1:8" x14ac:dyDescent="0.3">
      <c r="A97" s="5">
        <v>35</v>
      </c>
      <c r="B97" s="5">
        <v>99</v>
      </c>
      <c r="C97" s="5">
        <f t="shared" ref="C97:C101" si="11">C96*(1+$Q$23)</f>
        <v>303545.30724707252</v>
      </c>
      <c r="D97" s="5">
        <f t="shared" si="6"/>
        <v>28430.945587262202</v>
      </c>
      <c r="E97" s="13">
        <f>$Q$19 - SUM($D$63:D97)</f>
        <v>81393.048831294756</v>
      </c>
    </row>
    <row r="98" spans="1:8" x14ac:dyDescent="0.3">
      <c r="A98" s="5">
        <v>36</v>
      </c>
      <c r="B98" s="5">
        <v>100</v>
      </c>
      <c r="C98" s="5">
        <f t="shared" si="11"/>
        <v>315687.11953695543</v>
      </c>
      <c r="D98" s="5">
        <f t="shared" si="6"/>
        <v>27633.816271731488</v>
      </c>
      <c r="E98" s="13">
        <f>$Q$19 - SUM($D$63:D98)</f>
        <v>53759.232559563359</v>
      </c>
    </row>
    <row r="99" spans="1:8" x14ac:dyDescent="0.3">
      <c r="A99" s="5">
        <v>37</v>
      </c>
      <c r="B99" s="5">
        <v>101</v>
      </c>
      <c r="C99" s="5">
        <f t="shared" si="11"/>
        <v>328314.60431843367</v>
      </c>
      <c r="D99" s="5">
        <f t="shared" si="6"/>
        <v>26859.036376262378</v>
      </c>
      <c r="E99" s="13">
        <f>$Q$19 - SUM($D$63:D99)</f>
        <v>26900.196183301043</v>
      </c>
    </row>
    <row r="100" spans="1:8" x14ac:dyDescent="0.3">
      <c r="A100" s="5">
        <v>38</v>
      </c>
      <c r="B100" s="5">
        <v>102</v>
      </c>
      <c r="C100" s="5">
        <f t="shared" si="11"/>
        <v>341447.18849117105</v>
      </c>
      <c r="D100" s="5">
        <f t="shared" si="6"/>
        <v>26105.979281600819</v>
      </c>
      <c r="E100" s="13">
        <f>$Q$19 - SUM($D$63:D100)</f>
        <v>794.21690170024522</v>
      </c>
    </row>
    <row r="101" spans="1:8" x14ac:dyDescent="0.3">
      <c r="A101" s="5">
        <v>39</v>
      </c>
      <c r="B101" s="5">
        <v>103</v>
      </c>
      <c r="C101" s="5">
        <f t="shared" si="11"/>
        <v>355105.07603081793</v>
      </c>
      <c r="D101" s="5">
        <f>(C101/(1+$Q$22)^A101)-24580</f>
        <v>794.0359372568746</v>
      </c>
      <c r="E101" s="13">
        <f>$Q$19 - SUM($D$63:D101)</f>
        <v>0.18096444336697459</v>
      </c>
      <c r="H101" t="s">
        <v>55</v>
      </c>
    </row>
    <row r="102" spans="1:8" x14ac:dyDescent="0.3">
      <c r="A102" s="5"/>
      <c r="B102" s="5"/>
      <c r="C102" s="5"/>
      <c r="D102" s="5"/>
      <c r="E102" s="13"/>
    </row>
    <row r="103" spans="1:8" x14ac:dyDescent="0.3">
      <c r="A103" s="17" t="s">
        <v>51</v>
      </c>
      <c r="B103" s="5"/>
      <c r="C103" s="18">
        <f>SUM(C63:C101)</f>
        <v>7732731.9768012566</v>
      </c>
      <c r="D103" s="20" t="s">
        <v>54</v>
      </c>
      <c r="E103" s="13"/>
    </row>
    <row r="104" spans="1:8" x14ac:dyDescent="0.3">
      <c r="A104" s="5"/>
      <c r="B104" s="5"/>
      <c r="C104" s="5"/>
      <c r="D104" s="5"/>
      <c r="E104" s="13"/>
    </row>
    <row r="105" spans="1:8" x14ac:dyDescent="0.3">
      <c r="A105" s="5"/>
      <c r="B105" s="5"/>
      <c r="C105" s="5"/>
      <c r="D105" s="5"/>
      <c r="E105" s="1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d8f4d79-a2c8-4ea8-a519-b4dcf14855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E11E911A15D144B1AD93CDC1722ADC" ma:contentTypeVersion="17" ma:contentTypeDescription="Create a new document." ma:contentTypeScope="" ma:versionID="3511916ea152e723e88d442ecdaad43d">
  <xsd:schema xmlns:xsd="http://www.w3.org/2001/XMLSchema" xmlns:xs="http://www.w3.org/2001/XMLSchema" xmlns:p="http://schemas.microsoft.com/office/2006/metadata/properties" xmlns:ns3="ad8f4d79-a2c8-4ea8-a519-b4dcf148551d" xmlns:ns4="c9820ec0-54f7-415b-9076-a95fb80ab73a" targetNamespace="http://schemas.microsoft.com/office/2006/metadata/properties" ma:root="true" ma:fieldsID="998f0f2424a4c95945d852d4073c7823" ns3:_="" ns4:_="">
    <xsd:import namespace="ad8f4d79-a2c8-4ea8-a519-b4dcf148551d"/>
    <xsd:import namespace="c9820ec0-54f7-415b-9076-a95fb80ab7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4d79-a2c8-4ea8-a519-b4dcf14855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20ec0-54f7-415b-9076-a95fb80ab7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76CCA1-CCB4-4F31-993C-1558F5EC9F5C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820ec0-54f7-415b-9076-a95fb80ab73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ad8f4d79-a2c8-4ea8-a519-b4dcf148551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0D0620-3EDF-464C-B20F-0BE01E9FB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f4d79-a2c8-4ea8-a519-b4dcf148551d"/>
    <ds:schemaRef ds:uri="c9820ec0-54f7-415b-9076-a95fb80ab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DC0131-29F9-4F6B-81EC-6792AD8C6C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1(A,B)</vt:lpstr>
      <vt:lpstr>1(C)</vt:lpstr>
      <vt:lpstr>3(A,B,C)</vt:lpstr>
      <vt:lpstr>4(A,B,C)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ANETH ROSALES</dc:creator>
  <cp:lastModifiedBy>Paul Carlos Lima</cp:lastModifiedBy>
  <dcterms:created xsi:type="dcterms:W3CDTF">2024-04-04T23:54:10Z</dcterms:created>
  <dcterms:modified xsi:type="dcterms:W3CDTF">2024-05-20T13:40:08Z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0x010100E5E11E911A15D144B1AD93CDC1722ADC</vt:lpwstr>
  </property>
</Properties>
</file>