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ALL FEU FILES\FEU FOLDER 6\TOI\"/>
    </mc:Choice>
  </mc:AlternateContent>
  <xr:revisionPtr revIDLastSave="0" documentId="8_{E1CE59FC-43BF-40E6-9C9B-6651D383CCAD}" xr6:coauthVersionLast="47" xr6:coauthVersionMax="47" xr10:uidLastSave="{00000000-0000-0000-0000-000000000000}"/>
  <bookViews>
    <workbookView xWindow="-108" yWindow="-108" windowWidth="23256" windowHeight="13176" activeTab="2" xr2:uid="{0DF2C7D0-DFD0-49EC-9353-F442B7CC820E}"/>
  </bookViews>
  <sheets>
    <sheet name="PROBLEM 1" sheetId="1" r:id="rId1"/>
    <sheet name="PROBLEM 2" sheetId="2" r:id="rId2"/>
    <sheet name="PROBLEM 3" sheetId="3" r:id="rId3"/>
    <sheet name="Problem 2 (2)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F3" i="4"/>
  <c r="C4" i="4"/>
  <c r="C5" i="4"/>
  <c r="J19" i="4" s="1"/>
  <c r="C6" i="4"/>
  <c r="C7" i="4"/>
  <c r="J11" i="4"/>
  <c r="J12" i="4"/>
  <c r="J15" i="4"/>
  <c r="J22" i="4"/>
  <c r="I22" i="1"/>
  <c r="I12" i="1"/>
  <c r="I13" i="1" s="1"/>
  <c r="I17" i="1" s="1"/>
  <c r="I11" i="1"/>
  <c r="I10" i="1"/>
  <c r="I8" i="1"/>
  <c r="C3" i="1" s="1"/>
  <c r="I20" i="1" s="1"/>
  <c r="I7" i="1"/>
  <c r="D4" i="1"/>
  <c r="H1" i="1"/>
  <c r="E4" i="4" l="1"/>
  <c r="F4" i="4" s="1"/>
  <c r="J17" i="4"/>
  <c r="I18" i="1"/>
  <c r="I9" i="1" s="1"/>
  <c r="I14" i="1"/>
  <c r="E4" i="1"/>
  <c r="F4" i="1" s="1"/>
  <c r="D5" i="4" l="1"/>
  <c r="D5" i="1"/>
  <c r="E5" i="4" l="1"/>
  <c r="F5" i="4" s="1"/>
  <c r="E5" i="1"/>
  <c r="F5" i="1" s="1"/>
  <c r="D6" i="4" l="1"/>
  <c r="D6" i="1"/>
  <c r="E6" i="4" l="1"/>
  <c r="F6" i="4" s="1"/>
  <c r="E6" i="1"/>
  <c r="F6" i="1" s="1"/>
  <c r="D7" i="4" l="1"/>
  <c r="D7" i="1"/>
  <c r="E7" i="4" l="1"/>
  <c r="F7" i="4" s="1"/>
  <c r="E7" i="1"/>
  <c r="F7" i="1" s="1"/>
  <c r="D8" i="4" l="1"/>
  <c r="D8" i="1"/>
  <c r="E8" i="1" s="1"/>
  <c r="F8" i="1" s="1"/>
  <c r="E8" i="4" l="1"/>
  <c r="F8" i="4" s="1"/>
  <c r="D9" i="1"/>
  <c r="E9" i="1" s="1"/>
  <c r="F9" i="1" s="1"/>
  <c r="D9" i="4" l="1"/>
  <c r="E9" i="4" s="1"/>
  <c r="F9" i="4"/>
  <c r="D10" i="1"/>
  <c r="E10" i="1" s="1"/>
  <c r="F10" i="1" s="1"/>
  <c r="D10" i="4" l="1"/>
  <c r="E10" i="4" s="1"/>
  <c r="F10" i="4" s="1"/>
  <c r="D11" i="1"/>
  <c r="E11" i="1" s="1"/>
  <c r="F11" i="1" s="1"/>
  <c r="D11" i="4" l="1"/>
  <c r="E11" i="4" s="1"/>
  <c r="F11" i="4"/>
  <c r="D12" i="1"/>
  <c r="E12" i="1" s="1"/>
  <c r="F12" i="1" s="1"/>
  <c r="D12" i="4" l="1"/>
  <c r="E12" i="4" s="1"/>
  <c r="F12" i="4"/>
  <c r="D13" i="1"/>
  <c r="E13" i="1" s="1"/>
  <c r="F13" i="1" s="1"/>
  <c r="D13" i="4" l="1"/>
  <c r="E13" i="4" s="1"/>
  <c r="F13" i="4"/>
  <c r="D14" i="1"/>
  <c r="E14" i="1" s="1"/>
  <c r="F14" i="1" s="1"/>
  <c r="D14" i="4" l="1"/>
  <c r="E14" i="4" s="1"/>
  <c r="F14" i="4"/>
  <c r="D15" i="1"/>
  <c r="E15" i="1" s="1"/>
  <c r="F15" i="1" s="1"/>
  <c r="D15" i="4" l="1"/>
  <c r="E15" i="4" s="1"/>
  <c r="F15" i="4"/>
  <c r="D16" i="1"/>
  <c r="E16" i="1" s="1"/>
  <c r="F16" i="1" s="1"/>
  <c r="D16" i="4" l="1"/>
  <c r="E16" i="4" s="1"/>
  <c r="F16" i="4" s="1"/>
  <c r="D17" i="1"/>
  <c r="E17" i="1" s="1"/>
  <c r="F17" i="1" s="1"/>
  <c r="D17" i="4" l="1"/>
  <c r="E17" i="4" s="1"/>
  <c r="F17" i="4" s="1"/>
  <c r="D18" i="1"/>
  <c r="E18" i="1" s="1"/>
  <c r="F18" i="1" s="1"/>
  <c r="D18" i="4" l="1"/>
  <c r="E18" i="4" s="1"/>
  <c r="F18" i="4"/>
  <c r="D19" i="1"/>
  <c r="E19" i="1" s="1"/>
  <c r="F19" i="1"/>
  <c r="D19" i="4" l="1"/>
  <c r="E19" i="4" s="1"/>
  <c r="F19" i="4"/>
  <c r="D20" i="1"/>
  <c r="E20" i="1" s="1"/>
  <c r="F20" i="1" s="1"/>
  <c r="D20" i="4" l="1"/>
  <c r="E20" i="4" s="1"/>
  <c r="F20" i="4"/>
  <c r="D21" i="1"/>
  <c r="E21" i="1" s="1"/>
  <c r="F21" i="1" s="1"/>
  <c r="D21" i="4" l="1"/>
  <c r="E21" i="4" s="1"/>
  <c r="F21" i="4" s="1"/>
  <c r="D22" i="1"/>
  <c r="E22" i="1" s="1"/>
  <c r="F22" i="1" s="1"/>
  <c r="D22" i="4" l="1"/>
  <c r="E22" i="4" s="1"/>
  <c r="F22" i="4"/>
  <c r="D23" i="1"/>
  <c r="E23" i="1" s="1"/>
  <c r="F23" i="1"/>
  <c r="D23" i="4" l="1"/>
  <c r="D24" i="1"/>
  <c r="E24" i="1" s="1"/>
  <c r="F24" i="1" s="1"/>
  <c r="E23" i="4" l="1"/>
  <c r="J20" i="4"/>
  <c r="D25" i="1"/>
  <c r="E25" i="1" s="1"/>
  <c r="F25" i="1" s="1"/>
  <c r="J21" i="4" l="1"/>
  <c r="F23" i="4"/>
  <c r="D26" i="1"/>
  <c r="E26" i="1" s="1"/>
  <c r="F26" i="1"/>
  <c r="F27" i="1" l="1"/>
  <c r="D27" i="1"/>
  <c r="E27" i="1" s="1"/>
  <c r="D28" i="1" l="1"/>
  <c r="E28" i="1" s="1"/>
  <c r="F28" i="1" s="1"/>
  <c r="D29" i="1" l="1"/>
  <c r="E29" i="1" s="1"/>
  <c r="F29" i="1" s="1"/>
  <c r="D30" i="1" l="1"/>
  <c r="E30" i="1" s="1"/>
  <c r="F30" i="1" s="1"/>
  <c r="D31" i="1" l="1"/>
  <c r="E31" i="1" s="1"/>
  <c r="F31" i="1"/>
  <c r="D32" i="1" l="1"/>
  <c r="E32" i="1" s="1"/>
  <c r="F32" i="1" s="1"/>
  <c r="D33" i="1" l="1"/>
  <c r="E33" i="1" s="1"/>
  <c r="F33" i="1" s="1"/>
  <c r="D34" i="1" l="1"/>
  <c r="E34" i="1" s="1"/>
  <c r="F34" i="1" s="1"/>
  <c r="D35" i="1" l="1"/>
  <c r="E35" i="1" s="1"/>
  <c r="F35" i="1" s="1"/>
  <c r="D36" i="1" l="1"/>
  <c r="E36" i="1" s="1"/>
  <c r="F36" i="1" s="1"/>
  <c r="F37" i="1" l="1"/>
  <c r="D37" i="1"/>
  <c r="E37" i="1" s="1"/>
  <c r="D38" i="1" l="1"/>
  <c r="E38" i="1" s="1"/>
  <c r="F38" i="1"/>
  <c r="D39" i="1" l="1"/>
  <c r="E39" i="1" s="1"/>
  <c r="F39" i="1" s="1"/>
  <c r="D40" i="1" l="1"/>
  <c r="E40" i="1" s="1"/>
  <c r="F40" i="1" s="1"/>
  <c r="F41" i="1" l="1"/>
  <c r="D41" i="1"/>
  <c r="E41" i="1" s="1"/>
  <c r="D42" i="1" l="1"/>
  <c r="E42" i="1" s="1"/>
  <c r="F42" i="1" s="1"/>
  <c r="D43" i="1" l="1"/>
  <c r="E43" i="1" s="1"/>
  <c r="F43" i="1" s="1"/>
  <c r="F44" i="1" l="1"/>
  <c r="D44" i="1"/>
  <c r="E44" i="1" s="1"/>
  <c r="F45" i="1" l="1"/>
  <c r="D45" i="1"/>
  <c r="E45" i="1" s="1"/>
  <c r="F46" i="1" l="1"/>
  <c r="D46" i="1"/>
  <c r="E46" i="1" s="1"/>
  <c r="D47" i="1" l="1"/>
  <c r="E47" i="1" s="1"/>
  <c r="F47" i="1" s="1"/>
  <c r="D48" i="1" l="1"/>
  <c r="E48" i="1" s="1"/>
  <c r="F48" i="1" s="1"/>
  <c r="D49" i="1" l="1"/>
  <c r="E49" i="1" s="1"/>
  <c r="F49" i="1" s="1"/>
  <c r="D50" i="1" l="1"/>
  <c r="E50" i="1" s="1"/>
  <c r="F50" i="1" s="1"/>
  <c r="D51" i="1" l="1"/>
  <c r="E51" i="1" s="1"/>
  <c r="F51" i="1" s="1"/>
  <c r="D22" i="2"/>
  <c r="P21" i="2"/>
  <c r="P22" i="3"/>
  <c r="P21" i="3"/>
  <c r="P19" i="3"/>
  <c r="P20" i="3"/>
  <c r="O29" i="3"/>
  <c r="O28" i="3"/>
  <c r="I21" i="3"/>
  <c r="E25" i="3"/>
  <c r="E24" i="3"/>
  <c r="E23" i="3"/>
  <c r="E22" i="3"/>
  <c r="E21" i="3"/>
  <c r="E20" i="3"/>
  <c r="E19" i="3"/>
  <c r="E18" i="3"/>
  <c r="E17" i="3"/>
  <c r="E16" i="3"/>
  <c r="E15" i="3"/>
  <c r="B26" i="3"/>
  <c r="B25" i="3"/>
  <c r="B24" i="3"/>
  <c r="B23" i="3"/>
  <c r="B22" i="3"/>
  <c r="B21" i="3"/>
  <c r="B20" i="3"/>
  <c r="B19" i="3"/>
  <c r="B18" i="3"/>
  <c r="B17" i="3"/>
  <c r="B16" i="3"/>
  <c r="B15" i="3"/>
  <c r="C26" i="3"/>
  <c r="D14" i="3"/>
  <c r="C14" i="3"/>
  <c r="E14" i="3" s="1"/>
  <c r="B14" i="3"/>
  <c r="U22" i="2"/>
  <c r="U22" i="3"/>
  <c r="O18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E6" i="3"/>
  <c r="B6" i="3"/>
  <c r="A6" i="3"/>
  <c r="N27" i="3"/>
  <c r="N28" i="3" s="1"/>
  <c r="N29" i="3" s="1"/>
  <c r="U17" i="3"/>
  <c r="O17" i="3"/>
  <c r="U16" i="3"/>
  <c r="O14" i="3"/>
  <c r="U23" i="3" s="1"/>
  <c r="U13" i="3"/>
  <c r="O13" i="3"/>
  <c r="U12" i="3"/>
  <c r="O12" i="3"/>
  <c r="R27" i="3" s="1"/>
  <c r="E5" i="3"/>
  <c r="B5" i="3"/>
  <c r="E4" i="3"/>
  <c r="B4" i="3"/>
  <c r="A4" i="3"/>
  <c r="A5" i="3" s="1"/>
  <c r="E3" i="3"/>
  <c r="B3" i="3"/>
  <c r="A3" i="3"/>
  <c r="E2" i="3"/>
  <c r="P22" i="2"/>
  <c r="P20" i="2"/>
  <c r="P19" i="2"/>
  <c r="O32" i="2"/>
  <c r="O31" i="2"/>
  <c r="O30" i="2"/>
  <c r="O29" i="2"/>
  <c r="P29" i="2"/>
  <c r="D18" i="2"/>
  <c r="D14" i="2"/>
  <c r="D10" i="2"/>
  <c r="D6" i="2"/>
  <c r="P28" i="2"/>
  <c r="O28" i="2"/>
  <c r="B6" i="2"/>
  <c r="B10" i="2" s="1"/>
  <c r="B7" i="2"/>
  <c r="B8" i="2"/>
  <c r="B9" i="2"/>
  <c r="B12" i="2"/>
  <c r="B13" i="2"/>
  <c r="U17" i="2"/>
  <c r="F52" i="1" l="1"/>
  <c r="D52" i="1"/>
  <c r="E52" i="1" s="1"/>
  <c r="D26" i="3"/>
  <c r="E26" i="3" s="1"/>
  <c r="Q28" i="3"/>
  <c r="P28" i="3"/>
  <c r="U25" i="3"/>
  <c r="U26" i="3" s="1"/>
  <c r="B16" i="2"/>
  <c r="B17" i="2"/>
  <c r="B14" i="2"/>
  <c r="B15" i="2"/>
  <c r="B11" i="2"/>
  <c r="D53" i="1" l="1"/>
  <c r="E53" i="1" s="1"/>
  <c r="F53" i="1" s="1"/>
  <c r="R28" i="3"/>
  <c r="B18" i="2"/>
  <c r="B19" i="2"/>
  <c r="B20" i="2"/>
  <c r="B21" i="2"/>
  <c r="D54" i="1" l="1"/>
  <c r="E54" i="1" s="1"/>
  <c r="F54" i="1" s="1"/>
  <c r="P29" i="3"/>
  <c r="B22" i="2"/>
  <c r="D55" i="1" l="1"/>
  <c r="E55" i="1" s="1"/>
  <c r="F55" i="1" s="1"/>
  <c r="Q29" i="3"/>
  <c r="D56" i="1" l="1"/>
  <c r="E56" i="1" s="1"/>
  <c r="F56" i="1" s="1"/>
  <c r="R29" i="3"/>
  <c r="F57" i="1" l="1"/>
  <c r="D57" i="1"/>
  <c r="E57" i="1" s="1"/>
  <c r="D58" i="1" l="1"/>
  <c r="E58" i="1" s="1"/>
  <c r="F58" i="1" s="1"/>
  <c r="D59" i="1" l="1"/>
  <c r="E59" i="1" s="1"/>
  <c r="F59" i="1" s="1"/>
  <c r="D60" i="1" l="1"/>
  <c r="E60" i="1" s="1"/>
  <c r="F60" i="1" s="1"/>
  <c r="F61" i="1" l="1"/>
  <c r="D61" i="1"/>
  <c r="E61" i="1" s="1"/>
  <c r="D62" i="1" l="1"/>
  <c r="E62" i="1" s="1"/>
  <c r="F62" i="1" s="1"/>
  <c r="D63" i="1" l="1"/>
  <c r="E63" i="1" l="1"/>
  <c r="F63" i="1" s="1"/>
  <c r="I21" i="1"/>
  <c r="R27" i="2" l="1"/>
  <c r="N29" i="2"/>
  <c r="N30" i="2" s="1"/>
  <c r="N31" i="2" s="1"/>
  <c r="N32" i="2" s="1"/>
  <c r="N28" i="2"/>
  <c r="N27" i="2"/>
  <c r="O18" i="2"/>
  <c r="B3" i="2"/>
  <c r="O17" i="2"/>
  <c r="U16" i="2"/>
  <c r="O14" i="2"/>
  <c r="U23" i="2" s="1"/>
  <c r="U13" i="2"/>
  <c r="O13" i="2"/>
  <c r="U12" i="2"/>
  <c r="O12" i="2"/>
  <c r="E5" i="2" s="1"/>
  <c r="B4" i="2"/>
  <c r="E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C6" i="2" l="1"/>
  <c r="U25" i="2"/>
  <c r="U26" i="2" s="1"/>
  <c r="E4" i="2"/>
  <c r="E2" i="2"/>
  <c r="B5" i="2"/>
  <c r="Q28" i="2" l="1"/>
  <c r="E6" i="2" l="1"/>
  <c r="E7" i="2" s="1"/>
  <c r="E8" i="2" s="1"/>
  <c r="E9" i="2" s="1"/>
  <c r="C10" i="2" s="1"/>
  <c r="R28" i="2"/>
  <c r="Q29" i="2" s="1"/>
  <c r="R29" i="2" s="1"/>
  <c r="P30" i="2" l="1"/>
  <c r="Q30" i="2" s="1"/>
  <c r="R30" i="2" s="1"/>
  <c r="P31" i="2" l="1"/>
  <c r="Q31" i="2" s="1"/>
  <c r="E10" i="2"/>
  <c r="E11" i="2" s="1"/>
  <c r="E12" i="2" s="1"/>
  <c r="E13" i="2" s="1"/>
  <c r="C14" i="2" s="1"/>
  <c r="R31" i="2" l="1"/>
  <c r="P32" i="2" s="1"/>
  <c r="Q32" i="2" s="1"/>
  <c r="R32" i="2" s="1"/>
  <c r="E14" i="2"/>
  <c r="E15" i="2" s="1"/>
  <c r="E16" i="2" s="1"/>
  <c r="E17" i="2" s="1"/>
  <c r="T38" i="2" l="1"/>
  <c r="C18" i="2"/>
  <c r="E18" i="2" l="1"/>
  <c r="E19" i="2" s="1"/>
  <c r="E20" i="2" s="1"/>
  <c r="E21" i="2" s="1"/>
  <c r="C22" i="2" s="1"/>
  <c r="E22" i="2" l="1"/>
</calcChain>
</file>

<file path=xl/sharedStrings.xml><?xml version="1.0" encoding="utf-8"?>
<sst xmlns="http://schemas.openxmlformats.org/spreadsheetml/2006/main" count="143" uniqueCount="57">
  <si>
    <t>periods</t>
  </si>
  <si>
    <t>payments</t>
  </si>
  <si>
    <t>Interest</t>
  </si>
  <si>
    <t>Payments for the principal</t>
  </si>
  <si>
    <t>Balance</t>
  </si>
  <si>
    <t>Periodic Interest Rate = i</t>
  </si>
  <si>
    <t>Increasing Val / Year</t>
  </si>
  <si>
    <t>PV</t>
  </si>
  <si>
    <t>r</t>
  </si>
  <si>
    <t>i</t>
  </si>
  <si>
    <t>n</t>
  </si>
  <si>
    <t>a</t>
  </si>
  <si>
    <t>b</t>
  </si>
  <si>
    <t>c</t>
  </si>
  <si>
    <t>d</t>
  </si>
  <si>
    <t>TOTAL PAYMENT</t>
  </si>
  <si>
    <t>INTEREST EARNED</t>
  </si>
  <si>
    <t>LAST PAYMENT</t>
  </si>
  <si>
    <t>No of Years</t>
  </si>
  <si>
    <t>Formula</t>
  </si>
  <si>
    <t xml:space="preserve">Per Payment </t>
  </si>
  <si>
    <t>r/(2=semi)</t>
  </si>
  <si>
    <t>m</t>
  </si>
  <si>
    <t>n_compound in rate (Semi-Annual)</t>
  </si>
  <si>
    <t>Payment (with Quar) P*4</t>
  </si>
  <si>
    <t>Payment (Direg Quart Ann)</t>
  </si>
  <si>
    <t>Periods</t>
  </si>
  <si>
    <t>Payment</t>
  </si>
  <si>
    <t>Payments for the Principal</t>
  </si>
  <si>
    <t>Downpayment</t>
  </si>
  <si>
    <t>(1+i)^-n</t>
  </si>
  <si>
    <t>[1-(1+i)^-n]/i</t>
  </si>
  <si>
    <t>b. Interest Earned</t>
  </si>
  <si>
    <t>c. Last Payment</t>
  </si>
  <si>
    <t>d. Years?</t>
  </si>
  <si>
    <t>(1+i)^-30</t>
  </si>
  <si>
    <t>(1-(1+i)^-30)/i</t>
  </si>
  <si>
    <t>P</t>
  </si>
  <si>
    <t>4P</t>
  </si>
  <si>
    <t>12P</t>
  </si>
  <si>
    <t>a. Total Payment</t>
  </si>
  <si>
    <t>YEARLY Amortization</t>
  </si>
  <si>
    <t xml:space="preserve">i </t>
  </si>
  <si>
    <t>FORMULAS</t>
  </si>
  <si>
    <r>
      <rPr>
        <b/>
        <sz val="11"/>
        <color theme="1"/>
        <rFont val="Calibri"/>
        <family val="2"/>
        <scheme val="minor"/>
      </rPr>
      <t xml:space="preserve">Interest per period </t>
    </r>
    <r>
      <rPr>
        <sz val="11"/>
        <color theme="1"/>
        <rFont val="Calibri"/>
        <family val="2"/>
        <scheme val="minor"/>
      </rPr>
      <t>= rate/montly payment</t>
    </r>
  </si>
  <si>
    <r>
      <rPr>
        <b/>
        <sz val="11"/>
        <color theme="1"/>
        <rFont val="Calibri"/>
        <family val="2"/>
        <scheme val="minor"/>
      </rPr>
      <t>Interest</t>
    </r>
    <r>
      <rPr>
        <sz val="11"/>
        <color theme="1"/>
        <rFont val="Calibri"/>
        <family val="2"/>
        <scheme val="minor"/>
      </rPr>
      <t xml:space="preserve"> = Principal*interest per period</t>
    </r>
  </si>
  <si>
    <t>t</t>
  </si>
  <si>
    <r>
      <rPr>
        <b/>
        <sz val="11"/>
        <color theme="1"/>
        <rFont val="Calibri"/>
        <family val="2"/>
        <scheme val="minor"/>
      </rPr>
      <t xml:space="preserve">Payments for the principal </t>
    </r>
    <r>
      <rPr>
        <sz val="11"/>
        <color theme="1"/>
        <rFont val="Calibri"/>
        <family val="2"/>
        <scheme val="minor"/>
      </rPr>
      <t>= payments - interest</t>
    </r>
  </si>
  <si>
    <r>
      <rPr>
        <b/>
        <sz val="11"/>
        <color theme="1"/>
        <rFont val="Calibri"/>
        <family val="2"/>
        <scheme val="minor"/>
      </rPr>
      <t>Balance</t>
    </r>
    <r>
      <rPr>
        <sz val="11"/>
        <color theme="1"/>
        <rFont val="Calibri"/>
        <family val="2"/>
        <scheme val="minor"/>
      </rPr>
      <t xml:space="preserve"> = principal - payments for the principal</t>
    </r>
  </si>
  <si>
    <r>
      <rPr>
        <b/>
        <sz val="11"/>
        <color theme="1"/>
        <rFont val="Calibri"/>
        <family val="2"/>
        <scheme val="minor"/>
      </rPr>
      <t>2nd layer of Interest</t>
    </r>
    <r>
      <rPr>
        <sz val="11"/>
        <color theme="1"/>
        <rFont val="Calibri"/>
        <family val="2"/>
        <scheme val="minor"/>
      </rPr>
      <t xml:space="preserve"> = Balance*Interest per period</t>
    </r>
  </si>
  <si>
    <r>
      <rPr>
        <b/>
        <sz val="11"/>
        <color theme="1"/>
        <rFont val="Calibri"/>
        <family val="2"/>
        <scheme val="minor"/>
      </rPr>
      <t>2nd layer of Balance</t>
    </r>
    <r>
      <rPr>
        <sz val="11"/>
        <color theme="1"/>
        <rFont val="Calibri"/>
        <family val="2"/>
        <scheme val="minor"/>
      </rPr>
      <t xml:space="preserve"> = prev balance - payments for the principal</t>
    </r>
  </si>
  <si>
    <t>Interest per period = rate/montly payment</t>
  </si>
  <si>
    <t>Interest = Principal*interest per period</t>
  </si>
  <si>
    <t>Payments for the principal = payments - interest</t>
  </si>
  <si>
    <t>Balance = principal - payments for the principal</t>
  </si>
  <si>
    <t>2nd layer of Interest = Balance*Interest per period</t>
  </si>
  <si>
    <t>2nd layer of Balance = prev balance - payments for the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</si>
</sst>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4" fillId="0" borderId="0" xfId="0" applyFont="1"/>
    <xf numFmtId="164" fontId="0" fillId="0" borderId="0" xfId="0" applyNumberFormat="1"/>
    <xf numFmtId="3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8559</xdr:colOff>
      <xdr:row>0</xdr:row>
      <xdr:rowOff>42778</xdr:rowOff>
    </xdr:from>
    <xdr:to>
      <xdr:col>20</xdr:col>
      <xdr:colOff>148854</xdr:colOff>
      <xdr:row>8</xdr:row>
      <xdr:rowOff>29249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DD3054-FB58-40D2-8D0A-385B9AF56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4979" y="42778"/>
          <a:ext cx="6236295" cy="14495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434340</xdr:colOff>
      <xdr:row>0</xdr:row>
      <xdr:rowOff>76200</xdr:rowOff>
    </xdr:from>
    <xdr:to>
      <xdr:col>14</xdr:col>
      <xdr:colOff>125274</xdr:colOff>
      <xdr:row>5</xdr:row>
      <xdr:rowOff>164238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50F50C-DD23-4730-AB71-CBAA2FDF0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0740" y="76200"/>
          <a:ext cx="4590344" cy="10024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18814</xdr:colOff>
      <xdr:row>0</xdr:row>
      <xdr:rowOff>65852</xdr:rowOff>
    </xdr:from>
    <xdr:to>
      <xdr:col>17</xdr:col>
      <xdr:colOff>93337</xdr:colOff>
      <xdr:row>8</xdr:row>
      <xdr:rowOff>122297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8D7DA8-5F00-1CFF-2EAF-A3E905120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84073" y="65852"/>
          <a:ext cx="5667247" cy="14863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191265</xdr:colOff>
      <xdr:row>0</xdr:row>
      <xdr:rowOff>0</xdr:rowOff>
    </xdr:from>
    <xdr:ext cx="6076351" cy="1454935"/>
    <xdr:pic>
      <xdr:nvPicPr>
        <xdr:cNvPr id="2" name="Picture 1">
          <a:extLst>
            <a:ext uri="{FF2B5EF4-FFF2-40B4-BE49-F238E27FC236}">
              <a16:creationId xmlns:a16="http://schemas.microsoft.com/office/drawing/2014/main" id="{CADCB499-7A93-4637-86EB-D3DD8AB7E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8065" y="0"/>
          <a:ext cx="6076351" cy="1454935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A7D29D-3720-450F-AB55-F43427B17572}" name="Table3" displayName="Table3" ref="N26:R32" totalsRowShown="0" headerRowDxfId="1">
  <autoFilter ref="N26:R32" xr:uid="{89A7D29D-3720-450F-AB55-F43427B17572}"/>
  <tableColumns count="5">
    <tableColumn id="1" xr3:uid="{205DD470-BDC4-412A-9400-73F84C3B2D73}" name="periods">
      <calculatedColumnFormula>N26+1</calculatedColumnFormula>
    </tableColumn>
    <tableColumn id="2" xr3:uid="{E2FDDD55-7F88-462A-926E-551E2557FB27}" name="payments"/>
    <tableColumn id="3" xr3:uid="{3B902B92-6673-4243-91E1-789F7B1FFAE3}" name="Interest">
      <calculatedColumnFormula>R26*$O$14</calculatedColumnFormula>
    </tableColumn>
    <tableColumn id="4" xr3:uid="{21B47B07-E0C6-4A79-A4A3-F963A37503BA}" name="Payments for the principal">
      <calculatedColumnFormula>O27-P27</calculatedColumnFormula>
    </tableColumn>
    <tableColumn id="5" xr3:uid="{F2DA14E6-9A70-401A-9900-EB7B128CFD11}" name="Balance">
      <calculatedColumnFormula>R26-Q27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35DE65-9C95-44B2-B225-C6746648FB41}" name="Table2" displayName="Table2" ref="N26:R29" totalsRowShown="0" headerRowDxfId="0">
  <autoFilter ref="N26:R29" xr:uid="{FF35DE65-9C95-44B2-B225-C6746648FB41}"/>
  <tableColumns count="5">
    <tableColumn id="1" xr3:uid="{8FCA87A9-E930-48A6-A7E6-9981AE2178D7}" name="periods">
      <calculatedColumnFormula>N26+1</calculatedColumnFormula>
    </tableColumn>
    <tableColumn id="2" xr3:uid="{2A70B2C5-528A-48BF-858C-BF2A1ED7BACF}" name="payments"/>
    <tableColumn id="3" xr3:uid="{EBB44019-9357-42AD-A8AE-B8A272464717}" name="Interest">
      <calculatedColumnFormula>R26*$O$14</calculatedColumnFormula>
    </tableColumn>
    <tableColumn id="4" xr3:uid="{0C9B8FCD-BE8B-4228-AEA3-B6085DA14977}" name="Payments for the principal">
      <calculatedColumnFormula>O27-P27</calculatedColumnFormula>
    </tableColumn>
    <tableColumn id="5" xr3:uid="{B566E59C-52CC-4AA6-9EF3-46402CC2B12D}" name="Balance">
      <calculatedColumnFormula>R26-Q27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CC7D3-5C19-4FA3-A9FA-5EC7022CA3E5}">
  <dimension ref="B1:I63"/>
  <sheetViews>
    <sheetView zoomScale="66" workbookViewId="0">
      <selection activeCell="N15" sqref="N15"/>
    </sheetView>
  </sheetViews>
  <sheetFormatPr defaultRowHeight="14.4" x14ac:dyDescent="0.3"/>
  <cols>
    <col min="4" max="4" width="12.6640625" customWidth="1"/>
    <col min="5" max="5" width="25.109375" customWidth="1"/>
    <col min="6" max="6" width="17.5546875" customWidth="1"/>
    <col min="7" max="7" width="22.109375" customWidth="1"/>
    <col min="8" max="8" width="16" customWidth="1"/>
  </cols>
  <sheetData>
    <row r="1" spans="2:9" x14ac:dyDescent="0.3">
      <c r="H1">
        <f>I7</f>
        <v>2000000</v>
      </c>
    </row>
    <row r="2" spans="2:9" x14ac:dyDescent="0.3">
      <c r="B2" s="7" t="s">
        <v>26</v>
      </c>
      <c r="C2" s="7" t="s">
        <v>27</v>
      </c>
      <c r="D2" s="7" t="s">
        <v>2</v>
      </c>
      <c r="E2" s="3" t="s">
        <v>28</v>
      </c>
      <c r="F2" s="7" t="s">
        <v>4</v>
      </c>
    </row>
    <row r="3" spans="2:9" x14ac:dyDescent="0.3">
      <c r="B3">
        <v>0</v>
      </c>
      <c r="C3">
        <f>I8</f>
        <v>400000</v>
      </c>
      <c r="F3" s="4">
        <v>1600000</v>
      </c>
    </row>
    <row r="4" spans="2:9" x14ac:dyDescent="0.3">
      <c r="B4">
        <v>1</v>
      </c>
      <c r="C4">
        <v>32060.717799999999</v>
      </c>
      <c r="D4" s="4">
        <f>F3*I10</f>
        <v>10000</v>
      </c>
      <c r="E4" s="4">
        <f t="shared" ref="E4:E63" si="0">C4-D4</f>
        <v>22060.717799999999</v>
      </c>
      <c r="F4" s="4">
        <f t="shared" ref="F4:F63" si="1">F3-E4</f>
        <v>1577939.2822</v>
      </c>
    </row>
    <row r="5" spans="2:9" x14ac:dyDescent="0.3">
      <c r="B5">
        <v>2</v>
      </c>
      <c r="C5">
        <v>32060.717799999999</v>
      </c>
      <c r="D5" s="4">
        <f t="shared" ref="D5:D63" si="2">F4*$I$10</f>
        <v>9862.1205137500001</v>
      </c>
      <c r="E5" s="4">
        <f t="shared" si="0"/>
        <v>22198.597286249998</v>
      </c>
      <c r="F5" s="4">
        <f t="shared" si="1"/>
        <v>1555740.68491375</v>
      </c>
    </row>
    <row r="6" spans="2:9" x14ac:dyDescent="0.3">
      <c r="B6">
        <v>3</v>
      </c>
      <c r="C6">
        <v>32060.717799999999</v>
      </c>
      <c r="D6" s="4">
        <f t="shared" si="2"/>
        <v>9723.3792807109367</v>
      </c>
      <c r="E6" s="4">
        <f t="shared" si="0"/>
        <v>22337.338519289064</v>
      </c>
      <c r="F6" s="4">
        <f t="shared" si="1"/>
        <v>1533403.3463944609</v>
      </c>
    </row>
    <row r="7" spans="2:9" x14ac:dyDescent="0.3">
      <c r="B7">
        <v>4</v>
      </c>
      <c r="C7">
        <v>32060.717799999999</v>
      </c>
      <c r="D7" s="4">
        <f t="shared" si="2"/>
        <v>9583.7709149653801</v>
      </c>
      <c r="E7" s="4">
        <f t="shared" si="0"/>
        <v>22476.946885034617</v>
      </c>
      <c r="F7" s="4">
        <f t="shared" si="1"/>
        <v>1510926.3995094262</v>
      </c>
      <c r="H7" s="2" t="s">
        <v>7</v>
      </c>
      <c r="I7">
        <f>2000000</f>
        <v>2000000</v>
      </c>
    </row>
    <row r="8" spans="2:9" x14ac:dyDescent="0.3">
      <c r="B8">
        <v>5</v>
      </c>
      <c r="C8">
        <v>32060.717799999999</v>
      </c>
      <c r="D8" s="4">
        <f t="shared" si="2"/>
        <v>9443.2899969339123</v>
      </c>
      <c r="E8" s="4">
        <f t="shared" si="0"/>
        <v>22617.427803066086</v>
      </c>
      <c r="F8" s="4">
        <f t="shared" si="1"/>
        <v>1488308.9717063601</v>
      </c>
      <c r="H8" s="2" t="s">
        <v>29</v>
      </c>
      <c r="I8">
        <f>400000</f>
        <v>400000</v>
      </c>
    </row>
    <row r="9" spans="2:9" x14ac:dyDescent="0.3">
      <c r="B9">
        <v>6</v>
      </c>
      <c r="C9">
        <v>32060.717799999999</v>
      </c>
      <c r="D9" s="4">
        <f t="shared" si="2"/>
        <v>9301.9310731647493</v>
      </c>
      <c r="E9" s="4">
        <f t="shared" si="0"/>
        <v>22758.786726835249</v>
      </c>
      <c r="F9" s="4">
        <f t="shared" si="1"/>
        <v>1465550.1849795249</v>
      </c>
      <c r="H9" s="2" t="s">
        <v>27</v>
      </c>
      <c r="I9">
        <f>F3/I18</f>
        <v>32060.717752997789</v>
      </c>
    </row>
    <row r="10" spans="2:9" x14ac:dyDescent="0.3">
      <c r="B10">
        <v>7</v>
      </c>
      <c r="C10">
        <v>32060.717799999999</v>
      </c>
      <c r="D10" s="4">
        <f t="shared" si="2"/>
        <v>9159.6886561220308</v>
      </c>
      <c r="E10" s="4">
        <f t="shared" si="0"/>
        <v>22901.029143877968</v>
      </c>
      <c r="F10" s="4">
        <f t="shared" si="1"/>
        <v>1442649.1558356469</v>
      </c>
      <c r="H10" s="2" t="s">
        <v>9</v>
      </c>
      <c r="I10">
        <f>I11/I12</f>
        <v>6.2499999999999995E-3</v>
      </c>
    </row>
    <row r="11" spans="2:9" x14ac:dyDescent="0.3">
      <c r="B11">
        <v>8</v>
      </c>
      <c r="C11">
        <v>32060.717799999999</v>
      </c>
      <c r="D11" s="4">
        <f t="shared" si="2"/>
        <v>9016.5572239727917</v>
      </c>
      <c r="E11" s="4">
        <f t="shared" si="0"/>
        <v>23044.160576027207</v>
      </c>
      <c r="F11" s="4">
        <f t="shared" si="1"/>
        <v>1419604.9952596198</v>
      </c>
      <c r="H11" s="2" t="s">
        <v>8</v>
      </c>
      <c r="I11">
        <f>7.5/100</f>
        <v>7.4999999999999997E-2</v>
      </c>
    </row>
    <row r="12" spans="2:9" x14ac:dyDescent="0.3">
      <c r="B12">
        <v>9</v>
      </c>
      <c r="C12">
        <v>32060.717799999999</v>
      </c>
      <c r="D12" s="4">
        <f t="shared" si="2"/>
        <v>8872.5312203726226</v>
      </c>
      <c r="E12" s="4">
        <f t="shared" si="0"/>
        <v>23188.186579627378</v>
      </c>
      <c r="F12" s="4">
        <f t="shared" si="1"/>
        <v>1396416.8086799923</v>
      </c>
      <c r="H12" s="8" t="s">
        <v>22</v>
      </c>
      <c r="I12">
        <f>12</f>
        <v>12</v>
      </c>
    </row>
    <row r="13" spans="2:9" x14ac:dyDescent="0.3">
      <c r="B13">
        <v>10</v>
      </c>
      <c r="C13">
        <v>32060.717799999999</v>
      </c>
      <c r="D13" s="4">
        <f t="shared" si="2"/>
        <v>8727.6050542499506</v>
      </c>
      <c r="E13" s="4">
        <f t="shared" si="0"/>
        <v>23333.112745750048</v>
      </c>
      <c r="F13" s="4">
        <f t="shared" si="1"/>
        <v>1373083.6959342423</v>
      </c>
      <c r="H13" s="2" t="s">
        <v>10</v>
      </c>
      <c r="I13">
        <f>I12*5</f>
        <v>60</v>
      </c>
    </row>
    <row r="14" spans="2:9" x14ac:dyDescent="0.3">
      <c r="B14">
        <v>11</v>
      </c>
      <c r="C14">
        <v>32060.717799999999</v>
      </c>
      <c r="D14" s="4">
        <f t="shared" si="2"/>
        <v>8581.7730995890142</v>
      </c>
      <c r="E14" s="4">
        <f t="shared" si="0"/>
        <v>23478.944700410982</v>
      </c>
      <c r="F14" s="4">
        <f t="shared" si="1"/>
        <v>1349604.7512338313</v>
      </c>
      <c r="H14" s="2" t="s">
        <v>2</v>
      </c>
      <c r="I14" s="4">
        <f>F3*I10</f>
        <v>10000</v>
      </c>
    </row>
    <row r="15" spans="2:9" x14ac:dyDescent="0.3">
      <c r="B15">
        <v>12</v>
      </c>
      <c r="C15">
        <v>32060.717799999999</v>
      </c>
      <c r="D15" s="4">
        <f t="shared" si="2"/>
        <v>8435.0296952114441</v>
      </c>
      <c r="E15" s="4">
        <f t="shared" si="0"/>
        <v>23625.688104788554</v>
      </c>
      <c r="F15" s="4">
        <f t="shared" si="1"/>
        <v>1325979.0631290427</v>
      </c>
    </row>
    <row r="16" spans="2:9" x14ac:dyDescent="0.3">
      <c r="B16">
        <v>13</v>
      </c>
      <c r="C16">
        <v>32060.717799999999</v>
      </c>
      <c r="D16" s="4">
        <f t="shared" si="2"/>
        <v>8287.3691445565164</v>
      </c>
      <c r="E16" s="4">
        <f t="shared" si="0"/>
        <v>23773.348655443482</v>
      </c>
      <c r="F16" s="4">
        <f t="shared" si="1"/>
        <v>1302205.7144735993</v>
      </c>
    </row>
    <row r="17" spans="2:9" x14ac:dyDescent="0.3">
      <c r="B17">
        <v>14</v>
      </c>
      <c r="C17">
        <v>32060.717799999999</v>
      </c>
      <c r="D17" s="4">
        <f t="shared" si="2"/>
        <v>8138.7857154599951</v>
      </c>
      <c r="E17" s="4">
        <f t="shared" si="0"/>
        <v>23921.932084540003</v>
      </c>
      <c r="F17" s="4">
        <f t="shared" si="1"/>
        <v>1278283.7823890594</v>
      </c>
      <c r="H17" t="s">
        <v>30</v>
      </c>
      <c r="I17">
        <f>(1+I10)^-I13</f>
        <v>0.68809182386239731</v>
      </c>
    </row>
    <row r="18" spans="2:9" x14ac:dyDescent="0.3">
      <c r="B18">
        <v>15</v>
      </c>
      <c r="C18">
        <v>32060.717799999999</v>
      </c>
      <c r="D18" s="4">
        <f t="shared" si="2"/>
        <v>7989.2736399316209</v>
      </c>
      <c r="E18" s="4">
        <f t="shared" si="0"/>
        <v>24071.444160068379</v>
      </c>
      <c r="F18" s="4">
        <f t="shared" si="1"/>
        <v>1254212.338228991</v>
      </c>
      <c r="H18" t="s">
        <v>31</v>
      </c>
      <c r="I18">
        <f>(1-(1+I10)^-I13)/I10</f>
        <v>49.905308182016434</v>
      </c>
    </row>
    <row r="19" spans="2:9" x14ac:dyDescent="0.3">
      <c r="B19">
        <v>16</v>
      </c>
      <c r="C19">
        <v>32060.717799999999</v>
      </c>
      <c r="D19" s="4">
        <f t="shared" si="2"/>
        <v>7838.8271139311928</v>
      </c>
      <c r="E19" s="4">
        <f t="shared" si="0"/>
        <v>24221.890686068808</v>
      </c>
      <c r="F19" s="4">
        <f t="shared" si="1"/>
        <v>1229990.4475429221</v>
      </c>
    </row>
    <row r="20" spans="2:9" x14ac:dyDescent="0.3">
      <c r="B20">
        <v>17</v>
      </c>
      <c r="C20">
        <v>32060.717799999999</v>
      </c>
      <c r="D20" s="4">
        <f t="shared" si="2"/>
        <v>7687.4402971432628</v>
      </c>
      <c r="E20" s="4">
        <f t="shared" si="0"/>
        <v>24373.277502856734</v>
      </c>
      <c r="F20" s="4">
        <f t="shared" si="1"/>
        <v>1205617.1700400654</v>
      </c>
      <c r="H20" s="2" t="s">
        <v>40</v>
      </c>
      <c r="I20" s="2">
        <f>SUM(C3:C63)</f>
        <v>2323643.0680000009</v>
      </c>
    </row>
    <row r="21" spans="2:9" x14ac:dyDescent="0.3">
      <c r="B21">
        <v>18</v>
      </c>
      <c r="C21">
        <v>32060.717799999999</v>
      </c>
      <c r="D21" s="4">
        <f t="shared" si="2"/>
        <v>7535.1073127504087</v>
      </c>
      <c r="E21" s="4">
        <f t="shared" si="0"/>
        <v>24525.610487249589</v>
      </c>
      <c r="F21" s="4">
        <f t="shared" si="1"/>
        <v>1181091.5595528157</v>
      </c>
      <c r="H21" s="2" t="s">
        <v>32</v>
      </c>
      <c r="I21" s="9">
        <f>SUM(D4:D63)</f>
        <v>323643.06459108286</v>
      </c>
    </row>
    <row r="22" spans="2:9" x14ac:dyDescent="0.3">
      <c r="B22">
        <v>19</v>
      </c>
      <c r="C22">
        <v>32060.717799999999</v>
      </c>
      <c r="D22" s="4">
        <f t="shared" si="2"/>
        <v>7381.8222472050975</v>
      </c>
      <c r="E22" s="4">
        <f t="shared" si="0"/>
        <v>24678.8955527949</v>
      </c>
      <c r="F22" s="4">
        <f t="shared" si="1"/>
        <v>1156412.6640000208</v>
      </c>
      <c r="H22" s="2" t="s">
        <v>33</v>
      </c>
      <c r="I22" s="2">
        <f>C63</f>
        <v>32060.717799999999</v>
      </c>
    </row>
    <row r="23" spans="2:9" x14ac:dyDescent="0.3">
      <c r="B23">
        <v>20</v>
      </c>
      <c r="C23">
        <v>32060.717799999999</v>
      </c>
      <c r="D23" s="4">
        <f t="shared" si="2"/>
        <v>7227.5791500001296</v>
      </c>
      <c r="E23" s="4">
        <f t="shared" si="0"/>
        <v>24833.13864999987</v>
      </c>
      <c r="F23" s="4">
        <f t="shared" si="1"/>
        <v>1131579.525350021</v>
      </c>
      <c r="H23" s="2" t="s">
        <v>34</v>
      </c>
      <c r="I23" s="2">
        <v>5</v>
      </c>
    </row>
    <row r="24" spans="2:9" x14ac:dyDescent="0.3">
      <c r="B24">
        <v>21</v>
      </c>
      <c r="C24">
        <v>32060.717799999999</v>
      </c>
      <c r="D24" s="4">
        <f t="shared" si="2"/>
        <v>7072.3720334376303</v>
      </c>
      <c r="E24" s="4">
        <f t="shared" si="0"/>
        <v>24988.345766562368</v>
      </c>
      <c r="F24" s="4">
        <f t="shared" si="1"/>
        <v>1106591.1795834587</v>
      </c>
    </row>
    <row r="25" spans="2:9" x14ac:dyDescent="0.3">
      <c r="B25">
        <v>22</v>
      </c>
      <c r="C25">
        <v>32060.717799999999</v>
      </c>
      <c r="D25" s="4">
        <f t="shared" si="2"/>
        <v>6916.1948723966161</v>
      </c>
      <c r="E25" s="4">
        <f t="shared" si="0"/>
        <v>25144.522927603382</v>
      </c>
      <c r="F25" s="4">
        <f t="shared" si="1"/>
        <v>1081446.6566558552</v>
      </c>
    </row>
    <row r="26" spans="2:9" x14ac:dyDescent="0.3">
      <c r="B26">
        <v>23</v>
      </c>
      <c r="C26">
        <v>32060.717799999999</v>
      </c>
      <c r="D26" s="4">
        <f t="shared" si="2"/>
        <v>6759.0416040990949</v>
      </c>
      <c r="E26" s="4">
        <f t="shared" si="0"/>
        <v>25301.676195900902</v>
      </c>
      <c r="F26" s="4">
        <f t="shared" si="1"/>
        <v>1056144.9804599544</v>
      </c>
    </row>
    <row r="27" spans="2:9" x14ac:dyDescent="0.3">
      <c r="B27">
        <v>24</v>
      </c>
      <c r="C27">
        <v>32060.717799999999</v>
      </c>
      <c r="D27" s="4">
        <f t="shared" si="2"/>
        <v>6600.906127874714</v>
      </c>
      <c r="E27" s="4">
        <f t="shared" si="0"/>
        <v>25459.811672125285</v>
      </c>
      <c r="F27" s="4">
        <f t="shared" si="1"/>
        <v>1030685.1687878291</v>
      </c>
    </row>
    <row r="28" spans="2:9" x14ac:dyDescent="0.3">
      <c r="B28">
        <v>25</v>
      </c>
      <c r="C28">
        <v>32060.717799999999</v>
      </c>
      <c r="D28" s="4">
        <f t="shared" si="2"/>
        <v>6441.7823049239314</v>
      </c>
      <c r="E28" s="4">
        <f t="shared" si="0"/>
        <v>25618.935495076068</v>
      </c>
      <c r="F28" s="4">
        <f t="shared" si="1"/>
        <v>1005066.233292753</v>
      </c>
    </row>
    <row r="29" spans="2:9" x14ac:dyDescent="0.3">
      <c r="B29">
        <v>26</v>
      </c>
      <c r="C29">
        <v>32060.717799999999</v>
      </c>
      <c r="D29" s="4">
        <f t="shared" si="2"/>
        <v>6281.6639580797055</v>
      </c>
      <c r="E29" s="4">
        <f t="shared" si="0"/>
        <v>25779.053841920293</v>
      </c>
      <c r="F29" s="4">
        <f t="shared" si="1"/>
        <v>979287.17945083266</v>
      </c>
    </row>
    <row r="30" spans="2:9" x14ac:dyDescent="0.3">
      <c r="B30">
        <v>27</v>
      </c>
      <c r="C30">
        <v>32060.717799999999</v>
      </c>
      <c r="D30" s="4">
        <f t="shared" si="2"/>
        <v>6120.5448715677039</v>
      </c>
      <c r="E30" s="4">
        <f t="shared" si="0"/>
        <v>25940.172928432294</v>
      </c>
      <c r="F30" s="4">
        <f t="shared" si="1"/>
        <v>953347.0065224003</v>
      </c>
    </row>
    <row r="31" spans="2:9" x14ac:dyDescent="0.3">
      <c r="B31">
        <v>28</v>
      </c>
      <c r="C31">
        <v>32060.717799999999</v>
      </c>
      <c r="D31" s="4">
        <f t="shared" si="2"/>
        <v>5958.4187907650012</v>
      </c>
      <c r="E31" s="4">
        <f t="shared" si="0"/>
        <v>26102.299009234997</v>
      </c>
      <c r="F31" s="4">
        <f t="shared" si="1"/>
        <v>927244.70751316531</v>
      </c>
    </row>
    <row r="32" spans="2:9" x14ac:dyDescent="0.3">
      <c r="B32">
        <v>29</v>
      </c>
      <c r="C32">
        <v>32060.717799999999</v>
      </c>
      <c r="D32" s="4">
        <f t="shared" si="2"/>
        <v>5795.2794219572825</v>
      </c>
      <c r="E32" s="4">
        <f t="shared" si="0"/>
        <v>26265.438378042716</v>
      </c>
      <c r="F32" s="4">
        <f t="shared" si="1"/>
        <v>900979.26913512265</v>
      </c>
    </row>
    <row r="33" spans="2:6" x14ac:dyDescent="0.3">
      <c r="B33">
        <v>30</v>
      </c>
      <c r="C33">
        <v>32060.717799999999</v>
      </c>
      <c r="D33" s="4">
        <f t="shared" si="2"/>
        <v>5631.1204320945162</v>
      </c>
      <c r="E33" s="4">
        <f t="shared" si="0"/>
        <v>26429.59736790548</v>
      </c>
      <c r="F33" s="4">
        <f t="shared" si="1"/>
        <v>874549.67176721722</v>
      </c>
    </row>
    <row r="34" spans="2:6" x14ac:dyDescent="0.3">
      <c r="B34">
        <v>31</v>
      </c>
      <c r="C34">
        <v>32060.717799999999</v>
      </c>
      <c r="D34" s="4">
        <f t="shared" si="2"/>
        <v>5465.9354485451067</v>
      </c>
      <c r="E34" s="4">
        <f t="shared" si="0"/>
        <v>26594.782351454891</v>
      </c>
      <c r="F34" s="4">
        <f t="shared" si="1"/>
        <v>847954.88941576239</v>
      </c>
    </row>
    <row r="35" spans="2:6" x14ac:dyDescent="0.3">
      <c r="B35">
        <v>32</v>
      </c>
      <c r="C35">
        <v>32060.717799999999</v>
      </c>
      <c r="D35" s="4">
        <f t="shared" si="2"/>
        <v>5299.7180588485144</v>
      </c>
      <c r="E35" s="4">
        <f t="shared" si="0"/>
        <v>26760.999741151485</v>
      </c>
      <c r="F35" s="4">
        <f t="shared" si="1"/>
        <v>821193.88967461092</v>
      </c>
    </row>
    <row r="36" spans="2:6" x14ac:dyDescent="0.3">
      <c r="B36">
        <v>33</v>
      </c>
      <c r="C36">
        <v>32060.717799999999</v>
      </c>
      <c r="D36" s="4">
        <f t="shared" si="2"/>
        <v>5132.4618104663177</v>
      </c>
      <c r="E36" s="4">
        <f t="shared" si="0"/>
        <v>26928.255989533682</v>
      </c>
      <c r="F36" s="4">
        <f t="shared" si="1"/>
        <v>794265.63368507719</v>
      </c>
    </row>
    <row r="37" spans="2:6" x14ac:dyDescent="0.3">
      <c r="B37">
        <v>34</v>
      </c>
      <c r="C37">
        <v>32060.717799999999</v>
      </c>
      <c r="D37" s="4">
        <f t="shared" si="2"/>
        <v>4964.1602105317324</v>
      </c>
      <c r="E37" s="4">
        <f t="shared" si="0"/>
        <v>27096.557589468266</v>
      </c>
      <c r="F37" s="4">
        <f t="shared" si="1"/>
        <v>767169.07609560888</v>
      </c>
    </row>
    <row r="38" spans="2:6" x14ac:dyDescent="0.3">
      <c r="B38">
        <v>35</v>
      </c>
      <c r="C38">
        <v>32060.717799999999</v>
      </c>
      <c r="D38" s="4">
        <f t="shared" si="2"/>
        <v>4794.8067255975548</v>
      </c>
      <c r="E38" s="4">
        <f t="shared" si="0"/>
        <v>27265.911074402444</v>
      </c>
      <c r="F38" s="4">
        <f t="shared" si="1"/>
        <v>739903.16502120649</v>
      </c>
    </row>
    <row r="39" spans="2:6" x14ac:dyDescent="0.3">
      <c r="B39">
        <v>36</v>
      </c>
      <c r="C39">
        <v>32060.717799999999</v>
      </c>
      <c r="D39" s="4">
        <f t="shared" si="2"/>
        <v>4624.3947813825398</v>
      </c>
      <c r="E39" s="4">
        <f t="shared" si="0"/>
        <v>27436.323018617459</v>
      </c>
      <c r="F39" s="4">
        <f t="shared" si="1"/>
        <v>712466.84200258902</v>
      </c>
    </row>
    <row r="40" spans="2:6" x14ac:dyDescent="0.3">
      <c r="B40">
        <v>37</v>
      </c>
      <c r="C40">
        <v>32060.717799999999</v>
      </c>
      <c r="D40" s="4">
        <f t="shared" si="2"/>
        <v>4452.917762516181</v>
      </c>
      <c r="E40" s="4">
        <f t="shared" si="0"/>
        <v>27607.800037483816</v>
      </c>
      <c r="F40" s="4">
        <f t="shared" si="1"/>
        <v>684859.04196510522</v>
      </c>
    </row>
    <row r="41" spans="2:6" x14ac:dyDescent="0.3">
      <c r="B41">
        <v>38</v>
      </c>
      <c r="C41">
        <v>32060.717799999999</v>
      </c>
      <c r="D41" s="4">
        <f t="shared" si="2"/>
        <v>4280.3690122819071</v>
      </c>
      <c r="E41" s="4">
        <f t="shared" si="0"/>
        <v>27780.348787718092</v>
      </c>
      <c r="F41" s="4">
        <f t="shared" si="1"/>
        <v>657078.69317738712</v>
      </c>
    </row>
    <row r="42" spans="2:6" x14ac:dyDescent="0.3">
      <c r="B42">
        <v>39</v>
      </c>
      <c r="C42">
        <v>32060.717799999999</v>
      </c>
      <c r="D42" s="4">
        <f t="shared" si="2"/>
        <v>4106.7418323586689</v>
      </c>
      <c r="E42" s="4">
        <f t="shared" si="0"/>
        <v>27953.97596764133</v>
      </c>
      <c r="F42" s="4">
        <f t="shared" si="1"/>
        <v>629124.71720974578</v>
      </c>
    </row>
    <row r="43" spans="2:6" x14ac:dyDescent="0.3">
      <c r="B43">
        <v>40</v>
      </c>
      <c r="C43">
        <v>32060.717799999999</v>
      </c>
      <c r="D43" s="4">
        <f t="shared" si="2"/>
        <v>3932.0294825609108</v>
      </c>
      <c r="E43" s="4">
        <f t="shared" si="0"/>
        <v>28128.68831743909</v>
      </c>
      <c r="F43" s="4">
        <f t="shared" si="1"/>
        <v>600996.02889230673</v>
      </c>
    </row>
    <row r="44" spans="2:6" x14ac:dyDescent="0.3">
      <c r="B44">
        <v>41</v>
      </c>
      <c r="C44">
        <v>32060.717799999999</v>
      </c>
      <c r="D44" s="4">
        <f t="shared" si="2"/>
        <v>3756.225180576917</v>
      </c>
      <c r="E44" s="4">
        <f t="shared" si="0"/>
        <v>28304.492619423083</v>
      </c>
      <c r="F44" s="4">
        <f t="shared" si="1"/>
        <v>572691.53627288365</v>
      </c>
    </row>
    <row r="45" spans="2:6" x14ac:dyDescent="0.3">
      <c r="B45">
        <v>42</v>
      </c>
      <c r="C45">
        <v>32060.717799999999</v>
      </c>
      <c r="D45" s="4">
        <f t="shared" si="2"/>
        <v>3579.3221017055225</v>
      </c>
      <c r="E45" s="4">
        <f t="shared" si="0"/>
        <v>28481.395698294476</v>
      </c>
      <c r="F45" s="4">
        <f t="shared" si="1"/>
        <v>544210.14057458914</v>
      </c>
    </row>
    <row r="46" spans="2:6" x14ac:dyDescent="0.3">
      <c r="B46">
        <v>43</v>
      </c>
      <c r="C46">
        <v>32060.717799999999</v>
      </c>
      <c r="D46" s="4">
        <f t="shared" si="2"/>
        <v>3401.3133785911818</v>
      </c>
      <c r="E46" s="4">
        <f t="shared" si="0"/>
        <v>28659.404421408817</v>
      </c>
      <c r="F46" s="4">
        <f t="shared" si="1"/>
        <v>515550.7361531803</v>
      </c>
    </row>
    <row r="47" spans="2:6" x14ac:dyDescent="0.3">
      <c r="B47">
        <v>44</v>
      </c>
      <c r="C47">
        <v>32060.717799999999</v>
      </c>
      <c r="D47" s="4">
        <f t="shared" si="2"/>
        <v>3222.1921009573766</v>
      </c>
      <c r="E47" s="4">
        <f t="shared" si="0"/>
        <v>28838.525699042621</v>
      </c>
      <c r="F47" s="4">
        <f t="shared" si="1"/>
        <v>486712.2104541377</v>
      </c>
    </row>
    <row r="48" spans="2:6" x14ac:dyDescent="0.3">
      <c r="B48">
        <v>45</v>
      </c>
      <c r="C48">
        <v>32060.717799999999</v>
      </c>
      <c r="D48" s="4">
        <f t="shared" si="2"/>
        <v>3041.9513153383605</v>
      </c>
      <c r="E48" s="4">
        <f t="shared" si="0"/>
        <v>29018.766484661639</v>
      </c>
      <c r="F48" s="4">
        <f t="shared" si="1"/>
        <v>457693.44396947604</v>
      </c>
    </row>
    <row r="49" spans="2:6" x14ac:dyDescent="0.3">
      <c r="B49">
        <v>46</v>
      </c>
      <c r="C49">
        <v>32060.717799999999</v>
      </c>
      <c r="D49" s="4">
        <f t="shared" si="2"/>
        <v>2860.584024809225</v>
      </c>
      <c r="E49" s="4">
        <f t="shared" si="0"/>
        <v>29200.133775190774</v>
      </c>
      <c r="F49" s="4">
        <f t="shared" si="1"/>
        <v>428493.31019428524</v>
      </c>
    </row>
    <row r="50" spans="2:6" x14ac:dyDescent="0.3">
      <c r="B50">
        <v>47</v>
      </c>
      <c r="C50">
        <v>32060.717799999999</v>
      </c>
      <c r="D50" s="4">
        <f t="shared" si="2"/>
        <v>2678.0831887142826</v>
      </c>
      <c r="E50" s="4">
        <f t="shared" si="0"/>
        <v>29382.634611285717</v>
      </c>
      <c r="F50" s="4">
        <f t="shared" si="1"/>
        <v>399110.67558299954</v>
      </c>
    </row>
    <row r="51" spans="2:6" x14ac:dyDescent="0.3">
      <c r="B51">
        <v>48</v>
      </c>
      <c r="C51">
        <v>32060.717799999999</v>
      </c>
      <c r="D51" s="4">
        <f t="shared" si="2"/>
        <v>2494.4417223937471</v>
      </c>
      <c r="E51" s="4">
        <f t="shared" si="0"/>
        <v>29566.27607760625</v>
      </c>
      <c r="F51" s="4">
        <f t="shared" si="1"/>
        <v>369544.39950539329</v>
      </c>
    </row>
    <row r="52" spans="2:6" x14ac:dyDescent="0.3">
      <c r="B52">
        <v>49</v>
      </c>
      <c r="C52">
        <v>32060.717799999999</v>
      </c>
      <c r="D52" s="4">
        <f t="shared" si="2"/>
        <v>2309.6524969087077</v>
      </c>
      <c r="E52" s="4">
        <f t="shared" si="0"/>
        <v>29751.065303091291</v>
      </c>
      <c r="F52" s="4">
        <f t="shared" si="1"/>
        <v>339793.33420230198</v>
      </c>
    </row>
    <row r="53" spans="2:6" x14ac:dyDescent="0.3">
      <c r="B53">
        <v>50</v>
      </c>
      <c r="C53">
        <v>32060.717799999999</v>
      </c>
      <c r="D53" s="4">
        <f t="shared" si="2"/>
        <v>2123.708338764387</v>
      </c>
      <c r="E53" s="4">
        <f t="shared" si="0"/>
        <v>29937.009461235612</v>
      </c>
      <c r="F53" s="4">
        <f t="shared" si="1"/>
        <v>309856.32474106638</v>
      </c>
    </row>
    <row r="54" spans="2:6" x14ac:dyDescent="0.3">
      <c r="B54">
        <v>51</v>
      </c>
      <c r="C54">
        <v>32060.717799999999</v>
      </c>
      <c r="D54" s="4">
        <f t="shared" si="2"/>
        <v>1936.6020296316647</v>
      </c>
      <c r="E54" s="4">
        <f t="shared" si="0"/>
        <v>30124.115770368335</v>
      </c>
      <c r="F54" s="4">
        <f t="shared" si="1"/>
        <v>279732.20897069806</v>
      </c>
    </row>
    <row r="55" spans="2:6" x14ac:dyDescent="0.3">
      <c r="B55">
        <v>52</v>
      </c>
      <c r="C55">
        <v>32060.717799999999</v>
      </c>
      <c r="D55" s="4">
        <f t="shared" si="2"/>
        <v>1748.3263060668628</v>
      </c>
      <c r="E55" s="4">
        <f t="shared" si="0"/>
        <v>30312.391493933137</v>
      </c>
      <c r="F55" s="4">
        <f t="shared" si="1"/>
        <v>249419.81747676493</v>
      </c>
    </row>
    <row r="56" spans="2:6" x14ac:dyDescent="0.3">
      <c r="B56">
        <v>53</v>
      </c>
      <c r="C56">
        <v>32060.717799999999</v>
      </c>
      <c r="D56" s="4">
        <f t="shared" si="2"/>
        <v>1558.8738592297807</v>
      </c>
      <c r="E56" s="4">
        <f t="shared" si="0"/>
        <v>30501.843940770217</v>
      </c>
      <c r="F56" s="4">
        <f t="shared" si="1"/>
        <v>218917.97353599471</v>
      </c>
    </row>
    <row r="57" spans="2:6" x14ac:dyDescent="0.3">
      <c r="B57">
        <v>54</v>
      </c>
      <c r="C57">
        <v>32060.717799999999</v>
      </c>
      <c r="D57" s="4">
        <f t="shared" si="2"/>
        <v>1368.2373345999667</v>
      </c>
      <c r="E57" s="4">
        <f t="shared" si="0"/>
        <v>30692.480465400033</v>
      </c>
      <c r="F57" s="4">
        <f t="shared" si="1"/>
        <v>188225.49307059468</v>
      </c>
    </row>
    <row r="58" spans="2:6" x14ac:dyDescent="0.3">
      <c r="B58">
        <v>55</v>
      </c>
      <c r="C58">
        <v>32060.717799999999</v>
      </c>
      <c r="D58" s="4">
        <f t="shared" si="2"/>
        <v>1176.4093316912167</v>
      </c>
      <c r="E58" s="4">
        <f t="shared" si="0"/>
        <v>30884.30846830878</v>
      </c>
      <c r="F58" s="4">
        <f t="shared" si="1"/>
        <v>157341.18460228591</v>
      </c>
    </row>
    <row r="59" spans="2:6" x14ac:dyDescent="0.3">
      <c r="B59">
        <v>56</v>
      </c>
      <c r="C59">
        <v>32060.717799999999</v>
      </c>
      <c r="D59" s="4">
        <f t="shared" si="2"/>
        <v>983.38240376428689</v>
      </c>
      <c r="E59" s="4">
        <f t="shared" si="0"/>
        <v>31077.335396235711</v>
      </c>
      <c r="F59" s="4">
        <f t="shared" si="1"/>
        <v>126263.8492060502</v>
      </c>
    </row>
    <row r="60" spans="2:6" x14ac:dyDescent="0.3">
      <c r="B60">
        <v>57</v>
      </c>
      <c r="C60">
        <v>32060.717799999999</v>
      </c>
      <c r="D60" s="4">
        <f t="shared" si="2"/>
        <v>789.14905753781375</v>
      </c>
      <c r="E60" s="4">
        <f t="shared" si="0"/>
        <v>31271.568742462186</v>
      </c>
      <c r="F60" s="4">
        <f t="shared" si="1"/>
        <v>94992.280463588017</v>
      </c>
    </row>
    <row r="61" spans="2:6" x14ac:dyDescent="0.3">
      <c r="B61">
        <v>58</v>
      </c>
      <c r="C61">
        <v>32060.717799999999</v>
      </c>
      <c r="D61" s="4">
        <f t="shared" si="2"/>
        <v>593.70175289742508</v>
      </c>
      <c r="E61" s="4">
        <f t="shared" si="0"/>
        <v>31467.016047102574</v>
      </c>
      <c r="F61" s="4">
        <f t="shared" si="1"/>
        <v>63525.264416485443</v>
      </c>
    </row>
    <row r="62" spans="2:6" x14ac:dyDescent="0.3">
      <c r="B62">
        <v>59</v>
      </c>
      <c r="C62">
        <v>32060.717799999999</v>
      </c>
      <c r="D62" s="4">
        <f t="shared" si="2"/>
        <v>397.03290260303396</v>
      </c>
      <c r="E62" s="4">
        <f t="shared" si="0"/>
        <v>31663.684897396965</v>
      </c>
      <c r="F62" s="4">
        <f t="shared" si="1"/>
        <v>31861.579519088478</v>
      </c>
    </row>
    <row r="63" spans="2:6" x14ac:dyDescent="0.3">
      <c r="B63">
        <v>60</v>
      </c>
      <c r="C63">
        <v>32060.717799999999</v>
      </c>
      <c r="D63" s="4">
        <f t="shared" si="2"/>
        <v>199.13487199430298</v>
      </c>
      <c r="E63" s="4">
        <f t="shared" si="0"/>
        <v>31861.582928005697</v>
      </c>
      <c r="F63" s="4">
        <f t="shared" si="1"/>
        <v>-3.4089172186213546E-3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6F24-07CE-4C21-978C-9473F810DE9C}">
  <dimension ref="A1:U65"/>
  <sheetViews>
    <sheetView zoomScale="58" zoomScaleNormal="100" workbookViewId="0">
      <selection activeCell="Q43" sqref="Q43"/>
    </sheetView>
  </sheetViews>
  <sheetFormatPr defaultRowHeight="14.4" x14ac:dyDescent="0.3"/>
  <cols>
    <col min="1" max="1" width="9" bestFit="1" customWidth="1"/>
    <col min="2" max="2" width="11.44140625" customWidth="1"/>
    <col min="3" max="3" width="9" bestFit="1" customWidth="1"/>
    <col min="4" max="4" width="23.77734375" bestFit="1" customWidth="1"/>
    <col min="5" max="5" width="9.109375" bestFit="1" customWidth="1"/>
    <col min="10" max="10" width="16.33203125" bestFit="1" customWidth="1"/>
    <col min="14" max="14" width="27.88671875" bestFit="1" customWidth="1"/>
    <col min="15" max="15" width="22.88671875" bestFit="1" customWidth="1"/>
    <col min="16" max="16" width="12.6640625" bestFit="1" customWidth="1"/>
    <col min="17" max="17" width="34.44140625" customWidth="1"/>
    <col min="18" max="18" width="12.6640625" customWidth="1"/>
    <col min="20" max="20" width="32.77734375" bestFit="1" customWidth="1"/>
    <col min="21" max="21" width="9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21" x14ac:dyDescent="0.3">
      <c r="A2">
        <v>0</v>
      </c>
      <c r="E2">
        <f>$O$12</f>
        <v>1000000</v>
      </c>
    </row>
    <row r="3" spans="1:21" x14ac:dyDescent="0.3">
      <c r="A3">
        <f>A2+1</f>
        <v>1</v>
      </c>
      <c r="B3" s="6">
        <f>$U$17</f>
        <v>50000</v>
      </c>
      <c r="C3">
        <v>0</v>
      </c>
      <c r="E3">
        <f>$O$12</f>
        <v>1000000</v>
      </c>
    </row>
    <row r="4" spans="1:21" x14ac:dyDescent="0.3">
      <c r="A4">
        <f t="shared" ref="A4:A22" si="0">A3+1</f>
        <v>2</v>
      </c>
      <c r="B4" s="6">
        <f t="shared" ref="B4:B5" si="1">$U$17</f>
        <v>50000</v>
      </c>
      <c r="C4">
        <v>0</v>
      </c>
      <c r="E4">
        <f t="shared" ref="E4:E5" si="2">$O$12</f>
        <v>1000000</v>
      </c>
    </row>
    <row r="5" spans="1:21" x14ac:dyDescent="0.3">
      <c r="A5">
        <f t="shared" si="0"/>
        <v>3</v>
      </c>
      <c r="B5" s="6">
        <f t="shared" si="1"/>
        <v>50000</v>
      </c>
      <c r="C5">
        <v>0</v>
      </c>
      <c r="E5">
        <f t="shared" si="2"/>
        <v>1000000</v>
      </c>
    </row>
    <row r="6" spans="1:21" x14ac:dyDescent="0.3">
      <c r="A6">
        <f t="shared" si="0"/>
        <v>4</v>
      </c>
      <c r="B6" s="5">
        <f>$U$17+$U$13</f>
        <v>60000</v>
      </c>
      <c r="C6">
        <f>E5*$O$14</f>
        <v>30000</v>
      </c>
      <c r="D6">
        <f>(SUM(B3:B6)-C6)</f>
        <v>180000</v>
      </c>
      <c r="E6">
        <f>E5-D6</f>
        <v>820000</v>
      </c>
    </row>
    <row r="7" spans="1:21" x14ac:dyDescent="0.3">
      <c r="A7">
        <f t="shared" si="0"/>
        <v>5</v>
      </c>
      <c r="B7" s="6">
        <f t="shared" ref="B7:B9" si="3">$U$17+$U$13</f>
        <v>60000</v>
      </c>
      <c r="C7">
        <v>0</v>
      </c>
      <c r="E7">
        <f t="shared" ref="E7:E9" si="4">E6-D7</f>
        <v>820000</v>
      </c>
    </row>
    <row r="8" spans="1:21" x14ac:dyDescent="0.3">
      <c r="A8">
        <f t="shared" si="0"/>
        <v>6</v>
      </c>
      <c r="B8" s="6">
        <f t="shared" si="3"/>
        <v>60000</v>
      </c>
      <c r="C8">
        <v>0</v>
      </c>
      <c r="E8">
        <f t="shared" si="4"/>
        <v>820000</v>
      </c>
    </row>
    <row r="9" spans="1:21" x14ac:dyDescent="0.3">
      <c r="A9">
        <f t="shared" si="0"/>
        <v>7</v>
      </c>
      <c r="B9" s="6">
        <f t="shared" si="3"/>
        <v>60000</v>
      </c>
      <c r="C9">
        <v>0</v>
      </c>
      <c r="E9">
        <f t="shared" si="4"/>
        <v>820000</v>
      </c>
    </row>
    <row r="10" spans="1:21" x14ac:dyDescent="0.3">
      <c r="A10">
        <f t="shared" si="0"/>
        <v>8</v>
      </c>
      <c r="B10" s="5">
        <f t="shared" ref="B10:B11" si="5">$B$6+$U$13</f>
        <v>70000</v>
      </c>
      <c r="C10">
        <f>E9*$O$14</f>
        <v>24600</v>
      </c>
      <c r="D10">
        <f>(SUM(B7:B10)-C10)</f>
        <v>225400</v>
      </c>
      <c r="E10">
        <f>E9-D10</f>
        <v>594600</v>
      </c>
    </row>
    <row r="11" spans="1:21" x14ac:dyDescent="0.3">
      <c r="A11">
        <f t="shared" si="0"/>
        <v>9</v>
      </c>
      <c r="B11" s="6">
        <f t="shared" si="5"/>
        <v>70000</v>
      </c>
      <c r="C11">
        <v>0</v>
      </c>
      <c r="E11">
        <f t="shared" ref="E11:E13" si="6">E10-D11</f>
        <v>594600</v>
      </c>
      <c r="S11" t="s">
        <v>19</v>
      </c>
      <c r="T11" s="2" t="s">
        <v>20</v>
      </c>
    </row>
    <row r="12" spans="1:21" x14ac:dyDescent="0.3">
      <c r="A12">
        <f t="shared" si="0"/>
        <v>10</v>
      </c>
      <c r="B12" s="6">
        <f t="shared" ref="B12:B13" si="7">$B$9+$U$13</f>
        <v>70000</v>
      </c>
      <c r="C12">
        <v>0</v>
      </c>
      <c r="E12">
        <f t="shared" si="6"/>
        <v>594600</v>
      </c>
      <c r="N12" s="2" t="s">
        <v>7</v>
      </c>
      <c r="O12">
        <f>1000000</f>
        <v>1000000</v>
      </c>
      <c r="S12" t="s">
        <v>21</v>
      </c>
      <c r="T12" s="2" t="s">
        <v>5</v>
      </c>
      <c r="U12">
        <f>O13/O16</f>
        <v>0.03</v>
      </c>
    </row>
    <row r="13" spans="1:21" x14ac:dyDescent="0.3">
      <c r="A13">
        <f t="shared" si="0"/>
        <v>11</v>
      </c>
      <c r="B13" s="6">
        <f t="shared" si="7"/>
        <v>70000</v>
      </c>
      <c r="C13">
        <v>0</v>
      </c>
      <c r="E13">
        <f t="shared" si="6"/>
        <v>594600</v>
      </c>
      <c r="N13" s="2" t="s">
        <v>8</v>
      </c>
      <c r="O13">
        <f>12/100</f>
        <v>0.12</v>
      </c>
      <c r="T13" s="1" t="s">
        <v>6</v>
      </c>
      <c r="U13">
        <f>10000</f>
        <v>10000</v>
      </c>
    </row>
    <row r="14" spans="1:21" x14ac:dyDescent="0.3">
      <c r="A14">
        <f t="shared" si="0"/>
        <v>12</v>
      </c>
      <c r="B14" s="5">
        <f>$B$10+$U$13</f>
        <v>80000</v>
      </c>
      <c r="C14">
        <f>E13*$O$14</f>
        <v>17838</v>
      </c>
      <c r="D14">
        <f>(SUM(B11:B14)-C14)</f>
        <v>272162</v>
      </c>
      <c r="E14">
        <f>E13-D14</f>
        <v>322438</v>
      </c>
      <c r="N14" s="2" t="s">
        <v>9</v>
      </c>
      <c r="O14">
        <f>O13/O16</f>
        <v>0.03</v>
      </c>
      <c r="T14" s="2"/>
    </row>
    <row r="15" spans="1:21" x14ac:dyDescent="0.3">
      <c r="A15">
        <f t="shared" si="0"/>
        <v>13</v>
      </c>
      <c r="B15" s="6">
        <f t="shared" ref="B15:B17" si="8">$B$10+$U$13</f>
        <v>80000</v>
      </c>
      <c r="C15">
        <v>0</v>
      </c>
      <c r="E15">
        <f t="shared" ref="E15:E17" si="9">E14-D15</f>
        <v>322438</v>
      </c>
      <c r="N15" s="2"/>
      <c r="P15" s="2"/>
      <c r="T15" s="2"/>
    </row>
    <row r="16" spans="1:21" x14ac:dyDescent="0.3">
      <c r="A16">
        <f t="shared" si="0"/>
        <v>14</v>
      </c>
      <c r="B16" s="6">
        <f t="shared" si="8"/>
        <v>80000</v>
      </c>
      <c r="C16">
        <v>0</v>
      </c>
      <c r="E16">
        <f t="shared" si="9"/>
        <v>322438</v>
      </c>
      <c r="N16" s="2" t="s">
        <v>22</v>
      </c>
      <c r="O16">
        <v>4</v>
      </c>
      <c r="T16" s="2" t="s">
        <v>24</v>
      </c>
      <c r="U16">
        <f>50000</f>
        <v>50000</v>
      </c>
    </row>
    <row r="17" spans="1:21" x14ac:dyDescent="0.3">
      <c r="A17">
        <f t="shared" si="0"/>
        <v>15</v>
      </c>
      <c r="B17" s="6">
        <f t="shared" si="8"/>
        <v>80000</v>
      </c>
      <c r="C17">
        <v>0</v>
      </c>
      <c r="E17">
        <f t="shared" si="9"/>
        <v>322438</v>
      </c>
      <c r="N17" s="2" t="s">
        <v>38</v>
      </c>
      <c r="O17">
        <f>50000</f>
        <v>50000</v>
      </c>
      <c r="T17" s="2" t="s">
        <v>25</v>
      </c>
      <c r="U17">
        <f>50000</f>
        <v>50000</v>
      </c>
    </row>
    <row r="18" spans="1:21" x14ac:dyDescent="0.3">
      <c r="A18">
        <f t="shared" si="0"/>
        <v>16</v>
      </c>
      <c r="B18" s="5">
        <f>$B$14+$U$13</f>
        <v>90000</v>
      </c>
      <c r="C18">
        <f>E17*$O$14</f>
        <v>9673.14</v>
      </c>
      <c r="D18">
        <f>(SUM(B15:B18)-C18)</f>
        <v>320326.86</v>
      </c>
      <c r="E18">
        <f>E17-D18</f>
        <v>2111.140000000014</v>
      </c>
      <c r="N18" s="2" t="s">
        <v>37</v>
      </c>
      <c r="O18">
        <f>O17/O16</f>
        <v>12500</v>
      </c>
      <c r="T18" s="2" t="s">
        <v>23</v>
      </c>
      <c r="U18">
        <v>4</v>
      </c>
    </row>
    <row r="19" spans="1:21" x14ac:dyDescent="0.3">
      <c r="A19">
        <f t="shared" si="0"/>
        <v>17</v>
      </c>
      <c r="B19" s="6">
        <f t="shared" ref="B19:B21" si="10">$B$14+$U$13</f>
        <v>90000</v>
      </c>
      <c r="C19">
        <v>0</v>
      </c>
      <c r="E19">
        <f t="shared" ref="E19:E21" si="11">E18-D19</f>
        <v>2111.140000000014</v>
      </c>
      <c r="N19" s="1" t="s">
        <v>11</v>
      </c>
      <c r="O19" s="2" t="s">
        <v>15</v>
      </c>
      <c r="P19">
        <f>SUM(B3:B22)</f>
        <v>1450000</v>
      </c>
    </row>
    <row r="20" spans="1:21" x14ac:dyDescent="0.3">
      <c r="A20">
        <f t="shared" si="0"/>
        <v>18</v>
      </c>
      <c r="B20" s="6">
        <f t="shared" si="10"/>
        <v>90000</v>
      </c>
      <c r="C20">
        <v>0</v>
      </c>
      <c r="E20">
        <f t="shared" si="11"/>
        <v>2111.140000000014</v>
      </c>
      <c r="N20" s="1" t="s">
        <v>12</v>
      </c>
      <c r="O20" s="2" t="s">
        <v>16</v>
      </c>
      <c r="P20">
        <f>SUM(C3:C22)</f>
        <v>82174.474199999997</v>
      </c>
    </row>
    <row r="21" spans="1:21" x14ac:dyDescent="0.3">
      <c r="A21">
        <f t="shared" si="0"/>
        <v>19</v>
      </c>
      <c r="B21" s="6">
        <f t="shared" si="10"/>
        <v>90000</v>
      </c>
      <c r="C21">
        <v>0</v>
      </c>
      <c r="E21">
        <f t="shared" si="11"/>
        <v>2111.140000000014</v>
      </c>
      <c r="N21" s="1" t="s">
        <v>13</v>
      </c>
      <c r="O21" s="2" t="s">
        <v>17</v>
      </c>
      <c r="P21">
        <f>D22</f>
        <v>369936.66580000002</v>
      </c>
    </row>
    <row r="22" spans="1:21" x14ac:dyDescent="0.3">
      <c r="A22">
        <f t="shared" si="0"/>
        <v>20</v>
      </c>
      <c r="B22" s="5">
        <f>$B$18+$U$13</f>
        <v>100000</v>
      </c>
      <c r="C22">
        <f>E21*$O$14</f>
        <v>63.334200000000415</v>
      </c>
      <c r="D22">
        <f>(SUM(B19:B22)-C22)</f>
        <v>369936.66580000002</v>
      </c>
      <c r="E22">
        <f>E21-D22</f>
        <v>-367825.5258</v>
      </c>
      <c r="N22" s="1" t="s">
        <v>14</v>
      </c>
      <c r="O22" s="2" t="s">
        <v>18</v>
      </c>
      <c r="P22">
        <f>A22/O16</f>
        <v>5</v>
      </c>
      <c r="T22" t="s">
        <v>35</v>
      </c>
      <c r="U22">
        <f>(1+O14)^-20</f>
        <v>0.55367575418633497</v>
      </c>
    </row>
    <row r="23" spans="1:21" x14ac:dyDescent="0.3">
      <c r="T23" t="s">
        <v>36</v>
      </c>
      <c r="U23">
        <f>(1-U22)/O14</f>
        <v>14.877474860455502</v>
      </c>
    </row>
    <row r="25" spans="1:21" x14ac:dyDescent="0.3">
      <c r="N25" s="2" t="s">
        <v>41</v>
      </c>
      <c r="T25" s="2" t="s">
        <v>39</v>
      </c>
      <c r="U25">
        <f>O12/U23</f>
        <v>67215.707596859153</v>
      </c>
    </row>
    <row r="26" spans="1:21" x14ac:dyDescent="0.3">
      <c r="N26" s="1" t="s">
        <v>0</v>
      </c>
      <c r="O26" s="1" t="s">
        <v>1</v>
      </c>
      <c r="P26" s="1" t="s">
        <v>2</v>
      </c>
      <c r="Q26" s="1" t="s">
        <v>3</v>
      </c>
      <c r="R26" s="1" t="s">
        <v>4</v>
      </c>
      <c r="T26" s="2" t="s">
        <v>37</v>
      </c>
      <c r="U26">
        <f>U25/O16</f>
        <v>16803.926899214788</v>
      </c>
    </row>
    <row r="27" spans="1:21" x14ac:dyDescent="0.3">
      <c r="N27" s="2">
        <f>0</f>
        <v>0</v>
      </c>
      <c r="R27">
        <f>$O$12</f>
        <v>1000000</v>
      </c>
    </row>
    <row r="28" spans="1:21" x14ac:dyDescent="0.3">
      <c r="N28">
        <f>N27+1</f>
        <v>1</v>
      </c>
      <c r="O28">
        <f>SUM(B3:B6)</f>
        <v>210000</v>
      </c>
      <c r="P28">
        <f>R27*$O$14</f>
        <v>30000</v>
      </c>
      <c r="Q28">
        <f>O28-P28</f>
        <v>180000</v>
      </c>
      <c r="R28">
        <f>R27-Q28</f>
        <v>820000</v>
      </c>
    </row>
    <row r="29" spans="1:21" x14ac:dyDescent="0.3">
      <c r="N29">
        <f t="shared" ref="N29:N32" si="12">N28+1</f>
        <v>2</v>
      </c>
      <c r="O29">
        <f>SUM(B7:B10)</f>
        <v>250000</v>
      </c>
      <c r="P29">
        <f>R28*$O$14</f>
        <v>24600</v>
      </c>
      <c r="Q29">
        <f>O29-P29</f>
        <v>225400</v>
      </c>
      <c r="R29">
        <f>R28-Q29</f>
        <v>594600</v>
      </c>
    </row>
    <row r="30" spans="1:21" x14ac:dyDescent="0.3">
      <c r="N30">
        <f t="shared" si="12"/>
        <v>3</v>
      </c>
      <c r="O30">
        <f>SUM(B11:B14)</f>
        <v>290000</v>
      </c>
      <c r="P30">
        <f>R29*$O$14</f>
        <v>17838</v>
      </c>
      <c r="Q30">
        <f t="shared" ref="Q30:Q32" si="13">O30-P30</f>
        <v>272162</v>
      </c>
      <c r="R30">
        <f t="shared" ref="R30:R32" si="14">R29-Q30</f>
        <v>322438</v>
      </c>
    </row>
    <row r="31" spans="1:21" x14ac:dyDescent="0.3">
      <c r="N31">
        <f t="shared" si="12"/>
        <v>4</v>
      </c>
      <c r="O31">
        <f>SUM(B15:B18)</f>
        <v>330000</v>
      </c>
      <c r="P31">
        <f>R30*$O$14</f>
        <v>9673.14</v>
      </c>
      <c r="Q31">
        <f t="shared" si="13"/>
        <v>320326.86</v>
      </c>
      <c r="R31">
        <f t="shared" si="14"/>
        <v>2111.140000000014</v>
      </c>
    </row>
    <row r="32" spans="1:21" x14ac:dyDescent="0.3">
      <c r="N32">
        <f t="shared" si="12"/>
        <v>5</v>
      </c>
      <c r="O32">
        <f>SUM(B19:B22)</f>
        <v>370000</v>
      </c>
      <c r="P32">
        <f t="shared" ref="P32" si="15">R31*$O$14</f>
        <v>63.334200000000415</v>
      </c>
      <c r="Q32">
        <f t="shared" si="13"/>
        <v>369936.66580000002</v>
      </c>
      <c r="R32">
        <f t="shared" si="14"/>
        <v>-367825.5258</v>
      </c>
    </row>
    <row r="38" spans="2:20" x14ac:dyDescent="0.3">
      <c r="T38">
        <f>SUM(Q28:Q38)</f>
        <v>1367825.5257999999</v>
      </c>
    </row>
    <row r="44" spans="2:20" x14ac:dyDescent="0.3">
      <c r="B44" s="7" t="s">
        <v>26</v>
      </c>
      <c r="C44" s="7" t="s">
        <v>27</v>
      </c>
      <c r="D44" s="7" t="s">
        <v>2</v>
      </c>
      <c r="E44" s="3" t="s">
        <v>28</v>
      </c>
      <c r="F44" s="7" t="s">
        <v>4</v>
      </c>
    </row>
    <row r="45" spans="2:20" x14ac:dyDescent="0.3">
      <c r="B45">
        <v>0</v>
      </c>
      <c r="F45">
        <v>1000000</v>
      </c>
    </row>
    <row r="46" spans="2:20" x14ac:dyDescent="0.3">
      <c r="B46">
        <v>1</v>
      </c>
      <c r="C46">
        <v>50000</v>
      </c>
      <c r="D46">
        <v>30000</v>
      </c>
      <c r="E46">
        <v>20000</v>
      </c>
      <c r="F46">
        <v>980000</v>
      </c>
    </row>
    <row r="47" spans="2:20" x14ac:dyDescent="0.3">
      <c r="B47">
        <v>2</v>
      </c>
      <c r="C47">
        <v>50000</v>
      </c>
      <c r="D47">
        <v>29400</v>
      </c>
      <c r="E47">
        <v>20600</v>
      </c>
      <c r="F47">
        <v>959400</v>
      </c>
    </row>
    <row r="48" spans="2:20" x14ac:dyDescent="0.3">
      <c r="B48">
        <v>3</v>
      </c>
      <c r="C48">
        <v>50000</v>
      </c>
      <c r="D48">
        <v>28782</v>
      </c>
      <c r="E48">
        <v>21218</v>
      </c>
      <c r="F48">
        <v>938182</v>
      </c>
    </row>
    <row r="49" spans="2:12" x14ac:dyDescent="0.3">
      <c r="B49">
        <v>4</v>
      </c>
      <c r="C49">
        <v>50000</v>
      </c>
      <c r="D49">
        <v>28145.46</v>
      </c>
      <c r="E49">
        <v>21854.54</v>
      </c>
      <c r="F49">
        <v>916327.46</v>
      </c>
    </row>
    <row r="50" spans="2:12" x14ac:dyDescent="0.3">
      <c r="B50">
        <v>5</v>
      </c>
      <c r="C50">
        <v>60000</v>
      </c>
      <c r="D50">
        <v>27489.823799999998</v>
      </c>
      <c r="E50">
        <v>32510.176200000002</v>
      </c>
      <c r="F50">
        <v>883817.28379999998</v>
      </c>
    </row>
    <row r="51" spans="2:12" x14ac:dyDescent="0.3">
      <c r="B51">
        <v>6</v>
      </c>
      <c r="C51">
        <v>60000</v>
      </c>
      <c r="D51">
        <v>26514.518513999999</v>
      </c>
      <c r="E51">
        <v>33485.481486000004</v>
      </c>
      <c r="F51">
        <v>850331.80231399997</v>
      </c>
      <c r="I51" s="2" t="s">
        <v>7</v>
      </c>
      <c r="J51">
        <v>1000000</v>
      </c>
    </row>
    <row r="52" spans="2:12" x14ac:dyDescent="0.3">
      <c r="B52">
        <v>7</v>
      </c>
      <c r="C52">
        <v>60000</v>
      </c>
      <c r="D52">
        <v>25509.954069419997</v>
      </c>
      <c r="E52">
        <v>34490.045930580003</v>
      </c>
      <c r="F52">
        <v>815841.75638341997</v>
      </c>
      <c r="I52" s="2" t="s">
        <v>27</v>
      </c>
      <c r="J52">
        <v>50000</v>
      </c>
    </row>
    <row r="53" spans="2:12" x14ac:dyDescent="0.3">
      <c r="B53">
        <v>8</v>
      </c>
      <c r="C53">
        <v>60000</v>
      </c>
      <c r="D53">
        <v>24475.252691502599</v>
      </c>
      <c r="E53">
        <v>35524.747308497404</v>
      </c>
      <c r="F53">
        <v>780317.00907492253</v>
      </c>
      <c r="I53" s="2" t="s">
        <v>42</v>
      </c>
      <c r="J53">
        <v>0.03</v>
      </c>
      <c r="L53" t="s">
        <v>43</v>
      </c>
    </row>
    <row r="54" spans="2:12" x14ac:dyDescent="0.3">
      <c r="B54">
        <v>9</v>
      </c>
      <c r="C54">
        <v>70000</v>
      </c>
      <c r="D54">
        <v>23409.510272247677</v>
      </c>
      <c r="E54">
        <v>46590.489727752327</v>
      </c>
      <c r="F54">
        <v>733726.51934717025</v>
      </c>
      <c r="I54" s="2" t="s">
        <v>8</v>
      </c>
      <c r="J54">
        <v>0.12</v>
      </c>
      <c r="L54" t="s">
        <v>51</v>
      </c>
    </row>
    <row r="55" spans="2:12" x14ac:dyDescent="0.3">
      <c r="B55">
        <v>10</v>
      </c>
      <c r="C55">
        <v>70000</v>
      </c>
      <c r="D55">
        <v>22011.795580415106</v>
      </c>
      <c r="E55">
        <v>47988.204419584894</v>
      </c>
      <c r="F55">
        <v>685738.31492758531</v>
      </c>
      <c r="I55" s="8" t="s">
        <v>22</v>
      </c>
      <c r="J55">
        <v>4</v>
      </c>
      <c r="L55" t="s">
        <v>52</v>
      </c>
    </row>
    <row r="56" spans="2:12" x14ac:dyDescent="0.3">
      <c r="B56">
        <v>11</v>
      </c>
      <c r="C56">
        <v>70000</v>
      </c>
      <c r="D56">
        <v>20572.14944782756</v>
      </c>
      <c r="E56">
        <v>49427.850552172444</v>
      </c>
      <c r="F56">
        <v>636310.46437541291</v>
      </c>
      <c r="I56" s="2" t="s">
        <v>46</v>
      </c>
      <c r="J56">
        <v>5</v>
      </c>
      <c r="L56" t="s">
        <v>53</v>
      </c>
    </row>
    <row r="57" spans="2:12" x14ac:dyDescent="0.3">
      <c r="B57">
        <v>12</v>
      </c>
      <c r="C57">
        <v>70000</v>
      </c>
      <c r="D57">
        <v>19089.313931262386</v>
      </c>
      <c r="E57">
        <v>50910.686068737617</v>
      </c>
      <c r="F57">
        <v>585399.77830667526</v>
      </c>
      <c r="I57" s="2" t="s">
        <v>10</v>
      </c>
      <c r="J57">
        <v>20</v>
      </c>
      <c r="L57" t="s">
        <v>54</v>
      </c>
    </row>
    <row r="58" spans="2:12" x14ac:dyDescent="0.3">
      <c r="B58">
        <v>13</v>
      </c>
      <c r="C58">
        <v>80000</v>
      </c>
      <c r="D58">
        <v>17561.993349200256</v>
      </c>
      <c r="E58">
        <v>62438.00665079974</v>
      </c>
      <c r="F58">
        <v>522961.77165587549</v>
      </c>
      <c r="I58" s="2" t="s">
        <v>27</v>
      </c>
      <c r="J58">
        <v>50000</v>
      </c>
    </row>
    <row r="59" spans="2:12" x14ac:dyDescent="0.3">
      <c r="B59">
        <v>14</v>
      </c>
      <c r="C59">
        <v>80000</v>
      </c>
      <c r="D59">
        <v>15688.853149676264</v>
      </c>
      <c r="E59">
        <v>64311.146850323734</v>
      </c>
      <c r="F59">
        <v>458650.62480555178</v>
      </c>
      <c r="I59" s="2" t="s">
        <v>2</v>
      </c>
      <c r="J59">
        <v>30000</v>
      </c>
      <c r="L59" t="s">
        <v>55</v>
      </c>
    </row>
    <row r="60" spans="2:12" x14ac:dyDescent="0.3">
      <c r="B60">
        <v>15</v>
      </c>
      <c r="C60">
        <v>80000</v>
      </c>
      <c r="D60">
        <v>13759.518744166553</v>
      </c>
      <c r="E60">
        <v>66240.481255833452</v>
      </c>
      <c r="F60">
        <v>392410.14354971831</v>
      </c>
      <c r="L60" t="s">
        <v>56</v>
      </c>
    </row>
    <row r="61" spans="2:12" x14ac:dyDescent="0.3">
      <c r="B61">
        <v>16</v>
      </c>
      <c r="C61">
        <v>80000</v>
      </c>
      <c r="D61">
        <v>11772.304306491549</v>
      </c>
      <c r="E61">
        <v>68227.695693508445</v>
      </c>
      <c r="F61">
        <v>324182.44785620988</v>
      </c>
      <c r="I61" s="2" t="s">
        <v>40</v>
      </c>
      <c r="J61" s="2">
        <v>1400000</v>
      </c>
    </row>
    <row r="62" spans="2:12" x14ac:dyDescent="0.3">
      <c r="B62">
        <v>17</v>
      </c>
      <c r="C62">
        <v>90000</v>
      </c>
      <c r="D62">
        <v>9725.4734356862955</v>
      </c>
      <c r="E62">
        <v>80274.52656431371</v>
      </c>
      <c r="F62">
        <v>243907.92129189617</v>
      </c>
      <c r="I62" s="2" t="s">
        <v>32</v>
      </c>
      <c r="J62" s="2">
        <v>388343.77110952989</v>
      </c>
    </row>
    <row r="63" spans="2:12" x14ac:dyDescent="0.3">
      <c r="B63">
        <v>18</v>
      </c>
      <c r="C63">
        <v>90000</v>
      </c>
      <c r="D63">
        <v>7317.2376387568847</v>
      </c>
      <c r="E63">
        <v>82682.76236124312</v>
      </c>
      <c r="F63">
        <v>161225.15893065307</v>
      </c>
      <c r="I63" s="2" t="s">
        <v>33</v>
      </c>
      <c r="J63" s="2">
        <v>87718.142589042822</v>
      </c>
    </row>
    <row r="64" spans="2:12" x14ac:dyDescent="0.3">
      <c r="B64">
        <v>19</v>
      </c>
      <c r="C64">
        <v>90000</v>
      </c>
      <c r="D64">
        <v>4836.7547679195914</v>
      </c>
      <c r="E64">
        <v>85163.245232080415</v>
      </c>
      <c r="F64">
        <v>76061.913698572651</v>
      </c>
      <c r="I64" s="2" t="s">
        <v>34</v>
      </c>
      <c r="J64" s="2">
        <v>5</v>
      </c>
    </row>
    <row r="65" spans="2:6" x14ac:dyDescent="0.3">
      <c r="B65">
        <v>20</v>
      </c>
      <c r="C65">
        <v>90000</v>
      </c>
      <c r="D65">
        <v>2281.8574109571796</v>
      </c>
      <c r="E65">
        <v>87718.142589042822</v>
      </c>
      <c r="F65">
        <v>-11656.228890470171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E6F6A-2957-4B44-A8C7-C2390B95D921}">
  <dimension ref="A1:U29"/>
  <sheetViews>
    <sheetView tabSelected="1" zoomScale="75" workbookViewId="0">
      <selection activeCell="K16" sqref="K16"/>
    </sheetView>
  </sheetViews>
  <sheetFormatPr defaultRowHeight="14.4" x14ac:dyDescent="0.3"/>
  <cols>
    <col min="1" max="1" width="9" bestFit="1" customWidth="1"/>
    <col min="2" max="2" width="11.44140625" customWidth="1"/>
    <col min="3" max="3" width="9" bestFit="1" customWidth="1"/>
    <col min="4" max="4" width="23.77734375" bestFit="1" customWidth="1"/>
    <col min="5" max="5" width="9.109375" bestFit="1" customWidth="1"/>
    <col min="14" max="14" width="19.5546875" bestFit="1" customWidth="1"/>
    <col min="15" max="15" width="22.88671875" bestFit="1" customWidth="1"/>
    <col min="16" max="16" width="12.6640625" bestFit="1" customWidth="1"/>
    <col min="17" max="17" width="25.88671875" customWidth="1"/>
    <col min="18" max="18" width="12.21875" bestFit="1" customWidth="1"/>
    <col min="20" max="20" width="32.77734375" bestFit="1" customWidth="1"/>
    <col min="21" max="21" width="9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21" x14ac:dyDescent="0.3">
      <c r="A2">
        <v>0</v>
      </c>
      <c r="E2">
        <f>$O$12</f>
        <v>1000000</v>
      </c>
    </row>
    <row r="3" spans="1:21" x14ac:dyDescent="0.3">
      <c r="A3">
        <f>A2+1</f>
        <v>1</v>
      </c>
      <c r="B3" s="6">
        <f>$U$17</f>
        <v>50000</v>
      </c>
      <c r="C3">
        <v>0</v>
      </c>
      <c r="E3">
        <f>$O$12</f>
        <v>1000000</v>
      </c>
    </row>
    <row r="4" spans="1:21" x14ac:dyDescent="0.3">
      <c r="A4">
        <f t="shared" ref="A4:A26" si="0">A3+1</f>
        <v>2</v>
      </c>
      <c r="B4" s="6">
        <f t="shared" ref="B4:B13" si="1">$U$17</f>
        <v>50000</v>
      </c>
      <c r="C4">
        <v>0</v>
      </c>
      <c r="E4">
        <f t="shared" ref="E4:E13" si="2">$O$12</f>
        <v>1000000</v>
      </c>
    </row>
    <row r="5" spans="1:21" x14ac:dyDescent="0.3">
      <c r="A5">
        <f t="shared" si="0"/>
        <v>3</v>
      </c>
      <c r="B5" s="6">
        <f t="shared" si="1"/>
        <v>50000</v>
      </c>
      <c r="C5">
        <v>0</v>
      </c>
      <c r="E5">
        <f t="shared" si="2"/>
        <v>1000000</v>
      </c>
    </row>
    <row r="6" spans="1:21" x14ac:dyDescent="0.3">
      <c r="A6">
        <f t="shared" si="0"/>
        <v>4</v>
      </c>
      <c r="B6" s="6">
        <f t="shared" si="1"/>
        <v>50000</v>
      </c>
      <c r="C6">
        <v>0</v>
      </c>
      <c r="E6">
        <f t="shared" si="2"/>
        <v>1000000</v>
      </c>
    </row>
    <row r="7" spans="1:21" x14ac:dyDescent="0.3">
      <c r="A7">
        <f t="shared" si="0"/>
        <v>5</v>
      </c>
      <c r="B7" s="6">
        <f t="shared" si="1"/>
        <v>50000</v>
      </c>
      <c r="C7">
        <v>0</v>
      </c>
      <c r="E7">
        <f t="shared" si="2"/>
        <v>1000000</v>
      </c>
    </row>
    <row r="8" spans="1:21" x14ac:dyDescent="0.3">
      <c r="A8">
        <f t="shared" si="0"/>
        <v>6</v>
      </c>
      <c r="B8" s="6">
        <f t="shared" si="1"/>
        <v>50000</v>
      </c>
      <c r="C8">
        <v>0</v>
      </c>
      <c r="E8">
        <f t="shared" si="2"/>
        <v>1000000</v>
      </c>
    </row>
    <row r="9" spans="1:21" x14ac:dyDescent="0.3">
      <c r="A9">
        <f t="shared" si="0"/>
        <v>7</v>
      </c>
      <c r="B9" s="6">
        <f t="shared" si="1"/>
        <v>50000</v>
      </c>
      <c r="C9">
        <v>0</v>
      </c>
      <c r="E9">
        <f t="shared" si="2"/>
        <v>1000000</v>
      </c>
    </row>
    <row r="10" spans="1:21" x14ac:dyDescent="0.3">
      <c r="A10">
        <f t="shared" si="0"/>
        <v>8</v>
      </c>
      <c r="B10" s="6">
        <f t="shared" si="1"/>
        <v>50000</v>
      </c>
      <c r="C10">
        <v>0</v>
      </c>
      <c r="E10">
        <f t="shared" si="2"/>
        <v>1000000</v>
      </c>
    </row>
    <row r="11" spans="1:21" x14ac:dyDescent="0.3">
      <c r="A11">
        <f t="shared" si="0"/>
        <v>9</v>
      </c>
      <c r="B11" s="6">
        <f t="shared" si="1"/>
        <v>50000</v>
      </c>
      <c r="C11">
        <v>0</v>
      </c>
      <c r="E11">
        <f t="shared" si="2"/>
        <v>1000000</v>
      </c>
      <c r="S11" t="s">
        <v>19</v>
      </c>
      <c r="T11" s="2" t="s">
        <v>20</v>
      </c>
    </row>
    <row r="12" spans="1:21" x14ac:dyDescent="0.3">
      <c r="A12">
        <f t="shared" si="0"/>
        <v>10</v>
      </c>
      <c r="B12" s="6">
        <f t="shared" si="1"/>
        <v>50000</v>
      </c>
      <c r="C12">
        <v>0</v>
      </c>
      <c r="E12">
        <f t="shared" si="2"/>
        <v>1000000</v>
      </c>
      <c r="N12" s="2" t="s">
        <v>7</v>
      </c>
      <c r="O12">
        <f>1000000</f>
        <v>1000000</v>
      </c>
      <c r="S12" t="s">
        <v>21</v>
      </c>
      <c r="T12" s="2" t="s">
        <v>5</v>
      </c>
      <c r="U12">
        <f>O13/O16</f>
        <v>0.01</v>
      </c>
    </row>
    <row r="13" spans="1:21" x14ac:dyDescent="0.3">
      <c r="A13">
        <f t="shared" si="0"/>
        <v>11</v>
      </c>
      <c r="B13" s="6">
        <f t="shared" si="1"/>
        <v>50000</v>
      </c>
      <c r="C13">
        <v>0</v>
      </c>
      <c r="E13">
        <f t="shared" si="2"/>
        <v>1000000</v>
      </c>
      <c r="N13" s="2" t="s">
        <v>8</v>
      </c>
      <c r="O13">
        <f>12/100</f>
        <v>0.12</v>
      </c>
      <c r="T13" s="1" t="s">
        <v>6</v>
      </c>
      <c r="U13">
        <f>10000</f>
        <v>10000</v>
      </c>
    </row>
    <row r="14" spans="1:21" x14ac:dyDescent="0.3">
      <c r="A14">
        <f t="shared" si="0"/>
        <v>12</v>
      </c>
      <c r="B14" s="5">
        <f>$U$17+$U$13</f>
        <v>60000</v>
      </c>
      <c r="C14">
        <f>E13*$O$14</f>
        <v>10000</v>
      </c>
      <c r="D14">
        <f>(SUM(B3:B14)-C14)</f>
        <v>600000</v>
      </c>
      <c r="E14">
        <f>E13-D14</f>
        <v>400000</v>
      </c>
      <c r="N14" s="2" t="s">
        <v>9</v>
      </c>
      <c r="O14">
        <f>O13/O16</f>
        <v>0.01</v>
      </c>
      <c r="T14" s="2"/>
    </row>
    <row r="15" spans="1:21" x14ac:dyDescent="0.3">
      <c r="A15">
        <f t="shared" si="0"/>
        <v>13</v>
      </c>
      <c r="B15" s="6">
        <f>$B$14</f>
        <v>60000</v>
      </c>
      <c r="C15">
        <v>0</v>
      </c>
      <c r="E15">
        <f>$E$14</f>
        <v>400000</v>
      </c>
      <c r="N15" s="2"/>
      <c r="P15" s="2"/>
      <c r="T15" s="2"/>
    </row>
    <row r="16" spans="1:21" x14ac:dyDescent="0.3">
      <c r="A16">
        <f t="shared" si="0"/>
        <v>14</v>
      </c>
      <c r="B16" s="6">
        <f t="shared" ref="B16:B25" si="3">$B$14</f>
        <v>60000</v>
      </c>
      <c r="C16">
        <v>0</v>
      </c>
      <c r="E16">
        <f t="shared" ref="E16:E25" si="4">$E$14</f>
        <v>400000</v>
      </c>
      <c r="N16" s="2" t="s">
        <v>22</v>
      </c>
      <c r="O16">
        <v>12</v>
      </c>
      <c r="T16" s="2" t="s">
        <v>24</v>
      </c>
      <c r="U16">
        <f>50000</f>
        <v>50000</v>
      </c>
    </row>
    <row r="17" spans="1:21" x14ac:dyDescent="0.3">
      <c r="A17">
        <f t="shared" si="0"/>
        <v>15</v>
      </c>
      <c r="B17" s="6">
        <f t="shared" si="3"/>
        <v>60000</v>
      </c>
      <c r="C17">
        <v>0</v>
      </c>
      <c r="E17">
        <f t="shared" si="4"/>
        <v>400000</v>
      </c>
      <c r="N17" s="2" t="s">
        <v>39</v>
      </c>
      <c r="O17">
        <f>50000</f>
        <v>50000</v>
      </c>
      <c r="T17" s="2" t="s">
        <v>25</v>
      </c>
      <c r="U17">
        <f>50000</f>
        <v>50000</v>
      </c>
    </row>
    <row r="18" spans="1:21" x14ac:dyDescent="0.3">
      <c r="A18">
        <f t="shared" si="0"/>
        <v>16</v>
      </c>
      <c r="B18" s="6">
        <f t="shared" si="3"/>
        <v>60000</v>
      </c>
      <c r="C18">
        <v>0</v>
      </c>
      <c r="E18">
        <f t="shared" si="4"/>
        <v>400000</v>
      </c>
      <c r="N18" s="2" t="s">
        <v>37</v>
      </c>
      <c r="O18">
        <f>O17/O16</f>
        <v>4166.666666666667</v>
      </c>
      <c r="T18" s="2" t="s">
        <v>23</v>
      </c>
      <c r="U18">
        <v>4</v>
      </c>
    </row>
    <row r="19" spans="1:21" x14ac:dyDescent="0.3">
      <c r="A19">
        <f t="shared" si="0"/>
        <v>17</v>
      </c>
      <c r="B19" s="6">
        <f t="shared" si="3"/>
        <v>60000</v>
      </c>
      <c r="C19">
        <v>0</v>
      </c>
      <c r="E19">
        <f t="shared" si="4"/>
        <v>400000</v>
      </c>
      <c r="N19" s="1" t="s">
        <v>11</v>
      </c>
      <c r="O19" s="2" t="s">
        <v>15</v>
      </c>
      <c r="P19">
        <f>SUM(B3:B26)</f>
        <v>1340000</v>
      </c>
    </row>
    <row r="20" spans="1:21" x14ac:dyDescent="0.3">
      <c r="A20">
        <f t="shared" si="0"/>
        <v>18</v>
      </c>
      <c r="B20" s="6">
        <f t="shared" si="3"/>
        <v>60000</v>
      </c>
      <c r="C20">
        <v>0</v>
      </c>
      <c r="E20">
        <f t="shared" si="4"/>
        <v>400000</v>
      </c>
      <c r="N20" s="1" t="s">
        <v>12</v>
      </c>
      <c r="O20" s="2" t="s">
        <v>16</v>
      </c>
      <c r="P20">
        <f>SUM(C3:C26)</f>
        <v>14000</v>
      </c>
    </row>
    <row r="21" spans="1:21" x14ac:dyDescent="0.3">
      <c r="A21">
        <f t="shared" si="0"/>
        <v>19</v>
      </c>
      <c r="B21" s="6">
        <f t="shared" si="3"/>
        <v>60000</v>
      </c>
      <c r="C21">
        <v>0</v>
      </c>
      <c r="E21">
        <f t="shared" si="4"/>
        <v>400000</v>
      </c>
      <c r="I21">
        <f>E2+(2*10000)</f>
        <v>1020000</v>
      </c>
      <c r="N21" s="1" t="s">
        <v>13</v>
      </c>
      <c r="O21" s="2" t="s">
        <v>17</v>
      </c>
      <c r="P21">
        <f>D26</f>
        <v>726000</v>
      </c>
    </row>
    <row r="22" spans="1:21" x14ac:dyDescent="0.3">
      <c r="A22">
        <f t="shared" si="0"/>
        <v>20</v>
      </c>
      <c r="B22" s="6">
        <f t="shared" si="3"/>
        <v>60000</v>
      </c>
      <c r="C22">
        <v>0</v>
      </c>
      <c r="E22">
        <f t="shared" si="4"/>
        <v>400000</v>
      </c>
      <c r="N22" s="1" t="s">
        <v>14</v>
      </c>
      <c r="O22" s="2" t="s">
        <v>18</v>
      </c>
      <c r="P22">
        <f>A26/O16</f>
        <v>2</v>
      </c>
      <c r="T22" t="s">
        <v>35</v>
      </c>
      <c r="U22">
        <f>(1+O14)^-20</f>
        <v>0.81954447033729538</v>
      </c>
    </row>
    <row r="23" spans="1:21" x14ac:dyDescent="0.3">
      <c r="A23">
        <f t="shared" si="0"/>
        <v>21</v>
      </c>
      <c r="B23" s="6">
        <f t="shared" si="3"/>
        <v>60000</v>
      </c>
      <c r="C23">
        <v>0</v>
      </c>
      <c r="E23">
        <f t="shared" si="4"/>
        <v>400000</v>
      </c>
      <c r="T23" t="s">
        <v>36</v>
      </c>
      <c r="U23">
        <f>(1-U22)/O14</f>
        <v>18.04555296627046</v>
      </c>
    </row>
    <row r="24" spans="1:21" x14ac:dyDescent="0.3">
      <c r="A24">
        <f t="shared" si="0"/>
        <v>22</v>
      </c>
      <c r="B24" s="6">
        <f t="shared" si="3"/>
        <v>60000</v>
      </c>
      <c r="C24">
        <v>0</v>
      </c>
      <c r="E24">
        <f t="shared" si="4"/>
        <v>400000</v>
      </c>
    </row>
    <row r="25" spans="1:21" x14ac:dyDescent="0.3">
      <c r="A25">
        <f t="shared" si="0"/>
        <v>23</v>
      </c>
      <c r="B25" s="6">
        <f t="shared" si="3"/>
        <v>60000</v>
      </c>
      <c r="C25">
        <v>0</v>
      </c>
      <c r="E25">
        <f t="shared" si="4"/>
        <v>400000</v>
      </c>
      <c r="N25" s="10" t="s">
        <v>41</v>
      </c>
      <c r="O25" s="10"/>
      <c r="P25" s="10"/>
      <c r="Q25" s="10"/>
      <c r="R25" s="10"/>
      <c r="T25" s="2" t="s">
        <v>39</v>
      </c>
      <c r="U25">
        <f>O12/U23</f>
        <v>55415.314890551323</v>
      </c>
    </row>
    <row r="26" spans="1:21" x14ac:dyDescent="0.3">
      <c r="A26">
        <f t="shared" si="0"/>
        <v>24</v>
      </c>
      <c r="B26" s="5">
        <f>$B$24+$U$13</f>
        <v>70000</v>
      </c>
      <c r="C26">
        <f>E25*$O$14</f>
        <v>4000</v>
      </c>
      <c r="D26">
        <f>(SUM(B15:B26)-C26)</f>
        <v>726000</v>
      </c>
      <c r="E26">
        <f>E25-D26</f>
        <v>-326000</v>
      </c>
      <c r="N26" s="1" t="s">
        <v>0</v>
      </c>
      <c r="O26" s="1" t="s">
        <v>1</v>
      </c>
      <c r="P26" s="1" t="s">
        <v>2</v>
      </c>
      <c r="Q26" s="1" t="s">
        <v>3</v>
      </c>
      <c r="R26" s="1" t="s">
        <v>4</v>
      </c>
      <c r="T26" s="2" t="s">
        <v>37</v>
      </c>
      <c r="U26">
        <f>U25/O16</f>
        <v>4617.9429075459439</v>
      </c>
    </row>
    <row r="27" spans="1:21" x14ac:dyDescent="0.3">
      <c r="N27" s="2">
        <f>0</f>
        <v>0</v>
      </c>
      <c r="R27">
        <f>$O$12</f>
        <v>1000000</v>
      </c>
    </row>
    <row r="28" spans="1:21" x14ac:dyDescent="0.3">
      <c r="N28">
        <f>N27+1</f>
        <v>1</v>
      </c>
      <c r="O28">
        <f>SUM(B3:B14)</f>
        <v>610000</v>
      </c>
      <c r="P28">
        <f>R27*$O$14</f>
        <v>10000</v>
      </c>
      <c r="Q28">
        <f>O28-P28</f>
        <v>600000</v>
      </c>
      <c r="R28">
        <f>R27-Q28</f>
        <v>400000</v>
      </c>
    </row>
    <row r="29" spans="1:21" x14ac:dyDescent="0.3">
      <c r="N29">
        <f t="shared" ref="N29" si="5">N28+1</f>
        <v>2</v>
      </c>
      <c r="O29">
        <f>SUM(B15:B26)</f>
        <v>730000</v>
      </c>
      <c r="P29">
        <f>R28*$O$14</f>
        <v>4000</v>
      </c>
      <c r="Q29">
        <f>O29-P29</f>
        <v>726000</v>
      </c>
      <c r="R29">
        <f>R28-Q29</f>
        <v>-326000</v>
      </c>
    </row>
  </sheetData>
  <mergeCells count="1">
    <mergeCell ref="N25:R25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B420B-9F68-4F48-B7F5-F8352CFBE678}">
  <dimension ref="B2:L23"/>
  <sheetViews>
    <sheetView zoomScale="94" workbookViewId="0">
      <selection activeCell="D5" sqref="D5"/>
    </sheetView>
  </sheetViews>
  <sheetFormatPr defaultRowHeight="14.4" x14ac:dyDescent="0.3"/>
  <cols>
    <col min="5" max="5" width="27.88671875" customWidth="1"/>
    <col min="6" max="6" width="10.33203125" customWidth="1"/>
    <col min="7" max="7" width="17.44140625" customWidth="1"/>
    <col min="9" max="9" width="18.109375" customWidth="1"/>
    <col min="10" max="10" width="9.33203125" bestFit="1" customWidth="1"/>
  </cols>
  <sheetData>
    <row r="2" spans="2:12" x14ac:dyDescent="0.3">
      <c r="B2" s="7" t="s">
        <v>26</v>
      </c>
      <c r="C2" s="7" t="s">
        <v>27</v>
      </c>
      <c r="D2" s="7" t="s">
        <v>2</v>
      </c>
      <c r="E2" s="3" t="s">
        <v>28</v>
      </c>
      <c r="F2" s="7" t="s">
        <v>4</v>
      </c>
    </row>
    <row r="3" spans="2:12" x14ac:dyDescent="0.3">
      <c r="B3">
        <v>0</v>
      </c>
      <c r="F3">
        <f>1000000</f>
        <v>1000000</v>
      </c>
    </row>
    <row r="4" spans="2:12" x14ac:dyDescent="0.3">
      <c r="B4">
        <v>1</v>
      </c>
      <c r="C4">
        <f>50000</f>
        <v>50000</v>
      </c>
      <c r="D4">
        <f t="shared" ref="D4:D23" si="0">F3*$J$11</f>
        <v>30000</v>
      </c>
      <c r="E4">
        <f t="shared" ref="E4:E23" si="1">C4-D4</f>
        <v>20000</v>
      </c>
      <c r="F4">
        <f t="shared" ref="F4:F23" si="2">F3-E4</f>
        <v>980000</v>
      </c>
    </row>
    <row r="5" spans="2:12" x14ac:dyDescent="0.3">
      <c r="B5">
        <v>2</v>
      </c>
      <c r="C5">
        <f>50000</f>
        <v>50000</v>
      </c>
      <c r="D5">
        <f t="shared" si="0"/>
        <v>29400</v>
      </c>
      <c r="E5">
        <f t="shared" si="1"/>
        <v>20600</v>
      </c>
      <c r="F5">
        <f t="shared" si="2"/>
        <v>959400</v>
      </c>
    </row>
    <row r="6" spans="2:12" x14ac:dyDescent="0.3">
      <c r="B6">
        <v>3</v>
      </c>
      <c r="C6">
        <f>50000</f>
        <v>50000</v>
      </c>
      <c r="D6">
        <f t="shared" si="0"/>
        <v>28782</v>
      </c>
      <c r="E6">
        <f t="shared" si="1"/>
        <v>21218</v>
      </c>
      <c r="F6">
        <f t="shared" si="2"/>
        <v>938182</v>
      </c>
    </row>
    <row r="7" spans="2:12" x14ac:dyDescent="0.3">
      <c r="B7">
        <v>4</v>
      </c>
      <c r="C7">
        <f>50000</f>
        <v>50000</v>
      </c>
      <c r="D7">
        <f t="shared" si="0"/>
        <v>28145.46</v>
      </c>
      <c r="E7">
        <f t="shared" si="1"/>
        <v>21854.54</v>
      </c>
      <c r="F7">
        <f t="shared" si="2"/>
        <v>916327.46</v>
      </c>
    </row>
    <row r="8" spans="2:12" x14ac:dyDescent="0.3">
      <c r="B8">
        <v>5</v>
      </c>
      <c r="C8">
        <v>60000</v>
      </c>
      <c r="D8">
        <f t="shared" si="0"/>
        <v>27489.823799999998</v>
      </c>
      <c r="E8">
        <f t="shared" si="1"/>
        <v>32510.176200000002</v>
      </c>
      <c r="F8">
        <f t="shared" si="2"/>
        <v>883817.28379999998</v>
      </c>
    </row>
    <row r="9" spans="2:12" x14ac:dyDescent="0.3">
      <c r="B9">
        <v>6</v>
      </c>
      <c r="C9">
        <v>60000</v>
      </c>
      <c r="D9">
        <f t="shared" si="0"/>
        <v>26514.518513999999</v>
      </c>
      <c r="E9">
        <f t="shared" si="1"/>
        <v>33485.481486000004</v>
      </c>
      <c r="F9">
        <f t="shared" si="2"/>
        <v>850331.80231399997</v>
      </c>
      <c r="I9" s="2" t="s">
        <v>7</v>
      </c>
      <c r="J9">
        <v>1000000</v>
      </c>
    </row>
    <row r="10" spans="2:12" x14ac:dyDescent="0.3">
      <c r="B10">
        <v>7</v>
      </c>
      <c r="C10">
        <v>60000</v>
      </c>
      <c r="D10">
        <f t="shared" si="0"/>
        <v>25509.954069419997</v>
      </c>
      <c r="E10">
        <f t="shared" si="1"/>
        <v>34490.045930580003</v>
      </c>
      <c r="F10">
        <f t="shared" si="2"/>
        <v>815841.75638341997</v>
      </c>
      <c r="I10" s="2" t="s">
        <v>27</v>
      </c>
      <c r="J10">
        <v>50000</v>
      </c>
    </row>
    <row r="11" spans="2:12" x14ac:dyDescent="0.3">
      <c r="B11">
        <v>8</v>
      </c>
      <c r="C11">
        <v>60000</v>
      </c>
      <c r="D11">
        <f t="shared" si="0"/>
        <v>24475.252691502599</v>
      </c>
      <c r="E11">
        <f t="shared" si="1"/>
        <v>35524.747308497404</v>
      </c>
      <c r="F11">
        <f t="shared" si="2"/>
        <v>780317.00907492253</v>
      </c>
      <c r="I11" s="2" t="s">
        <v>42</v>
      </c>
      <c r="J11">
        <f>J12/J13</f>
        <v>0.03</v>
      </c>
      <c r="L11" t="s">
        <v>43</v>
      </c>
    </row>
    <row r="12" spans="2:12" x14ac:dyDescent="0.3">
      <c r="B12">
        <v>9</v>
      </c>
      <c r="C12">
        <v>70000</v>
      </c>
      <c r="D12">
        <f t="shared" si="0"/>
        <v>23409.510272247677</v>
      </c>
      <c r="E12">
        <f t="shared" si="1"/>
        <v>46590.489727752327</v>
      </c>
      <c r="F12">
        <f t="shared" si="2"/>
        <v>733726.51934717025</v>
      </c>
      <c r="I12" s="2" t="s">
        <v>8</v>
      </c>
      <c r="J12">
        <f>12/100</f>
        <v>0.12</v>
      </c>
      <c r="L12" t="s">
        <v>44</v>
      </c>
    </row>
    <row r="13" spans="2:12" x14ac:dyDescent="0.3">
      <c r="B13">
        <v>10</v>
      </c>
      <c r="C13">
        <v>70000</v>
      </c>
      <c r="D13">
        <f t="shared" si="0"/>
        <v>22011.795580415106</v>
      </c>
      <c r="E13">
        <f t="shared" si="1"/>
        <v>47988.204419584894</v>
      </c>
      <c r="F13">
        <f t="shared" si="2"/>
        <v>685738.31492758531</v>
      </c>
      <c r="I13" s="8" t="s">
        <v>22</v>
      </c>
      <c r="J13">
        <v>4</v>
      </c>
      <c r="L13" t="s">
        <v>45</v>
      </c>
    </row>
    <row r="14" spans="2:12" x14ac:dyDescent="0.3">
      <c r="B14">
        <v>11</v>
      </c>
      <c r="C14">
        <v>70000</v>
      </c>
      <c r="D14">
        <f t="shared" si="0"/>
        <v>20572.14944782756</v>
      </c>
      <c r="E14">
        <f t="shared" si="1"/>
        <v>49427.850552172444</v>
      </c>
      <c r="F14">
        <f t="shared" si="2"/>
        <v>636310.46437541291</v>
      </c>
      <c r="I14" s="2" t="s">
        <v>46</v>
      </c>
      <c r="J14">
        <v>5</v>
      </c>
      <c r="L14" t="s">
        <v>47</v>
      </c>
    </row>
    <row r="15" spans="2:12" x14ac:dyDescent="0.3">
      <c r="B15">
        <v>12</v>
      </c>
      <c r="C15">
        <v>70000</v>
      </c>
      <c r="D15">
        <f t="shared" si="0"/>
        <v>19089.313931262386</v>
      </c>
      <c r="E15">
        <f t="shared" si="1"/>
        <v>50910.686068737617</v>
      </c>
      <c r="F15">
        <f t="shared" si="2"/>
        <v>585399.77830667526</v>
      </c>
      <c r="I15" s="2" t="s">
        <v>10</v>
      </c>
      <c r="J15">
        <f>J13*J14</f>
        <v>20</v>
      </c>
      <c r="L15" t="s">
        <v>48</v>
      </c>
    </row>
    <row r="16" spans="2:12" x14ac:dyDescent="0.3">
      <c r="B16">
        <v>13</v>
      </c>
      <c r="C16">
        <v>80000</v>
      </c>
      <c r="D16">
        <f t="shared" si="0"/>
        <v>17561.993349200256</v>
      </c>
      <c r="E16">
        <f t="shared" si="1"/>
        <v>62438.00665079974</v>
      </c>
      <c r="F16">
        <f t="shared" si="2"/>
        <v>522961.77165587549</v>
      </c>
      <c r="I16" s="2" t="s">
        <v>27</v>
      </c>
      <c r="J16">
        <v>50000</v>
      </c>
    </row>
    <row r="17" spans="2:12" x14ac:dyDescent="0.3">
      <c r="B17">
        <v>14</v>
      </c>
      <c r="C17">
        <v>80000</v>
      </c>
      <c r="D17">
        <f t="shared" si="0"/>
        <v>15688.853149676264</v>
      </c>
      <c r="E17">
        <f t="shared" si="1"/>
        <v>64311.146850323734</v>
      </c>
      <c r="F17">
        <f t="shared" si="2"/>
        <v>458650.62480555178</v>
      </c>
      <c r="I17" s="2" t="s">
        <v>2</v>
      </c>
      <c r="J17">
        <f>F3*J11</f>
        <v>30000</v>
      </c>
      <c r="L17" t="s">
        <v>49</v>
      </c>
    </row>
    <row r="18" spans="2:12" x14ac:dyDescent="0.3">
      <c r="B18">
        <v>15</v>
      </c>
      <c r="C18">
        <v>80000</v>
      </c>
      <c r="D18">
        <f t="shared" si="0"/>
        <v>13759.518744166553</v>
      </c>
      <c r="E18">
        <f t="shared" si="1"/>
        <v>66240.481255833452</v>
      </c>
      <c r="F18">
        <f t="shared" si="2"/>
        <v>392410.14354971831</v>
      </c>
      <c r="L18" t="s">
        <v>50</v>
      </c>
    </row>
    <row r="19" spans="2:12" x14ac:dyDescent="0.3">
      <c r="B19">
        <v>16</v>
      </c>
      <c r="C19">
        <v>80000</v>
      </c>
      <c r="D19">
        <f t="shared" si="0"/>
        <v>11772.304306491549</v>
      </c>
      <c r="E19">
        <f t="shared" si="1"/>
        <v>68227.695693508445</v>
      </c>
      <c r="F19">
        <f t="shared" si="2"/>
        <v>324182.44785620988</v>
      </c>
      <c r="I19" s="2" t="s">
        <v>40</v>
      </c>
      <c r="J19" s="2">
        <f>SUM(C4:C23)</f>
        <v>1400000</v>
      </c>
    </row>
    <row r="20" spans="2:12" x14ac:dyDescent="0.3">
      <c r="B20">
        <v>17</v>
      </c>
      <c r="C20">
        <v>90000</v>
      </c>
      <c r="D20">
        <f t="shared" si="0"/>
        <v>9725.4734356862955</v>
      </c>
      <c r="E20">
        <f t="shared" si="1"/>
        <v>80274.52656431371</v>
      </c>
      <c r="F20">
        <f t="shared" si="2"/>
        <v>243907.92129189617</v>
      </c>
      <c r="I20" s="2" t="s">
        <v>32</v>
      </c>
      <c r="J20" s="2">
        <f>SUM(D4:D23)</f>
        <v>388343.77110952989</v>
      </c>
    </row>
    <row r="21" spans="2:12" x14ac:dyDescent="0.3">
      <c r="B21">
        <v>18</v>
      </c>
      <c r="C21">
        <v>90000</v>
      </c>
      <c r="D21">
        <f t="shared" si="0"/>
        <v>7317.2376387568847</v>
      </c>
      <c r="E21">
        <f t="shared" si="1"/>
        <v>82682.76236124312</v>
      </c>
      <c r="F21">
        <f t="shared" si="2"/>
        <v>161225.15893065307</v>
      </c>
      <c r="I21" s="2" t="s">
        <v>33</v>
      </c>
      <c r="J21" s="2">
        <f>E23</f>
        <v>87718.142589042822</v>
      </c>
    </row>
    <row r="22" spans="2:12" x14ac:dyDescent="0.3">
      <c r="B22">
        <v>19</v>
      </c>
      <c r="C22">
        <v>90000</v>
      </c>
      <c r="D22">
        <f t="shared" si="0"/>
        <v>4836.7547679195914</v>
      </c>
      <c r="E22">
        <f t="shared" si="1"/>
        <v>85163.245232080415</v>
      </c>
      <c r="F22">
        <f t="shared" si="2"/>
        <v>76061.913698572651</v>
      </c>
      <c r="I22" s="2" t="s">
        <v>34</v>
      </c>
      <c r="J22" s="2">
        <f>J14</f>
        <v>5</v>
      </c>
    </row>
    <row r="23" spans="2:12" x14ac:dyDescent="0.3">
      <c r="B23">
        <v>20</v>
      </c>
      <c r="C23">
        <v>90000</v>
      </c>
      <c r="D23">
        <f t="shared" si="0"/>
        <v>2281.8574109571796</v>
      </c>
      <c r="E23">
        <f t="shared" si="1"/>
        <v>87718.142589042822</v>
      </c>
      <c r="F23">
        <f t="shared" si="2"/>
        <v>-11656.228890470171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d8f4d79-a2c8-4ea8-a519-b4dcf148551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E11E911A15D144B1AD93CDC1722ADC" ma:contentTypeVersion="17" ma:contentTypeDescription="Create a new document." ma:contentTypeScope="" ma:versionID="3511916ea152e723e88d442ecdaad43d">
  <xsd:schema xmlns:xsd="http://www.w3.org/2001/XMLSchema" xmlns:xs="http://www.w3.org/2001/XMLSchema" xmlns:p="http://schemas.microsoft.com/office/2006/metadata/properties" xmlns:ns3="ad8f4d79-a2c8-4ea8-a519-b4dcf148551d" xmlns:ns4="c9820ec0-54f7-415b-9076-a95fb80ab73a" targetNamespace="http://schemas.microsoft.com/office/2006/metadata/properties" ma:root="true" ma:fieldsID="998f0f2424a4c95945d852d4073c7823" ns3:_="" ns4:_="">
    <xsd:import namespace="ad8f4d79-a2c8-4ea8-a519-b4dcf148551d"/>
    <xsd:import namespace="c9820ec0-54f7-415b-9076-a95fb80ab7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4d79-a2c8-4ea8-a519-b4dcf14855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20ec0-54f7-415b-9076-a95fb80ab7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76CCA1-CCB4-4F31-993C-1558F5EC9F5C}">
  <ds:schemaRefs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c9820ec0-54f7-415b-9076-a95fb80ab73a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dcmitype/"/>
    <ds:schemaRef ds:uri="ad8f4d79-a2c8-4ea8-a519-b4dcf148551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8DC0131-29F9-4F6B-81EC-6792AD8C6C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0D0620-3EDF-464C-B20F-0BE01E9FB4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8f4d79-a2c8-4ea8-a519-b4dcf148551d"/>
    <ds:schemaRef ds:uri="c9820ec0-54f7-415b-9076-a95fb80ab7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1</vt:lpstr>
      <vt:lpstr>PROBLEM 2</vt:lpstr>
      <vt:lpstr>PROBLEM 3</vt:lpstr>
      <vt:lpstr>Problem 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ANETH ROSALES</dc:creator>
  <cp:lastModifiedBy>FRANCES ANETH ROSALES</cp:lastModifiedBy>
  <dcterms:created xsi:type="dcterms:W3CDTF">2024-04-04T23:54:10Z</dcterms:created>
  <dcterms:modified xsi:type="dcterms:W3CDTF">2024-04-05T03:55:57Z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0x010100E5E11E911A15D144B1AD93CDC1722ADC</vt:lpwstr>
  </property>
</Properties>
</file>