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slicers/slicer1.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C:\Users\WCSU User\Coding Temp\Excel Assignments\"/>
    </mc:Choice>
  </mc:AlternateContent>
  <xr:revisionPtr revIDLastSave="0" documentId="8_{7E29A0F3-BE77-426B-B625-234CBBA30DFC}" xr6:coauthVersionLast="47" xr6:coauthVersionMax="47" xr10:uidLastSave="{00000000-0000-0000-0000-000000000000}"/>
  <bookViews>
    <workbookView xWindow="1800" yWindow="1710" windowWidth="27000" windowHeight="14235" xr2:uid="{E5CC271B-D13F-4C09-A6F8-A929F3F7E92D}"/>
  </bookViews>
  <sheets>
    <sheet name="July Dashboard" sheetId="8" r:id="rId1"/>
    <sheet name="July Expense Tracker" sheetId="1" r:id="rId2"/>
    <sheet name="Sheet2" sheetId="10" state="hidden" r:id="rId3"/>
    <sheet name="Sheet1" sheetId="9" state="hidden" r:id="rId4"/>
  </sheets>
  <definedNames>
    <definedName name="Slicer_Method">#N/A</definedName>
    <definedName name="Slicer_Type">#N/A</definedName>
  </definedNames>
  <calcPr calcId="191029"/>
  <pivotCaches>
    <pivotCache cacheId="0" r:id="rId5"/>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8" l="1"/>
  <c r="D14" i="8"/>
  <c r="D13" i="8"/>
  <c r="D12" i="8"/>
  <c r="I10" i="8"/>
  <c r="J10" i="8" s="1"/>
  <c r="F104" i="1"/>
  <c r="B19" i="8"/>
  <c r="B8" i="8" s="1"/>
  <c r="I12" i="8"/>
  <c r="J12" i="8" s="1"/>
  <c r="I13" i="8"/>
  <c r="J13" i="8" s="1"/>
  <c r="I14" i="8"/>
  <c r="I15" i="8"/>
  <c r="I16" i="8"/>
  <c r="J16" i="8" s="1"/>
  <c r="I17" i="8"/>
  <c r="J17" i="8" s="1"/>
  <c r="I18" i="8"/>
  <c r="I19" i="8"/>
  <c r="J19" i="8" s="1"/>
  <c r="I20" i="8"/>
  <c r="J20" i="8" s="1"/>
  <c r="I21" i="8"/>
  <c r="J21" i="8" s="1"/>
  <c r="I11" i="8"/>
  <c r="H22" i="8"/>
  <c r="F87" i="1"/>
  <c r="F43" i="1"/>
  <c r="F103"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8" i="1"/>
  <c r="F89" i="1"/>
  <c r="F90" i="1"/>
  <c r="F91" i="1"/>
  <c r="F92" i="1"/>
  <c r="F93" i="1"/>
  <c r="F94" i="1"/>
  <c r="F95" i="1"/>
  <c r="F96" i="1"/>
  <c r="F97" i="1"/>
  <c r="F98" i="1"/>
  <c r="F99" i="1"/>
  <c r="F101" i="1"/>
  <c r="F102" i="1"/>
  <c r="F100" i="1"/>
  <c r="C5" i="8"/>
  <c r="C4" i="8"/>
  <c r="A2" i="8"/>
  <c r="I9" i="8" l="1"/>
  <c r="J15" i="8"/>
  <c r="J11" i="8"/>
  <c r="J18" i="8"/>
  <c r="J14" i="8"/>
  <c r="C6" i="8"/>
  <c r="J9" i="8" l="1"/>
  <c r="J22" i="8" s="1"/>
  <c r="I22" i="8"/>
</calcChain>
</file>

<file path=xl/sharedStrings.xml><?xml version="1.0" encoding="utf-8"?>
<sst xmlns="http://schemas.openxmlformats.org/spreadsheetml/2006/main" count="415" uniqueCount="124">
  <si>
    <t>Expense Types</t>
  </si>
  <si>
    <t>Grocery Store/Phramacy</t>
  </si>
  <si>
    <t>Gas</t>
  </si>
  <si>
    <t>Amount</t>
  </si>
  <si>
    <t>Dining Out/Shopping</t>
  </si>
  <si>
    <t>Mortgage</t>
  </si>
  <si>
    <t>Oil</t>
  </si>
  <si>
    <t>Date</t>
  </si>
  <si>
    <t>SPOTIFY             NEW YORK            NY</t>
  </si>
  <si>
    <t>www.REI.com         KENT                WA</t>
  </si>
  <si>
    <t>AMEX</t>
  </si>
  <si>
    <t>Tix to Shea Theater</t>
  </si>
  <si>
    <t>Other</t>
  </si>
  <si>
    <t>Rendesvous</t>
  </si>
  <si>
    <t>Walgreens</t>
  </si>
  <si>
    <t>Gas Station</t>
  </si>
  <si>
    <t>Outdoor Research- coat</t>
  </si>
  <si>
    <t>Vet bill</t>
  </si>
  <si>
    <t xml:space="preserve">Pet </t>
  </si>
  <si>
    <t>Subscriptions</t>
  </si>
  <si>
    <t>Irving- Gas</t>
  </si>
  <si>
    <t>Latchis Pub</t>
  </si>
  <si>
    <t>River Garden</t>
  </si>
  <si>
    <t>Method</t>
  </si>
  <si>
    <t>Checking Acct</t>
  </si>
  <si>
    <t>Student Loans</t>
  </si>
  <si>
    <t>Thrift store</t>
  </si>
  <si>
    <t>Parking fee</t>
  </si>
  <si>
    <t>Trelly paint</t>
  </si>
  <si>
    <t>Anthro</t>
  </si>
  <si>
    <t>Groceries</t>
  </si>
  <si>
    <t>Paintss</t>
  </si>
  <si>
    <t>Amazon</t>
  </si>
  <si>
    <t>Greenfield coop</t>
  </si>
  <si>
    <t>Hardware store</t>
  </si>
  <si>
    <t>Coffee &amp; chairs</t>
  </si>
  <si>
    <t>Internet</t>
  </si>
  <si>
    <t>Tent and wedding gift</t>
  </si>
  <si>
    <t>Montague reporter</t>
  </si>
  <si>
    <t>Beers</t>
  </si>
  <si>
    <t>Stop &amp; shop</t>
  </si>
  <si>
    <t>Homeward gas and sammies</t>
  </si>
  <si>
    <t>Life saving food</t>
  </si>
  <si>
    <t>Tfpiz</t>
  </si>
  <si>
    <t>Wayfair</t>
  </si>
  <si>
    <t>Electric</t>
  </si>
  <si>
    <t>Eclipso</t>
  </si>
  <si>
    <t>Jax tap</t>
  </si>
  <si>
    <t>Weird cocktail show</t>
  </si>
  <si>
    <t>NY Times</t>
  </si>
  <si>
    <t>Newspaper- Reporter</t>
  </si>
  <si>
    <t>Sleeper Sofa</t>
  </si>
  <si>
    <t>Chewy</t>
  </si>
  <si>
    <t>Darebee donation</t>
  </si>
  <si>
    <t>Splitwise</t>
  </si>
  <si>
    <t>Weed store</t>
  </si>
  <si>
    <t>Expenses</t>
  </si>
  <si>
    <t>Type</t>
  </si>
  <si>
    <t>Food City</t>
  </si>
  <si>
    <t>Apple Subscriptions</t>
  </si>
  <si>
    <t>Splitwise Reimbursement</t>
  </si>
  <si>
    <t>Payroll</t>
  </si>
  <si>
    <t>Paycheck</t>
  </si>
  <si>
    <t>Other Income</t>
  </si>
  <si>
    <t>Unsure</t>
  </si>
  <si>
    <t>Other - Need</t>
  </si>
  <si>
    <t>Other - Want</t>
  </si>
  <si>
    <t>Utilities</t>
  </si>
  <si>
    <t>Home Projects &amp; Repairs</t>
  </si>
  <si>
    <t>Income</t>
  </si>
  <si>
    <t>Expense Categories</t>
  </si>
  <si>
    <t>Recreational</t>
  </si>
  <si>
    <t>Staple</t>
  </si>
  <si>
    <t>Planned</t>
  </si>
  <si>
    <t>Home need</t>
  </si>
  <si>
    <t>Class</t>
  </si>
  <si>
    <t>Basin Harbor Club</t>
  </si>
  <si>
    <t>ATM Fee</t>
  </si>
  <si>
    <t>Green Mt Power</t>
  </si>
  <si>
    <t>Stop &amp; Shop</t>
  </si>
  <si>
    <t>Shelburne Museum</t>
  </si>
  <si>
    <t>The People's Pint</t>
  </si>
  <si>
    <t>MOHELA - Student Loans</t>
  </si>
  <si>
    <t>Kiplings</t>
  </si>
  <si>
    <t>Greenfield Games</t>
  </si>
  <si>
    <t>Mesa Verde</t>
  </si>
  <si>
    <t>Patreon</t>
  </si>
  <si>
    <t>Greenfiled Market</t>
  </si>
  <si>
    <t>Upper Bend</t>
  </si>
  <si>
    <t>Sam's</t>
  </si>
  <si>
    <t>Brattleboro Coop</t>
  </si>
  <si>
    <t>Billy Strings</t>
  </si>
  <si>
    <t>Big Y</t>
  </si>
  <si>
    <t>Itch cream</t>
  </si>
  <si>
    <t>Netlix</t>
  </si>
  <si>
    <t>Netflix</t>
  </si>
  <si>
    <t>Mortgage June</t>
  </si>
  <si>
    <t>Wagon Wheel</t>
  </si>
  <si>
    <t>Westford Country Store</t>
  </si>
  <si>
    <t>YouTube TV</t>
  </si>
  <si>
    <t>BUDGET DASHBOARD</t>
  </si>
  <si>
    <t>Net</t>
  </si>
  <si>
    <t>Row Labels</t>
  </si>
  <si>
    <t>Grand Total</t>
  </si>
  <si>
    <t>Sum of Amount</t>
  </si>
  <si>
    <t>(Multiple Items)</t>
  </si>
  <si>
    <t>Expense Class</t>
  </si>
  <si>
    <t>Press the + button to see details</t>
  </si>
  <si>
    <t>Exp by Type</t>
  </si>
  <si>
    <t xml:space="preserve"> </t>
  </si>
  <si>
    <t>Expense Overview</t>
  </si>
  <si>
    <t>ACCOUNT</t>
  </si>
  <si>
    <t>Savings Acct</t>
  </si>
  <si>
    <t>Payment</t>
  </si>
  <si>
    <t>Payment- to AMEX</t>
  </si>
  <si>
    <t>Payment- from M&amp;T</t>
  </si>
  <si>
    <t>Budget</t>
  </si>
  <si>
    <t>Actual</t>
  </si>
  <si>
    <t>JULY BUDGET</t>
  </si>
  <si>
    <t>Difference</t>
  </si>
  <si>
    <t>Remaining</t>
  </si>
  <si>
    <t>Jump to EXPENSE DASH</t>
  </si>
  <si>
    <t>STARTING</t>
  </si>
  <si>
    <t>CURRENT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</si>
</sst>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409]d\-mmm;@"/>
  </numFmts>
  <fonts count="15">
    <font>
      <sz val="11"/>
      <color theme="1"/>
      <name val="Tenorite"/>
      <family val="2"/>
      <scheme val="minor"/>
    </font>
    <font>
      <sz val="11"/>
      <color theme="1"/>
      <name val="Tenorite"/>
      <family val="2"/>
      <scheme val="minor"/>
    </font>
    <font>
      <b/>
      <sz val="11"/>
      <color theme="1"/>
      <name val="Tenorite"/>
      <family val="2"/>
      <scheme val="minor"/>
    </font>
    <font>
      <b/>
      <sz val="11"/>
      <color theme="1"/>
      <name val="Aptos"/>
      <family val="2"/>
    </font>
    <font>
      <sz val="11"/>
      <color theme="1"/>
      <name val="Aptos"/>
      <family val="2"/>
    </font>
    <font>
      <b/>
      <sz val="11"/>
      <color theme="0"/>
      <name val="Tenorite"/>
      <family val="2"/>
      <scheme val="minor"/>
    </font>
    <font>
      <sz val="11"/>
      <color theme="0"/>
      <name val="Tenorite"/>
      <family val="2"/>
      <scheme val="minor"/>
    </font>
    <font>
      <u/>
      <sz val="11"/>
      <color theme="10"/>
      <name val="Tenorite"/>
      <family val="2"/>
      <scheme val="minor"/>
    </font>
    <font>
      <b/>
      <sz val="11"/>
      <color theme="1"/>
      <name val="Tenorite"/>
      <scheme val="minor"/>
    </font>
    <font>
      <sz val="48"/>
      <color theme="0"/>
      <name val="Nordique Inline"/>
      <scheme val="major"/>
    </font>
    <font>
      <b/>
      <sz val="18"/>
      <color theme="0"/>
      <name val="Tenorite"/>
      <scheme val="minor"/>
    </font>
    <font>
      <sz val="11"/>
      <color theme="0"/>
      <name val="Tenorite"/>
      <scheme val="minor"/>
    </font>
    <font>
      <b/>
      <sz val="11"/>
      <color theme="0"/>
      <name val="Tenorite"/>
      <scheme val="minor"/>
    </font>
    <font>
      <sz val="22"/>
      <color theme="0"/>
      <name val="Nordique Inline"/>
      <scheme val="major"/>
    </font>
    <font>
      <u/>
      <sz val="11"/>
      <color theme="4"/>
      <name val="Tenorite"/>
      <family val="2"/>
      <scheme val="minor"/>
    </font>
  </fonts>
  <fills count="6">
    <fill>
      <patternFill patternType="none"/>
    </fill>
    <fill>
      <patternFill patternType="gray125"/>
    </fill>
    <fill>
      <patternFill patternType="solid">
        <fgColor theme="1"/>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8" tint="-0.499984740745262"/>
        <bgColor indexed="64"/>
      </patternFill>
    </fill>
  </fills>
  <borders count="24">
    <border>
      <left/>
      <right/>
      <top/>
      <bottom/>
      <diagonal/>
    </border>
    <border>
      <left/>
      <right/>
      <top/>
      <bottom style="medium">
        <color theme="0"/>
      </bottom>
      <diagonal/>
    </border>
    <border>
      <left/>
      <right style="medium">
        <color theme="0"/>
      </right>
      <top/>
      <bottom style="medium">
        <color theme="0"/>
      </bottom>
      <diagonal/>
    </border>
    <border>
      <left/>
      <right style="medium">
        <color theme="0"/>
      </right>
      <top/>
      <bottom/>
      <diagonal/>
    </border>
    <border>
      <left style="medium">
        <color theme="8" tint="-0.249977111117893"/>
      </left>
      <right/>
      <top style="medium">
        <color theme="8" tint="-0.249977111117893"/>
      </top>
      <bottom/>
      <diagonal/>
    </border>
    <border>
      <left/>
      <right style="medium">
        <color theme="8" tint="-0.249977111117893"/>
      </right>
      <top style="medium">
        <color theme="8" tint="-0.249977111117893"/>
      </top>
      <bottom/>
      <diagonal/>
    </border>
    <border>
      <left style="medium">
        <color theme="8" tint="-0.249977111117893"/>
      </left>
      <right/>
      <top/>
      <bottom/>
      <diagonal/>
    </border>
    <border>
      <left/>
      <right style="medium">
        <color theme="8" tint="-0.249977111117893"/>
      </right>
      <top/>
      <bottom/>
      <diagonal/>
    </border>
    <border>
      <left style="medium">
        <color theme="8" tint="-0.249977111117893"/>
      </left>
      <right/>
      <top/>
      <bottom style="medium">
        <color theme="8" tint="-0.249977111117893"/>
      </bottom>
      <diagonal/>
    </border>
    <border>
      <left/>
      <right style="medium">
        <color theme="8" tint="-0.249977111117893"/>
      </right>
      <top/>
      <bottom style="medium">
        <color theme="8" tint="-0.249977111117893"/>
      </bottom>
      <diagonal/>
    </border>
    <border>
      <left style="medium">
        <color theme="8" tint="-0.249977111117893"/>
      </left>
      <right/>
      <top style="medium">
        <color theme="8" tint="-0.249977111117893"/>
      </top>
      <bottom style="medium">
        <color theme="8" tint="-0.249977111117893"/>
      </bottom>
      <diagonal/>
    </border>
    <border>
      <left/>
      <right style="medium">
        <color theme="8" tint="-0.249977111117893"/>
      </right>
      <top style="medium">
        <color theme="8" tint="-0.249977111117893"/>
      </top>
      <bottom style="medium">
        <color theme="8" tint="-0.249977111117893"/>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style="medium">
        <color theme="0"/>
      </left>
      <right/>
      <top/>
      <bottom style="medium">
        <color theme="0"/>
      </bottom>
      <diagonal/>
    </border>
    <border>
      <left style="medium">
        <color theme="0"/>
      </left>
      <right/>
      <top style="medium">
        <color theme="0"/>
      </top>
      <bottom/>
      <diagonal/>
    </border>
    <border>
      <left style="medium">
        <color theme="0"/>
      </left>
      <right style="medium">
        <color theme="0"/>
      </right>
      <top style="medium">
        <color theme="0"/>
      </top>
      <bottom/>
      <diagonal/>
    </border>
    <border>
      <left style="medium">
        <color theme="0"/>
      </left>
      <right style="medium">
        <color theme="0"/>
      </right>
      <top/>
      <bottom/>
      <diagonal/>
    </border>
    <border>
      <left/>
      <right/>
      <top/>
      <bottom style="double">
        <color theme="0"/>
      </bottom>
      <diagonal/>
    </border>
    <border>
      <left/>
      <right style="medium">
        <color theme="0"/>
      </right>
      <top/>
      <bottom style="double">
        <color theme="0"/>
      </bottom>
      <diagonal/>
    </border>
    <border>
      <left style="medium">
        <color theme="0"/>
      </left>
      <right/>
      <top/>
      <bottom style="double">
        <color theme="0"/>
      </bottom>
      <diagonal/>
    </border>
    <border>
      <left style="medium">
        <color theme="0"/>
      </left>
      <right style="medium">
        <color theme="0"/>
      </right>
      <top/>
      <bottom style="double">
        <color theme="0"/>
      </bottom>
      <diagonal/>
    </border>
    <border>
      <left/>
      <right/>
      <top style="medium">
        <color theme="8" tint="-0.249977111117893"/>
      </top>
      <bottom style="medium">
        <color theme="8" tint="-0.249977111117893"/>
      </bottom>
      <diagonal/>
    </border>
  </borders>
  <cellStyleXfs count="3">
    <xf numFmtId="0" fontId="0" fillId="0" borderId="0"/>
    <xf numFmtId="44" fontId="1" fillId="0" borderId="0" applyFont="0" applyFill="0" applyBorder="0" applyAlignment="0" applyProtection="0"/>
    <xf numFmtId="0" fontId="7" fillId="0" borderId="0" applyNumberFormat="0" applyFill="0" applyBorder="0" applyAlignment="0" applyProtection="0"/>
  </cellStyleXfs>
  <cellXfs count="75">
    <xf numFmtId="0" fontId="0" fillId="0" borderId="0" xfId="0"/>
    <xf numFmtId="0" fontId="0" fillId="0" borderId="0" xfId="0" applyAlignment="1">
      <alignment horizontal="left"/>
    </xf>
    <xf numFmtId="44" fontId="0" fillId="0" borderId="0" xfId="0" applyNumberFormat="1"/>
    <xf numFmtId="0" fontId="0" fillId="2" borderId="0" xfId="0" applyFill="1"/>
    <xf numFmtId="44" fontId="0" fillId="2" borderId="0" xfId="0" applyNumberFormat="1" applyFill="1"/>
    <xf numFmtId="0" fontId="0" fillId="2" borderId="0" xfId="0" applyFill="1" applyAlignment="1">
      <alignment horizontal="left"/>
    </xf>
    <xf numFmtId="44" fontId="0" fillId="2" borderId="0" xfId="1" applyFont="1" applyFill="1"/>
    <xf numFmtId="0" fontId="3" fillId="0" borderId="0" xfId="0" applyFont="1" applyAlignment="1">
      <alignment horizontal="left"/>
    </xf>
    <xf numFmtId="0" fontId="3" fillId="0" borderId="0" xfId="0" applyFont="1"/>
    <xf numFmtId="44" fontId="3" fillId="0" borderId="0" xfId="1" applyFont="1" applyFill="1"/>
    <xf numFmtId="164" fontId="4" fillId="0" borderId="0" xfId="0" applyNumberFormat="1" applyFont="1" applyAlignment="1">
      <alignment horizontal="left"/>
    </xf>
    <xf numFmtId="0" fontId="4" fillId="0" borderId="0" xfId="0" applyFont="1"/>
    <xf numFmtId="44" fontId="4" fillId="0" borderId="0" xfId="1" applyFont="1" applyFill="1"/>
    <xf numFmtId="44" fontId="6" fillId="2" borderId="0" xfId="0" applyNumberFormat="1" applyFont="1" applyFill="1"/>
    <xf numFmtId="0" fontId="2" fillId="2" borderId="0" xfId="0" applyFont="1" applyFill="1"/>
    <xf numFmtId="0" fontId="2" fillId="0" borderId="0" xfId="0" applyFont="1"/>
    <xf numFmtId="0" fontId="0" fillId="2" borderId="0" xfId="0" applyFill="1" applyAlignment="1">
      <alignment wrapText="1"/>
    </xf>
    <xf numFmtId="0" fontId="2" fillId="0" borderId="0" xfId="0" applyFont="1" applyAlignment="1">
      <alignment wrapText="1"/>
    </xf>
    <xf numFmtId="0" fontId="8" fillId="0" borderId="0" xfId="0" applyFont="1" applyAlignment="1">
      <alignment wrapText="1"/>
    </xf>
    <xf numFmtId="0" fontId="8" fillId="2" borderId="0" xfId="0" applyFont="1" applyFill="1" applyAlignment="1">
      <alignment wrapText="1"/>
    </xf>
    <xf numFmtId="0" fontId="8" fillId="4" borderId="4" xfId="0" applyFont="1" applyFill="1" applyBorder="1" applyAlignment="1">
      <alignment wrapText="1"/>
    </xf>
    <xf numFmtId="0" fontId="8" fillId="4" borderId="6" xfId="0" applyFont="1" applyFill="1" applyBorder="1" applyAlignment="1">
      <alignment wrapText="1"/>
    </xf>
    <xf numFmtId="0" fontId="8" fillId="4" borderId="8" xfId="0" applyFont="1" applyFill="1" applyBorder="1" applyAlignment="1">
      <alignment wrapText="1"/>
    </xf>
    <xf numFmtId="44" fontId="8" fillId="4" borderId="5" xfId="0" applyNumberFormat="1" applyFont="1" applyFill="1" applyBorder="1"/>
    <xf numFmtId="44" fontId="8" fillId="4" borderId="7" xfId="0" applyNumberFormat="1" applyFont="1" applyFill="1" applyBorder="1"/>
    <xf numFmtId="44" fontId="8" fillId="4" borderId="9" xfId="0" applyNumberFormat="1" applyFont="1" applyFill="1" applyBorder="1"/>
    <xf numFmtId="0" fontId="0" fillId="0" borderId="0" xfId="0" pivotButton="1"/>
    <xf numFmtId="164" fontId="0" fillId="0" borderId="0" xfId="0" applyNumberFormat="1" applyAlignment="1">
      <alignment horizontal="left"/>
    </xf>
    <xf numFmtId="0" fontId="6" fillId="2" borderId="0" xfId="0" applyFont="1" applyFill="1"/>
    <xf numFmtId="0" fontId="8" fillId="0" borderId="0" xfId="0" applyFont="1" applyAlignment="1">
      <alignment horizontal="left"/>
    </xf>
    <xf numFmtId="44" fontId="6" fillId="2" borderId="0" xfId="1" applyFont="1" applyFill="1" applyAlignment="1">
      <alignment horizontal="center"/>
    </xf>
    <xf numFmtId="0" fontId="12" fillId="2" borderId="0" xfId="0" applyFont="1" applyFill="1" applyAlignment="1">
      <alignment horizontal="right"/>
    </xf>
    <xf numFmtId="0" fontId="12" fillId="0" borderId="0" xfId="0" applyFont="1" applyAlignment="1">
      <alignment horizontal="left"/>
    </xf>
    <xf numFmtId="0" fontId="6" fillId="0" borderId="0" xfId="0" applyFont="1"/>
    <xf numFmtId="44" fontId="6" fillId="0" borderId="0" xfId="1" applyFont="1" applyFill="1"/>
    <xf numFmtId="44" fontId="6" fillId="0" borderId="0" xfId="1" applyFont="1" applyFill="1" applyAlignment="1">
      <alignment horizontal="center"/>
    </xf>
    <xf numFmtId="0" fontId="5" fillId="2" borderId="0" xfId="0" applyFont="1" applyFill="1" applyAlignment="1">
      <alignment wrapText="1"/>
    </xf>
    <xf numFmtId="0" fontId="12" fillId="2" borderId="14" xfId="0" applyFont="1" applyFill="1" applyBorder="1"/>
    <xf numFmtId="44" fontId="6" fillId="2" borderId="14" xfId="1" applyFont="1" applyFill="1" applyBorder="1"/>
    <xf numFmtId="44" fontId="6" fillId="2" borderId="0" xfId="1" applyFont="1" applyFill="1" applyBorder="1"/>
    <xf numFmtId="44" fontId="5" fillId="2" borderId="16" xfId="1" applyFont="1" applyFill="1" applyBorder="1" applyAlignment="1">
      <alignment wrapText="1"/>
    </xf>
    <xf numFmtId="44" fontId="5" fillId="2" borderId="12" xfId="1" applyFont="1" applyFill="1" applyBorder="1" applyAlignment="1">
      <alignment wrapText="1"/>
    </xf>
    <xf numFmtId="44" fontId="5" fillId="2" borderId="15" xfId="1" applyFont="1" applyFill="1" applyBorder="1" applyAlignment="1">
      <alignment wrapText="1"/>
    </xf>
    <xf numFmtId="44" fontId="5" fillId="2" borderId="1" xfId="1" applyFont="1" applyFill="1" applyBorder="1" applyAlignment="1">
      <alignment wrapText="1"/>
    </xf>
    <xf numFmtId="0" fontId="12" fillId="2" borderId="15" xfId="0" applyFont="1" applyFill="1" applyBorder="1"/>
    <xf numFmtId="0" fontId="13" fillId="2" borderId="0" xfId="0" applyFont="1" applyFill="1" applyAlignment="1">
      <alignment horizontal="center"/>
    </xf>
    <xf numFmtId="44" fontId="6" fillId="2" borderId="17" xfId="1" applyFont="1" applyFill="1" applyBorder="1"/>
    <xf numFmtId="44" fontId="6" fillId="2" borderId="18" xfId="1" applyFont="1" applyFill="1" applyBorder="1"/>
    <xf numFmtId="44" fontId="6" fillId="2" borderId="21" xfId="1" applyFont="1" applyFill="1" applyBorder="1"/>
    <xf numFmtId="44" fontId="6" fillId="2" borderId="22" xfId="1" applyFont="1" applyFill="1" applyBorder="1"/>
    <xf numFmtId="44" fontId="6" fillId="2" borderId="19" xfId="1" applyFont="1" applyFill="1" applyBorder="1"/>
    <xf numFmtId="0" fontId="13" fillId="2" borderId="0" xfId="0" applyFont="1" applyFill="1"/>
    <xf numFmtId="44" fontId="6" fillId="2" borderId="17" xfId="1" applyFont="1" applyFill="1" applyBorder="1" applyAlignment="1">
      <alignment wrapText="1"/>
    </xf>
    <xf numFmtId="44" fontId="6" fillId="2" borderId="18" xfId="1" applyFont="1" applyFill="1" applyBorder="1" applyAlignment="1">
      <alignment wrapText="1"/>
    </xf>
    <xf numFmtId="0" fontId="5" fillId="0" borderId="0" xfId="0" applyFont="1" applyAlignment="1">
      <alignment horizontal="center"/>
    </xf>
    <xf numFmtId="0" fontId="14" fillId="4" borderId="10" xfId="2" applyFont="1" applyFill="1" applyBorder="1" applyAlignment="1">
      <alignment horizontal="center"/>
    </xf>
    <xf numFmtId="0" fontId="14" fillId="4" borderId="11" xfId="2" applyFont="1" applyFill="1" applyBorder="1" applyAlignment="1">
      <alignment horizontal="center"/>
    </xf>
    <xf numFmtId="0" fontId="12" fillId="2" borderId="0" xfId="0" applyFont="1" applyFill="1" applyAlignment="1">
      <alignment horizontal="left"/>
    </xf>
    <xf numFmtId="0" fontId="13" fillId="5" borderId="0" xfId="0" applyFont="1" applyFill="1" applyAlignment="1">
      <alignment horizontal="center"/>
    </xf>
    <xf numFmtId="0" fontId="0" fillId="2" borderId="0" xfId="0" applyFill="1"/>
    <xf numFmtId="0" fontId="5" fillId="2" borderId="0" xfId="0" applyFont="1" applyFill="1" applyAlignment="1">
      <alignment wrapText="1"/>
    </xf>
    <xf numFmtId="0" fontId="5" fillId="2" borderId="3" xfId="0" applyFont="1" applyFill="1" applyBorder="1" applyAlignment="1">
      <alignment wrapText="1"/>
    </xf>
    <xf numFmtId="0" fontId="5" fillId="2" borderId="19" xfId="0" applyFont="1" applyFill="1" applyBorder="1" applyAlignment="1">
      <alignment wrapText="1"/>
    </xf>
    <xf numFmtId="0" fontId="5" fillId="2" borderId="20" xfId="0" applyFont="1" applyFill="1" applyBorder="1" applyAlignment="1">
      <alignment wrapText="1"/>
    </xf>
    <xf numFmtId="0" fontId="5" fillId="2" borderId="12" xfId="0" applyFont="1" applyFill="1" applyBorder="1" applyAlignment="1">
      <alignment wrapText="1"/>
    </xf>
    <xf numFmtId="0" fontId="5" fillId="2" borderId="13" xfId="0" applyFont="1" applyFill="1" applyBorder="1" applyAlignment="1">
      <alignment wrapText="1"/>
    </xf>
    <xf numFmtId="0" fontId="12" fillId="2" borderId="0" xfId="0" applyFont="1" applyFill="1" applyAlignment="1">
      <alignment horizontal="center" wrapText="1"/>
    </xf>
    <xf numFmtId="0" fontId="10" fillId="3" borderId="0" xfId="0" applyFont="1" applyFill="1" applyAlignment="1">
      <alignment horizontal="center"/>
    </xf>
    <xf numFmtId="0" fontId="11" fillId="3" borderId="0" xfId="0" applyFont="1" applyFill="1" applyAlignment="1">
      <alignment horizontal="center"/>
    </xf>
    <xf numFmtId="0" fontId="9" fillId="3" borderId="0" xfId="0" applyFont="1" applyFill="1" applyAlignment="1">
      <alignment horizontal="center"/>
    </xf>
    <xf numFmtId="0" fontId="8" fillId="4" borderId="10" xfId="0" applyFont="1" applyFill="1" applyBorder="1" applyAlignment="1">
      <alignment horizontal="center" wrapText="1"/>
    </xf>
    <xf numFmtId="0" fontId="8" fillId="4" borderId="23" xfId="0" applyFont="1" applyFill="1" applyBorder="1" applyAlignment="1">
      <alignment horizontal="center" wrapText="1"/>
    </xf>
    <xf numFmtId="0" fontId="8" fillId="4" borderId="11" xfId="0" applyFont="1" applyFill="1" applyBorder="1" applyAlignment="1">
      <alignment horizontal="center" wrapText="1"/>
    </xf>
    <xf numFmtId="0" fontId="5" fillId="2" borderId="1" xfId="0" applyFont="1" applyFill="1" applyBorder="1" applyAlignment="1">
      <alignment wrapText="1"/>
    </xf>
    <xf numFmtId="0" fontId="5" fillId="2" borderId="2" xfId="0" applyFont="1" applyFill="1" applyBorder="1" applyAlignment="1">
      <alignment wrapText="1"/>
    </xf>
  </cellXfs>
  <cellStyles count="3">
    <cellStyle name="Currency" xfId="1" builtinId="4"/>
    <cellStyle name="Hyperlink" xfId="2" builtinId="8"/>
    <cellStyle name="Normal" xfId="0" builtinId="0"/>
  </cellStyles>
  <dxfs count="37">
    <dxf>
      <font>
        <b/>
        <i val="0"/>
        <color theme="2"/>
      </font>
      <fill>
        <patternFill patternType="lightDown">
          <fgColor theme="5" tint="0.79998168889431442"/>
          <bgColor theme="2" tint="-0.499984740745262"/>
        </patternFill>
      </fill>
    </dxf>
    <dxf>
      <fill>
        <patternFill>
          <bgColor theme="1"/>
        </patternFill>
      </fill>
    </dxf>
    <dxf>
      <fill>
        <patternFill>
          <bgColor theme="1"/>
        </patternFill>
      </fill>
    </dxf>
    <dxf>
      <fill>
        <patternFill>
          <bgColor theme="1"/>
        </patternFill>
      </fill>
    </dxf>
    <dxf>
      <fill>
        <patternFill>
          <bgColor theme="1"/>
        </patternFill>
      </fill>
    </dxf>
    <dxf>
      <font>
        <b/>
        <i val="0"/>
        <color theme="6" tint="-0.499984740745262"/>
      </font>
      <fill>
        <patternFill patternType="solid">
          <fgColor theme="6" tint="-0.499984740745262"/>
          <bgColor theme="2" tint="-0.24994659260841701"/>
        </patternFill>
      </fill>
    </dxf>
    <dxf>
      <font>
        <b/>
        <i val="0"/>
        <color rgb="FF00B050"/>
      </font>
    </dxf>
    <dxf>
      <fill>
        <patternFill>
          <bgColor theme="1"/>
        </patternFill>
      </fill>
    </dxf>
    <dxf>
      <fill>
        <patternFill>
          <bgColor theme="1"/>
        </patternFill>
      </fill>
    </dxf>
    <dxf>
      <fill>
        <patternFill>
          <bgColor theme="1"/>
        </patternFill>
      </fill>
    </dxf>
    <dxf>
      <numFmt numFmtId="34" formatCode="_(&quot;$&quot;* #,##0.00_);_(&quot;$&quot;* \(#,##0.00\);_(&quot;$&quot;* &quot;-&quot;??_);_(@_)"/>
    </dxf>
    <dxf>
      <font>
        <strike val="0"/>
        <outline val="0"/>
        <shadow val="0"/>
        <u val="none"/>
        <vertAlign val="baseline"/>
        <sz val="11"/>
        <color theme="1"/>
        <name val="Aptos"/>
        <family val="2"/>
        <scheme val="none"/>
      </font>
      <numFmt numFmtId="0" formatCode="General"/>
      <fill>
        <patternFill patternType="none">
          <fgColor indexed="64"/>
          <bgColor auto="1"/>
        </patternFill>
      </fill>
    </dxf>
    <dxf>
      <font>
        <strike val="0"/>
        <outline val="0"/>
        <shadow val="0"/>
        <u val="none"/>
        <vertAlign val="baseline"/>
        <sz val="11"/>
        <color theme="1"/>
        <name val="Aptos"/>
        <family val="2"/>
        <scheme val="none"/>
      </font>
      <fill>
        <patternFill patternType="none">
          <fgColor indexed="64"/>
          <bgColor auto="1"/>
        </patternFill>
      </fill>
    </dxf>
    <dxf>
      <font>
        <strike val="0"/>
        <outline val="0"/>
        <shadow val="0"/>
        <u val="none"/>
        <vertAlign val="baseline"/>
        <sz val="11"/>
        <color theme="1"/>
        <name val="Aptos"/>
        <family val="2"/>
        <scheme val="none"/>
      </font>
      <fill>
        <patternFill patternType="none">
          <fgColor indexed="64"/>
          <bgColor auto="1"/>
        </patternFill>
      </fill>
    </dxf>
    <dxf>
      <font>
        <strike val="0"/>
        <outline val="0"/>
        <shadow val="0"/>
        <u val="none"/>
        <vertAlign val="baseline"/>
        <sz val="11"/>
        <color theme="1"/>
        <name val="Aptos"/>
        <family val="2"/>
        <scheme val="none"/>
      </font>
      <fill>
        <patternFill patternType="none">
          <fgColor indexed="64"/>
          <bgColor auto="1"/>
        </patternFill>
      </fill>
    </dxf>
    <dxf>
      <font>
        <strike val="0"/>
        <outline val="0"/>
        <shadow val="0"/>
        <u val="none"/>
        <vertAlign val="baseline"/>
        <sz val="11"/>
        <color theme="1"/>
        <name val="Aptos"/>
        <family val="2"/>
        <scheme val="none"/>
      </font>
      <fill>
        <patternFill patternType="none">
          <fgColor indexed="64"/>
          <bgColor auto="1"/>
        </patternFill>
      </fill>
    </dxf>
    <dxf>
      <font>
        <strike val="0"/>
        <outline val="0"/>
        <shadow val="0"/>
        <u val="none"/>
        <vertAlign val="baseline"/>
        <sz val="11"/>
        <color theme="1"/>
        <name val="Aptos"/>
        <family val="2"/>
        <scheme val="none"/>
      </font>
      <numFmt numFmtId="164" formatCode="[$-409]d\-mmm;@"/>
      <fill>
        <patternFill patternType="none">
          <fgColor indexed="64"/>
          <bgColor auto="1"/>
        </patternFill>
      </fill>
      <alignment horizontal="left" vertical="bottom" textRotation="0" wrapText="0" indent="0" justifyLastLine="0" shrinkToFit="0" readingOrder="0"/>
    </dxf>
    <dxf>
      <font>
        <strike val="0"/>
        <outline val="0"/>
        <shadow val="0"/>
        <u val="none"/>
        <vertAlign val="baseline"/>
        <sz val="11"/>
        <color theme="1"/>
        <name val="Aptos"/>
        <family val="2"/>
        <scheme val="none"/>
      </font>
      <fill>
        <patternFill patternType="none">
          <fgColor indexed="64"/>
          <bgColor auto="1"/>
        </patternFill>
      </fill>
    </dxf>
    <dxf>
      <font>
        <b/>
        <i val="0"/>
        <strike val="0"/>
        <condense val="0"/>
        <extend val="0"/>
        <outline val="0"/>
        <shadow val="0"/>
        <u val="none"/>
        <vertAlign val="baseline"/>
        <sz val="11"/>
        <color theme="1"/>
        <name val="Aptos"/>
        <family val="2"/>
        <scheme val="none"/>
      </font>
      <fill>
        <patternFill patternType="none">
          <fgColor indexed="64"/>
          <bgColor auto="1"/>
        </patternFill>
      </fill>
    </dxf>
    <dxf>
      <font>
        <b val="0"/>
        <i val="0"/>
        <strike val="0"/>
        <condense val="0"/>
        <extend val="0"/>
        <outline val="0"/>
        <shadow val="0"/>
        <u val="none"/>
        <vertAlign val="baseline"/>
        <sz val="11"/>
        <color theme="0"/>
        <name val="Tenorite"/>
        <family val="2"/>
        <scheme val="minor"/>
      </font>
      <numFmt numFmtId="34" formatCode="_(&quot;$&quot;* #,##0.00_);_(&quot;$&quot;* \(#,##0.00\);_(&quot;$&quot;* &quot;-&quot;??_);_(@_)"/>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0"/>
        <name val="Tenorite"/>
        <family val="2"/>
        <scheme val="minor"/>
      </font>
      <fill>
        <patternFill patternType="none">
          <fgColor indexed="64"/>
          <bgColor indexed="65"/>
        </patternFill>
      </fill>
    </dxf>
    <dxf>
      <font>
        <b val="0"/>
        <i val="0"/>
        <strike val="0"/>
        <condense val="0"/>
        <extend val="0"/>
        <outline val="0"/>
        <shadow val="0"/>
        <u val="none"/>
        <vertAlign val="baseline"/>
        <sz val="11"/>
        <color theme="0"/>
        <name val="Tenorite"/>
        <family val="2"/>
        <scheme val="minor"/>
      </font>
      <fill>
        <patternFill patternType="none">
          <fgColor indexed="64"/>
          <bgColor indexed="65"/>
        </patternFill>
      </fill>
    </dxf>
    <dxf>
      <font>
        <b/>
        <i val="0"/>
        <strike val="0"/>
        <condense val="0"/>
        <extend val="0"/>
        <outline val="0"/>
        <shadow val="0"/>
        <u val="none"/>
        <vertAlign val="baseline"/>
        <sz val="11"/>
        <color theme="0"/>
        <name val="Tenorite"/>
        <scheme val="minor"/>
      </font>
      <fill>
        <patternFill patternType="none">
          <fgColor indexed="64"/>
          <bgColor indexed="65"/>
        </patternFill>
      </fill>
      <alignment horizontal="right" vertical="bottom" textRotation="0" wrapText="0" indent="0" justifyLastLine="0" shrinkToFit="0" readingOrder="0"/>
    </dxf>
    <dxf>
      <fill>
        <patternFill patternType="none">
          <fgColor indexed="64"/>
          <bgColor auto="1"/>
        </patternFill>
      </fill>
    </dxf>
    <dxf>
      <font>
        <b/>
      </font>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1"/>
        <name val="Tenorite"/>
        <family val="2"/>
        <scheme val="minor"/>
      </font>
      <fill>
        <patternFill patternType="none">
          <fgColor indexed="64"/>
          <bgColor auto="1"/>
        </patternFill>
      </fill>
    </dxf>
    <dxf>
      <numFmt numFmtId="34" formatCode="_(&quot;$&quot;* #,##0.00_);_(&quot;$&quot;* \(#,##0.00\);_(&quot;$&quot;* &quot;-&quot;??_);_(@_)"/>
    </dxf>
    <dxf>
      <font>
        <b/>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Project.xlsx]Sheet1!PivotTable2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800" b="1" cap="none" spc="0">
                <a:ln w="6600">
                  <a:solidFill>
                    <a:schemeClr val="accent2"/>
                  </a:solidFill>
                  <a:prstDash val="solid"/>
                </a:ln>
                <a:solidFill>
                  <a:schemeClr val="bg2">
                    <a:lumMod val="90000"/>
                  </a:schemeClr>
                </a:solidFill>
                <a:effectLst>
                  <a:outerShdw dist="38100" dir="2700000" algn="tl" rotWithShape="0">
                    <a:schemeClr val="accent2"/>
                  </a:outerShdw>
                </a:effectLst>
                <a:latin typeface="+mn-lt"/>
              </a:rPr>
              <a:t>DAILY EXPENDITURES</a:t>
            </a:r>
          </a:p>
        </c:rich>
      </c:tx>
      <c:layout>
        <c:manualLayout>
          <c:xMode val="edge"/>
          <c:yMode val="edge"/>
          <c:x val="0.29826065253859635"/>
          <c:y val="3.622048292075889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5">
                <a:lumMod val="75000"/>
              </a:schemeClr>
            </a:solidFill>
            <a:round/>
          </a:ln>
          <a:effectLst>
            <a:outerShdw blurRad="38100" dist="25400" dir="5400000" rotWithShape="0">
              <a:srgbClr val="000000">
                <a:alpha val="45000"/>
              </a:srgbClr>
            </a:outerShdw>
          </a:effectLst>
        </c:spPr>
        <c:marker>
          <c:symbol val="circle"/>
          <c:size val="6"/>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w="9525">
              <a:solidFill>
                <a:schemeClr val="accent5">
                  <a:lumMod val="75000"/>
                </a:schemeClr>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34925" cap="rnd">
              <a:solidFill>
                <a:schemeClr val="accent5">
                  <a:lumMod val="75000"/>
                </a:schemeClr>
              </a:solidFill>
              <a:round/>
            </a:ln>
            <a:effectLst>
              <a:outerShdw blurRad="38100" dist="25400" dir="5400000" rotWithShape="0">
                <a:srgbClr val="000000">
                  <a:alpha val="45000"/>
                </a:srgbClr>
              </a:outerShdw>
            </a:effectLst>
          </c:spPr>
          <c:marker>
            <c:symbol val="circle"/>
            <c:size val="6"/>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w="9525">
                <a:solidFill>
                  <a:schemeClr val="accent5">
                    <a:lumMod val="75000"/>
                  </a:schemeClr>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trendline>
            <c:spPr>
              <a:ln w="28575" cap="rnd">
                <a:solidFill>
                  <a:schemeClr val="accent1">
                    <a:lumMod val="75000"/>
                    <a:lumOff val="25000"/>
                  </a:schemeClr>
                </a:solidFill>
              </a:ln>
              <a:effectLst/>
            </c:spPr>
            <c:trendlineType val="linear"/>
            <c:dispRSqr val="0"/>
            <c:dispEq val="0"/>
          </c:trendline>
          <c:cat>
            <c:strRef>
              <c:f>Sheet1!$A$4:$A$32</c:f>
              <c:strCache>
                <c:ptCount val="28"/>
                <c:pt idx="0">
                  <c:v>1-Jul</c:v>
                </c:pt>
                <c:pt idx="1">
                  <c:v>2-Jul</c:v>
                </c:pt>
                <c:pt idx="2">
                  <c:v>4-Jul</c:v>
                </c:pt>
                <c:pt idx="3">
                  <c:v>5-Jul</c:v>
                </c:pt>
                <c:pt idx="4">
                  <c:v>6-Jul</c:v>
                </c:pt>
                <c:pt idx="5">
                  <c:v>8-Jul</c:v>
                </c:pt>
                <c:pt idx="6">
                  <c:v>9-Jul</c:v>
                </c:pt>
                <c:pt idx="7">
                  <c:v>10-Jul</c:v>
                </c:pt>
                <c:pt idx="8">
                  <c:v>11-Jul</c:v>
                </c:pt>
                <c:pt idx="9">
                  <c:v>12-Jul</c:v>
                </c:pt>
                <c:pt idx="10">
                  <c:v>13-Jul</c:v>
                </c:pt>
                <c:pt idx="11">
                  <c:v>14-Jul</c:v>
                </c:pt>
                <c:pt idx="12">
                  <c:v>15-Jul</c:v>
                </c:pt>
                <c:pt idx="13">
                  <c:v>16-Jul</c:v>
                </c:pt>
                <c:pt idx="14">
                  <c:v>17-Jul</c:v>
                </c:pt>
                <c:pt idx="15">
                  <c:v>18-Jul</c:v>
                </c:pt>
                <c:pt idx="16">
                  <c:v>19-Jul</c:v>
                </c:pt>
                <c:pt idx="17">
                  <c:v>21-Jul</c:v>
                </c:pt>
                <c:pt idx="18">
                  <c:v>22-Jul</c:v>
                </c:pt>
                <c:pt idx="19">
                  <c:v>23-Jul</c:v>
                </c:pt>
                <c:pt idx="20">
                  <c:v>24-Jul</c:v>
                </c:pt>
                <c:pt idx="21">
                  <c:v>25-Jul</c:v>
                </c:pt>
                <c:pt idx="22">
                  <c:v>26-Jul</c:v>
                </c:pt>
                <c:pt idx="23">
                  <c:v>27-Jul</c:v>
                </c:pt>
                <c:pt idx="24">
                  <c:v>28-Jul</c:v>
                </c:pt>
                <c:pt idx="25">
                  <c:v>29-Jul</c:v>
                </c:pt>
                <c:pt idx="26">
                  <c:v>30-Jul</c:v>
                </c:pt>
                <c:pt idx="27">
                  <c:v>31-Jul</c:v>
                </c:pt>
              </c:strCache>
            </c:strRef>
          </c:cat>
          <c:val>
            <c:numRef>
              <c:f>Sheet1!$B$4:$B$32</c:f>
              <c:numCache>
                <c:formatCode>_("$"* #,##0.00_);_("$"* \(#,##0.00\);_("$"* "-"??_);_(@_)</c:formatCode>
                <c:ptCount val="28"/>
                <c:pt idx="0">
                  <c:v>562.11</c:v>
                </c:pt>
                <c:pt idx="1">
                  <c:v>95.94</c:v>
                </c:pt>
                <c:pt idx="2">
                  <c:v>154.49</c:v>
                </c:pt>
                <c:pt idx="3">
                  <c:v>61.51</c:v>
                </c:pt>
                <c:pt idx="4">
                  <c:v>2.99</c:v>
                </c:pt>
                <c:pt idx="5">
                  <c:v>175.17000000000002</c:v>
                </c:pt>
                <c:pt idx="6">
                  <c:v>113.13</c:v>
                </c:pt>
                <c:pt idx="7">
                  <c:v>193.10000000000002</c:v>
                </c:pt>
                <c:pt idx="8">
                  <c:v>96.53</c:v>
                </c:pt>
                <c:pt idx="9">
                  <c:v>5.34</c:v>
                </c:pt>
                <c:pt idx="10">
                  <c:v>290.74</c:v>
                </c:pt>
                <c:pt idx="11">
                  <c:v>128</c:v>
                </c:pt>
                <c:pt idx="12">
                  <c:v>98.85</c:v>
                </c:pt>
                <c:pt idx="13">
                  <c:v>1782.85</c:v>
                </c:pt>
                <c:pt idx="14">
                  <c:v>12</c:v>
                </c:pt>
                <c:pt idx="15">
                  <c:v>360.89</c:v>
                </c:pt>
                <c:pt idx="16">
                  <c:v>33.33</c:v>
                </c:pt>
                <c:pt idx="17">
                  <c:v>214.66</c:v>
                </c:pt>
                <c:pt idx="18">
                  <c:v>87.62</c:v>
                </c:pt>
                <c:pt idx="19">
                  <c:v>92.41</c:v>
                </c:pt>
                <c:pt idx="20">
                  <c:v>25.490000000000002</c:v>
                </c:pt>
                <c:pt idx="21">
                  <c:v>67.930000000000007</c:v>
                </c:pt>
                <c:pt idx="22">
                  <c:v>3</c:v>
                </c:pt>
                <c:pt idx="23">
                  <c:v>144.19</c:v>
                </c:pt>
                <c:pt idx="24">
                  <c:v>119.58000000000001</c:v>
                </c:pt>
                <c:pt idx="25">
                  <c:v>232.65</c:v>
                </c:pt>
                <c:pt idx="26">
                  <c:v>93.26</c:v>
                </c:pt>
                <c:pt idx="27">
                  <c:v>23</c:v>
                </c:pt>
              </c:numCache>
            </c:numRef>
          </c:val>
          <c:smooth val="0"/>
          <c:extLst>
            <c:ext xmlns:c16="http://schemas.microsoft.com/office/drawing/2014/chart" uri="{C3380CC4-5D6E-409C-BE32-E72D297353CC}">
              <c16:uniqueId val="{00000000-7F05-4485-B664-B3C68B4120C5}"/>
            </c:ext>
          </c:extLst>
        </c:ser>
        <c:dLbls>
          <c:showLegendKey val="0"/>
          <c:showVal val="0"/>
          <c:showCatName val="0"/>
          <c:showSerName val="0"/>
          <c:showPercent val="0"/>
          <c:showBubbleSize val="0"/>
        </c:dLbls>
        <c:marker val="1"/>
        <c:smooth val="0"/>
        <c:axId val="993723935"/>
        <c:axId val="1068562287"/>
      </c:lineChart>
      <c:catAx>
        <c:axId val="99372393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5400000" spcFirstLastPara="1" vertOverflow="ellipsis" wrap="square" anchor="ctr" anchorCtr="1"/>
          <a:lstStyle/>
          <a:p>
            <a:pPr>
              <a:defRPr sz="900" b="1" i="0" u="none" strike="noStrike" kern="1200" baseline="0">
                <a:solidFill>
                  <a:schemeClr val="bg1"/>
                </a:solidFill>
                <a:latin typeface="+mn-lt"/>
                <a:ea typeface="+mn-ea"/>
                <a:cs typeface="+mn-cs"/>
              </a:defRPr>
            </a:pPr>
            <a:endParaRPr lang="en-US"/>
          </a:p>
        </c:txPr>
        <c:crossAx val="1068562287"/>
        <c:crosses val="autoZero"/>
        <c:auto val="1"/>
        <c:lblAlgn val="ctr"/>
        <c:lblOffset val="100"/>
        <c:noMultiLvlLbl val="0"/>
      </c:catAx>
      <c:valAx>
        <c:axId val="106856228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93723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Project.xlsx]July Dashboard!PivotTable3</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2400" b="1" cap="none" spc="0">
                <a:ln w="6600">
                  <a:solidFill>
                    <a:schemeClr val="accent2"/>
                  </a:solidFill>
                  <a:prstDash val="solid"/>
                </a:ln>
                <a:solidFill>
                  <a:schemeClr val="tx2">
                    <a:lumMod val="20000"/>
                    <a:lumOff val="80000"/>
                  </a:schemeClr>
                </a:solidFill>
                <a:effectLst>
                  <a:outerShdw dist="38100" dir="2700000" algn="tl" rotWithShape="0">
                    <a:schemeClr val="accent2"/>
                  </a:outerShdw>
                </a:effectLst>
              </a:rPr>
              <a:t>TOTAL EXPENSES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pivotFmt>
      <c:pivotFmt>
        <c:idx val="15"/>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pivotFmt>
      <c:pivotFmt>
        <c:idx val="16"/>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pivotFmt>
      <c:pivotFmt>
        <c:idx val="17"/>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pivotFmt>
      <c:pivotFmt>
        <c:idx val="18"/>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pivotFmt>
      <c:pivotFmt>
        <c:idx val="19"/>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pivotFmt>
      <c:pivotFmt>
        <c:idx val="21"/>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pivotFmt>
      <c:pivotFmt>
        <c:idx val="22"/>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pivotFmt>
      <c:pivotFmt>
        <c:idx val="23"/>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pivotFmt>
      <c:pivotFmt>
        <c:idx val="24"/>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pivotFmt>
    </c:pivotFmts>
    <c:plotArea>
      <c:layout/>
      <c:pieChart>
        <c:varyColors val="1"/>
        <c:ser>
          <c:idx val="0"/>
          <c:order val="0"/>
          <c:tx>
            <c:strRef>
              <c:f>'July Dashboard'!$C$32</c:f>
              <c:strCache>
                <c:ptCount val="1"/>
                <c:pt idx="0">
                  <c:v>Total</c:v>
                </c:pt>
              </c:strCache>
            </c:strRef>
          </c:tx>
          <c:dPt>
            <c:idx val="0"/>
            <c:bubble3D val="0"/>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extLst>
              <c:ext xmlns:c16="http://schemas.microsoft.com/office/drawing/2014/chart" uri="{C3380CC4-5D6E-409C-BE32-E72D297353CC}">
                <c16:uniqueId val="{00000001-9A70-47B6-8BC5-90B94F2EB9D6}"/>
              </c:ext>
            </c:extLst>
          </c:dPt>
          <c:dPt>
            <c:idx val="1"/>
            <c:bubble3D val="0"/>
            <c:spPr>
              <a:gradFill rotWithShape="1">
                <a:gsLst>
                  <a:gs pos="0">
                    <a:schemeClr val="accent2"/>
                  </a:gs>
                  <a:gs pos="90000">
                    <a:schemeClr val="accent2">
                      <a:shade val="100000"/>
                    </a:schemeClr>
                  </a:gs>
                  <a:gs pos="100000">
                    <a:schemeClr val="accent2">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extLst>
              <c:ext xmlns:c16="http://schemas.microsoft.com/office/drawing/2014/chart" uri="{C3380CC4-5D6E-409C-BE32-E72D297353CC}">
                <c16:uniqueId val="{00000003-9A70-47B6-8BC5-90B94F2EB9D6}"/>
              </c:ext>
            </c:extLst>
          </c:dPt>
          <c:dPt>
            <c:idx val="2"/>
            <c:bubble3D val="0"/>
            <c:spPr>
              <a:gradFill rotWithShape="1">
                <a:gsLst>
                  <a:gs pos="0">
                    <a:schemeClr val="accent3"/>
                  </a:gs>
                  <a:gs pos="90000">
                    <a:schemeClr val="accent3">
                      <a:shade val="100000"/>
                    </a:schemeClr>
                  </a:gs>
                  <a:gs pos="100000">
                    <a:schemeClr val="accent3">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extLst>
              <c:ext xmlns:c16="http://schemas.microsoft.com/office/drawing/2014/chart" uri="{C3380CC4-5D6E-409C-BE32-E72D297353CC}">
                <c16:uniqueId val="{00000005-9A70-47B6-8BC5-90B94F2EB9D6}"/>
              </c:ext>
            </c:extLst>
          </c:dPt>
          <c:dPt>
            <c:idx val="3"/>
            <c:bubble3D val="0"/>
            <c:spPr>
              <a:gradFill rotWithShape="1">
                <a:gsLst>
                  <a:gs pos="0">
                    <a:schemeClr val="accent4"/>
                  </a:gs>
                  <a:gs pos="90000">
                    <a:schemeClr val="accent4">
                      <a:shade val="100000"/>
                    </a:schemeClr>
                  </a:gs>
                  <a:gs pos="100000">
                    <a:schemeClr val="accent4">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extLst>
              <c:ext xmlns:c16="http://schemas.microsoft.com/office/drawing/2014/chart" uri="{C3380CC4-5D6E-409C-BE32-E72D297353CC}">
                <c16:uniqueId val="{00000007-9A70-47B6-8BC5-90B94F2EB9D6}"/>
              </c:ext>
            </c:extLst>
          </c:dPt>
          <c:dPt>
            <c:idx val="4"/>
            <c:bubble3D val="0"/>
            <c:spPr>
              <a:gradFill rotWithShape="1">
                <a:gsLst>
                  <a:gs pos="0">
                    <a:schemeClr val="accent5"/>
                  </a:gs>
                  <a:gs pos="90000">
                    <a:schemeClr val="accent5">
                      <a:shade val="100000"/>
                    </a:schemeClr>
                  </a:gs>
                  <a:gs pos="100000">
                    <a:schemeClr val="accent5">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extLst>
              <c:ext xmlns:c16="http://schemas.microsoft.com/office/drawing/2014/chart" uri="{C3380CC4-5D6E-409C-BE32-E72D297353CC}">
                <c16:uniqueId val="{00000009-9A70-47B6-8BC5-90B94F2EB9D6}"/>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'July Dashboard'!$B$33:$B$38</c:f>
              <c:strCache>
                <c:ptCount val="5"/>
                <c:pt idx="0">
                  <c:v>Income</c:v>
                </c:pt>
                <c:pt idx="1">
                  <c:v>Other</c:v>
                </c:pt>
                <c:pt idx="2">
                  <c:v>Planned</c:v>
                </c:pt>
                <c:pt idx="3">
                  <c:v>Recreational</c:v>
                </c:pt>
                <c:pt idx="4">
                  <c:v>Staple</c:v>
                </c:pt>
              </c:strCache>
            </c:strRef>
          </c:cat>
          <c:val>
            <c:numRef>
              <c:f>'July Dashboard'!$C$33:$C$38</c:f>
              <c:numCache>
                <c:formatCode>_("$"* #,##0.00_);_("$"* \(#,##0.00\);_("$"* "-"??_);_(@_)</c:formatCode>
                <c:ptCount val="5"/>
                <c:pt idx="0">
                  <c:v>-3426.7299999999996</c:v>
                </c:pt>
                <c:pt idx="1">
                  <c:v>302.71000000000004</c:v>
                </c:pt>
                <c:pt idx="2">
                  <c:v>2414.54</c:v>
                </c:pt>
                <c:pt idx="3">
                  <c:v>1414.5600000000002</c:v>
                </c:pt>
                <c:pt idx="4">
                  <c:v>1138.9499999999998</c:v>
                </c:pt>
              </c:numCache>
            </c:numRef>
          </c:val>
          <c:extLst>
            <c:ext xmlns:c16="http://schemas.microsoft.com/office/drawing/2014/chart" uri="{C3380CC4-5D6E-409C-BE32-E72D297353CC}">
              <c16:uniqueId val="{0000000A-9A70-47B6-8BC5-90B94F2EB9D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r>
              <a:rPr lang="en-US" b="1" cap="none" spc="0">
                <a:ln w="6600">
                  <a:solidFill>
                    <a:schemeClr val="accent2"/>
                  </a:solidFill>
                  <a:prstDash val="solid"/>
                </a:ln>
                <a:solidFill>
                  <a:srgbClr val="FFFFFF"/>
                </a:solidFill>
                <a:effectLst>
                  <a:outerShdw dist="38100" dir="2700000" algn="tl" rotWithShape="0">
                    <a:schemeClr val="accent2"/>
                  </a:outerShdw>
                </a:effectLst>
              </a:rPr>
              <a:t>Budgeted v.</a:t>
            </a:r>
            <a:r>
              <a:rPr lang="en-US" b="1" cap="none" spc="0" baseline="0">
                <a:ln w="6600">
                  <a:solidFill>
                    <a:schemeClr val="accent2"/>
                  </a:solidFill>
                  <a:prstDash val="solid"/>
                </a:ln>
                <a:solidFill>
                  <a:srgbClr val="FFFFFF"/>
                </a:solidFill>
                <a:effectLst>
                  <a:outerShdw dist="38100" dir="2700000" algn="tl" rotWithShape="0">
                    <a:schemeClr val="accent2"/>
                  </a:outerShdw>
                </a:effectLst>
              </a:rPr>
              <a:t> Actual</a:t>
            </a:r>
            <a:endParaRPr lang="en-US" b="1" cap="none" spc="0">
              <a:ln w="6600">
                <a:solidFill>
                  <a:schemeClr val="accent2"/>
                </a:solidFill>
                <a:prstDash val="solid"/>
              </a:ln>
              <a:solidFill>
                <a:srgbClr val="FFFFFF"/>
              </a:solidFill>
              <a:effectLst>
                <a:outerShdw dist="38100" dir="2700000" algn="tl" rotWithShape="0">
                  <a:schemeClr val="accent2"/>
                </a:outerShdw>
              </a:effectLst>
            </a:endParaRPr>
          </a:p>
        </c:rich>
      </c:tx>
      <c:overlay val="0"/>
      <c:spPr>
        <a:noFill/>
        <a:ln>
          <a:noFill/>
        </a:ln>
        <a:effectLst/>
      </c:spPr>
      <c:txPr>
        <a:bodyPr rot="0" spcFirstLastPara="1" vertOverflow="ellipsis" vert="horz" wrap="square" anchor="ctr" anchorCtr="1"/>
        <a:lstStyle/>
        <a:p>
          <a:pPr>
            <a:defRPr sz="14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title>
    <c:autoTitleDeleted val="0"/>
    <c:plotArea>
      <c:layout/>
      <c:barChart>
        <c:barDir val="col"/>
        <c:grouping val="clustered"/>
        <c:varyColors val="0"/>
        <c:ser>
          <c:idx val="0"/>
          <c:order val="0"/>
          <c:tx>
            <c:strRef>
              <c:f>'July Dashboard'!$G$8</c:f>
              <c:strCache>
                <c:ptCount val="1"/>
              </c:strCache>
            </c:strRef>
          </c:tx>
          <c:spPr>
            <a:solidFill>
              <a:schemeClr val="accent1"/>
            </a:solidFill>
            <a:ln>
              <a:noFill/>
            </a:ln>
            <a:effectLst/>
          </c:spPr>
          <c:invertIfNegative val="0"/>
          <c:cat>
            <c:strRef>
              <c:f>'July Dashboard'!$F$9:$F$21</c:f>
              <c:strCache>
                <c:ptCount val="13"/>
                <c:pt idx="0">
                  <c:v>Other Income</c:v>
                </c:pt>
                <c:pt idx="1">
                  <c:v>Paycheck</c:v>
                </c:pt>
                <c:pt idx="2">
                  <c:v>Dining Out/Shopping</c:v>
                </c:pt>
                <c:pt idx="3">
                  <c:v>Gas</c:v>
                </c:pt>
                <c:pt idx="4">
                  <c:v>Grocery Store/Phramacy</c:v>
                </c:pt>
                <c:pt idx="5">
                  <c:v>Home Projects &amp; Repairs</c:v>
                </c:pt>
                <c:pt idx="6">
                  <c:v>Mortgage</c:v>
                </c:pt>
                <c:pt idx="7">
                  <c:v>Utilities</c:v>
                </c:pt>
                <c:pt idx="8">
                  <c:v>Other - Need</c:v>
                </c:pt>
                <c:pt idx="9">
                  <c:v>Other - Want</c:v>
                </c:pt>
                <c:pt idx="10">
                  <c:v>Pet </c:v>
                </c:pt>
                <c:pt idx="11">
                  <c:v>Student Loans</c:v>
                </c:pt>
                <c:pt idx="12">
                  <c:v>Subscriptions</c:v>
                </c:pt>
              </c:strCache>
            </c:strRef>
          </c:cat>
          <c:val>
            <c:numRef>
              <c:f>'July Dashboard'!$G$9:$G$21</c:f>
              <c:numCache>
                <c:formatCode>General</c:formatCode>
                <c:ptCount val="13"/>
              </c:numCache>
            </c:numRef>
          </c:val>
          <c:extLst>
            <c:ext xmlns:c16="http://schemas.microsoft.com/office/drawing/2014/chart" uri="{C3380CC4-5D6E-409C-BE32-E72D297353CC}">
              <c16:uniqueId val="{00000000-8B82-4BAF-BD4E-13FAEFF6DC89}"/>
            </c:ext>
          </c:extLst>
        </c:ser>
        <c:ser>
          <c:idx val="1"/>
          <c:order val="1"/>
          <c:tx>
            <c:strRef>
              <c:f>'July Dashboard'!$H$8</c:f>
              <c:strCache>
                <c:ptCount val="1"/>
                <c:pt idx="0">
                  <c:v>Budget</c:v>
                </c:pt>
              </c:strCache>
            </c:strRef>
          </c:tx>
          <c:spPr>
            <a:solidFill>
              <a:schemeClr val="accent2"/>
            </a:solidFill>
            <a:ln>
              <a:noFill/>
            </a:ln>
            <a:effectLst>
              <a:glow>
                <a:schemeClr val="accent2">
                  <a:lumMod val="40000"/>
                  <a:lumOff val="60000"/>
                  <a:alpha val="40000"/>
                </a:schemeClr>
              </a:glow>
            </a:effectLst>
            <a:scene3d>
              <a:camera prst="orthographicFront"/>
              <a:lightRig rig="threePt" dir="t"/>
            </a:scene3d>
            <a:sp3d prstMaterial="matte">
              <a:bevelT w="63500" h="63500" prst="artDeco"/>
              <a:contourClr>
                <a:srgbClr val="000000"/>
              </a:contourClr>
            </a:sp3d>
          </c:spPr>
          <c:invertIfNegative val="0"/>
          <c:cat>
            <c:strRef>
              <c:f>'July Dashboard'!$F$9:$F$21</c:f>
              <c:strCache>
                <c:ptCount val="13"/>
                <c:pt idx="0">
                  <c:v>Other Income</c:v>
                </c:pt>
                <c:pt idx="1">
                  <c:v>Paycheck</c:v>
                </c:pt>
                <c:pt idx="2">
                  <c:v>Dining Out/Shopping</c:v>
                </c:pt>
                <c:pt idx="3">
                  <c:v>Gas</c:v>
                </c:pt>
                <c:pt idx="4">
                  <c:v>Grocery Store/Phramacy</c:v>
                </c:pt>
                <c:pt idx="5">
                  <c:v>Home Projects &amp; Repairs</c:v>
                </c:pt>
                <c:pt idx="6">
                  <c:v>Mortgage</c:v>
                </c:pt>
                <c:pt idx="7">
                  <c:v>Utilities</c:v>
                </c:pt>
                <c:pt idx="8">
                  <c:v>Other - Need</c:v>
                </c:pt>
                <c:pt idx="9">
                  <c:v>Other - Want</c:v>
                </c:pt>
                <c:pt idx="10">
                  <c:v>Pet </c:v>
                </c:pt>
                <c:pt idx="11">
                  <c:v>Student Loans</c:v>
                </c:pt>
                <c:pt idx="12">
                  <c:v>Subscriptions</c:v>
                </c:pt>
              </c:strCache>
            </c:strRef>
          </c:cat>
          <c:val>
            <c:numRef>
              <c:f>'July Dashboard'!$H$9:$H$21</c:f>
              <c:numCache>
                <c:formatCode>_("$"* #,##0.00_);_("$"* \(#,##0.00\);_("$"* "-"??_);_(@_)</c:formatCode>
                <c:ptCount val="13"/>
                <c:pt idx="0">
                  <c:v>1000</c:v>
                </c:pt>
                <c:pt idx="1">
                  <c:v>3000</c:v>
                </c:pt>
                <c:pt idx="2">
                  <c:v>500</c:v>
                </c:pt>
                <c:pt idx="3">
                  <c:v>300</c:v>
                </c:pt>
                <c:pt idx="4">
                  <c:v>500</c:v>
                </c:pt>
                <c:pt idx="5">
                  <c:v>1000</c:v>
                </c:pt>
                <c:pt idx="6">
                  <c:v>450</c:v>
                </c:pt>
                <c:pt idx="7">
                  <c:v>250</c:v>
                </c:pt>
                <c:pt idx="8">
                  <c:v>250</c:v>
                </c:pt>
                <c:pt idx="9">
                  <c:v>100</c:v>
                </c:pt>
                <c:pt idx="10">
                  <c:v>150</c:v>
                </c:pt>
                <c:pt idx="11">
                  <c:v>300</c:v>
                </c:pt>
                <c:pt idx="12">
                  <c:v>200</c:v>
                </c:pt>
              </c:numCache>
            </c:numRef>
          </c:val>
          <c:extLst>
            <c:ext xmlns:c16="http://schemas.microsoft.com/office/drawing/2014/chart" uri="{C3380CC4-5D6E-409C-BE32-E72D297353CC}">
              <c16:uniqueId val="{00000001-8B82-4BAF-BD4E-13FAEFF6DC89}"/>
            </c:ext>
          </c:extLst>
        </c:ser>
        <c:dLbls>
          <c:showLegendKey val="0"/>
          <c:showVal val="0"/>
          <c:showCatName val="0"/>
          <c:showSerName val="0"/>
          <c:showPercent val="0"/>
          <c:showBubbleSize val="0"/>
        </c:dLbls>
        <c:gapWidth val="70"/>
        <c:overlap val="77"/>
        <c:axId val="1073144767"/>
        <c:axId val="992512447"/>
      </c:barChart>
      <c:lineChart>
        <c:grouping val="standard"/>
        <c:varyColors val="0"/>
        <c:ser>
          <c:idx val="2"/>
          <c:order val="2"/>
          <c:tx>
            <c:strRef>
              <c:f>'July Dashboard'!$I$8</c:f>
              <c:strCache>
                <c:ptCount val="1"/>
                <c:pt idx="0">
                  <c:v>Actual</c:v>
                </c:pt>
              </c:strCache>
            </c:strRef>
          </c:tx>
          <c:spPr>
            <a:ln w="28575" cap="rnd">
              <a:noFill/>
              <a:round/>
            </a:ln>
            <a:effectLst>
              <a:glow>
                <a:schemeClr val="accent5">
                  <a:lumMod val="60000"/>
                  <a:lumOff val="40000"/>
                </a:schemeClr>
              </a:glow>
            </a:effectLst>
          </c:spPr>
          <c:marker>
            <c:symbol val="dash"/>
            <c:size val="27"/>
            <c:spPr>
              <a:solidFill>
                <a:schemeClr val="accent5">
                  <a:lumMod val="75000"/>
                </a:schemeClr>
              </a:solidFill>
              <a:ln w="9525">
                <a:noFill/>
              </a:ln>
              <a:effectLst>
                <a:glow>
                  <a:schemeClr val="accent5">
                    <a:lumMod val="60000"/>
                    <a:lumOff val="40000"/>
                  </a:schemeClr>
                </a:glow>
              </a:effectLst>
              <a:scene3d>
                <a:camera prst="orthographicFront"/>
                <a:lightRig rig="threePt" dir="t"/>
              </a:scene3d>
              <a:sp3d prstMaterial="matte">
                <a:bevelT w="63500" h="63500" prst="artDeco"/>
                <a:contourClr>
                  <a:srgbClr val="000000"/>
                </a:contourClr>
              </a:sp3d>
            </c:spPr>
          </c:marker>
          <c:cat>
            <c:strRef>
              <c:f>'July Dashboard'!$F$9:$F$21</c:f>
              <c:strCache>
                <c:ptCount val="13"/>
                <c:pt idx="0">
                  <c:v>Other Income</c:v>
                </c:pt>
                <c:pt idx="1">
                  <c:v>Paycheck</c:v>
                </c:pt>
                <c:pt idx="2">
                  <c:v>Dining Out/Shopping</c:v>
                </c:pt>
                <c:pt idx="3">
                  <c:v>Gas</c:v>
                </c:pt>
                <c:pt idx="4">
                  <c:v>Grocery Store/Phramacy</c:v>
                </c:pt>
                <c:pt idx="5">
                  <c:v>Home Projects &amp; Repairs</c:v>
                </c:pt>
                <c:pt idx="6">
                  <c:v>Mortgage</c:v>
                </c:pt>
                <c:pt idx="7">
                  <c:v>Utilities</c:v>
                </c:pt>
                <c:pt idx="8">
                  <c:v>Other - Need</c:v>
                </c:pt>
                <c:pt idx="9">
                  <c:v>Other - Want</c:v>
                </c:pt>
                <c:pt idx="10">
                  <c:v>Pet </c:v>
                </c:pt>
                <c:pt idx="11">
                  <c:v>Student Loans</c:v>
                </c:pt>
                <c:pt idx="12">
                  <c:v>Subscriptions</c:v>
                </c:pt>
              </c:strCache>
            </c:strRef>
          </c:cat>
          <c:val>
            <c:numRef>
              <c:f>'July Dashboard'!$I$9:$I$21</c:f>
              <c:numCache>
                <c:formatCode>_("$"* #,##0.00_);_("$"* \(#,##0.00\);_("$"* "-"??_);_(@_)</c:formatCode>
                <c:ptCount val="13"/>
                <c:pt idx="0">
                  <c:v>2544.1399999999994</c:v>
                </c:pt>
                <c:pt idx="1">
                  <c:v>2574.67</c:v>
                </c:pt>
                <c:pt idx="2">
                  <c:v>902.95</c:v>
                </c:pt>
                <c:pt idx="3">
                  <c:v>271.93</c:v>
                </c:pt>
                <c:pt idx="4">
                  <c:v>243.51999999999998</c:v>
                </c:pt>
                <c:pt idx="5">
                  <c:v>1349.94</c:v>
                </c:pt>
                <c:pt idx="6">
                  <c:v>448</c:v>
                </c:pt>
                <c:pt idx="7">
                  <c:v>236.21</c:v>
                </c:pt>
                <c:pt idx="8">
                  <c:v>0</c:v>
                </c:pt>
                <c:pt idx="9">
                  <c:v>43</c:v>
                </c:pt>
                <c:pt idx="10">
                  <c:v>104.47</c:v>
                </c:pt>
                <c:pt idx="11">
                  <c:v>252.07</c:v>
                </c:pt>
                <c:pt idx="12">
                  <c:v>150.11000000000001</c:v>
                </c:pt>
              </c:numCache>
            </c:numRef>
          </c:val>
          <c:smooth val="0"/>
          <c:extLst>
            <c:ext xmlns:c16="http://schemas.microsoft.com/office/drawing/2014/chart" uri="{C3380CC4-5D6E-409C-BE32-E72D297353CC}">
              <c16:uniqueId val="{00000002-8B82-4BAF-BD4E-13FAEFF6DC89}"/>
            </c:ext>
          </c:extLst>
        </c:ser>
        <c:dLbls>
          <c:showLegendKey val="0"/>
          <c:showVal val="0"/>
          <c:showCatName val="0"/>
          <c:showSerName val="0"/>
          <c:showPercent val="0"/>
          <c:showBubbleSize val="0"/>
        </c:dLbls>
        <c:marker val="1"/>
        <c:smooth val="0"/>
        <c:axId val="1073144767"/>
        <c:axId val="992512447"/>
      </c:lineChart>
      <c:catAx>
        <c:axId val="1073144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bg1"/>
                </a:solidFill>
                <a:latin typeface="+mn-lt"/>
                <a:ea typeface="+mn-ea"/>
                <a:cs typeface="+mn-cs"/>
              </a:defRPr>
            </a:pPr>
            <a:endParaRPr lang="en-US"/>
          </a:p>
        </c:txPr>
        <c:crossAx val="992512447"/>
        <c:crosses val="autoZero"/>
        <c:auto val="1"/>
        <c:lblAlgn val="ctr"/>
        <c:lblOffset val="100"/>
        <c:noMultiLvlLbl val="0"/>
      </c:catAx>
      <c:valAx>
        <c:axId val="992512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0" spcFirstLastPara="1" vertOverflow="ellipsis" wrap="square" anchor="ctr" anchorCtr="1"/>
          <a:lstStyle/>
          <a:p>
            <a:pPr>
              <a:defRPr sz="1000" b="0" i="0" u="none" strike="noStrike" kern="1200" baseline="0">
                <a:solidFill>
                  <a:schemeClr val="bg1"/>
                </a:solidFill>
                <a:latin typeface="+mn-lt"/>
                <a:ea typeface="+mn-ea"/>
                <a:cs typeface="+mn-cs"/>
              </a:defRPr>
            </a:pPr>
            <a:endParaRPr lang="en-US"/>
          </a:p>
        </c:txPr>
        <c:crossAx val="1073144767"/>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Project.xlsx]Sheet2!PivotTable6</c:name>
    <c:fmtId val="0"/>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pieChart>
        <c:varyColors val="1"/>
        <c:ser>
          <c:idx val="0"/>
          <c:order val="0"/>
          <c:tx>
            <c:strRef>
              <c:f>Sheet2!$B$3</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C69C-4F88-A50F-7E740FF5528E}"/>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C69C-4F88-A50F-7E740FF5528E}"/>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C69C-4F88-A50F-7E740FF5528E}"/>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C69C-4F88-A50F-7E740FF5528E}"/>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9-C69C-4F88-A50F-7E740FF5528E}"/>
              </c:ext>
            </c:extLst>
          </c:dPt>
          <c:dPt>
            <c:idx val="5"/>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B-C69C-4F88-A50F-7E740FF5528E}"/>
              </c:ext>
            </c:extLst>
          </c:dPt>
          <c:dPt>
            <c:idx val="6"/>
            <c:bubble3D val="0"/>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extLst>
              <c:ext xmlns:c16="http://schemas.microsoft.com/office/drawing/2014/chart" uri="{C3380CC4-5D6E-409C-BE32-E72D297353CC}">
                <c16:uniqueId val="{0000000D-C69C-4F88-A50F-7E740FF5528E}"/>
              </c:ext>
            </c:extLst>
          </c:dPt>
          <c:dPt>
            <c:idx val="7"/>
            <c:bubble3D val="0"/>
            <c:spPr>
              <a:pattFill prst="ltUpDiag">
                <a:fgClr>
                  <a:schemeClr val="accent2">
                    <a:lumMod val="60000"/>
                  </a:schemeClr>
                </a:fgClr>
                <a:bgClr>
                  <a:schemeClr val="accent2">
                    <a:lumMod val="60000"/>
                    <a:lumMod val="20000"/>
                    <a:lumOff val="80000"/>
                  </a:schemeClr>
                </a:bgClr>
              </a:pattFill>
              <a:ln w="19050">
                <a:solidFill>
                  <a:schemeClr val="lt1"/>
                </a:solidFill>
              </a:ln>
              <a:effectLst>
                <a:innerShdw blurRad="114300">
                  <a:schemeClr val="accent2">
                    <a:lumMod val="60000"/>
                  </a:schemeClr>
                </a:innerShdw>
              </a:effectLst>
            </c:spPr>
            <c:extLst>
              <c:ext xmlns:c16="http://schemas.microsoft.com/office/drawing/2014/chart" uri="{C3380CC4-5D6E-409C-BE32-E72D297353CC}">
                <c16:uniqueId val="{0000000F-C69C-4F88-A50F-7E740FF5528E}"/>
              </c:ext>
            </c:extLst>
          </c:dPt>
          <c:dPt>
            <c:idx val="8"/>
            <c:bubble3D val="0"/>
            <c:spPr>
              <a:pattFill prst="ltUpDiag">
                <a:fgClr>
                  <a:schemeClr val="accent3">
                    <a:lumMod val="60000"/>
                  </a:schemeClr>
                </a:fgClr>
                <a:bgClr>
                  <a:schemeClr val="accent3">
                    <a:lumMod val="60000"/>
                    <a:lumMod val="20000"/>
                    <a:lumOff val="80000"/>
                  </a:schemeClr>
                </a:bgClr>
              </a:pattFill>
              <a:ln w="19050">
                <a:solidFill>
                  <a:schemeClr val="lt1"/>
                </a:solidFill>
              </a:ln>
              <a:effectLst>
                <a:innerShdw blurRad="114300">
                  <a:schemeClr val="accent3">
                    <a:lumMod val="60000"/>
                  </a:schemeClr>
                </a:innerShdw>
              </a:effectLst>
            </c:spPr>
            <c:extLst>
              <c:ext xmlns:c16="http://schemas.microsoft.com/office/drawing/2014/chart" uri="{C3380CC4-5D6E-409C-BE32-E72D297353CC}">
                <c16:uniqueId val="{00000011-C69C-4F88-A50F-7E740FF5528E}"/>
              </c:ext>
            </c:extLst>
          </c:dPt>
          <c:dPt>
            <c:idx val="9"/>
            <c:bubble3D val="0"/>
            <c:spPr>
              <a:pattFill prst="ltUpDiag">
                <a:fgClr>
                  <a:schemeClr val="accent4">
                    <a:lumMod val="60000"/>
                  </a:schemeClr>
                </a:fgClr>
                <a:bgClr>
                  <a:schemeClr val="accent4">
                    <a:lumMod val="60000"/>
                    <a:lumMod val="20000"/>
                    <a:lumOff val="80000"/>
                  </a:schemeClr>
                </a:bgClr>
              </a:pattFill>
              <a:ln w="19050">
                <a:solidFill>
                  <a:schemeClr val="lt1"/>
                </a:solidFill>
              </a:ln>
              <a:effectLst>
                <a:innerShdw blurRad="114300">
                  <a:schemeClr val="accent4">
                    <a:lumMod val="60000"/>
                  </a:schemeClr>
                </a:innerShdw>
              </a:effectLst>
            </c:spPr>
            <c:extLst>
              <c:ext xmlns:c16="http://schemas.microsoft.com/office/drawing/2014/chart" uri="{C3380CC4-5D6E-409C-BE32-E72D297353CC}">
                <c16:uniqueId val="{00000013-C69C-4F88-A50F-7E740FF5528E}"/>
              </c:ext>
            </c:extLst>
          </c:dPt>
          <c:dPt>
            <c:idx val="10"/>
            <c:bubble3D val="0"/>
            <c:spPr>
              <a:pattFill prst="ltUpDiag">
                <a:fgClr>
                  <a:schemeClr val="accent5">
                    <a:lumMod val="60000"/>
                  </a:schemeClr>
                </a:fgClr>
                <a:bgClr>
                  <a:schemeClr val="accent5">
                    <a:lumMod val="60000"/>
                    <a:lumMod val="20000"/>
                    <a:lumOff val="80000"/>
                  </a:schemeClr>
                </a:bgClr>
              </a:pattFill>
              <a:ln w="19050">
                <a:solidFill>
                  <a:schemeClr val="lt1"/>
                </a:solidFill>
              </a:ln>
              <a:effectLst>
                <a:innerShdw blurRad="114300">
                  <a:schemeClr val="accent5">
                    <a:lumMod val="60000"/>
                  </a:schemeClr>
                </a:innerShdw>
              </a:effectLst>
            </c:spPr>
            <c:extLst>
              <c:ext xmlns:c16="http://schemas.microsoft.com/office/drawing/2014/chart" uri="{C3380CC4-5D6E-409C-BE32-E72D297353CC}">
                <c16:uniqueId val="{00000015-C69C-4F88-A50F-7E740FF5528E}"/>
              </c:ext>
            </c:extLst>
          </c:dPt>
          <c:cat>
            <c:strRef>
              <c:f>Sheet2!$A$4:$A$15</c:f>
              <c:strCache>
                <c:ptCount val="11"/>
                <c:pt idx="0">
                  <c:v>Dining Out/Shopping</c:v>
                </c:pt>
                <c:pt idx="1">
                  <c:v>Gas</c:v>
                </c:pt>
                <c:pt idx="2">
                  <c:v>Grocery Store/Phramacy</c:v>
                </c:pt>
                <c:pt idx="3">
                  <c:v>Home Projects &amp; Repairs</c:v>
                </c:pt>
                <c:pt idx="4">
                  <c:v>Mortgage</c:v>
                </c:pt>
                <c:pt idx="5">
                  <c:v>Other - Want</c:v>
                </c:pt>
                <c:pt idx="6">
                  <c:v>Pet </c:v>
                </c:pt>
                <c:pt idx="7">
                  <c:v>Student Loans</c:v>
                </c:pt>
                <c:pt idx="8">
                  <c:v>Subscriptions</c:v>
                </c:pt>
                <c:pt idx="9">
                  <c:v>Unsure</c:v>
                </c:pt>
                <c:pt idx="10">
                  <c:v>Utilities</c:v>
                </c:pt>
              </c:strCache>
            </c:strRef>
          </c:cat>
          <c:val>
            <c:numRef>
              <c:f>Sheet2!$B$4:$B$15</c:f>
              <c:numCache>
                <c:formatCode>General</c:formatCode>
                <c:ptCount val="11"/>
                <c:pt idx="0">
                  <c:v>1187.9500000000003</c:v>
                </c:pt>
                <c:pt idx="1">
                  <c:v>271.92999999999995</c:v>
                </c:pt>
                <c:pt idx="2">
                  <c:v>419.02</c:v>
                </c:pt>
                <c:pt idx="3">
                  <c:v>2058</c:v>
                </c:pt>
                <c:pt idx="4">
                  <c:v>448</c:v>
                </c:pt>
                <c:pt idx="5">
                  <c:v>43</c:v>
                </c:pt>
                <c:pt idx="6">
                  <c:v>104.47</c:v>
                </c:pt>
                <c:pt idx="7">
                  <c:v>252.07</c:v>
                </c:pt>
                <c:pt idx="8">
                  <c:v>183.61</c:v>
                </c:pt>
                <c:pt idx="9">
                  <c:v>66.5</c:v>
                </c:pt>
                <c:pt idx="10">
                  <c:v>236.21</c:v>
                </c:pt>
              </c:numCache>
            </c:numRef>
          </c:val>
          <c:extLst>
            <c:ext xmlns:c16="http://schemas.microsoft.com/office/drawing/2014/chart" uri="{C3380CC4-5D6E-409C-BE32-E72D297353CC}">
              <c16:uniqueId val="{00000000-DE8B-4751-A8CF-9AD0B3715AB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hyperlink" Target="#'July Expense Tracker'!A104"/><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3.xml"/><Relationship Id="rId5" Type="http://schemas.openxmlformats.org/officeDocument/2006/relationships/image" Target="../media/image2.sv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276226</xdr:colOff>
      <xdr:row>27</xdr:row>
      <xdr:rowOff>190087</xdr:rowOff>
    </xdr:from>
    <xdr:to>
      <xdr:col>18</xdr:col>
      <xdr:colOff>1428750</xdr:colOff>
      <xdr:row>40</xdr:row>
      <xdr:rowOff>66676</xdr:rowOff>
    </xdr:to>
    <xdr:graphicFrame macro="">
      <xdr:nvGraphicFramePr>
        <xdr:cNvPr id="2" name="Chart 1">
          <a:extLst>
            <a:ext uri="{FF2B5EF4-FFF2-40B4-BE49-F238E27FC236}">
              <a16:creationId xmlns:a16="http://schemas.microsoft.com/office/drawing/2014/main" id="{BCF33269-2522-4CB6-9989-40758C515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133349</xdr:colOff>
      <xdr:row>27</xdr:row>
      <xdr:rowOff>104774</xdr:rowOff>
    </xdr:from>
    <xdr:to>
      <xdr:col>12</xdr:col>
      <xdr:colOff>238124</xdr:colOff>
      <xdr:row>48</xdr:row>
      <xdr:rowOff>28574</xdr:rowOff>
    </xdr:to>
    <xdr:graphicFrame macro="">
      <xdr:nvGraphicFramePr>
        <xdr:cNvPr id="3" name="Chart 2">
          <a:extLst>
            <a:ext uri="{FF2B5EF4-FFF2-40B4-BE49-F238E27FC236}">
              <a16:creationId xmlns:a16="http://schemas.microsoft.com/office/drawing/2014/main" id="{3535C2A0-1710-4640-9472-63BC5A5B18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781050</xdr:colOff>
      <xdr:row>0</xdr:row>
      <xdr:rowOff>276225</xdr:rowOff>
    </xdr:from>
    <xdr:to>
      <xdr:col>17</xdr:col>
      <xdr:colOff>1247775</xdr:colOff>
      <xdr:row>1</xdr:row>
      <xdr:rowOff>447675</xdr:rowOff>
    </xdr:to>
    <xdr:pic>
      <xdr:nvPicPr>
        <xdr:cNvPr id="12" name="Graphic 11" descr="Add with solid fill">
          <a:hlinkClick xmlns:r="http://schemas.openxmlformats.org/officeDocument/2006/relationships" r:id="rId3"/>
          <a:extLst>
            <a:ext uri="{FF2B5EF4-FFF2-40B4-BE49-F238E27FC236}">
              <a16:creationId xmlns:a16="http://schemas.microsoft.com/office/drawing/2014/main" id="{F5EEF704-74E7-7A97-FCFB-B89405B4B0F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5144750" y="276225"/>
          <a:ext cx="466725" cy="466725"/>
        </a:xfrm>
        <a:prstGeom prst="rect">
          <a:avLst/>
        </a:prstGeom>
        <a:effectLst>
          <a:outerShdw blurRad="38100" dist="38100" dir="2700000" sx="130000" sy="130000" algn="tl" rotWithShape="0">
            <a:schemeClr val="tx1">
              <a:alpha val="87000"/>
            </a:schemeClr>
          </a:outerShdw>
        </a:effectLst>
      </xdr:spPr>
    </xdr:pic>
    <xdr:clientData/>
  </xdr:twoCellAnchor>
  <xdr:twoCellAnchor>
    <xdr:from>
      <xdr:col>17</xdr:col>
      <xdr:colOff>619125</xdr:colOff>
      <xdr:row>1</xdr:row>
      <xdr:rowOff>419100</xdr:rowOff>
    </xdr:from>
    <xdr:to>
      <xdr:col>19</xdr:col>
      <xdr:colOff>323850</xdr:colOff>
      <xdr:row>1</xdr:row>
      <xdr:rowOff>714375</xdr:rowOff>
    </xdr:to>
    <xdr:sp macro="" textlink="">
      <xdr:nvSpPr>
        <xdr:cNvPr id="13" name="TextBox 12">
          <a:extLst>
            <a:ext uri="{FF2B5EF4-FFF2-40B4-BE49-F238E27FC236}">
              <a16:creationId xmlns:a16="http://schemas.microsoft.com/office/drawing/2014/main" id="{95CB5A6A-B186-B3CC-85BE-0FEC61B3DC8D}"/>
            </a:ext>
          </a:extLst>
        </xdr:cNvPr>
        <xdr:cNvSpPr txBox="1"/>
      </xdr:nvSpPr>
      <xdr:spPr>
        <a:xfrm>
          <a:off x="13563600" y="714375"/>
          <a:ext cx="10763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a:solidFill>
                <a:schemeClr val="bg1"/>
              </a:solidFill>
              <a:latin typeface="+mj-lt"/>
            </a:rPr>
            <a:t>add</a:t>
          </a:r>
          <a:r>
            <a:rPr lang="en-US" sz="1000" b="0" baseline="0">
              <a:solidFill>
                <a:schemeClr val="bg1"/>
              </a:solidFill>
              <a:latin typeface="+mj-lt"/>
            </a:rPr>
            <a:t> expense</a:t>
          </a:r>
          <a:endParaRPr lang="en-US" sz="1000" b="0">
            <a:solidFill>
              <a:schemeClr val="bg1"/>
            </a:solidFill>
            <a:latin typeface="+mj-lt"/>
          </a:endParaRPr>
        </a:p>
      </xdr:txBody>
    </xdr:sp>
    <xdr:clientData/>
  </xdr:twoCellAnchor>
  <xdr:twoCellAnchor>
    <xdr:from>
      <xdr:col>11</xdr:col>
      <xdr:colOff>561975</xdr:colOff>
      <xdr:row>5</xdr:row>
      <xdr:rowOff>0</xdr:rowOff>
    </xdr:from>
    <xdr:to>
      <xdr:col>18</xdr:col>
      <xdr:colOff>1476375</xdr:colOff>
      <xdr:row>22</xdr:row>
      <xdr:rowOff>47625</xdr:rowOff>
    </xdr:to>
    <xdr:graphicFrame macro="">
      <xdr:nvGraphicFramePr>
        <xdr:cNvPr id="16" name="Chart 15">
          <a:extLst>
            <a:ext uri="{FF2B5EF4-FFF2-40B4-BE49-F238E27FC236}">
              <a16:creationId xmlns:a16="http://schemas.microsoft.com/office/drawing/2014/main" id="{44C0C18F-DD8E-8114-C103-47686399C2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161925</xdr:colOff>
      <xdr:row>1</xdr:row>
      <xdr:rowOff>28576</xdr:rowOff>
    </xdr:from>
    <xdr:to>
      <xdr:col>10</xdr:col>
      <xdr:colOff>19050</xdr:colOff>
      <xdr:row>8</xdr:row>
      <xdr:rowOff>142876</xdr:rowOff>
    </xdr:to>
    <mc:AlternateContent xmlns:mc="http://schemas.openxmlformats.org/markup-compatibility/2006" xmlns:sle15="http://schemas.microsoft.com/office/drawing/2012/slicer">
      <mc:Choice Requires="sle15">
        <xdr:graphicFrame macro="">
          <xdr:nvGraphicFramePr>
            <xdr:cNvPr id="2" name="Method">
              <a:extLst>
                <a:ext uri="{FF2B5EF4-FFF2-40B4-BE49-F238E27FC236}">
                  <a16:creationId xmlns:a16="http://schemas.microsoft.com/office/drawing/2014/main" id="{E8AA5200-CFC4-DD8B-AFFD-3F571CBBCE0F}"/>
                </a:ext>
              </a:extLst>
            </xdr:cNvPr>
            <xdr:cNvGraphicFramePr/>
          </xdr:nvGraphicFramePr>
          <xdr:xfrm>
            <a:off x="0" y="0"/>
            <a:ext cx="0" cy="0"/>
          </xdr:xfrm>
          <a:graphic>
            <a:graphicData uri="http://schemas.microsoft.com/office/drawing/2010/slicer">
              <sle:slicer xmlns:sle="http://schemas.microsoft.com/office/drawing/2010/slicer" name="Method"/>
            </a:graphicData>
          </a:graphic>
        </xdr:graphicFrame>
      </mc:Choice>
      <mc:Fallback xmlns="">
        <xdr:sp macro="" textlink="">
          <xdr:nvSpPr>
            <xdr:cNvPr id="0" name=""/>
            <xdr:cNvSpPr>
              <a:spLocks noTextEdit="1"/>
            </xdr:cNvSpPr>
          </xdr:nvSpPr>
          <xdr:spPr>
            <a:xfrm>
              <a:off x="8020050" y="219076"/>
              <a:ext cx="1914525" cy="1447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171450</xdr:colOff>
      <xdr:row>11</xdr:row>
      <xdr:rowOff>95250</xdr:rowOff>
    </xdr:from>
    <xdr:to>
      <xdr:col>10</xdr:col>
      <xdr:colOff>9525</xdr:colOff>
      <xdr:row>24</xdr:row>
      <xdr:rowOff>123825</xdr:rowOff>
    </xdr:to>
    <mc:AlternateContent xmlns:mc="http://schemas.openxmlformats.org/markup-compatibility/2006" xmlns:sle15="http://schemas.microsoft.com/office/drawing/2012/slicer">
      <mc:Choice Requires="sle15">
        <xdr:graphicFrame macro="">
          <xdr:nvGraphicFramePr>
            <xdr:cNvPr id="4" name="Type">
              <a:extLst>
                <a:ext uri="{FF2B5EF4-FFF2-40B4-BE49-F238E27FC236}">
                  <a16:creationId xmlns:a16="http://schemas.microsoft.com/office/drawing/2014/main" id="{360B7912-4B6A-2BF7-8E4D-F48A94BA6055}"/>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8029575" y="2190750"/>
              <a:ext cx="1895475" cy="25050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604837</xdr:colOff>
      <xdr:row>10</xdr:row>
      <xdr:rowOff>114300</xdr:rowOff>
    </xdr:from>
    <xdr:to>
      <xdr:col>10</xdr:col>
      <xdr:colOff>404812</xdr:colOff>
      <xdr:row>25</xdr:row>
      <xdr:rowOff>0</xdr:rowOff>
    </xdr:to>
    <xdr:graphicFrame macro="">
      <xdr:nvGraphicFramePr>
        <xdr:cNvPr id="4" name="Chart 3">
          <a:extLst>
            <a:ext uri="{FF2B5EF4-FFF2-40B4-BE49-F238E27FC236}">
              <a16:creationId xmlns:a16="http://schemas.microsoft.com/office/drawing/2014/main" id="{0F54B5D7-3C21-2324-9130-B7606FD73A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CSU User" refreshedDate="45141.693174768516" createdVersion="8" refreshedVersion="8" minRefreshableVersion="3" recordCount="98" xr:uid="{AFB0E3AE-D640-4B38-9A7E-0DEB80C80CD4}">
  <cacheSource type="worksheet">
    <worksheetSource name="Table1"/>
  </cacheSource>
  <cacheFields count="6">
    <cacheField name="Date" numFmtId="164">
      <sharedItems containsSemiMixedTypes="0" containsNonDate="0" containsDate="1" containsString="0" minDate="2023-07-01T00:00:00" maxDate="2023-08-01T00:00:00" count="28">
        <d v="2023-07-01T00:00:00"/>
        <d v="2023-07-02T00:00:00"/>
        <d v="2023-07-04T00:00:00"/>
        <d v="2023-07-05T00:00:00"/>
        <d v="2023-07-06T00:00:00"/>
        <d v="2023-07-08T00:00:00"/>
        <d v="2023-07-09T00:00:00"/>
        <d v="2023-07-10T00:00:00"/>
        <d v="2023-07-11T00:00:00"/>
        <d v="2023-07-12T00:00:00"/>
        <d v="2023-07-13T00:00:00"/>
        <d v="2023-07-14T00:00:00"/>
        <d v="2023-07-15T00:00:00"/>
        <d v="2023-07-16T00:00:00"/>
        <d v="2023-07-17T00:00:00"/>
        <d v="2023-07-18T00:00:00"/>
        <d v="2023-07-19T00:00:00"/>
        <d v="2023-07-21T00:00:00"/>
        <d v="2023-07-22T00:00:00"/>
        <d v="2023-07-23T00:00:00"/>
        <d v="2023-07-24T00:00:00"/>
        <d v="2023-07-25T00:00:00"/>
        <d v="2023-07-26T00:00:00"/>
        <d v="2023-07-27T00:00:00"/>
        <d v="2023-07-28T00:00:00"/>
        <d v="2023-07-29T00:00:00"/>
        <d v="2023-07-30T00:00:00"/>
        <d v="2023-07-31T00:00:00"/>
      </sharedItems>
    </cacheField>
    <cacheField name="Expenses" numFmtId="0">
      <sharedItems/>
    </cacheField>
    <cacheField name="Amount" numFmtId="44">
      <sharedItems containsSemiMixedTypes="0" containsString="0" containsNumber="1" minValue="-1293.68" maxValue="1782.85"/>
    </cacheField>
    <cacheField name="Method" numFmtId="0">
      <sharedItems containsBlank="1" count="4">
        <s v="Splitwise"/>
        <s v="AMEX"/>
        <s v="Checking Acct"/>
        <m u="1"/>
      </sharedItems>
    </cacheField>
    <cacheField name="Type" numFmtId="0">
      <sharedItems count="13">
        <s v="Dining Out/Shopping"/>
        <s v="Grocery Store/Phramacy"/>
        <s v="Home Projects &amp; Repairs"/>
        <s v="Mortgage"/>
        <s v="Subscriptions"/>
        <s v="Splitwise Reimbursement"/>
        <s v="Other - Want"/>
        <s v="Utilities"/>
        <s v="Paycheck"/>
        <s v="Pet "/>
        <s v="Gas"/>
        <s v="Student Loans"/>
        <s v="Unsure"/>
      </sharedItems>
    </cacheField>
    <cacheField name="Class" numFmtId="0">
      <sharedItems count="5">
        <s v="Recreational"/>
        <s v="Staple"/>
        <s v="Planned"/>
        <s v="Income"/>
        <s v="Othe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
  <r>
    <x v="0"/>
    <s v="Wagon Wheel"/>
    <n v="20.5"/>
    <x v="0"/>
    <x v="0"/>
    <x v="0"/>
  </r>
  <r>
    <x v="0"/>
    <s v="Food City"/>
    <n v="42.11"/>
    <x v="1"/>
    <x v="1"/>
    <x v="1"/>
  </r>
  <r>
    <x v="0"/>
    <s v="Trelly paint"/>
    <n v="51.5"/>
    <x v="0"/>
    <x v="2"/>
    <x v="2"/>
  </r>
  <r>
    <x v="0"/>
    <s v="Mortgage June"/>
    <n v="448"/>
    <x v="0"/>
    <x v="3"/>
    <x v="1"/>
  </r>
  <r>
    <x v="1"/>
    <s v="Apple Subscriptions"/>
    <n v="4.2699999999999996"/>
    <x v="1"/>
    <x v="4"/>
    <x v="0"/>
  </r>
  <r>
    <x v="1"/>
    <s v="Brattleboro Coop"/>
    <n v="8.17"/>
    <x v="1"/>
    <x v="1"/>
    <x v="1"/>
  </r>
  <r>
    <x v="1"/>
    <s v="Groceries"/>
    <n v="38.5"/>
    <x v="0"/>
    <x v="1"/>
    <x v="1"/>
  </r>
  <r>
    <x v="1"/>
    <s v="Anthro"/>
    <n v="45"/>
    <x v="0"/>
    <x v="2"/>
    <x v="2"/>
  </r>
  <r>
    <x v="2"/>
    <s v="Apple Subscriptions"/>
    <n v="8.5500000000000007"/>
    <x v="1"/>
    <x v="4"/>
    <x v="0"/>
  </r>
  <r>
    <x v="2"/>
    <s v="Amazon"/>
    <n v="35"/>
    <x v="0"/>
    <x v="2"/>
    <x v="2"/>
  </r>
  <r>
    <x v="2"/>
    <s v="Greenfiled Market"/>
    <n v="45.94"/>
    <x v="1"/>
    <x v="1"/>
    <x v="1"/>
  </r>
  <r>
    <x v="2"/>
    <s v="Paintss"/>
    <n v="65"/>
    <x v="0"/>
    <x v="2"/>
    <x v="2"/>
  </r>
  <r>
    <x v="3"/>
    <s v="Rendesvous"/>
    <n v="61.51"/>
    <x v="1"/>
    <x v="0"/>
    <x v="0"/>
  </r>
  <r>
    <x v="4"/>
    <s v="Rendesvous"/>
    <n v="-31"/>
    <x v="0"/>
    <x v="5"/>
    <x v="3"/>
  </r>
  <r>
    <x v="4"/>
    <s v="Greenfield coop"/>
    <n v="-23"/>
    <x v="0"/>
    <x v="5"/>
    <x v="3"/>
  </r>
  <r>
    <x v="4"/>
    <s v="Food City"/>
    <n v="-21"/>
    <x v="0"/>
    <x v="5"/>
    <x v="3"/>
  </r>
  <r>
    <x v="4"/>
    <s v="Apple Subscriptions"/>
    <n v="2.99"/>
    <x v="1"/>
    <x v="4"/>
    <x v="0"/>
  </r>
  <r>
    <x v="5"/>
    <s v="Coffee &amp; chairs"/>
    <n v="-80"/>
    <x v="0"/>
    <x v="5"/>
    <x v="3"/>
  </r>
  <r>
    <x v="5"/>
    <s v="Upper Bend"/>
    <n v="6.11"/>
    <x v="1"/>
    <x v="0"/>
    <x v="0"/>
  </r>
  <r>
    <x v="5"/>
    <s v="Hardware store"/>
    <n v="15"/>
    <x v="0"/>
    <x v="2"/>
    <x v="2"/>
  </r>
  <r>
    <x v="5"/>
    <s v="Sam's"/>
    <n v="154.06"/>
    <x v="1"/>
    <x v="0"/>
    <x v="0"/>
  </r>
  <r>
    <x v="6"/>
    <s v="Weed store"/>
    <n v="-35"/>
    <x v="0"/>
    <x v="5"/>
    <x v="3"/>
  </r>
  <r>
    <x v="6"/>
    <s v="Rendesvous"/>
    <n v="-31.5"/>
    <x v="0"/>
    <x v="5"/>
    <x v="3"/>
  </r>
  <r>
    <x v="6"/>
    <s v="Apple Subscriptions"/>
    <n v="2.99"/>
    <x v="1"/>
    <x v="4"/>
    <x v="0"/>
  </r>
  <r>
    <x v="6"/>
    <s v="Apple Subscriptions"/>
    <n v="7.48"/>
    <x v="1"/>
    <x v="4"/>
    <x v="0"/>
  </r>
  <r>
    <x v="6"/>
    <s v="YouTube TV"/>
    <n v="39.5"/>
    <x v="0"/>
    <x v="4"/>
    <x v="0"/>
  </r>
  <r>
    <x v="6"/>
    <s v="Upper Bend"/>
    <n v="63.16"/>
    <x v="1"/>
    <x v="0"/>
    <x v="0"/>
  </r>
  <r>
    <x v="7"/>
    <s v="Netlix"/>
    <n v="-8.5"/>
    <x v="0"/>
    <x v="5"/>
    <x v="3"/>
  </r>
  <r>
    <x v="7"/>
    <s v="ATM Fee"/>
    <n v="3"/>
    <x v="2"/>
    <x v="6"/>
    <x v="0"/>
  </r>
  <r>
    <x v="7"/>
    <s v="Internet"/>
    <n v="15"/>
    <x v="0"/>
    <x v="7"/>
    <x v="4"/>
  </r>
  <r>
    <x v="7"/>
    <s v="Netflix"/>
    <n v="16.57"/>
    <x v="1"/>
    <x v="4"/>
    <x v="0"/>
  </r>
  <r>
    <x v="7"/>
    <s v="Food City"/>
    <n v="61.8"/>
    <x v="1"/>
    <x v="1"/>
    <x v="1"/>
  </r>
  <r>
    <x v="7"/>
    <s v="www.REI.com         KENT                WA"/>
    <n v="96.73"/>
    <x v="1"/>
    <x v="0"/>
    <x v="0"/>
  </r>
  <r>
    <x v="8"/>
    <s v="Apple Subscriptions"/>
    <n v="5.34"/>
    <x v="1"/>
    <x v="4"/>
    <x v="0"/>
  </r>
  <r>
    <x v="8"/>
    <s v="SPOTIFY             NEW YORK            NY"/>
    <n v="10.69"/>
    <x v="1"/>
    <x v="4"/>
    <x v="0"/>
  </r>
  <r>
    <x v="8"/>
    <s v="Darebee donation"/>
    <n v="40"/>
    <x v="1"/>
    <x v="6"/>
    <x v="0"/>
  </r>
  <r>
    <x v="8"/>
    <s v="Groceries"/>
    <n v="40.5"/>
    <x v="0"/>
    <x v="1"/>
    <x v="1"/>
  </r>
  <r>
    <x v="9"/>
    <s v="Apple Subscriptions"/>
    <n v="5.34"/>
    <x v="1"/>
    <x v="4"/>
    <x v="0"/>
  </r>
  <r>
    <x v="10"/>
    <s v="Patreon"/>
    <n v="4.24"/>
    <x v="1"/>
    <x v="4"/>
    <x v="0"/>
  </r>
  <r>
    <x v="10"/>
    <s v="Tent and wedding gift"/>
    <n v="286.5"/>
    <x v="0"/>
    <x v="0"/>
    <x v="0"/>
  </r>
  <r>
    <x v="11"/>
    <s v="Payroll"/>
    <n v="-1293.68"/>
    <x v="2"/>
    <x v="8"/>
    <x v="3"/>
  </r>
  <r>
    <x v="11"/>
    <s v="Apple Subscriptions"/>
    <n v="5.34"/>
    <x v="1"/>
    <x v="4"/>
    <x v="0"/>
  </r>
  <r>
    <x v="11"/>
    <s v="Chewy"/>
    <n v="34.47"/>
    <x v="1"/>
    <x v="9"/>
    <x v="2"/>
  </r>
  <r>
    <x v="11"/>
    <s v="Greenfield Games"/>
    <n v="40.36"/>
    <x v="1"/>
    <x v="0"/>
    <x v="0"/>
  </r>
  <r>
    <x v="11"/>
    <s v="Mesa Verde"/>
    <n v="47.83"/>
    <x v="1"/>
    <x v="0"/>
    <x v="0"/>
  </r>
  <r>
    <x v="12"/>
    <s v="River Garden"/>
    <n v="10.62"/>
    <x v="1"/>
    <x v="0"/>
    <x v="0"/>
  </r>
  <r>
    <x v="12"/>
    <s v="Kiplings"/>
    <n v="38.159999999999997"/>
    <x v="1"/>
    <x v="0"/>
    <x v="0"/>
  </r>
  <r>
    <x v="12"/>
    <s v="Latchis Pub"/>
    <n v="50.07"/>
    <x v="1"/>
    <x v="0"/>
    <x v="0"/>
  </r>
  <r>
    <x v="13"/>
    <s v="Sleeper Sofa"/>
    <n v="-675.56"/>
    <x v="0"/>
    <x v="5"/>
    <x v="3"/>
  </r>
  <r>
    <x v="13"/>
    <s v="Food City"/>
    <n v="-95"/>
    <x v="0"/>
    <x v="5"/>
    <x v="3"/>
  </r>
  <r>
    <x v="13"/>
    <s v="Sleeper Sofa"/>
    <n v="1782.85"/>
    <x v="1"/>
    <x v="2"/>
    <x v="2"/>
  </r>
  <r>
    <x v="14"/>
    <s v="Parking fee"/>
    <n v="2"/>
    <x v="2"/>
    <x v="0"/>
    <x v="0"/>
  </r>
  <r>
    <x v="14"/>
    <s v="Thrift store"/>
    <n v="10"/>
    <x v="2"/>
    <x v="0"/>
    <x v="0"/>
  </r>
  <r>
    <x v="15"/>
    <s v="Gas Station"/>
    <n v="45.88"/>
    <x v="1"/>
    <x v="10"/>
    <x v="1"/>
  </r>
  <r>
    <x v="15"/>
    <s v="The People's Pint"/>
    <n v="62.94"/>
    <x v="1"/>
    <x v="0"/>
    <x v="0"/>
  </r>
  <r>
    <x v="15"/>
    <s v="MOHELA - Student Loans"/>
    <n v="252.07"/>
    <x v="2"/>
    <x v="11"/>
    <x v="2"/>
  </r>
  <r>
    <x v="16"/>
    <s v="Apple Subscriptions"/>
    <n v="2.99"/>
    <x v="1"/>
    <x v="4"/>
    <x v="0"/>
  </r>
  <r>
    <x v="16"/>
    <s v="Apple Subscriptions"/>
    <n v="5.34"/>
    <x v="1"/>
    <x v="4"/>
    <x v="0"/>
  </r>
  <r>
    <x v="16"/>
    <s v="Big Y"/>
    <n v="25"/>
    <x v="0"/>
    <x v="1"/>
    <x v="1"/>
  </r>
  <r>
    <x v="17"/>
    <s v="NY Times"/>
    <n v="6"/>
    <x v="1"/>
    <x v="4"/>
    <x v="0"/>
  </r>
  <r>
    <x v="17"/>
    <s v="Rendesvous"/>
    <n v="34"/>
    <x v="0"/>
    <x v="0"/>
    <x v="0"/>
  </r>
  <r>
    <x v="17"/>
    <s v="Newspaper- Reporter"/>
    <n v="50"/>
    <x v="1"/>
    <x v="4"/>
    <x v="0"/>
  </r>
  <r>
    <x v="17"/>
    <s v="Irving- Gas"/>
    <n v="54.66"/>
    <x v="1"/>
    <x v="10"/>
    <x v="1"/>
  </r>
  <r>
    <x v="17"/>
    <s v="Vet bill"/>
    <n v="70"/>
    <x v="1"/>
    <x v="9"/>
    <x v="2"/>
  </r>
  <r>
    <x v="18"/>
    <s v="Shelburne Museum"/>
    <n v="20.7"/>
    <x v="1"/>
    <x v="0"/>
    <x v="0"/>
  </r>
  <r>
    <x v="18"/>
    <s v="Westford Country Store"/>
    <n v="66.92"/>
    <x v="1"/>
    <x v="10"/>
    <x v="1"/>
  </r>
  <r>
    <x v="19"/>
    <s v="Billy Strings"/>
    <n v="-33.5"/>
    <x v="0"/>
    <x v="5"/>
    <x v="3"/>
  </r>
  <r>
    <x v="19"/>
    <s v="Stop &amp; shop"/>
    <n v="-30"/>
    <x v="0"/>
    <x v="5"/>
    <x v="3"/>
  </r>
  <r>
    <x v="19"/>
    <s v="Gas Station"/>
    <n v="-27.5"/>
    <x v="0"/>
    <x v="5"/>
    <x v="3"/>
  </r>
  <r>
    <x v="19"/>
    <s v="Montague reporter"/>
    <n v="-25"/>
    <x v="0"/>
    <x v="5"/>
    <x v="3"/>
  </r>
  <r>
    <x v="19"/>
    <s v="Beers"/>
    <n v="-10"/>
    <x v="0"/>
    <x v="5"/>
    <x v="3"/>
  </r>
  <r>
    <x v="19"/>
    <s v="Gas Station"/>
    <n v="32.5"/>
    <x v="0"/>
    <x v="10"/>
    <x v="1"/>
  </r>
  <r>
    <x v="19"/>
    <s v="Stop &amp; Shop"/>
    <n v="59.91"/>
    <x v="1"/>
    <x v="1"/>
    <x v="1"/>
  </r>
  <r>
    <x v="20"/>
    <s v="Apple Subscriptions"/>
    <n v="2.99"/>
    <x v="1"/>
    <x v="4"/>
    <x v="0"/>
  </r>
  <r>
    <x v="20"/>
    <s v="Homeward gas and sammies"/>
    <n v="22.5"/>
    <x v="0"/>
    <x v="10"/>
    <x v="1"/>
  </r>
  <r>
    <x v="21"/>
    <s v="Apple Subscriptions"/>
    <n v="2.99"/>
    <x v="1"/>
    <x v="4"/>
    <x v="0"/>
  </r>
  <r>
    <x v="21"/>
    <s v="Gas Station"/>
    <n v="6.78"/>
    <x v="1"/>
    <x v="10"/>
    <x v="1"/>
  </r>
  <r>
    <x v="21"/>
    <s v="Green Mt Power"/>
    <n v="16.71"/>
    <x v="2"/>
    <x v="7"/>
    <x v="4"/>
  </r>
  <r>
    <x v="21"/>
    <s v="Outdoor Research- coat"/>
    <n v="41.45"/>
    <x v="1"/>
    <x v="0"/>
    <x v="0"/>
  </r>
  <r>
    <x v="22"/>
    <s v="ATM Fee"/>
    <n v="3"/>
    <x v="2"/>
    <x v="0"/>
    <x v="0"/>
  </r>
  <r>
    <x v="23"/>
    <s v="Gas Station"/>
    <n v="9.56"/>
    <x v="1"/>
    <x v="10"/>
    <x v="1"/>
  </r>
  <r>
    <x v="23"/>
    <s v="Gas Station"/>
    <n v="33.130000000000003"/>
    <x v="2"/>
    <x v="10"/>
    <x v="1"/>
  </r>
  <r>
    <x v="23"/>
    <s v="Oil"/>
    <n v="101.5"/>
    <x v="0"/>
    <x v="7"/>
    <x v="4"/>
  </r>
  <r>
    <x v="24"/>
    <s v="Payroll"/>
    <n v="-930.99"/>
    <x v="2"/>
    <x v="8"/>
    <x v="3"/>
  </r>
  <r>
    <x v="24"/>
    <s v="Life saving food"/>
    <n v="-29.5"/>
    <x v="0"/>
    <x v="5"/>
    <x v="3"/>
  </r>
  <r>
    <x v="24"/>
    <s v="Basin Harbor Club"/>
    <n v="9.9"/>
    <x v="2"/>
    <x v="0"/>
    <x v="0"/>
  </r>
  <r>
    <x v="24"/>
    <s v="Tfpiz"/>
    <n v="20"/>
    <x v="0"/>
    <x v="0"/>
    <x v="0"/>
  </r>
  <r>
    <x v="24"/>
    <s v="Walgreens"/>
    <n v="31.09"/>
    <x v="1"/>
    <x v="1"/>
    <x v="1"/>
  </r>
  <r>
    <x v="24"/>
    <s v="Rendesvous"/>
    <n v="58.59"/>
    <x v="1"/>
    <x v="0"/>
    <x v="0"/>
  </r>
  <r>
    <x v="25"/>
    <s v="Wayfair"/>
    <n v="-32.5"/>
    <x v="0"/>
    <x v="5"/>
    <x v="3"/>
  </r>
  <r>
    <x v="25"/>
    <s v="Itch cream"/>
    <n v="26"/>
    <x v="0"/>
    <x v="1"/>
    <x v="1"/>
  </r>
  <r>
    <x v="25"/>
    <s v="Food City"/>
    <n v="40"/>
    <x v="0"/>
    <x v="1"/>
    <x v="1"/>
  </r>
  <r>
    <x v="25"/>
    <s v="Home need"/>
    <n v="63.65"/>
    <x v="1"/>
    <x v="2"/>
    <x v="2"/>
  </r>
  <r>
    <x v="25"/>
    <s v="Electric"/>
    <n v="103"/>
    <x v="0"/>
    <x v="7"/>
    <x v="4"/>
  </r>
  <r>
    <x v="26"/>
    <s v="Tix to Shea Theater"/>
    <n v="26.76"/>
    <x v="1"/>
    <x v="0"/>
    <x v="0"/>
  </r>
  <r>
    <x v="26"/>
    <s v="Eclipso"/>
    <n v="66.5"/>
    <x v="0"/>
    <x v="12"/>
    <x v="4"/>
  </r>
  <r>
    <x v="27"/>
    <s v="Weird cocktail show"/>
    <n v="-13.5"/>
    <x v="0"/>
    <x v="5"/>
    <x v="3"/>
  </r>
  <r>
    <x v="27"/>
    <s v="Jax tap"/>
    <n v="23"/>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A62E9F-7D85-4CCE-898E-C5631F05084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Exp by Type">
  <location ref="O42:P46" firstHeaderRow="1" firstDataRow="1" firstDataCol="1"/>
  <pivotFields count="6">
    <pivotField numFmtId="164" showAll="0"/>
    <pivotField showAll="0"/>
    <pivotField dataField="1" numFmtId="44" showAll="0"/>
    <pivotField axis="axisRow" showAll="0">
      <items count="5">
        <item x="1"/>
        <item x="2"/>
        <item x="0"/>
        <item m="1" x="3"/>
        <item t="default"/>
      </items>
    </pivotField>
    <pivotField showAll="0"/>
    <pivotField showAll="0"/>
  </pivotFields>
  <rowFields count="1">
    <field x="3"/>
  </rowFields>
  <rowItems count="4">
    <i>
      <x/>
    </i>
    <i>
      <x v="1"/>
    </i>
    <i>
      <x v="2"/>
    </i>
    <i t="grand">
      <x/>
    </i>
  </rowItems>
  <colItems count="1">
    <i/>
  </colItems>
  <dataFields count="1">
    <dataField name="Sum of Amount" fld="2" baseField="0" baseItem="0" numFmtId="44"/>
  </dataFields>
  <formats count="2">
    <format dxfId="28">
      <pivotArea dataOnly="0" labelOnly="1" fieldPosition="0">
        <references count="1">
          <reference field="3" count="0"/>
        </references>
      </pivotArea>
    </format>
    <format dxfId="27">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Dark2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97B848-B435-48C3-8A47-366C788AC7C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Expense Class">
  <location ref="B32:C38" firstHeaderRow="1" firstDataRow="1" firstDataCol="1"/>
  <pivotFields count="6">
    <pivotField numFmtId="164" showAll="0"/>
    <pivotField showAll="0"/>
    <pivotField dataField="1" numFmtId="44" showAll="0"/>
    <pivotField showAll="0"/>
    <pivotField axis="axisRow" showAll="0">
      <items count="14">
        <item x="0"/>
        <item x="10"/>
        <item x="1"/>
        <item x="2"/>
        <item x="3"/>
        <item x="6"/>
        <item x="8"/>
        <item x="9"/>
        <item x="5"/>
        <item x="11"/>
        <item x="4"/>
        <item x="12"/>
        <item x="7"/>
        <item t="default"/>
      </items>
    </pivotField>
    <pivotField axis="axisRow" showAll="0">
      <items count="6">
        <item sd="0" x="3"/>
        <item sd="0" x="4"/>
        <item sd="0" x="2"/>
        <item sd="0" x="0"/>
        <item sd="0" x="1"/>
        <item t="default" sd="0"/>
      </items>
    </pivotField>
  </pivotFields>
  <rowFields count="2">
    <field x="5"/>
    <field x="4"/>
  </rowFields>
  <rowItems count="6">
    <i>
      <x/>
    </i>
    <i>
      <x v="1"/>
    </i>
    <i>
      <x v="2"/>
    </i>
    <i>
      <x v="3"/>
    </i>
    <i>
      <x v="4"/>
    </i>
    <i t="grand">
      <x/>
    </i>
  </rowItems>
  <colItems count="1">
    <i/>
  </colItems>
  <dataFields count="1">
    <dataField name="Sum of Amount" fld="2" baseField="0" baseItem="0"/>
  </dataFields>
  <formats count="8">
    <format dxfId="36">
      <pivotArea collapsedLevelsAreSubtotals="1" fieldPosition="0">
        <references count="1">
          <reference field="5" count="0"/>
        </references>
      </pivotArea>
    </format>
    <format dxfId="35">
      <pivotArea collapsedLevelsAreSubtotals="1" fieldPosition="0">
        <references count="2">
          <reference field="4" count="2">
            <x v="6"/>
            <x v="8"/>
          </reference>
          <reference field="5" count="1" selected="0">
            <x v="0"/>
          </reference>
        </references>
      </pivotArea>
    </format>
    <format dxfId="34">
      <pivotArea collapsedLevelsAreSubtotals="1" fieldPosition="0">
        <references count="2">
          <reference field="4" count="2">
            <x v="11"/>
            <x v="12"/>
          </reference>
          <reference field="5" count="1" selected="0">
            <x v="1"/>
          </reference>
        </references>
      </pivotArea>
    </format>
    <format dxfId="33">
      <pivotArea collapsedLevelsAreSubtotals="1" fieldPosition="0">
        <references count="2">
          <reference field="4" count="3">
            <x v="3"/>
            <x v="7"/>
            <x v="9"/>
          </reference>
          <reference field="5" count="1" selected="0">
            <x v="2"/>
          </reference>
        </references>
      </pivotArea>
    </format>
    <format dxfId="32">
      <pivotArea collapsedLevelsAreSubtotals="1" fieldPosition="0">
        <references count="1">
          <reference field="5" count="1">
            <x v="3"/>
          </reference>
        </references>
      </pivotArea>
    </format>
    <format dxfId="31">
      <pivotArea collapsedLevelsAreSubtotals="1" fieldPosition="0">
        <references count="2">
          <reference field="4" count="3">
            <x v="0"/>
            <x v="5"/>
            <x v="10"/>
          </reference>
          <reference field="5" count="1" selected="0">
            <x v="3"/>
          </reference>
        </references>
      </pivotArea>
    </format>
    <format dxfId="30">
      <pivotArea collapsedLevelsAreSubtotals="1" fieldPosition="0">
        <references count="2">
          <reference field="4" count="3">
            <x v="1"/>
            <x v="2"/>
            <x v="4"/>
          </reference>
          <reference field="5" count="1" selected="0">
            <x v="4"/>
          </reference>
        </references>
      </pivotArea>
    </format>
    <format dxfId="29">
      <pivotArea grandRow="1" outline="0" collapsedLevelsAreSubtotals="1" fieldPosition="0"/>
    </format>
  </formats>
  <chartFormats count="6">
    <chartFormat chart="6" format="19" series="1">
      <pivotArea type="data" outline="0" fieldPosition="0">
        <references count="1">
          <reference field="4294967294" count="1" selected="0">
            <x v="0"/>
          </reference>
        </references>
      </pivotArea>
    </chartFormat>
    <chartFormat chart="6" format="20">
      <pivotArea type="data" outline="0" fieldPosition="0">
        <references count="2">
          <reference field="4294967294" count="1" selected="0">
            <x v="0"/>
          </reference>
          <reference field="5" count="1" selected="0">
            <x v="0"/>
          </reference>
        </references>
      </pivotArea>
    </chartFormat>
    <chartFormat chart="6" format="21">
      <pivotArea type="data" outline="0" fieldPosition="0">
        <references count="2">
          <reference field="4294967294" count="1" selected="0">
            <x v="0"/>
          </reference>
          <reference field="5" count="1" selected="0">
            <x v="1"/>
          </reference>
        </references>
      </pivotArea>
    </chartFormat>
    <chartFormat chart="6" format="22">
      <pivotArea type="data" outline="0" fieldPosition="0">
        <references count="2">
          <reference field="4294967294" count="1" selected="0">
            <x v="0"/>
          </reference>
          <reference field="5" count="1" selected="0">
            <x v="2"/>
          </reference>
        </references>
      </pivotArea>
    </chartFormat>
    <chartFormat chart="6" format="23">
      <pivotArea type="data" outline="0" fieldPosition="0">
        <references count="2">
          <reference field="4294967294" count="1" selected="0">
            <x v="0"/>
          </reference>
          <reference field="5" count="1" selected="0">
            <x v="3"/>
          </reference>
        </references>
      </pivotArea>
    </chartFormat>
    <chartFormat chart="6" format="24">
      <pivotArea type="data" outline="0" fieldPosition="0">
        <references count="2">
          <reference field="4294967294" count="1" selected="0">
            <x v="0"/>
          </reference>
          <reference field="5" count="1" selected="0">
            <x v="4"/>
          </reference>
        </references>
      </pivotArea>
    </chartFormat>
  </chartFormats>
  <pivotTableStyleInfo name="PivotStyleDark2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942934-E9E9-47CB-9B59-230ABDE4801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5" firstHeaderRow="1" firstDataRow="1" firstDataCol="1" rowPageCount="1" colPageCount="1"/>
  <pivotFields count="6">
    <pivotField numFmtId="164" showAll="0"/>
    <pivotField showAll="0"/>
    <pivotField dataField="1" numFmtId="44" showAll="0"/>
    <pivotField showAll="0">
      <items count="5">
        <item x="1"/>
        <item x="2"/>
        <item x="0"/>
        <item m="1" x="3"/>
        <item t="default"/>
      </items>
    </pivotField>
    <pivotField axis="axisRow" showAll="0">
      <items count="14">
        <item x="0"/>
        <item x="10"/>
        <item x="1"/>
        <item x="2"/>
        <item x="3"/>
        <item x="6"/>
        <item x="8"/>
        <item x="9"/>
        <item x="5"/>
        <item x="11"/>
        <item x="4"/>
        <item x="12"/>
        <item x="7"/>
        <item t="default"/>
      </items>
    </pivotField>
    <pivotField axis="axisPage" multipleItemSelectionAllowed="1" showAll="0">
      <items count="6">
        <item h="1" x="3"/>
        <item x="4"/>
        <item x="2"/>
        <item x="0"/>
        <item x="1"/>
        <item t="default"/>
      </items>
    </pivotField>
  </pivotFields>
  <rowFields count="1">
    <field x="4"/>
  </rowFields>
  <rowItems count="12">
    <i>
      <x/>
    </i>
    <i>
      <x v="1"/>
    </i>
    <i>
      <x v="2"/>
    </i>
    <i>
      <x v="3"/>
    </i>
    <i>
      <x v="4"/>
    </i>
    <i>
      <x v="5"/>
    </i>
    <i>
      <x v="7"/>
    </i>
    <i>
      <x v="9"/>
    </i>
    <i>
      <x v="10"/>
    </i>
    <i>
      <x v="11"/>
    </i>
    <i>
      <x v="12"/>
    </i>
    <i t="grand">
      <x/>
    </i>
  </rowItems>
  <colItems count="1">
    <i/>
  </colItems>
  <pageFields count="1">
    <pageField fld="5" hier="-1"/>
  </pageFields>
  <dataFields count="1">
    <dataField name="Sum of Amount"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02B1DE-F6DA-42BD-AC3C-A733E8C4DEC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32" firstHeaderRow="1" firstDataRow="1" firstDataCol="1" rowPageCount="1" colPageCount="1"/>
  <pivotFields count="6">
    <pivotField axis="axisRow" numFmtId="164"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dataField="1" numFmtId="44" showAll="0"/>
    <pivotField showAll="0"/>
    <pivotField showAll="0"/>
    <pivotField axis="axisPage" multipleItemSelectionAllowed="1" showAll="0">
      <items count="6">
        <item h="1" x="3"/>
        <item x="4"/>
        <item x="2"/>
        <item x="0"/>
        <item x="1"/>
        <item t="default"/>
      </items>
    </pivotField>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pageFields count="1">
    <pageField fld="5" hier="-1"/>
  </pageFields>
  <dataFields count="1">
    <dataField name="Sum of Amount" fld="2" baseField="0" baseItem="0" numFmtId="44"/>
  </dataFields>
  <formats count="1">
    <format dxfId="10">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thod" xr10:uid="{EEDBA4A4-9C77-4B51-854B-7067D0D43729}" sourceName="Method">
  <extLst>
    <x:ext xmlns:x15="http://schemas.microsoft.com/office/spreadsheetml/2010/11/main" uri="{2F2917AC-EB37-4324-AD4E-5DD8C200BD13}">
      <x15:tableSlicerCache tableId="1" column="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2325D8B2-D25F-4758-94C3-77A21AE4E549}" sourceName="Type">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thod" xr10:uid="{39B22025-A629-4FB9-B53D-72A6D909C938}" cache="Slicer_Method" caption="Method" style="SlicerStyleDark1" rowHeight="241300"/>
  <slicer name="Type" xr10:uid="{2675B1F8-7194-48C1-917A-795B994B3672}" cache="Slicer_Type" caption="Type" startItem="4"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9E45F7F-C695-4630-9475-03A7EB8065B6}" name="Table3" displayName="Table3" ref="R42:S59" totalsRowShown="0" headerRowDxfId="26" dataDxfId="25">
  <autoFilter ref="R42:S59" xr:uid="{19E45F7F-C695-4630-9475-03A7EB8065B6}"/>
  <sortState xmlns:xlrd2="http://schemas.microsoft.com/office/spreadsheetml/2017/richdata2" ref="R43:S59">
    <sortCondition ref="R58:R59"/>
  </sortState>
  <tableColumns count="2">
    <tableColumn id="1" xr3:uid="{6757FFC8-7B50-4361-8EBB-3E5505268BD8}" name="Expense Types" dataDxfId="24"/>
    <tableColumn id="2" xr3:uid="{FB35C736-12D3-4379-A032-9054C947DE04}" name="Expense Categories" dataDxfId="23"/>
  </tableColumns>
  <tableStyleInfo name="TableStyleDark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21704B2-B0B1-4C30-9FF0-E6067633B8B1}" name="Table6" displayName="Table6" ref="B11:D15" totalsRowShown="0" headerRowDxfId="22">
  <tableColumns count="3">
    <tableColumn id="1" xr3:uid="{DD80D690-BC8D-449A-9C2C-E14C89AC08CD}" name="ACCOUNT" dataDxfId="21"/>
    <tableColumn id="2" xr3:uid="{009025A0-CC7F-49D7-8D39-A23094774050}" name="STARTING" dataDxfId="20" dataCellStyle="Currency"/>
    <tableColumn id="3" xr3:uid="{51FA64D0-042D-4E2E-AD3A-760C85D0D0AD}" name="CURRENT" dataDxfId="19" dataCellStyle="Currency">
      <calculatedColumnFormula>SUM(C12-(SUMIF(Table1[Method],B12,Table1[Amount])))</calculatedColumnFormula>
    </tableColumn>
  </tableColumns>
  <tableStyleInfo name="TableStyleDark6"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2178AA-75A9-4739-907B-719958C5EFB7}" name="Table1" displayName="Table1" ref="A1:F104" totalsRowShown="0" headerRowDxfId="18" dataDxfId="17">
  <autoFilter ref="A1:F104" xr:uid="{322178AA-75A9-4739-907B-719958C5EFB7}">
    <filterColumn colId="3">
      <filters>
        <filter val="AMEX"/>
        <filter val="Checking Acct"/>
        <filter val="Savings Acct"/>
        <filter val="Splitwise"/>
      </filters>
    </filterColumn>
  </autoFilter>
  <sortState xmlns:xlrd2="http://schemas.microsoft.com/office/spreadsheetml/2017/richdata2" ref="A2:F103">
    <sortCondition ref="A1:A103"/>
  </sortState>
  <tableColumns count="6">
    <tableColumn id="1" xr3:uid="{775525E3-557A-4336-AD4F-225C4E8BB3F7}" name="Date" dataDxfId="16"/>
    <tableColumn id="2" xr3:uid="{192694A5-CEC1-4C82-BA35-15D6EF8E61AF}" name="Expenses" dataDxfId="15"/>
    <tableColumn id="3" xr3:uid="{E6326121-1221-4AD8-A97C-AD8BB7DBB35F}" name="Amount" dataDxfId="14" dataCellStyle="Currency"/>
    <tableColumn id="4" xr3:uid="{37A2456C-5319-4489-B4C8-59574E5DE1AD}" name="Method" dataDxfId="13"/>
    <tableColumn id="5" xr3:uid="{C9FF416F-5C66-4CDD-BEB1-C89139BD1FF4}" name="Type" dataDxfId="12"/>
    <tableColumn id="6" xr3:uid="{37413B63-F0BF-461D-9543-06F40BEB8276}" name="Class" dataDxfId="11">
      <calculatedColumnFormula>_xlfn.IFNA(VLOOKUP(Table1[[#This Row],[Type]],'July Dashboard'!$R$43:$S$59,2,TRUE), " ")</calculatedColumnFormula>
    </tableColumn>
  </tableColumns>
  <tableStyleInfo name="TableStyleDark11" showFirstColumn="1" showLastColumn="0" showRowStripes="1" showColumnStripes="0"/>
</table>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Custom 2">
      <a:majorFont>
        <a:latin typeface="Nordique Inline"/>
        <a:ea typeface=""/>
        <a:cs typeface=""/>
      </a:majorFont>
      <a:minorFont>
        <a:latin typeface="Tenorite"/>
        <a:ea typeface=""/>
        <a:cs typeface=""/>
      </a:minorFont>
    </a:fontScheme>
    <a:fmtScheme name="Banded Edge">
      <a:fillStyleLst>
        <a:solidFill>
          <a:schemeClr val="phClr"/>
        </a:solidFill>
        <a:solidFill>
          <a:schemeClr val="phClr">
            <a:tint val="50000"/>
          </a:schemeClr>
        </a:solidFill>
        <a:gradFill rotWithShape="1">
          <a:gsLst>
            <a:gs pos="0">
              <a:schemeClr val="phClr"/>
            </a:gs>
            <a:gs pos="90000">
              <a:schemeClr val="phClr">
                <a:shade val="100000"/>
              </a:schemeClr>
            </a:gs>
            <a:gs pos="100000">
              <a:schemeClr val="phClr">
                <a:shade val="85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17779" dir="5400000" rotWithShape="0">
              <a:srgbClr val="000000">
                <a:alpha val="40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30000"/>
              </a:schemeClr>
            </a:contourClr>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0E859-768D-497C-BEFD-6987C2582A12}">
  <dimension ref="A1:T65"/>
  <sheetViews>
    <sheetView showGridLines="0" tabSelected="1" zoomScale="130" zoomScaleNormal="130" workbookViewId="0">
      <selection activeCell="D18" sqref="D18"/>
    </sheetView>
  </sheetViews>
  <sheetFormatPr defaultColWidth="0" defaultRowHeight="14.25"/>
  <cols>
    <col min="1" max="1" width="3.5" style="3" customWidth="1"/>
    <col min="2" max="2" width="12.125" style="16" customWidth="1"/>
    <col min="3" max="3" width="16.5" style="3" customWidth="1"/>
    <col min="4" max="4" width="17" style="3" customWidth="1"/>
    <col min="5" max="5" width="10" style="3" customWidth="1"/>
    <col min="6" max="6" width="9" style="3" customWidth="1"/>
    <col min="7" max="7" width="13.875" style="3" customWidth="1"/>
    <col min="8" max="8" width="10.25" style="3" bestFit="1" customWidth="1"/>
    <col min="9" max="9" width="12.25" style="3" customWidth="1"/>
    <col min="10" max="10" width="10.875" style="3" bestFit="1" customWidth="1"/>
    <col min="11" max="14" width="9" style="3" customWidth="1"/>
    <col min="15" max="15" width="13.25" style="3" customWidth="1"/>
    <col min="16" max="16" width="14.75" style="3" customWidth="1"/>
    <col min="17" max="17" width="6.125" style="3" customWidth="1"/>
    <col min="18" max="18" width="22.5" style="3" customWidth="1"/>
    <col min="19" max="19" width="19.5" style="3" bestFit="1" customWidth="1"/>
    <col min="20" max="20" width="3.125" style="3" customWidth="1"/>
    <col min="21" max="16384" width="9" style="3" hidden="1"/>
  </cols>
  <sheetData>
    <row r="1" spans="1:20" s="68" customFormat="1" ht="23.25">
      <c r="A1" s="67" t="s">
        <v>100</v>
      </c>
    </row>
    <row r="2" spans="1:20" ht="59.25">
      <c r="A2" s="69" t="str">
        <f>_xlfn.CONCAT("July"," ","2023")</f>
        <v>July 2023</v>
      </c>
      <c r="B2" s="69"/>
      <c r="C2" s="69"/>
      <c r="D2" s="69"/>
      <c r="E2" s="69"/>
      <c r="F2" s="69"/>
      <c r="G2" s="69"/>
      <c r="H2" s="69"/>
      <c r="I2" s="69"/>
      <c r="J2" s="69"/>
      <c r="K2" s="69"/>
      <c r="L2" s="69"/>
      <c r="M2" s="69"/>
      <c r="N2" s="69"/>
      <c r="O2" s="69"/>
      <c r="P2" s="69"/>
      <c r="Q2" s="69"/>
      <c r="R2" s="69"/>
      <c r="S2" s="69"/>
      <c r="T2" s="69"/>
    </row>
    <row r="3" spans="1:20" ht="6.75" customHeight="1" thickBot="1">
      <c r="A3" s="14"/>
      <c r="B3" s="19"/>
    </row>
    <row r="4" spans="1:20" ht="15.75" thickBot="1">
      <c r="A4" s="14"/>
      <c r="B4" s="20" t="s">
        <v>69</v>
      </c>
      <c r="C4" s="23">
        <f>SUM(SUMIF(Table1[Amount],"&lt; 0")*-1)</f>
        <v>6320.869999999999</v>
      </c>
      <c r="E4" s="28"/>
      <c r="F4" s="28"/>
      <c r="G4" s="28"/>
      <c r="H4" s="28"/>
      <c r="K4" s="28"/>
      <c r="L4" s="28"/>
      <c r="P4" s="55" t="s">
        <v>121</v>
      </c>
      <c r="Q4" s="56"/>
      <c r="R4" s="28"/>
    </row>
    <row r="5" spans="1:20" ht="15">
      <c r="B5" s="21" t="s">
        <v>56</v>
      </c>
      <c r="C5" s="24">
        <f>SUM(SUMIF(Table1[Amount],"&gt; 0")*-1)</f>
        <v>-7814.8999999999978</v>
      </c>
      <c r="G5" s="28"/>
      <c r="H5" s="28"/>
      <c r="I5" s="28"/>
      <c r="J5" s="28"/>
      <c r="K5" s="28"/>
      <c r="L5" s="28"/>
    </row>
    <row r="6" spans="1:20" ht="15.75" customHeight="1" thickBot="1">
      <c r="B6" s="22" t="s">
        <v>101</v>
      </c>
      <c r="C6" s="25">
        <f>SUM(C4:C5)</f>
        <v>-1494.0299999999988</v>
      </c>
      <c r="F6" s="58" t="s">
        <v>118</v>
      </c>
      <c r="G6" s="58"/>
      <c r="H6" s="58"/>
      <c r="I6" s="58"/>
      <c r="J6" s="58"/>
      <c r="K6" s="45"/>
      <c r="L6" s="45"/>
      <c r="M6" s="51"/>
      <c r="N6" s="51"/>
      <c r="O6" s="51"/>
      <c r="P6" s="51"/>
      <c r="Q6" s="51"/>
    </row>
    <row r="7" spans="1:20" ht="15" customHeight="1" thickBot="1">
      <c r="F7" s="58"/>
      <c r="G7" s="58"/>
      <c r="H7" s="58"/>
      <c r="I7" s="58"/>
      <c r="J7" s="58"/>
      <c r="K7" s="45"/>
      <c r="L7" s="45"/>
    </row>
    <row r="8" spans="1:20" ht="15.75" customHeight="1" thickBot="1">
      <c r="B8" s="70" t="str">
        <f>CONCATENATE("You have"," ",B19," ","uncategorized expenses!")</f>
        <v>You have 1 uncategorized expenses!</v>
      </c>
      <c r="C8" s="71"/>
      <c r="D8" s="72"/>
      <c r="F8" s="73" t="s">
        <v>0</v>
      </c>
      <c r="G8" s="74"/>
      <c r="H8" s="37" t="s">
        <v>116</v>
      </c>
      <c r="I8" s="44" t="s">
        <v>117</v>
      </c>
      <c r="J8" s="44" t="s">
        <v>119</v>
      </c>
    </row>
    <row r="9" spans="1:20" ht="15">
      <c r="B9" s="3"/>
      <c r="F9" s="60" t="s">
        <v>63</v>
      </c>
      <c r="G9" s="61"/>
      <c r="H9" s="40">
        <v>1000</v>
      </c>
      <c r="I9" s="52">
        <f>SUM(SUMIF(Table1[Class],"Income",Table1[Amount])*-1-I10)</f>
        <v>2544.1399999999994</v>
      </c>
      <c r="J9" s="41">
        <f>SUM(I9-H9)</f>
        <v>1544.1399999999994</v>
      </c>
    </row>
    <row r="10" spans="1:20" ht="15.75" thickBot="1">
      <c r="B10" s="3"/>
      <c r="F10" s="60" t="s">
        <v>62</v>
      </c>
      <c r="G10" s="61"/>
      <c r="H10" s="42">
        <v>3000</v>
      </c>
      <c r="I10" s="53">
        <f>SUM(SUMIF('July Expense Tracker'!E2:E104,"Paycheck",'July Expense Tracker'!C2:C104)*-1)</f>
        <v>2574.67</v>
      </c>
      <c r="J10" s="43">
        <f>SUM(I10-H10)</f>
        <v>-425.32999999999993</v>
      </c>
    </row>
    <row r="11" spans="1:20" ht="15" customHeight="1">
      <c r="B11" s="32" t="s">
        <v>111</v>
      </c>
      <c r="C11" s="54" t="s">
        <v>122</v>
      </c>
      <c r="D11" s="54" t="s">
        <v>123</v>
      </c>
      <c r="E11" s="31"/>
      <c r="F11" s="64" t="s">
        <v>4</v>
      </c>
      <c r="G11" s="65"/>
      <c r="H11" s="38">
        <v>500</v>
      </c>
      <c r="I11" s="46">
        <f>SUMIF(Table1[Type],F11,Table1[Amount])</f>
        <v>902.95</v>
      </c>
      <c r="J11" s="39">
        <f>SUM(I11-H11)</f>
        <v>402.95000000000005</v>
      </c>
    </row>
    <row r="12" spans="1:20" ht="15" customHeight="1">
      <c r="B12" s="33" t="s">
        <v>10</v>
      </c>
      <c r="C12" s="34">
        <v>435.67</v>
      </c>
      <c r="D12" s="35">
        <f>SUM(C12-(SUMIF(Table1[Method],B12,Table1[Amount])))</f>
        <v>-367.13999999999993</v>
      </c>
      <c r="E12" s="30"/>
      <c r="F12" s="60" t="s">
        <v>2</v>
      </c>
      <c r="G12" s="61"/>
      <c r="H12" s="38">
        <v>300</v>
      </c>
      <c r="I12" s="47">
        <f>SUMIF(Table1[Type],F12,Table1[Amount])</f>
        <v>271.93</v>
      </c>
      <c r="J12" s="39">
        <f t="shared" ref="J12:J21" si="0">SUM(I12-H12)</f>
        <v>-28.069999999999993</v>
      </c>
    </row>
    <row r="13" spans="1:20" ht="15">
      <c r="B13" s="33" t="s">
        <v>24</v>
      </c>
      <c r="C13" s="34">
        <v>6065.4</v>
      </c>
      <c r="D13" s="35">
        <f>SUM(C13-(SUMIF(Table1[Method],B13,Table1[Amount])))</f>
        <v>5416.12</v>
      </c>
      <c r="E13" s="30"/>
      <c r="F13" s="60" t="s">
        <v>1</v>
      </c>
      <c r="G13" s="61"/>
      <c r="H13" s="38">
        <v>500</v>
      </c>
      <c r="I13" s="47">
        <f>SUMIF(Table1[Type],F13,Table1[Amount])</f>
        <v>243.51999999999998</v>
      </c>
      <c r="J13" s="39">
        <f t="shared" si="0"/>
        <v>-256.48</v>
      </c>
    </row>
    <row r="14" spans="1:20" ht="15">
      <c r="B14" s="33" t="s">
        <v>112</v>
      </c>
      <c r="C14" s="34">
        <v>9235</v>
      </c>
      <c r="D14" s="35">
        <f>SUM(C14-(SUMIF(Table1[Method],B14,Table1[Amount])))</f>
        <v>9585</v>
      </c>
      <c r="E14" s="30"/>
      <c r="F14" s="60" t="s">
        <v>68</v>
      </c>
      <c r="G14" s="61"/>
      <c r="H14" s="38">
        <v>1000</v>
      </c>
      <c r="I14" s="47">
        <f>SUMIF(Table1[Type],F14,Table1[Amount])</f>
        <v>1349.94</v>
      </c>
      <c r="J14" s="39">
        <f t="shared" si="0"/>
        <v>349.94000000000005</v>
      </c>
    </row>
    <row r="15" spans="1:20" ht="15" customHeight="1">
      <c r="B15" s="33" t="s">
        <v>54</v>
      </c>
      <c r="C15" s="34">
        <v>-27</v>
      </c>
      <c r="D15" s="35">
        <f>SUM(C15-(SUMIF(Table1[Method],B15,Table1[Amount])))</f>
        <v>-418.94000000000005</v>
      </c>
      <c r="E15" s="30"/>
      <c r="F15" s="60" t="s">
        <v>5</v>
      </c>
      <c r="G15" s="61"/>
      <c r="H15" s="38">
        <v>450</v>
      </c>
      <c r="I15" s="47">
        <f>SUMIF(Table1[Type],F15,Table1[Amount])</f>
        <v>448</v>
      </c>
      <c r="J15" s="39">
        <f t="shared" si="0"/>
        <v>-2</v>
      </c>
    </row>
    <row r="16" spans="1:20" ht="15" customHeight="1">
      <c r="B16"/>
      <c r="C16"/>
      <c r="F16" s="60" t="s">
        <v>67</v>
      </c>
      <c r="G16" s="61"/>
      <c r="H16" s="38">
        <v>250</v>
      </c>
      <c r="I16" s="47">
        <f>SUMIF(Table1[Type],F16,Table1[Amount])</f>
        <v>236.21</v>
      </c>
      <c r="J16" s="39">
        <f t="shared" si="0"/>
        <v>-13.789999999999992</v>
      </c>
    </row>
    <row r="17" spans="1:11" ht="15">
      <c r="B17"/>
      <c r="C17"/>
      <c r="F17" s="60" t="s">
        <v>65</v>
      </c>
      <c r="G17" s="61"/>
      <c r="H17" s="38">
        <v>250</v>
      </c>
      <c r="I17" s="47">
        <f>SUMIF(Table1[Type],F17,Table1[Amount])</f>
        <v>0</v>
      </c>
      <c r="J17" s="39">
        <f t="shared" si="0"/>
        <v>-250</v>
      </c>
    </row>
    <row r="18" spans="1:11" ht="15" customHeight="1">
      <c r="B18"/>
      <c r="C18"/>
      <c r="F18" s="60" t="s">
        <v>66</v>
      </c>
      <c r="G18" s="61"/>
      <c r="H18" s="38">
        <v>100</v>
      </c>
      <c r="I18" s="47">
        <f>SUMIF(Table1[Type],F18,Table1[Amount])</f>
        <v>43</v>
      </c>
      <c r="J18" s="39">
        <f t="shared" si="0"/>
        <v>-57</v>
      </c>
    </row>
    <row r="19" spans="1:11" ht="15" customHeight="1">
      <c r="B19" s="3">
        <f>COUNTIF('July Expense Tracker'!E13:E103, "Unsure")</f>
        <v>1</v>
      </c>
      <c r="C19"/>
      <c r="D19" s="13"/>
      <c r="F19" s="60" t="s">
        <v>18</v>
      </c>
      <c r="G19" s="61"/>
      <c r="H19" s="38">
        <v>150</v>
      </c>
      <c r="I19" s="47">
        <f>SUMIF(Table1[Type],F19,Table1[Amount])</f>
        <v>104.47</v>
      </c>
      <c r="J19" s="39">
        <f t="shared" si="0"/>
        <v>-45.53</v>
      </c>
    </row>
    <row r="20" spans="1:11" ht="15">
      <c r="B20"/>
      <c r="C20"/>
      <c r="F20" s="60" t="s">
        <v>25</v>
      </c>
      <c r="G20" s="61"/>
      <c r="H20" s="38">
        <v>300</v>
      </c>
      <c r="I20" s="47">
        <f>SUMIF(Table1[Type],F20,Table1[Amount])</f>
        <v>252.07</v>
      </c>
      <c r="J20" s="39">
        <f t="shared" si="0"/>
        <v>-47.930000000000007</v>
      </c>
    </row>
    <row r="21" spans="1:11" ht="15.75" thickBot="1">
      <c r="B21"/>
      <c r="C21"/>
      <c r="F21" s="62" t="s">
        <v>19</v>
      </c>
      <c r="G21" s="63"/>
      <c r="H21" s="48">
        <v>200</v>
      </c>
      <c r="I21" s="49">
        <f>SUMIF(Table1[Type],F21,Table1[Amount])</f>
        <v>150.11000000000001</v>
      </c>
      <c r="J21" s="50">
        <f t="shared" si="0"/>
        <v>-49.889999999999986</v>
      </c>
    </row>
    <row r="22" spans="1:11" ht="15.75" thickTop="1">
      <c r="B22"/>
      <c r="C22"/>
      <c r="F22" s="57" t="s">
        <v>120</v>
      </c>
      <c r="G22" s="57"/>
      <c r="H22" s="13">
        <f>SUM(H9,H10-H11-H12-H13-H14-H15-H16-H18-H17-H19-H20-H21)</f>
        <v>0</v>
      </c>
      <c r="I22" s="13">
        <f>SUM(I9,I10-I11-I12-I13-I14-I15-I16-I18-I17-I19-I20-I21)</f>
        <v>1116.6099999999992</v>
      </c>
      <c r="J22" s="13">
        <f>SUM(J9,J10-J11-J12-J13-J14-J15-J16-J18-J17-J19-J20-J21)</f>
        <v>1116.6099999999992</v>
      </c>
      <c r="K22" s="28"/>
    </row>
    <row r="23" spans="1:11" ht="15">
      <c r="B23"/>
      <c r="C23"/>
      <c r="F23" s="60"/>
      <c r="G23" s="60"/>
      <c r="H23" s="59"/>
      <c r="I23" s="59"/>
    </row>
    <row r="24" spans="1:11" ht="15">
      <c r="B24"/>
      <c r="C24"/>
      <c r="F24" s="36"/>
      <c r="G24" s="36"/>
    </row>
    <row r="25" spans="1:11" ht="15">
      <c r="B25"/>
      <c r="C25"/>
      <c r="F25" s="36"/>
      <c r="G25" s="36"/>
    </row>
    <row r="27" spans="1:11" s="68" customFormat="1" ht="23.25">
      <c r="A27" s="67" t="s">
        <v>110</v>
      </c>
    </row>
    <row r="30" spans="1:11" ht="15">
      <c r="B30" s="66"/>
      <c r="C30" s="66"/>
    </row>
    <row r="31" spans="1:11">
      <c r="B31" s="28" t="s">
        <v>107</v>
      </c>
    </row>
    <row r="32" spans="1:11">
      <c r="B32" s="26" t="s">
        <v>106</v>
      </c>
      <c r="C32" t="s">
        <v>104</v>
      </c>
    </row>
    <row r="33" spans="2:19">
      <c r="B33" s="1" t="s">
        <v>69</v>
      </c>
      <c r="C33" s="2">
        <v>-3426.7299999999996</v>
      </c>
    </row>
    <row r="34" spans="2:19">
      <c r="B34" s="1" t="s">
        <v>12</v>
      </c>
      <c r="C34" s="2">
        <v>302.71000000000004</v>
      </c>
    </row>
    <row r="35" spans="2:19">
      <c r="B35" s="1" t="s">
        <v>73</v>
      </c>
      <c r="C35" s="2">
        <v>2414.54</v>
      </c>
    </row>
    <row r="36" spans="2:19">
      <c r="B36" s="1" t="s">
        <v>71</v>
      </c>
      <c r="C36" s="2">
        <v>1414.5600000000002</v>
      </c>
    </row>
    <row r="37" spans="2:19">
      <c r="B37" s="1" t="s">
        <v>72</v>
      </c>
      <c r="C37" s="2">
        <v>1138.9499999999998</v>
      </c>
    </row>
    <row r="38" spans="2:19">
      <c r="B38" s="1" t="s">
        <v>103</v>
      </c>
      <c r="C38" s="2">
        <v>1844.0300000000004</v>
      </c>
    </row>
    <row r="39" spans="2:19">
      <c r="B39" s="3"/>
    </row>
    <row r="40" spans="2:19" ht="32.25" customHeight="1">
      <c r="B40" s="3"/>
    </row>
    <row r="41" spans="2:19" ht="16.5" customHeight="1">
      <c r="B41" s="3"/>
    </row>
    <row r="42" spans="2:19" ht="15.75" customHeight="1">
      <c r="B42" s="3"/>
      <c r="O42" s="26" t="s">
        <v>108</v>
      </c>
      <c r="P42" t="s">
        <v>104</v>
      </c>
      <c r="R42" s="17" t="s">
        <v>0</v>
      </c>
      <c r="S42" s="15" t="s">
        <v>70</v>
      </c>
    </row>
    <row r="43" spans="2:19" ht="15">
      <c r="B43" s="3"/>
      <c r="O43" s="29" t="s">
        <v>10</v>
      </c>
      <c r="P43" s="2">
        <v>3346.95</v>
      </c>
      <c r="R43" s="18" t="s">
        <v>4</v>
      </c>
      <c r="S43" t="s">
        <v>71</v>
      </c>
    </row>
    <row r="44" spans="2:19" ht="15">
      <c r="B44" s="3"/>
      <c r="O44" s="29" t="s">
        <v>24</v>
      </c>
      <c r="P44" s="2">
        <v>-1894.8600000000001</v>
      </c>
      <c r="R44" s="18" t="s">
        <v>2</v>
      </c>
      <c r="S44" t="s">
        <v>72</v>
      </c>
    </row>
    <row r="45" spans="2:19" ht="15">
      <c r="B45" s="3"/>
      <c r="O45" s="29" t="s">
        <v>54</v>
      </c>
      <c r="P45" s="2">
        <v>391.94000000000005</v>
      </c>
      <c r="R45" s="18" t="s">
        <v>1</v>
      </c>
      <c r="S45" t="s">
        <v>72</v>
      </c>
    </row>
    <row r="46" spans="2:19" ht="30">
      <c r="B46" s="3"/>
      <c r="O46" s="1" t="s">
        <v>103</v>
      </c>
      <c r="P46" s="2">
        <v>1844.0299999999997</v>
      </c>
      <c r="R46" s="18" t="s">
        <v>68</v>
      </c>
      <c r="S46" t="s">
        <v>73</v>
      </c>
    </row>
    <row r="47" spans="2:19" ht="15">
      <c r="B47" s="3"/>
      <c r="R47" s="18" t="s">
        <v>5</v>
      </c>
      <c r="S47" t="s">
        <v>72</v>
      </c>
    </row>
    <row r="48" spans="2:19" ht="15">
      <c r="B48" s="3"/>
      <c r="R48" s="18" t="s">
        <v>65</v>
      </c>
      <c r="S48" t="s">
        <v>72</v>
      </c>
    </row>
    <row r="49" spans="2:19" ht="15">
      <c r="B49" s="3"/>
      <c r="R49" s="18" t="s">
        <v>66</v>
      </c>
      <c r="S49" t="s">
        <v>71</v>
      </c>
    </row>
    <row r="50" spans="2:19" ht="15">
      <c r="B50" s="3"/>
      <c r="R50" s="18" t="s">
        <v>63</v>
      </c>
      <c r="S50" t="s">
        <v>69</v>
      </c>
    </row>
    <row r="51" spans="2:19" ht="15">
      <c r="B51" s="3"/>
      <c r="R51" s="18" t="s">
        <v>62</v>
      </c>
      <c r="S51" t="s">
        <v>69</v>
      </c>
    </row>
    <row r="52" spans="2:19" ht="15">
      <c r="B52" s="3"/>
      <c r="R52" s="17" t="s">
        <v>113</v>
      </c>
      <c r="S52" t="s">
        <v>12</v>
      </c>
    </row>
    <row r="53" spans="2:19" ht="15">
      <c r="B53" s="3"/>
      <c r="R53" s="18" t="s">
        <v>18</v>
      </c>
      <c r="S53" t="s">
        <v>73</v>
      </c>
    </row>
    <row r="54" spans="2:19" ht="30">
      <c r="B54" s="3"/>
      <c r="R54" s="18" t="s">
        <v>60</v>
      </c>
      <c r="S54" t="s">
        <v>69</v>
      </c>
    </row>
    <row r="55" spans="2:19" ht="15">
      <c r="B55" s="3"/>
      <c r="R55" s="18" t="s">
        <v>25</v>
      </c>
      <c r="S55" t="s">
        <v>73</v>
      </c>
    </row>
    <row r="56" spans="2:19" ht="15">
      <c r="B56" s="3"/>
      <c r="R56" s="18" t="s">
        <v>19</v>
      </c>
      <c r="S56" t="s">
        <v>71</v>
      </c>
    </row>
    <row r="57" spans="2:19" ht="15">
      <c r="B57" s="3"/>
      <c r="R57" s="18" t="s">
        <v>64</v>
      </c>
      <c r="S57" t="s">
        <v>12</v>
      </c>
    </row>
    <row r="58" spans="2:19" ht="15">
      <c r="B58" s="3"/>
      <c r="R58" s="18" t="s">
        <v>67</v>
      </c>
      <c r="S58" t="s">
        <v>72</v>
      </c>
    </row>
    <row r="59" spans="2:19" ht="15">
      <c r="B59" s="3"/>
      <c r="R59" s="17"/>
      <c r="S59"/>
    </row>
    <row r="60" spans="2:19">
      <c r="B60" s="3"/>
    </row>
    <row r="61" spans="2:19">
      <c r="B61" s="3"/>
    </row>
    <row r="62" spans="2:19">
      <c r="B62" s="3"/>
    </row>
    <row r="63" spans="2:19">
      <c r="B63" s="3"/>
    </row>
    <row r="64" spans="2:19">
      <c r="B64" s="3"/>
    </row>
    <row r="65" spans="2:2">
      <c r="B65" s="3"/>
    </row>
  </sheetData>
  <mergeCells count="24">
    <mergeCell ref="F16:G16"/>
    <mergeCell ref="B30:C30"/>
    <mergeCell ref="F10:G10"/>
    <mergeCell ref="A1:XFD1"/>
    <mergeCell ref="A2:T2"/>
    <mergeCell ref="A27:XFD27"/>
    <mergeCell ref="B8:D8"/>
    <mergeCell ref="F8:G8"/>
    <mergeCell ref="P4:Q4"/>
    <mergeCell ref="F22:G22"/>
    <mergeCell ref="F6:J7"/>
    <mergeCell ref="H23:I23"/>
    <mergeCell ref="F9:G9"/>
    <mergeCell ref="F21:G21"/>
    <mergeCell ref="F23:G23"/>
    <mergeCell ref="F17:G17"/>
    <mergeCell ref="F18:G18"/>
    <mergeCell ref="F20:G20"/>
    <mergeCell ref="F19:G19"/>
    <mergeCell ref="F11:G11"/>
    <mergeCell ref="F12:G12"/>
    <mergeCell ref="F13:G13"/>
    <mergeCell ref="F14:G14"/>
    <mergeCell ref="F15:G15"/>
  </mergeCells>
  <conditionalFormatting sqref="A16:C25">
    <cfRule type="containsBlanks" dxfId="9" priority="20">
      <formula>LEN(TRIM(A16))=0</formula>
    </cfRule>
  </conditionalFormatting>
  <conditionalFormatting sqref="A1:XFD3 A4:H4 K4:O4 R4:XFD4 A5:XFD5 A6:F6 R6:XFD6 A7:E7 M7:XFD22 E8:F8 H8:J8 A8:A15 K8:L15 D9:E10 D11:D15 K16:K20 D16:E22 K21:L21 J22:L22 D23:F25 J23:XFD25 A26 D26:XFD26 A27:XFD27 D28:XFD40 A28:A88 B31:C32 B33:B38 B35:C38 T41:XFD58 D41:N64 O42:Q47 R42:S59 Q48:Q59 Q59:XFD64 D65:XFD65 E66:XFD82 D83:XFD88 A89:XFD1048576">
    <cfRule type="containsBlanks" dxfId="8" priority="22">
      <formula>LEN(TRIM(A1))=0</formula>
    </cfRule>
  </conditionalFormatting>
  <conditionalFormatting sqref="B8">
    <cfRule type="containsBlanks" dxfId="7" priority="17">
      <formula>LEN(TRIM(B8))=0</formula>
    </cfRule>
  </conditionalFormatting>
  <conditionalFormatting sqref="C6">
    <cfRule type="cellIs" dxfId="6" priority="24" operator="greaterThan">
      <formula>0</formula>
    </cfRule>
    <cfRule type="cellIs" dxfId="5" priority="25" operator="lessThan">
      <formula>0</formula>
    </cfRule>
  </conditionalFormatting>
  <conditionalFormatting sqref="F9:F21">
    <cfRule type="containsBlanks" dxfId="4" priority="15">
      <formula>LEN(TRIM(F9))=0</formula>
    </cfRule>
  </conditionalFormatting>
  <conditionalFormatting sqref="H9:H25">
    <cfRule type="containsBlanks" dxfId="3" priority="13">
      <formula>LEN(TRIM(H9))=0</formula>
    </cfRule>
  </conditionalFormatting>
  <conditionalFormatting sqref="I9:J22">
    <cfRule type="containsBlanks" dxfId="2" priority="10">
      <formula>LEN(TRIM(I9))=0</formula>
    </cfRule>
  </conditionalFormatting>
  <conditionalFormatting sqref="M6">
    <cfRule type="containsBlanks" dxfId="1" priority="8">
      <formula>LEN(TRIM(M6))=0</formula>
    </cfRule>
  </conditionalFormatting>
  <hyperlinks>
    <hyperlink ref="P4:Q4" location="'July Dashboard'!A52" display="Jump to EXPENSE DASH" xr:uid="{6145D5D7-7BEB-4FAC-8E01-826B4E944A29}"/>
  </hyperlinks>
  <pageMargins left="0.7" right="0.7" top="0.75" bottom="0.75" header="0.3" footer="0.3"/>
  <drawing r:id="rId3"/>
  <tableParts count="2">
    <tablePart r:id="rId4"/>
    <tablePart r:id="rId5"/>
  </tableParts>
  <extLst>
    <ext xmlns:x14="http://schemas.microsoft.com/office/spreadsheetml/2009/9/main" uri="{05C60535-1F16-4fd2-B633-F4F36F0B64E0}">
      <x14:sparklineGroups xmlns:xm="http://schemas.microsoft.com/office/excel/2006/main">
        <x14:sparklineGroup type="stacked" displayEmptyCellsAs="gap" high="1" negative="1" xr2:uid="{16A5F870-8DA0-4F30-A9A2-BEAABB91BDC5}">
          <x14:colorSeries theme="7" tint="-0.499984740745262"/>
          <x14:colorNegative theme="8"/>
          <x14:colorAxis rgb="FF000000"/>
          <x14:colorMarkers theme="7" tint="-0.499984740745262"/>
          <x14:colorFirst theme="7" tint="0.39997558519241921"/>
          <x14:colorLast theme="7" tint="0.39997558519241921"/>
          <x14:colorHigh theme="7"/>
          <x14:colorLow theme="7"/>
          <x14:sparklines>
            <x14:sparkline>
              <xm:f>'July Dashboard'!H8:I8</xm:f>
              <xm:sqref>K8</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85427-8BDB-4752-853F-BEB7643502D1}">
  <dimension ref="A1:G104"/>
  <sheetViews>
    <sheetView topLeftCell="A69" workbookViewId="0">
      <selection activeCell="A104" sqref="A104"/>
    </sheetView>
  </sheetViews>
  <sheetFormatPr defaultRowHeight="14.25"/>
  <cols>
    <col min="1" max="1" width="6.875" style="5" bestFit="1" customWidth="1"/>
    <col min="2" max="2" width="29.25" style="3" bestFit="1" customWidth="1"/>
    <col min="3" max="3" width="11.75" style="6" customWidth="1"/>
    <col min="4" max="4" width="14.375" style="3" customWidth="1"/>
    <col min="5" max="5" width="25" style="3" customWidth="1"/>
    <col min="6" max="6" width="12.75" style="3" customWidth="1"/>
    <col min="7" max="7" width="3.125" style="3" customWidth="1"/>
    <col min="8" max="16384" width="9" style="3"/>
  </cols>
  <sheetData>
    <row r="1" spans="1:7" ht="15">
      <c r="A1" s="7" t="s">
        <v>7</v>
      </c>
      <c r="B1" s="8" t="s">
        <v>56</v>
      </c>
      <c r="C1" s="9" t="s">
        <v>3</v>
      </c>
      <c r="D1" s="8" t="s">
        <v>23</v>
      </c>
      <c r="E1" s="8" t="s">
        <v>57</v>
      </c>
      <c r="F1" s="8" t="s">
        <v>75</v>
      </c>
    </row>
    <row r="2" spans="1:7">
      <c r="A2" s="10">
        <v>45108</v>
      </c>
      <c r="B2" s="11" t="s">
        <v>97</v>
      </c>
      <c r="C2" s="12">
        <v>20.5</v>
      </c>
      <c r="D2" s="11" t="s">
        <v>54</v>
      </c>
      <c r="E2" s="11" t="s">
        <v>4</v>
      </c>
      <c r="F2" t="str">
        <f>_xlfn.IFNA(VLOOKUP(Table1[[#This Row],[Type]],'July Dashboard'!$R$43:$S$59,2,TRUE), " ")</f>
        <v>Recreational</v>
      </c>
      <c r="G2" s="13"/>
    </row>
    <row r="3" spans="1:7">
      <c r="A3" s="10">
        <v>45108</v>
      </c>
      <c r="B3" s="11" t="s">
        <v>58</v>
      </c>
      <c r="C3" s="12">
        <v>42.11</v>
      </c>
      <c r="D3" s="11" t="s">
        <v>10</v>
      </c>
      <c r="E3" s="11" t="s">
        <v>1</v>
      </c>
      <c r="F3" t="str">
        <f>_xlfn.IFNA(VLOOKUP(Table1[[#This Row],[Type]],'July Dashboard'!$R$43:$S$59,2,TRUE), " ")</f>
        <v>Staple</v>
      </c>
      <c r="G3" s="4"/>
    </row>
    <row r="4" spans="1:7">
      <c r="A4" s="10">
        <v>45108</v>
      </c>
      <c r="B4" s="11" t="s">
        <v>28</v>
      </c>
      <c r="C4" s="12">
        <v>51.5</v>
      </c>
      <c r="D4" s="11" t="s">
        <v>54</v>
      </c>
      <c r="E4" s="11" t="s">
        <v>68</v>
      </c>
      <c r="F4" t="str">
        <f>_xlfn.IFNA(VLOOKUP(Table1[[#This Row],[Type]],'July Dashboard'!$R$43:$S$59,2,TRUE), " ")</f>
        <v>Planned</v>
      </c>
      <c r="G4" s="4"/>
    </row>
    <row r="5" spans="1:7">
      <c r="A5" s="10">
        <v>45108</v>
      </c>
      <c r="B5" s="11" t="s">
        <v>96</v>
      </c>
      <c r="C5" s="12">
        <v>448</v>
      </c>
      <c r="D5" s="11" t="s">
        <v>54</v>
      </c>
      <c r="E5" s="11" t="s">
        <v>5</v>
      </c>
      <c r="F5" t="str">
        <f>_xlfn.IFNA(VLOOKUP(Table1[[#This Row],[Type]],'July Dashboard'!$R$43:$S$59,2,TRUE), " ")</f>
        <v>Staple</v>
      </c>
      <c r="G5" s="4"/>
    </row>
    <row r="6" spans="1:7">
      <c r="A6" s="10">
        <v>45109</v>
      </c>
      <c r="B6" s="11" t="s">
        <v>59</v>
      </c>
      <c r="C6" s="12">
        <v>4.2699999999999996</v>
      </c>
      <c r="D6" s="11" t="s">
        <v>10</v>
      </c>
      <c r="E6" s="11" t="s">
        <v>19</v>
      </c>
      <c r="F6" t="str">
        <f>_xlfn.IFNA(VLOOKUP(Table1[[#This Row],[Type]],'July Dashboard'!$R$43:$S$59,2,TRUE), " ")</f>
        <v>Recreational</v>
      </c>
      <c r="G6" s="4"/>
    </row>
    <row r="7" spans="1:7">
      <c r="A7" s="10">
        <v>45109</v>
      </c>
      <c r="B7" s="11" t="s">
        <v>90</v>
      </c>
      <c r="C7" s="12">
        <v>8.17</v>
      </c>
      <c r="D7" s="11" t="s">
        <v>10</v>
      </c>
      <c r="E7" s="11" t="s">
        <v>1</v>
      </c>
      <c r="F7" t="str">
        <f>_xlfn.IFNA(VLOOKUP(Table1[[#This Row],[Type]],'July Dashboard'!$R$43:$S$59,2,TRUE), " ")</f>
        <v>Staple</v>
      </c>
      <c r="G7" s="4"/>
    </row>
    <row r="8" spans="1:7">
      <c r="A8" s="10">
        <v>45109</v>
      </c>
      <c r="B8" s="11" t="s">
        <v>30</v>
      </c>
      <c r="C8" s="12">
        <v>38.5</v>
      </c>
      <c r="D8" s="11" t="s">
        <v>54</v>
      </c>
      <c r="E8" s="11" t="s">
        <v>1</v>
      </c>
      <c r="F8" t="str">
        <f>_xlfn.IFNA(VLOOKUP(Table1[[#This Row],[Type]],'July Dashboard'!$R$43:$S$59,2,TRUE), " ")</f>
        <v>Staple</v>
      </c>
      <c r="G8" s="4"/>
    </row>
    <row r="9" spans="1:7">
      <c r="A9" s="10">
        <v>45109</v>
      </c>
      <c r="B9" s="11" t="s">
        <v>29</v>
      </c>
      <c r="C9" s="12">
        <v>45</v>
      </c>
      <c r="D9" s="11" t="s">
        <v>54</v>
      </c>
      <c r="E9" s="11" t="s">
        <v>68</v>
      </c>
      <c r="F9" t="str">
        <f>_xlfn.IFNA(VLOOKUP(Table1[[#This Row],[Type]],'July Dashboard'!$R$43:$S$59,2,TRUE), " ")</f>
        <v>Planned</v>
      </c>
      <c r="G9" s="4"/>
    </row>
    <row r="10" spans="1:7">
      <c r="A10" s="10">
        <v>45111</v>
      </c>
      <c r="B10" s="11" t="s">
        <v>59</v>
      </c>
      <c r="C10" s="12">
        <v>8.5500000000000007</v>
      </c>
      <c r="D10" s="11" t="s">
        <v>10</v>
      </c>
      <c r="E10" s="11" t="s">
        <v>19</v>
      </c>
      <c r="F10" t="str">
        <f>_xlfn.IFNA(VLOOKUP(Table1[[#This Row],[Type]],'July Dashboard'!$R$43:$S$59,2,TRUE), " ")</f>
        <v>Recreational</v>
      </c>
      <c r="G10" s="4"/>
    </row>
    <row r="11" spans="1:7">
      <c r="A11" s="10">
        <v>45111</v>
      </c>
      <c r="B11" s="11" t="s">
        <v>32</v>
      </c>
      <c r="C11" s="12">
        <v>35</v>
      </c>
      <c r="D11" s="11" t="s">
        <v>54</v>
      </c>
      <c r="E11" s="11" t="s">
        <v>68</v>
      </c>
      <c r="F11" t="str">
        <f>_xlfn.IFNA(VLOOKUP(Table1[[#This Row],[Type]],'July Dashboard'!$R$43:$S$59,2,TRUE), " ")</f>
        <v>Planned</v>
      </c>
      <c r="G11" s="4"/>
    </row>
    <row r="12" spans="1:7">
      <c r="A12" s="10">
        <v>45111</v>
      </c>
      <c r="B12" s="11" t="s">
        <v>87</v>
      </c>
      <c r="C12" s="12">
        <v>45.94</v>
      </c>
      <c r="D12" s="11" t="s">
        <v>10</v>
      </c>
      <c r="E12" s="11" t="s">
        <v>1</v>
      </c>
      <c r="F12" t="str">
        <f>_xlfn.IFNA(VLOOKUP(Table1[[#This Row],[Type]],'July Dashboard'!$R$43:$S$59,2,TRUE), " ")</f>
        <v>Staple</v>
      </c>
      <c r="G12" s="4"/>
    </row>
    <row r="13" spans="1:7">
      <c r="A13" s="10">
        <v>45111</v>
      </c>
      <c r="B13" s="11" t="s">
        <v>31</v>
      </c>
      <c r="C13" s="12">
        <v>65</v>
      </c>
      <c r="D13" s="11" t="s">
        <v>54</v>
      </c>
      <c r="E13" s="11" t="s">
        <v>68</v>
      </c>
      <c r="F13" t="str">
        <f>_xlfn.IFNA(VLOOKUP(Table1[[#This Row],[Type]],'July Dashboard'!$R$43:$S$59,2,TRUE), " ")</f>
        <v>Planned</v>
      </c>
      <c r="G13" s="4"/>
    </row>
    <row r="14" spans="1:7">
      <c r="A14" s="10">
        <v>45112</v>
      </c>
      <c r="B14" s="11" t="s">
        <v>13</v>
      </c>
      <c r="C14" s="12">
        <v>61.51</v>
      </c>
      <c r="D14" s="11" t="s">
        <v>10</v>
      </c>
      <c r="E14" s="11" t="s">
        <v>4</v>
      </c>
      <c r="F14" t="str">
        <f>_xlfn.IFNA(VLOOKUP(Table1[[#This Row],[Type]],'July Dashboard'!$R$43:$S$59,2,TRUE), " ")</f>
        <v>Recreational</v>
      </c>
      <c r="G14" s="4"/>
    </row>
    <row r="15" spans="1:7">
      <c r="A15" s="10">
        <v>45113</v>
      </c>
      <c r="B15" s="11" t="s">
        <v>13</v>
      </c>
      <c r="C15" s="12">
        <v>-31</v>
      </c>
      <c r="D15" s="11" t="s">
        <v>54</v>
      </c>
      <c r="E15" s="11" t="s">
        <v>4</v>
      </c>
      <c r="F15" t="str">
        <f>_xlfn.IFNA(VLOOKUP(Table1[[#This Row],[Type]],'July Dashboard'!$R$43:$S$59,2,TRUE), " ")</f>
        <v>Recreational</v>
      </c>
      <c r="G15" s="4"/>
    </row>
    <row r="16" spans="1:7">
      <c r="A16" s="10">
        <v>45113</v>
      </c>
      <c r="B16" s="11" t="s">
        <v>33</v>
      </c>
      <c r="C16" s="12">
        <v>-23</v>
      </c>
      <c r="D16" s="11" t="s">
        <v>54</v>
      </c>
      <c r="E16" s="11" t="s">
        <v>1</v>
      </c>
      <c r="F16" t="str">
        <f>_xlfn.IFNA(VLOOKUP(Table1[[#This Row],[Type]],'July Dashboard'!$R$43:$S$59,2,TRUE), " ")</f>
        <v>Staple</v>
      </c>
      <c r="G16" s="4"/>
    </row>
    <row r="17" spans="1:7">
      <c r="A17" s="10">
        <v>45113</v>
      </c>
      <c r="B17" s="11" t="s">
        <v>58</v>
      </c>
      <c r="C17" s="12">
        <v>-21</v>
      </c>
      <c r="D17" s="11" t="s">
        <v>54</v>
      </c>
      <c r="E17" s="11" t="s">
        <v>4</v>
      </c>
      <c r="F17" t="str">
        <f>_xlfn.IFNA(VLOOKUP(Table1[[#This Row],[Type]],'July Dashboard'!$R$43:$S$59,2,TRUE), " ")</f>
        <v>Recreational</v>
      </c>
      <c r="G17" s="4"/>
    </row>
    <row r="18" spans="1:7">
      <c r="A18" s="10">
        <v>45113</v>
      </c>
      <c r="B18" s="11" t="s">
        <v>59</v>
      </c>
      <c r="C18" s="12">
        <v>2.99</v>
      </c>
      <c r="D18" s="11" t="s">
        <v>10</v>
      </c>
      <c r="E18" s="11" t="s">
        <v>19</v>
      </c>
      <c r="F18" t="str">
        <f>_xlfn.IFNA(VLOOKUP(Table1[[#This Row],[Type]],'July Dashboard'!$R$43:$S$59,2,TRUE), " ")</f>
        <v>Recreational</v>
      </c>
      <c r="G18" s="4"/>
    </row>
    <row r="19" spans="1:7">
      <c r="A19" s="10">
        <v>45115</v>
      </c>
      <c r="B19" s="11" t="s">
        <v>35</v>
      </c>
      <c r="C19" s="12">
        <v>-80</v>
      </c>
      <c r="D19" s="11" t="s">
        <v>54</v>
      </c>
      <c r="E19" s="11" t="s">
        <v>4</v>
      </c>
      <c r="F19" t="str">
        <f>_xlfn.IFNA(VLOOKUP(Table1[[#This Row],[Type]],'July Dashboard'!$R$43:$S$59,2,TRUE), " ")</f>
        <v>Recreational</v>
      </c>
      <c r="G19" s="4"/>
    </row>
    <row r="20" spans="1:7">
      <c r="A20" s="10">
        <v>45115</v>
      </c>
      <c r="B20" s="11" t="s">
        <v>88</v>
      </c>
      <c r="C20" s="12">
        <v>6.11</v>
      </c>
      <c r="D20" s="11" t="s">
        <v>10</v>
      </c>
      <c r="E20" s="11" t="s">
        <v>4</v>
      </c>
      <c r="F20" t="str">
        <f>_xlfn.IFNA(VLOOKUP(Table1[[#This Row],[Type]],'July Dashboard'!$R$43:$S$59,2,TRUE), " ")</f>
        <v>Recreational</v>
      </c>
      <c r="G20" s="4"/>
    </row>
    <row r="21" spans="1:7">
      <c r="A21" s="10">
        <v>45115</v>
      </c>
      <c r="B21" s="11" t="s">
        <v>34</v>
      </c>
      <c r="C21" s="12">
        <v>15</v>
      </c>
      <c r="D21" s="11" t="s">
        <v>54</v>
      </c>
      <c r="E21" s="11" t="s">
        <v>68</v>
      </c>
      <c r="F21" t="str">
        <f>_xlfn.IFNA(VLOOKUP(Table1[[#This Row],[Type]],'July Dashboard'!$R$43:$S$59,2,TRUE), " ")</f>
        <v>Planned</v>
      </c>
      <c r="G21" s="4"/>
    </row>
    <row r="22" spans="1:7">
      <c r="A22" s="10">
        <v>45115</v>
      </c>
      <c r="B22" s="11" t="s">
        <v>89</v>
      </c>
      <c r="C22" s="12">
        <v>154.06</v>
      </c>
      <c r="D22" s="11" t="s">
        <v>10</v>
      </c>
      <c r="E22" s="11" t="s">
        <v>4</v>
      </c>
      <c r="F22" t="str">
        <f>_xlfn.IFNA(VLOOKUP(Table1[[#This Row],[Type]],'July Dashboard'!$R$43:$S$59,2,TRUE), " ")</f>
        <v>Recreational</v>
      </c>
      <c r="G22" s="4"/>
    </row>
    <row r="23" spans="1:7">
      <c r="A23" s="10">
        <v>45116</v>
      </c>
      <c r="B23" s="11" t="s">
        <v>55</v>
      </c>
      <c r="C23" s="12">
        <v>-35</v>
      </c>
      <c r="D23" s="11" t="s">
        <v>54</v>
      </c>
      <c r="E23" s="11" t="s">
        <v>4</v>
      </c>
      <c r="F23" t="str">
        <f>_xlfn.IFNA(VLOOKUP(Table1[[#This Row],[Type]],'July Dashboard'!$R$43:$S$59,2,TRUE), " ")</f>
        <v>Recreational</v>
      </c>
      <c r="G23" s="4"/>
    </row>
    <row r="24" spans="1:7">
      <c r="A24" s="10">
        <v>45116</v>
      </c>
      <c r="B24" s="11" t="s">
        <v>13</v>
      </c>
      <c r="C24" s="12">
        <v>-31.5</v>
      </c>
      <c r="D24" s="11" t="s">
        <v>54</v>
      </c>
      <c r="E24" s="11" t="s">
        <v>4</v>
      </c>
      <c r="F24" t="str">
        <f>_xlfn.IFNA(VLOOKUP(Table1[[#This Row],[Type]],'July Dashboard'!$R$43:$S$59,2,TRUE), " ")</f>
        <v>Recreational</v>
      </c>
      <c r="G24" s="4"/>
    </row>
    <row r="25" spans="1:7">
      <c r="A25" s="10">
        <v>45116</v>
      </c>
      <c r="B25" s="11" t="s">
        <v>59</v>
      </c>
      <c r="C25" s="12">
        <v>2.99</v>
      </c>
      <c r="D25" s="11" t="s">
        <v>10</v>
      </c>
      <c r="E25" s="11" t="s">
        <v>19</v>
      </c>
      <c r="F25" t="str">
        <f>_xlfn.IFNA(VLOOKUP(Table1[[#This Row],[Type]],'July Dashboard'!$R$43:$S$59,2,TRUE), " ")</f>
        <v>Recreational</v>
      </c>
      <c r="G25" s="4"/>
    </row>
    <row r="26" spans="1:7">
      <c r="A26" s="10">
        <v>45116</v>
      </c>
      <c r="B26" s="11" t="s">
        <v>59</v>
      </c>
      <c r="C26" s="12">
        <v>7.48</v>
      </c>
      <c r="D26" s="11" t="s">
        <v>10</v>
      </c>
      <c r="E26" s="11" t="s">
        <v>19</v>
      </c>
      <c r="F26" t="str">
        <f>_xlfn.IFNA(VLOOKUP(Table1[[#This Row],[Type]],'July Dashboard'!$R$43:$S$59,2,TRUE), " ")</f>
        <v>Recreational</v>
      </c>
      <c r="G26" s="4"/>
    </row>
    <row r="27" spans="1:7">
      <c r="A27" s="10">
        <v>45116</v>
      </c>
      <c r="B27" s="11" t="s">
        <v>99</v>
      </c>
      <c r="C27" s="12">
        <v>39.5</v>
      </c>
      <c r="D27" s="11" t="s">
        <v>54</v>
      </c>
      <c r="E27" s="11" t="s">
        <v>19</v>
      </c>
      <c r="F27" t="str">
        <f>_xlfn.IFNA(VLOOKUP(Table1[[#This Row],[Type]],'July Dashboard'!$R$43:$S$59,2,TRUE), " ")</f>
        <v>Recreational</v>
      </c>
      <c r="G27" s="4"/>
    </row>
    <row r="28" spans="1:7">
      <c r="A28" s="10">
        <v>45116</v>
      </c>
      <c r="B28" s="11" t="s">
        <v>88</v>
      </c>
      <c r="C28" s="12">
        <v>63.16</v>
      </c>
      <c r="D28" s="11" t="s">
        <v>10</v>
      </c>
      <c r="E28" s="11" t="s">
        <v>4</v>
      </c>
      <c r="F28" t="str">
        <f>_xlfn.IFNA(VLOOKUP(Table1[[#This Row],[Type]],'July Dashboard'!$R$43:$S$59,2,TRUE), " ")</f>
        <v>Recreational</v>
      </c>
      <c r="G28" s="4"/>
    </row>
    <row r="29" spans="1:7">
      <c r="A29" s="10">
        <v>45117</v>
      </c>
      <c r="B29" s="11" t="s">
        <v>94</v>
      </c>
      <c r="C29" s="12">
        <v>-8.5</v>
      </c>
      <c r="D29" s="11" t="s">
        <v>54</v>
      </c>
      <c r="E29" s="11" t="s">
        <v>19</v>
      </c>
      <c r="F29" t="str">
        <f>_xlfn.IFNA(VLOOKUP(Table1[[#This Row],[Type]],'July Dashboard'!$R$43:$S$59,2,TRUE), " ")</f>
        <v>Recreational</v>
      </c>
      <c r="G29" s="4"/>
    </row>
    <row r="30" spans="1:7">
      <c r="A30" s="10">
        <v>45117</v>
      </c>
      <c r="B30" s="11" t="s">
        <v>77</v>
      </c>
      <c r="C30" s="12">
        <v>3</v>
      </c>
      <c r="D30" s="11" t="s">
        <v>24</v>
      </c>
      <c r="E30" s="11" t="s">
        <v>66</v>
      </c>
      <c r="F30" t="str">
        <f>_xlfn.IFNA(VLOOKUP(Table1[[#This Row],[Type]],'July Dashboard'!$R$43:$S$59,2,TRUE), " ")</f>
        <v>Recreational</v>
      </c>
      <c r="G30" s="4"/>
    </row>
    <row r="31" spans="1:7">
      <c r="A31" s="10">
        <v>45117</v>
      </c>
      <c r="B31" s="11" t="s">
        <v>36</v>
      </c>
      <c r="C31" s="12">
        <v>15</v>
      </c>
      <c r="D31" s="11" t="s">
        <v>54</v>
      </c>
      <c r="E31" s="11" t="s">
        <v>67</v>
      </c>
      <c r="F31" t="str">
        <f>_xlfn.IFNA(VLOOKUP(Table1[[#This Row],[Type]],'July Dashboard'!$R$43:$S$59,2,TRUE), " ")</f>
        <v>Staple</v>
      </c>
      <c r="G31" s="4"/>
    </row>
    <row r="32" spans="1:7">
      <c r="A32" s="10">
        <v>45117</v>
      </c>
      <c r="B32" s="11" t="s">
        <v>95</v>
      </c>
      <c r="C32" s="12">
        <v>16.57</v>
      </c>
      <c r="D32" s="11" t="s">
        <v>10</v>
      </c>
      <c r="E32" s="11" t="s">
        <v>19</v>
      </c>
      <c r="F32" t="str">
        <f>_xlfn.IFNA(VLOOKUP(Table1[[#This Row],[Type]],'July Dashboard'!$R$43:$S$59,2,TRUE), " ")</f>
        <v>Recreational</v>
      </c>
      <c r="G32" s="4"/>
    </row>
    <row r="33" spans="1:7">
      <c r="A33" s="10">
        <v>45117</v>
      </c>
      <c r="B33" s="11" t="s">
        <v>58</v>
      </c>
      <c r="C33" s="12">
        <v>61.8</v>
      </c>
      <c r="D33" s="11" t="s">
        <v>10</v>
      </c>
      <c r="E33" s="11" t="s">
        <v>1</v>
      </c>
      <c r="F33" t="str">
        <f>_xlfn.IFNA(VLOOKUP(Table1[[#This Row],[Type]],'July Dashboard'!$R$43:$S$59,2,TRUE), " ")</f>
        <v>Staple</v>
      </c>
      <c r="G33" s="4"/>
    </row>
    <row r="34" spans="1:7">
      <c r="A34" s="10">
        <v>45117</v>
      </c>
      <c r="B34" s="11" t="s">
        <v>9</v>
      </c>
      <c r="C34" s="12">
        <v>96.73</v>
      </c>
      <c r="D34" s="11" t="s">
        <v>10</v>
      </c>
      <c r="E34" s="11" t="s">
        <v>4</v>
      </c>
      <c r="F34" t="str">
        <f>_xlfn.IFNA(VLOOKUP(Table1[[#This Row],[Type]],'July Dashboard'!$R$43:$S$59,2,TRUE), " ")</f>
        <v>Recreational</v>
      </c>
      <c r="G34" s="4"/>
    </row>
    <row r="35" spans="1:7">
      <c r="A35" s="10">
        <v>45118</v>
      </c>
      <c r="B35" s="11" t="s">
        <v>59</v>
      </c>
      <c r="C35" s="12">
        <v>5.34</v>
      </c>
      <c r="D35" s="11" t="s">
        <v>10</v>
      </c>
      <c r="E35" s="11" t="s">
        <v>19</v>
      </c>
      <c r="F35" t="str">
        <f>_xlfn.IFNA(VLOOKUP(Table1[[#This Row],[Type]],'July Dashboard'!$R$43:$S$59,2,TRUE), " ")</f>
        <v>Recreational</v>
      </c>
      <c r="G35" s="4"/>
    </row>
    <row r="36" spans="1:7">
      <c r="A36" s="10">
        <v>45118</v>
      </c>
      <c r="B36" s="11" t="s">
        <v>8</v>
      </c>
      <c r="C36" s="12">
        <v>10.69</v>
      </c>
      <c r="D36" s="11" t="s">
        <v>10</v>
      </c>
      <c r="E36" s="11" t="s">
        <v>19</v>
      </c>
      <c r="F36" t="str">
        <f>_xlfn.IFNA(VLOOKUP(Table1[[#This Row],[Type]],'July Dashboard'!$R$43:$S$59,2,TRUE), " ")</f>
        <v>Recreational</v>
      </c>
      <c r="G36" s="4"/>
    </row>
    <row r="37" spans="1:7">
      <c r="A37" s="10">
        <v>45118</v>
      </c>
      <c r="B37" s="11" t="s">
        <v>53</v>
      </c>
      <c r="C37" s="12">
        <v>40</v>
      </c>
      <c r="D37" s="11" t="s">
        <v>10</v>
      </c>
      <c r="E37" s="11" t="s">
        <v>66</v>
      </c>
      <c r="F37" t="str">
        <f>_xlfn.IFNA(VLOOKUP(Table1[[#This Row],[Type]],'July Dashboard'!$R$43:$S$59,2,TRUE), " ")</f>
        <v>Recreational</v>
      </c>
      <c r="G37" s="4"/>
    </row>
    <row r="38" spans="1:7">
      <c r="A38" s="10">
        <v>45118</v>
      </c>
      <c r="B38" s="11" t="s">
        <v>30</v>
      </c>
      <c r="C38" s="12">
        <v>40.5</v>
      </c>
      <c r="D38" s="11" t="s">
        <v>54</v>
      </c>
      <c r="E38" s="11" t="s">
        <v>1</v>
      </c>
      <c r="F38" t="str">
        <f>_xlfn.IFNA(VLOOKUP(Table1[[#This Row],[Type]],'July Dashboard'!$R$43:$S$59,2,TRUE), " ")</f>
        <v>Staple</v>
      </c>
      <c r="G38" s="4"/>
    </row>
    <row r="39" spans="1:7">
      <c r="A39" s="10">
        <v>45119</v>
      </c>
      <c r="B39" s="11" t="s">
        <v>59</v>
      </c>
      <c r="C39" s="12">
        <v>5.34</v>
      </c>
      <c r="D39" s="11" t="s">
        <v>10</v>
      </c>
      <c r="E39" s="11" t="s">
        <v>19</v>
      </c>
      <c r="F39" t="str">
        <f>_xlfn.IFNA(VLOOKUP(Table1[[#This Row],[Type]],'July Dashboard'!$R$43:$S$59,2,TRUE), " ")</f>
        <v>Recreational</v>
      </c>
      <c r="G39" s="4"/>
    </row>
    <row r="40" spans="1:7">
      <c r="A40" s="10">
        <v>45120</v>
      </c>
      <c r="B40" s="11" t="s">
        <v>86</v>
      </c>
      <c r="C40" s="12">
        <v>4.24</v>
      </c>
      <c r="D40" s="11" t="s">
        <v>10</v>
      </c>
      <c r="E40" s="11" t="s">
        <v>19</v>
      </c>
      <c r="F40" t="str">
        <f>_xlfn.IFNA(VLOOKUP(Table1[[#This Row],[Type]],'July Dashboard'!$R$43:$S$59,2,TRUE), " ")</f>
        <v>Recreational</v>
      </c>
      <c r="G40" s="4"/>
    </row>
    <row r="41" spans="1:7">
      <c r="A41" s="10">
        <v>45120</v>
      </c>
      <c r="B41" s="11" t="s">
        <v>37</v>
      </c>
      <c r="C41" s="12">
        <v>286.5</v>
      </c>
      <c r="D41" s="11" t="s">
        <v>54</v>
      </c>
      <c r="E41" s="11" t="s">
        <v>4</v>
      </c>
      <c r="F41" t="str">
        <f>_xlfn.IFNA(VLOOKUP(Table1[[#This Row],[Type]],'July Dashboard'!$R$43:$S$59,2,TRUE), " ")</f>
        <v>Recreational</v>
      </c>
      <c r="G41" s="4"/>
    </row>
    <row r="42" spans="1:7">
      <c r="A42" s="10">
        <v>45121</v>
      </c>
      <c r="B42" s="11" t="s">
        <v>61</v>
      </c>
      <c r="C42" s="12">
        <v>-1293.68</v>
      </c>
      <c r="D42" s="11" t="s">
        <v>24</v>
      </c>
      <c r="E42" s="11" t="s">
        <v>62</v>
      </c>
      <c r="F42" t="str">
        <f>_xlfn.IFNA(VLOOKUP(Table1[[#This Row],[Type]],'July Dashboard'!$R$43:$S$59,2,TRUE), " ")</f>
        <v>Income</v>
      </c>
      <c r="G42" s="4"/>
    </row>
    <row r="43" spans="1:7">
      <c r="A43" s="10">
        <v>45121</v>
      </c>
      <c r="B43" s="11" t="s">
        <v>61</v>
      </c>
      <c r="C43" s="12">
        <v>-230</v>
      </c>
      <c r="D43" s="11" t="s">
        <v>112</v>
      </c>
      <c r="E43" s="11" t="s">
        <v>62</v>
      </c>
      <c r="F43" s="11" t="str">
        <f>_xlfn.IFNA(VLOOKUP(Table1[[#This Row],[Type]],'July Dashboard'!$R$43:$S$59,2,TRUE), " ")</f>
        <v>Income</v>
      </c>
      <c r="G43" s="4"/>
    </row>
    <row r="44" spans="1:7">
      <c r="A44" s="10">
        <v>45121</v>
      </c>
      <c r="B44" s="11" t="s">
        <v>59</v>
      </c>
      <c r="C44" s="12">
        <v>5.34</v>
      </c>
      <c r="D44" s="11" t="s">
        <v>10</v>
      </c>
      <c r="E44" s="11" t="s">
        <v>19</v>
      </c>
      <c r="F44" t="str">
        <f>_xlfn.IFNA(VLOOKUP(Table1[[#This Row],[Type]],'July Dashboard'!$R$43:$S$59,2,TRUE), " ")</f>
        <v>Recreational</v>
      </c>
      <c r="G44" s="4"/>
    </row>
    <row r="45" spans="1:7">
      <c r="A45" s="10">
        <v>45121</v>
      </c>
      <c r="B45" s="11" t="s">
        <v>52</v>
      </c>
      <c r="C45" s="12">
        <v>34.47</v>
      </c>
      <c r="D45" s="11" t="s">
        <v>10</v>
      </c>
      <c r="E45" s="11" t="s">
        <v>18</v>
      </c>
      <c r="F45" t="str">
        <f>_xlfn.IFNA(VLOOKUP(Table1[[#This Row],[Type]],'July Dashboard'!$R$43:$S$59,2,TRUE), " ")</f>
        <v>Planned</v>
      </c>
      <c r="G45" s="4"/>
    </row>
    <row r="46" spans="1:7">
      <c r="A46" s="10">
        <v>45121</v>
      </c>
      <c r="B46" s="11" t="s">
        <v>84</v>
      </c>
      <c r="C46" s="12">
        <v>40.36</v>
      </c>
      <c r="D46" s="11" t="s">
        <v>10</v>
      </c>
      <c r="E46" s="11" t="s">
        <v>4</v>
      </c>
      <c r="F46" t="str">
        <f>_xlfn.IFNA(VLOOKUP(Table1[[#This Row],[Type]],'July Dashboard'!$R$43:$S$59,2,TRUE), " ")</f>
        <v>Recreational</v>
      </c>
      <c r="G46" s="4"/>
    </row>
    <row r="47" spans="1:7">
      <c r="A47" s="10">
        <v>45121</v>
      </c>
      <c r="B47" s="11" t="s">
        <v>85</v>
      </c>
      <c r="C47" s="12">
        <v>47.83</v>
      </c>
      <c r="D47" s="11" t="s">
        <v>10</v>
      </c>
      <c r="E47" s="11" t="s">
        <v>4</v>
      </c>
      <c r="F47" t="str">
        <f>_xlfn.IFNA(VLOOKUP(Table1[[#This Row],[Type]],'July Dashboard'!$R$43:$S$59,2,TRUE), " ")</f>
        <v>Recreational</v>
      </c>
      <c r="G47" s="4"/>
    </row>
    <row r="48" spans="1:7">
      <c r="A48" s="10">
        <v>45122</v>
      </c>
      <c r="B48" s="11" t="s">
        <v>22</v>
      </c>
      <c r="C48" s="12">
        <v>10.62</v>
      </c>
      <c r="D48" s="11" t="s">
        <v>10</v>
      </c>
      <c r="E48" s="11" t="s">
        <v>4</v>
      </c>
      <c r="F48" t="str">
        <f>_xlfn.IFNA(VLOOKUP(Table1[[#This Row],[Type]],'July Dashboard'!$R$43:$S$59,2,TRUE), " ")</f>
        <v>Recreational</v>
      </c>
      <c r="G48" s="4"/>
    </row>
    <row r="49" spans="1:7">
      <c r="A49" s="10">
        <v>45122</v>
      </c>
      <c r="B49" s="11" t="s">
        <v>83</v>
      </c>
      <c r="C49" s="12">
        <v>38.159999999999997</v>
      </c>
      <c r="D49" s="11" t="s">
        <v>10</v>
      </c>
      <c r="E49" s="11" t="s">
        <v>4</v>
      </c>
      <c r="F49" t="str">
        <f>_xlfn.IFNA(VLOOKUP(Table1[[#This Row],[Type]],'July Dashboard'!$R$43:$S$59,2,TRUE), " ")</f>
        <v>Recreational</v>
      </c>
      <c r="G49" s="4"/>
    </row>
    <row r="50" spans="1:7">
      <c r="A50" s="10">
        <v>45122</v>
      </c>
      <c r="B50" s="11" t="s">
        <v>21</v>
      </c>
      <c r="C50" s="12">
        <v>50.07</v>
      </c>
      <c r="D50" s="11" t="s">
        <v>10</v>
      </c>
      <c r="E50" s="11" t="s">
        <v>4</v>
      </c>
      <c r="F50" t="str">
        <f>_xlfn.IFNA(VLOOKUP(Table1[[#This Row],[Type]],'July Dashboard'!$R$43:$S$59,2,TRUE), " ")</f>
        <v>Recreational</v>
      </c>
      <c r="G50" s="4"/>
    </row>
    <row r="51" spans="1:7">
      <c r="A51" s="10">
        <v>45123</v>
      </c>
      <c r="B51" s="11" t="s">
        <v>51</v>
      </c>
      <c r="C51" s="12">
        <v>-675.56</v>
      </c>
      <c r="D51" s="11" t="s">
        <v>54</v>
      </c>
      <c r="E51" s="11" t="s">
        <v>68</v>
      </c>
      <c r="F51" t="str">
        <f>_xlfn.IFNA(VLOOKUP(Table1[[#This Row],[Type]],'July Dashboard'!$R$43:$S$59,2,TRUE), " ")</f>
        <v>Planned</v>
      </c>
      <c r="G51" s="4"/>
    </row>
    <row r="52" spans="1:7">
      <c r="A52" s="10">
        <v>45123</v>
      </c>
      <c r="B52" s="11" t="s">
        <v>58</v>
      </c>
      <c r="C52" s="12">
        <v>-95</v>
      </c>
      <c r="D52" s="11" t="s">
        <v>54</v>
      </c>
      <c r="E52" s="11" t="s">
        <v>1</v>
      </c>
      <c r="F52" t="str">
        <f>_xlfn.IFNA(VLOOKUP(Table1[[#This Row],[Type]],'July Dashboard'!$R$43:$S$59,2,TRUE), " ")</f>
        <v>Staple</v>
      </c>
      <c r="G52" s="4"/>
    </row>
    <row r="53" spans="1:7">
      <c r="A53" s="10">
        <v>45123</v>
      </c>
      <c r="B53" s="11" t="s">
        <v>51</v>
      </c>
      <c r="C53" s="12">
        <v>1782.85</v>
      </c>
      <c r="D53" s="11" t="s">
        <v>10</v>
      </c>
      <c r="E53" s="11" t="s">
        <v>68</v>
      </c>
      <c r="F53" t="str">
        <f>_xlfn.IFNA(VLOOKUP(Table1[[#This Row],[Type]],'July Dashboard'!$R$43:$S$59,2,TRUE), " ")</f>
        <v>Planned</v>
      </c>
      <c r="G53" s="4"/>
    </row>
    <row r="54" spans="1:7">
      <c r="A54" s="10">
        <v>45124</v>
      </c>
      <c r="B54" s="11" t="s">
        <v>27</v>
      </c>
      <c r="C54" s="12">
        <v>2</v>
      </c>
      <c r="D54" s="11" t="s">
        <v>24</v>
      </c>
      <c r="E54" s="11" t="s">
        <v>4</v>
      </c>
      <c r="F54" t="str">
        <f>_xlfn.IFNA(VLOOKUP(Table1[[#This Row],[Type]],'July Dashboard'!$R$43:$S$59,2,TRUE), " ")</f>
        <v>Recreational</v>
      </c>
      <c r="G54" s="4"/>
    </row>
    <row r="55" spans="1:7">
      <c r="A55" s="10">
        <v>45124</v>
      </c>
      <c r="B55" s="11" t="s">
        <v>26</v>
      </c>
      <c r="C55" s="12">
        <v>10</v>
      </c>
      <c r="D55" s="11" t="s">
        <v>24</v>
      </c>
      <c r="E55" s="11" t="s">
        <v>4</v>
      </c>
      <c r="F55" t="str">
        <f>_xlfn.IFNA(VLOOKUP(Table1[[#This Row],[Type]],'July Dashboard'!$R$43:$S$59,2,TRUE), " ")</f>
        <v>Recreational</v>
      </c>
      <c r="G55" s="4"/>
    </row>
    <row r="56" spans="1:7">
      <c r="A56" s="10">
        <v>45125</v>
      </c>
      <c r="B56" s="11" t="s">
        <v>15</v>
      </c>
      <c r="C56" s="12">
        <v>45.88</v>
      </c>
      <c r="D56" s="11" t="s">
        <v>10</v>
      </c>
      <c r="E56" s="11" t="s">
        <v>2</v>
      </c>
      <c r="F56" t="str">
        <f>_xlfn.IFNA(VLOOKUP(Table1[[#This Row],[Type]],'July Dashboard'!$R$43:$S$59,2,TRUE), " ")</f>
        <v>Staple</v>
      </c>
      <c r="G56" s="4"/>
    </row>
    <row r="57" spans="1:7">
      <c r="A57" s="10">
        <v>45125</v>
      </c>
      <c r="B57" s="11" t="s">
        <v>81</v>
      </c>
      <c r="C57" s="12">
        <v>62.94</v>
      </c>
      <c r="D57" s="11" t="s">
        <v>10</v>
      </c>
      <c r="E57" s="11" t="s">
        <v>4</v>
      </c>
      <c r="F57" t="str">
        <f>_xlfn.IFNA(VLOOKUP(Table1[[#This Row],[Type]],'July Dashboard'!$R$43:$S$59,2,TRUE), " ")</f>
        <v>Recreational</v>
      </c>
      <c r="G57" s="4"/>
    </row>
    <row r="58" spans="1:7">
      <c r="A58" s="10">
        <v>45125</v>
      </c>
      <c r="B58" s="11" t="s">
        <v>82</v>
      </c>
      <c r="C58" s="12">
        <v>252.07</v>
      </c>
      <c r="D58" s="11" t="s">
        <v>24</v>
      </c>
      <c r="E58" s="11" t="s">
        <v>25</v>
      </c>
      <c r="F58" t="str">
        <f>_xlfn.IFNA(VLOOKUP(Table1[[#This Row],[Type]],'July Dashboard'!$R$43:$S$59,2,TRUE), " ")</f>
        <v>Planned</v>
      </c>
      <c r="G58" s="4"/>
    </row>
    <row r="59" spans="1:7">
      <c r="A59" s="10">
        <v>45126</v>
      </c>
      <c r="B59" s="11" t="s">
        <v>59</v>
      </c>
      <c r="C59" s="12">
        <v>2.99</v>
      </c>
      <c r="D59" s="11" t="s">
        <v>10</v>
      </c>
      <c r="E59" s="11" t="s">
        <v>19</v>
      </c>
      <c r="F59" t="str">
        <f>_xlfn.IFNA(VLOOKUP(Table1[[#This Row],[Type]],'July Dashboard'!$R$43:$S$59,2,TRUE), " ")</f>
        <v>Recreational</v>
      </c>
      <c r="G59" s="4"/>
    </row>
    <row r="60" spans="1:7">
      <c r="A60" s="10">
        <v>45126</v>
      </c>
      <c r="B60" s="11" t="s">
        <v>59</v>
      </c>
      <c r="C60" s="12">
        <v>5.34</v>
      </c>
      <c r="D60" s="11" t="s">
        <v>10</v>
      </c>
      <c r="E60" s="11" t="s">
        <v>19</v>
      </c>
      <c r="F60" t="str">
        <f>_xlfn.IFNA(VLOOKUP(Table1[[#This Row],[Type]],'July Dashboard'!$R$43:$S$59,2,TRUE), " ")</f>
        <v>Recreational</v>
      </c>
      <c r="G60" s="4"/>
    </row>
    <row r="61" spans="1:7">
      <c r="A61" s="10">
        <v>45126</v>
      </c>
      <c r="B61" s="11" t="s">
        <v>92</v>
      </c>
      <c r="C61" s="12">
        <v>25</v>
      </c>
      <c r="D61" s="11" t="s">
        <v>54</v>
      </c>
      <c r="E61" s="11" t="s">
        <v>1</v>
      </c>
      <c r="F61" t="str">
        <f>_xlfn.IFNA(VLOOKUP(Table1[[#This Row],[Type]],'July Dashboard'!$R$43:$S$59,2,TRUE), " ")</f>
        <v>Staple</v>
      </c>
      <c r="G61" s="4"/>
    </row>
    <row r="62" spans="1:7">
      <c r="A62" s="10">
        <v>45128</v>
      </c>
      <c r="B62" s="11" t="s">
        <v>49</v>
      </c>
      <c r="C62" s="12">
        <v>6</v>
      </c>
      <c r="D62" s="11" t="s">
        <v>10</v>
      </c>
      <c r="E62" s="11" t="s">
        <v>19</v>
      </c>
      <c r="F62" t="str">
        <f>_xlfn.IFNA(VLOOKUP(Table1[[#This Row],[Type]],'July Dashboard'!$R$43:$S$59,2,TRUE), " ")</f>
        <v>Recreational</v>
      </c>
      <c r="G62" s="4"/>
    </row>
    <row r="63" spans="1:7">
      <c r="A63" s="10">
        <v>45128</v>
      </c>
      <c r="B63" s="11" t="s">
        <v>13</v>
      </c>
      <c r="C63" s="12">
        <v>34</v>
      </c>
      <c r="D63" s="11" t="s">
        <v>54</v>
      </c>
      <c r="E63" s="11" t="s">
        <v>4</v>
      </c>
      <c r="F63" t="str">
        <f>_xlfn.IFNA(VLOOKUP(Table1[[#This Row],[Type]],'July Dashboard'!$R$43:$S$59,2,TRUE), " ")</f>
        <v>Recreational</v>
      </c>
      <c r="G63" s="4"/>
    </row>
    <row r="64" spans="1:7">
      <c r="A64" s="10">
        <v>45128</v>
      </c>
      <c r="B64" s="11" t="s">
        <v>50</v>
      </c>
      <c r="C64" s="12">
        <v>50</v>
      </c>
      <c r="D64" s="11" t="s">
        <v>10</v>
      </c>
      <c r="E64" s="11" t="s">
        <v>19</v>
      </c>
      <c r="F64" t="str">
        <f>_xlfn.IFNA(VLOOKUP(Table1[[#This Row],[Type]],'July Dashboard'!$R$43:$S$59,2,TRUE), " ")</f>
        <v>Recreational</v>
      </c>
      <c r="G64" s="4"/>
    </row>
    <row r="65" spans="1:7">
      <c r="A65" s="10">
        <v>45128</v>
      </c>
      <c r="B65" s="11" t="s">
        <v>20</v>
      </c>
      <c r="C65" s="12">
        <v>54.66</v>
      </c>
      <c r="D65" s="11" t="s">
        <v>10</v>
      </c>
      <c r="E65" s="11" t="s">
        <v>2</v>
      </c>
      <c r="F65" t="str">
        <f>_xlfn.IFNA(VLOOKUP(Table1[[#This Row],[Type]],'July Dashboard'!$R$43:$S$59,2,TRUE), " ")</f>
        <v>Staple</v>
      </c>
      <c r="G65" s="4"/>
    </row>
    <row r="66" spans="1:7">
      <c r="A66" s="10">
        <v>45128</v>
      </c>
      <c r="B66" s="11" t="s">
        <v>17</v>
      </c>
      <c r="C66" s="12">
        <v>70</v>
      </c>
      <c r="D66" s="11" t="s">
        <v>10</v>
      </c>
      <c r="E66" s="11" t="s">
        <v>18</v>
      </c>
      <c r="F66" t="str">
        <f>_xlfn.IFNA(VLOOKUP(Table1[[#This Row],[Type]],'July Dashboard'!$R$43:$S$59,2,TRUE), " ")</f>
        <v>Planned</v>
      </c>
      <c r="G66" s="4"/>
    </row>
    <row r="67" spans="1:7">
      <c r="A67" s="10">
        <v>45129</v>
      </c>
      <c r="B67" s="11" t="s">
        <v>80</v>
      </c>
      <c r="C67" s="12">
        <v>20.7</v>
      </c>
      <c r="D67" s="11" t="s">
        <v>10</v>
      </c>
      <c r="E67" s="11" t="s">
        <v>4</v>
      </c>
      <c r="F67" t="str">
        <f>_xlfn.IFNA(VLOOKUP(Table1[[#This Row],[Type]],'July Dashboard'!$R$43:$S$59,2,TRUE), " ")</f>
        <v>Recreational</v>
      </c>
      <c r="G67" s="4"/>
    </row>
    <row r="68" spans="1:7">
      <c r="A68" s="10">
        <v>45129</v>
      </c>
      <c r="B68" s="11" t="s">
        <v>98</v>
      </c>
      <c r="C68" s="12">
        <v>66.92</v>
      </c>
      <c r="D68" s="11" t="s">
        <v>10</v>
      </c>
      <c r="E68" s="11" t="s">
        <v>2</v>
      </c>
      <c r="F68" t="str">
        <f>_xlfn.IFNA(VLOOKUP(Table1[[#This Row],[Type]],'July Dashboard'!$R$43:$S$59,2,TRUE), " ")</f>
        <v>Staple</v>
      </c>
      <c r="G68" s="4"/>
    </row>
    <row r="69" spans="1:7">
      <c r="A69" s="10">
        <v>45130</v>
      </c>
      <c r="B69" s="11" t="s">
        <v>91</v>
      </c>
      <c r="C69" s="12">
        <v>-33.5</v>
      </c>
      <c r="D69" s="11" t="s">
        <v>54</v>
      </c>
      <c r="E69" s="11" t="s">
        <v>4</v>
      </c>
      <c r="F69" t="str">
        <f>_xlfn.IFNA(VLOOKUP(Table1[[#This Row],[Type]],'July Dashboard'!$R$43:$S$59,2,TRUE), " ")</f>
        <v>Recreational</v>
      </c>
      <c r="G69" s="4"/>
    </row>
    <row r="70" spans="1:7">
      <c r="A70" s="10">
        <v>45130</v>
      </c>
      <c r="B70" s="11" t="s">
        <v>40</v>
      </c>
      <c r="C70" s="12">
        <v>-30</v>
      </c>
      <c r="D70" s="11" t="s">
        <v>54</v>
      </c>
      <c r="E70" s="11" t="s">
        <v>1</v>
      </c>
      <c r="F70" t="str">
        <f>_xlfn.IFNA(VLOOKUP(Table1[[#This Row],[Type]],'July Dashboard'!$R$43:$S$59,2,TRUE), " ")</f>
        <v>Staple</v>
      </c>
      <c r="G70" s="4"/>
    </row>
    <row r="71" spans="1:7">
      <c r="A71" s="10">
        <v>45130</v>
      </c>
      <c r="B71" s="11" t="s">
        <v>15</v>
      </c>
      <c r="C71" s="12">
        <v>-27.5</v>
      </c>
      <c r="D71" s="11" t="s">
        <v>54</v>
      </c>
      <c r="E71" s="11" t="s">
        <v>1</v>
      </c>
      <c r="F71" t="str">
        <f>_xlfn.IFNA(VLOOKUP(Table1[[#This Row],[Type]],'July Dashboard'!$R$43:$S$59,2,TRUE), " ")</f>
        <v>Staple</v>
      </c>
      <c r="G71" s="4"/>
    </row>
    <row r="72" spans="1:7">
      <c r="A72" s="10">
        <v>45130</v>
      </c>
      <c r="B72" s="11" t="s">
        <v>38</v>
      </c>
      <c r="C72" s="12">
        <v>-25</v>
      </c>
      <c r="D72" s="11" t="s">
        <v>54</v>
      </c>
      <c r="E72" s="11" t="s">
        <v>19</v>
      </c>
      <c r="F72" t="str">
        <f>_xlfn.IFNA(VLOOKUP(Table1[[#This Row],[Type]],'July Dashboard'!$R$43:$S$59,2,TRUE), " ")</f>
        <v>Recreational</v>
      </c>
      <c r="G72" s="4"/>
    </row>
    <row r="73" spans="1:7">
      <c r="A73" s="10">
        <v>45130</v>
      </c>
      <c r="B73" s="11" t="s">
        <v>39</v>
      </c>
      <c r="C73" s="12">
        <v>-10</v>
      </c>
      <c r="D73" s="11" t="s">
        <v>54</v>
      </c>
      <c r="E73" s="11" t="s">
        <v>4</v>
      </c>
      <c r="F73" t="str">
        <f>_xlfn.IFNA(VLOOKUP(Table1[[#This Row],[Type]],'July Dashboard'!$R$43:$S$59,2,TRUE), " ")</f>
        <v>Recreational</v>
      </c>
      <c r="G73" s="4"/>
    </row>
    <row r="74" spans="1:7">
      <c r="A74" s="10">
        <v>45130</v>
      </c>
      <c r="B74" s="11" t="s">
        <v>15</v>
      </c>
      <c r="C74" s="12">
        <v>32.5</v>
      </c>
      <c r="D74" s="11" t="s">
        <v>54</v>
      </c>
      <c r="E74" s="11" t="s">
        <v>2</v>
      </c>
      <c r="F74" t="str">
        <f>_xlfn.IFNA(VLOOKUP(Table1[[#This Row],[Type]],'July Dashboard'!$R$43:$S$59,2,TRUE), " ")</f>
        <v>Staple</v>
      </c>
      <c r="G74" s="4"/>
    </row>
    <row r="75" spans="1:7">
      <c r="A75" s="10">
        <v>45130</v>
      </c>
      <c r="B75" s="11" t="s">
        <v>79</v>
      </c>
      <c r="C75" s="12">
        <v>59.91</v>
      </c>
      <c r="D75" s="11" t="s">
        <v>10</v>
      </c>
      <c r="E75" s="11" t="s">
        <v>1</v>
      </c>
      <c r="F75" t="str">
        <f>_xlfn.IFNA(VLOOKUP(Table1[[#This Row],[Type]],'July Dashboard'!$R$43:$S$59,2,TRUE), " ")</f>
        <v>Staple</v>
      </c>
      <c r="G75" s="4"/>
    </row>
    <row r="76" spans="1:7">
      <c r="A76" s="10">
        <v>45131</v>
      </c>
      <c r="B76" s="11" t="s">
        <v>59</v>
      </c>
      <c r="C76" s="12">
        <v>2.99</v>
      </c>
      <c r="D76" s="11" t="s">
        <v>10</v>
      </c>
      <c r="E76" s="11" t="s">
        <v>19</v>
      </c>
      <c r="F76" t="str">
        <f>_xlfn.IFNA(VLOOKUP(Table1[[#This Row],[Type]],'July Dashboard'!$R$43:$S$59,2,TRUE), " ")</f>
        <v>Recreational</v>
      </c>
      <c r="G76" s="4"/>
    </row>
    <row r="77" spans="1:7">
      <c r="A77" s="10">
        <v>45131</v>
      </c>
      <c r="B77" s="11" t="s">
        <v>41</v>
      </c>
      <c r="C77" s="12">
        <v>22.5</v>
      </c>
      <c r="D77" s="11" t="s">
        <v>54</v>
      </c>
      <c r="E77" s="11" t="s">
        <v>2</v>
      </c>
      <c r="F77" t="str">
        <f>_xlfn.IFNA(VLOOKUP(Table1[[#This Row],[Type]],'July Dashboard'!$R$43:$S$59,2,TRUE), " ")</f>
        <v>Staple</v>
      </c>
      <c r="G77" s="4"/>
    </row>
    <row r="78" spans="1:7">
      <c r="A78" s="10">
        <v>45132</v>
      </c>
      <c r="B78" s="11" t="s">
        <v>59</v>
      </c>
      <c r="C78" s="12">
        <v>2.99</v>
      </c>
      <c r="D78" s="11" t="s">
        <v>10</v>
      </c>
      <c r="E78" s="11" t="s">
        <v>19</v>
      </c>
      <c r="F78" t="str">
        <f>_xlfn.IFNA(VLOOKUP(Table1[[#This Row],[Type]],'July Dashboard'!$R$43:$S$59,2,TRUE), " ")</f>
        <v>Recreational</v>
      </c>
      <c r="G78" s="4"/>
    </row>
    <row r="79" spans="1:7">
      <c r="A79" s="10">
        <v>45132</v>
      </c>
      <c r="B79" s="11" t="s">
        <v>15</v>
      </c>
      <c r="C79" s="12">
        <v>6.78</v>
      </c>
      <c r="D79" s="11" t="s">
        <v>10</v>
      </c>
      <c r="E79" s="11" t="s">
        <v>2</v>
      </c>
      <c r="F79" t="str">
        <f>_xlfn.IFNA(VLOOKUP(Table1[[#This Row],[Type]],'July Dashboard'!$R$43:$S$59,2,TRUE), " ")</f>
        <v>Staple</v>
      </c>
      <c r="G79" s="4"/>
    </row>
    <row r="80" spans="1:7">
      <c r="A80" s="10">
        <v>45132</v>
      </c>
      <c r="B80" s="11" t="s">
        <v>78</v>
      </c>
      <c r="C80" s="12">
        <v>16.71</v>
      </c>
      <c r="D80" s="11" t="s">
        <v>24</v>
      </c>
      <c r="E80" s="11" t="s">
        <v>67</v>
      </c>
      <c r="F80" t="str">
        <f>_xlfn.IFNA(VLOOKUP(Table1[[#This Row],[Type]],'July Dashboard'!$R$43:$S$59,2,TRUE), " ")</f>
        <v>Staple</v>
      </c>
      <c r="G80" s="4"/>
    </row>
    <row r="81" spans="1:7">
      <c r="A81" s="10">
        <v>45132</v>
      </c>
      <c r="B81" s="11" t="s">
        <v>16</v>
      </c>
      <c r="C81" s="12">
        <v>41.45</v>
      </c>
      <c r="D81" s="11" t="s">
        <v>10</v>
      </c>
      <c r="E81" s="11" t="s">
        <v>4</v>
      </c>
      <c r="F81" t="str">
        <f>_xlfn.IFNA(VLOOKUP(Table1[[#This Row],[Type]],'July Dashboard'!$R$43:$S$59,2,TRUE), " ")</f>
        <v>Recreational</v>
      </c>
      <c r="G81" s="4"/>
    </row>
    <row r="82" spans="1:7">
      <c r="A82" s="10">
        <v>45133</v>
      </c>
      <c r="B82" s="11" t="s">
        <v>77</v>
      </c>
      <c r="C82" s="12">
        <v>3</v>
      </c>
      <c r="D82" s="11" t="s">
        <v>24</v>
      </c>
      <c r="E82" s="11" t="s">
        <v>4</v>
      </c>
      <c r="F82" t="str">
        <f>_xlfn.IFNA(VLOOKUP(Table1[[#This Row],[Type]],'July Dashboard'!$R$43:$S$59,2,TRUE), " ")</f>
        <v>Recreational</v>
      </c>
      <c r="G82" s="4"/>
    </row>
    <row r="83" spans="1:7">
      <c r="A83" s="10">
        <v>45134</v>
      </c>
      <c r="B83" s="11" t="s">
        <v>15</v>
      </c>
      <c r="C83" s="12">
        <v>9.56</v>
      </c>
      <c r="D83" s="11" t="s">
        <v>10</v>
      </c>
      <c r="E83" s="11" t="s">
        <v>2</v>
      </c>
      <c r="F83" t="str">
        <f>_xlfn.IFNA(VLOOKUP(Table1[[#This Row],[Type]],'July Dashboard'!$R$43:$S$59,2,TRUE), " ")</f>
        <v>Staple</v>
      </c>
    </row>
    <row r="84" spans="1:7">
      <c r="A84" s="10">
        <v>45134</v>
      </c>
      <c r="B84" s="11" t="s">
        <v>15</v>
      </c>
      <c r="C84" s="12">
        <v>33.130000000000003</v>
      </c>
      <c r="D84" s="11" t="s">
        <v>24</v>
      </c>
      <c r="E84" s="11" t="s">
        <v>2</v>
      </c>
      <c r="F84" t="str">
        <f>_xlfn.IFNA(VLOOKUP(Table1[[#This Row],[Type]],'July Dashboard'!$R$43:$S$59,2,TRUE), " ")</f>
        <v>Staple</v>
      </c>
    </row>
    <row r="85" spans="1:7">
      <c r="A85" s="10">
        <v>45134</v>
      </c>
      <c r="B85" s="11" t="s">
        <v>6</v>
      </c>
      <c r="C85" s="12">
        <v>101.5</v>
      </c>
      <c r="D85" s="11" t="s">
        <v>54</v>
      </c>
      <c r="E85" s="11" t="s">
        <v>67</v>
      </c>
      <c r="F85" t="str">
        <f>_xlfn.IFNA(VLOOKUP(Table1[[#This Row],[Type]],'July Dashboard'!$R$43:$S$59,2,TRUE), " ")</f>
        <v>Staple</v>
      </c>
    </row>
    <row r="86" spans="1:7">
      <c r="A86" s="10">
        <v>45135</v>
      </c>
      <c r="B86" s="11" t="s">
        <v>61</v>
      </c>
      <c r="C86" s="12">
        <v>-930.99</v>
      </c>
      <c r="D86" s="11" t="s">
        <v>24</v>
      </c>
      <c r="E86" s="11" t="s">
        <v>62</v>
      </c>
      <c r="F86" t="str">
        <f>_xlfn.IFNA(VLOOKUP(Table1[[#This Row],[Type]],'July Dashboard'!$R$43:$S$59,2,TRUE), " ")</f>
        <v>Income</v>
      </c>
    </row>
    <row r="87" spans="1:7">
      <c r="A87" s="10">
        <v>45135</v>
      </c>
      <c r="B87" s="11" t="s">
        <v>61</v>
      </c>
      <c r="C87" s="12">
        <v>-120</v>
      </c>
      <c r="D87" s="11" t="s">
        <v>112</v>
      </c>
      <c r="E87" s="11" t="s">
        <v>62</v>
      </c>
      <c r="F87" s="11" t="str">
        <f>_xlfn.IFNA(VLOOKUP(Table1[[#This Row],[Type]],'July Dashboard'!$R$43:$S$59,2,TRUE), " ")</f>
        <v>Income</v>
      </c>
    </row>
    <row r="88" spans="1:7">
      <c r="A88" s="10">
        <v>45135</v>
      </c>
      <c r="B88" s="11" t="s">
        <v>42</v>
      </c>
      <c r="C88" s="12">
        <v>-29.5</v>
      </c>
      <c r="D88" s="11" t="s">
        <v>54</v>
      </c>
      <c r="E88" s="11" t="s">
        <v>4</v>
      </c>
      <c r="F88" t="str">
        <f>_xlfn.IFNA(VLOOKUP(Table1[[#This Row],[Type]],'July Dashboard'!$R$43:$S$59,2,TRUE), " ")</f>
        <v>Recreational</v>
      </c>
    </row>
    <row r="89" spans="1:7">
      <c r="A89" s="10">
        <v>45135</v>
      </c>
      <c r="B89" s="11" t="s">
        <v>76</v>
      </c>
      <c r="C89" s="12">
        <v>9.9</v>
      </c>
      <c r="D89" s="11" t="s">
        <v>24</v>
      </c>
      <c r="E89" s="11" t="s">
        <v>4</v>
      </c>
      <c r="F89" t="str">
        <f>_xlfn.IFNA(VLOOKUP(Table1[[#This Row],[Type]],'July Dashboard'!$R$43:$S$59,2,TRUE), " ")</f>
        <v>Recreational</v>
      </c>
    </row>
    <row r="90" spans="1:7">
      <c r="A90" s="10">
        <v>45135</v>
      </c>
      <c r="B90" s="11" t="s">
        <v>43</v>
      </c>
      <c r="C90" s="12">
        <v>20</v>
      </c>
      <c r="D90" s="11" t="s">
        <v>54</v>
      </c>
      <c r="E90" s="11" t="s">
        <v>4</v>
      </c>
      <c r="F90" t="str">
        <f>_xlfn.IFNA(VLOOKUP(Table1[[#This Row],[Type]],'July Dashboard'!$R$43:$S$59,2,TRUE), " ")</f>
        <v>Recreational</v>
      </c>
    </row>
    <row r="91" spans="1:7">
      <c r="A91" s="10">
        <v>45135</v>
      </c>
      <c r="B91" s="11" t="s">
        <v>14</v>
      </c>
      <c r="C91" s="12">
        <v>31.09</v>
      </c>
      <c r="D91" s="11" t="s">
        <v>10</v>
      </c>
      <c r="E91" s="11" t="s">
        <v>1</v>
      </c>
      <c r="F91" t="str">
        <f>_xlfn.IFNA(VLOOKUP(Table1[[#This Row],[Type]],'July Dashboard'!$R$43:$S$59,2,TRUE), " ")</f>
        <v>Staple</v>
      </c>
    </row>
    <row r="92" spans="1:7">
      <c r="A92" s="10">
        <v>45135</v>
      </c>
      <c r="B92" s="11" t="s">
        <v>13</v>
      </c>
      <c r="C92" s="12">
        <v>58.59</v>
      </c>
      <c r="D92" s="11" t="s">
        <v>10</v>
      </c>
      <c r="E92" s="11" t="s">
        <v>4</v>
      </c>
      <c r="F92" t="str">
        <f>_xlfn.IFNA(VLOOKUP(Table1[[#This Row],[Type]],'July Dashboard'!$R$43:$S$59,2,TRUE), " ")</f>
        <v>Recreational</v>
      </c>
    </row>
    <row r="93" spans="1:7">
      <c r="A93" s="10">
        <v>45136</v>
      </c>
      <c r="B93" s="11" t="s">
        <v>44</v>
      </c>
      <c r="C93" s="12">
        <v>-32.5</v>
      </c>
      <c r="D93" s="11" t="s">
        <v>54</v>
      </c>
      <c r="E93" s="11" t="s">
        <v>68</v>
      </c>
      <c r="F93" t="str">
        <f>_xlfn.IFNA(VLOOKUP(Table1[[#This Row],[Type]],'July Dashboard'!$R$43:$S$59,2,TRUE), " ")</f>
        <v>Planned</v>
      </c>
    </row>
    <row r="94" spans="1:7">
      <c r="A94" s="10">
        <v>45136</v>
      </c>
      <c r="B94" s="11" t="s">
        <v>93</v>
      </c>
      <c r="C94" s="12">
        <v>26</v>
      </c>
      <c r="D94" s="11" t="s">
        <v>54</v>
      </c>
      <c r="E94" s="11" t="s">
        <v>1</v>
      </c>
      <c r="F94" t="str">
        <f>_xlfn.IFNA(VLOOKUP(Table1[[#This Row],[Type]],'July Dashboard'!$R$43:$S$59,2,TRUE), " ")</f>
        <v>Staple</v>
      </c>
    </row>
    <row r="95" spans="1:7">
      <c r="A95" s="10">
        <v>45136</v>
      </c>
      <c r="B95" s="11" t="s">
        <v>58</v>
      </c>
      <c r="C95" s="12">
        <v>40</v>
      </c>
      <c r="D95" s="11" t="s">
        <v>54</v>
      </c>
      <c r="E95" s="11" t="s">
        <v>1</v>
      </c>
      <c r="F95" t="str">
        <f>_xlfn.IFNA(VLOOKUP(Table1[[#This Row],[Type]],'July Dashboard'!$R$43:$S$59,2,TRUE), " ")</f>
        <v>Staple</v>
      </c>
    </row>
    <row r="96" spans="1:7">
      <c r="A96" s="10">
        <v>45136</v>
      </c>
      <c r="B96" s="11" t="s">
        <v>74</v>
      </c>
      <c r="C96" s="12">
        <v>63.65</v>
      </c>
      <c r="D96" s="11" t="s">
        <v>10</v>
      </c>
      <c r="E96" s="11" t="s">
        <v>68</v>
      </c>
      <c r="F96" t="str">
        <f>_xlfn.IFNA(VLOOKUP(Table1[[#This Row],[Type]],'July Dashboard'!$R$43:$S$59,2,TRUE), " ")</f>
        <v>Planned</v>
      </c>
    </row>
    <row r="97" spans="1:6">
      <c r="A97" s="10">
        <v>45136</v>
      </c>
      <c r="B97" s="11" t="s">
        <v>45</v>
      </c>
      <c r="C97" s="12">
        <v>103</v>
      </c>
      <c r="D97" s="11" t="s">
        <v>54</v>
      </c>
      <c r="E97" s="11" t="s">
        <v>67</v>
      </c>
      <c r="F97" t="str">
        <f>_xlfn.IFNA(VLOOKUP(Table1[[#This Row],[Type]],'July Dashboard'!$R$43:$S$59,2,TRUE), " ")</f>
        <v>Staple</v>
      </c>
    </row>
    <row r="98" spans="1:6">
      <c r="A98" s="10">
        <v>45137</v>
      </c>
      <c r="B98" s="11" t="s">
        <v>11</v>
      </c>
      <c r="C98" s="12">
        <v>26.76</v>
      </c>
      <c r="D98" s="11" t="s">
        <v>10</v>
      </c>
      <c r="E98" s="11" t="s">
        <v>4</v>
      </c>
      <c r="F98" t="str">
        <f>_xlfn.IFNA(VLOOKUP(Table1[[#This Row],[Type]],'July Dashboard'!$R$43:$S$59,2,TRUE), " ")</f>
        <v>Recreational</v>
      </c>
    </row>
    <row r="99" spans="1:6">
      <c r="A99" s="10">
        <v>45137</v>
      </c>
      <c r="B99" s="11" t="s">
        <v>46</v>
      </c>
      <c r="C99" s="12">
        <v>66.5</v>
      </c>
      <c r="D99" s="11" t="s">
        <v>54</v>
      </c>
      <c r="E99" s="11" t="s">
        <v>64</v>
      </c>
      <c r="F99" t="str">
        <f>_xlfn.IFNA(VLOOKUP(Table1[[#This Row],[Type]],'July Dashboard'!$R$43:$S$59,2,TRUE), " ")</f>
        <v>Other</v>
      </c>
    </row>
    <row r="100" spans="1:6">
      <c r="A100" s="10">
        <v>45138</v>
      </c>
      <c r="B100" s="11" t="s">
        <v>114</v>
      </c>
      <c r="C100" s="12">
        <v>-2544.14</v>
      </c>
      <c r="D100" s="11" t="s">
        <v>10</v>
      </c>
      <c r="E100" s="11" t="s">
        <v>63</v>
      </c>
      <c r="F100" t="str">
        <f>_xlfn.IFNA(VLOOKUP(Table1[[#This Row],[Type]],'July Dashboard'!$R$43:$S$59,2,TRUE), " ")</f>
        <v>Income</v>
      </c>
    </row>
    <row r="101" spans="1:6">
      <c r="A101" s="10">
        <v>45138</v>
      </c>
      <c r="B101" s="11" t="s">
        <v>48</v>
      </c>
      <c r="C101" s="12">
        <v>-13.5</v>
      </c>
      <c r="D101" s="11" t="s">
        <v>54</v>
      </c>
      <c r="E101" s="11" t="s">
        <v>4</v>
      </c>
      <c r="F101" t="str">
        <f>_xlfn.IFNA(VLOOKUP(Table1[[#This Row],[Type]],'July Dashboard'!$R$43:$S$59,2,TRUE), " ")</f>
        <v>Recreational</v>
      </c>
    </row>
    <row r="102" spans="1:6">
      <c r="A102" s="10">
        <v>45138</v>
      </c>
      <c r="B102" s="11" t="s">
        <v>47</v>
      </c>
      <c r="C102" s="12">
        <v>23</v>
      </c>
      <c r="D102" s="11" t="s">
        <v>54</v>
      </c>
      <c r="E102" s="11" t="s">
        <v>4</v>
      </c>
      <c r="F102" t="str">
        <f>_xlfn.IFNA(VLOOKUP(Table1[[#This Row],[Type]],'July Dashboard'!$R$43:$S$59,2,TRUE), " ")</f>
        <v>Recreational</v>
      </c>
    </row>
    <row r="103" spans="1:6">
      <c r="A103" s="10">
        <v>45138</v>
      </c>
      <c r="B103" s="11" t="s">
        <v>115</v>
      </c>
      <c r="C103" s="12">
        <v>2544.14</v>
      </c>
      <c r="D103" s="11" t="s">
        <v>24</v>
      </c>
      <c r="E103" s="11" t="s">
        <v>113</v>
      </c>
      <c r="F103" t="str">
        <f>_xlfn.IFNA(VLOOKUP(Table1[[#This Row],[Type]],'July Dashboard'!$R$43:$S$59,2,TRUE), " ")</f>
        <v>Other</v>
      </c>
    </row>
    <row r="104" spans="1:6" hidden="1">
      <c r="A104" s="10" t="s">
        <v>109</v>
      </c>
      <c r="B104" s="11"/>
      <c r="C104" s="12"/>
      <c r="D104" s="11"/>
      <c r="E104" s="11"/>
      <c r="F104" s="11" t="str">
        <f>_xlfn.IFNA(VLOOKUP(Table1[[#This Row],[Type]],'July Dashboard'!$R$43:$S$59,2,TRUE), " ")</f>
        <v xml:space="preserve"> </v>
      </c>
    </row>
  </sheetData>
  <conditionalFormatting sqref="E1:E152">
    <cfRule type="containsText" dxfId="0" priority="1" operator="containsText" text="Unsure">
      <formula>NOT(ISERROR(SEARCH("Unsure",E1)))</formula>
    </cfRule>
  </conditionalFormatting>
  <dataValidations count="1">
    <dataValidation type="list" allowBlank="1" showInputMessage="1" showErrorMessage="1" sqref="D2:D77" xr:uid="{5421866B-A3E7-45E0-838F-A7BFA5F99A1F}">
      <formula1>"AMEX, Checking Acct, Savings Acct, Splitwise, Cash, Other"</formula1>
    </dataValidation>
  </dataValidations>
  <pageMargins left="0.7" right="0.7" top="0.75" bottom="0.75" header="0.3" footer="0.3"/>
  <pageSetup orientation="portrait" r:id="rId1"/>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B2E2E025-D707-4520-8AF8-52B6D0AB1FFC}">
          <x14:formula1>
            <xm:f>'July Dashboard'!$R$43:$R$58</xm:f>
          </x14:formula1>
          <xm:sqref>E2:E104</xm:sqref>
        </x14:dataValidation>
      </x14:dataValidations>
    </ex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C3B06-126A-4B61-B87C-18F9339C4547}">
  <dimension ref="A1:B15"/>
  <sheetViews>
    <sheetView zoomScale="85" zoomScaleNormal="85" workbookViewId="0">
      <selection sqref="A1:B15"/>
    </sheetView>
  </sheetViews>
  <sheetFormatPr defaultRowHeight="14.25"/>
  <cols>
    <col min="1" max="1" width="21.375" bestFit="1" customWidth="1"/>
    <col min="2" max="2" width="16.25" bestFit="1" customWidth="1"/>
    <col min="3" max="3" width="8.75" bestFit="1" customWidth="1"/>
    <col min="4" max="4" width="21.625" bestFit="1" customWidth="1"/>
    <col min="5" max="5" width="21.75" bestFit="1" customWidth="1"/>
    <col min="6" max="6" width="8.875" bestFit="1" customWidth="1"/>
    <col min="7" max="7" width="11.625" bestFit="1" customWidth="1"/>
    <col min="8" max="8" width="10.875" bestFit="1" customWidth="1"/>
    <col min="9" max="9" width="8.75" bestFit="1" customWidth="1"/>
    <col min="10" max="10" width="22.5" bestFit="1" customWidth="1"/>
    <col min="11" max="11" width="12.625" bestFit="1" customWidth="1"/>
    <col min="12" max="12" width="12" bestFit="1" customWidth="1"/>
    <col min="13" max="13" width="7.75" bestFit="1" customWidth="1"/>
    <col min="14" max="14" width="8.75" bestFit="1" customWidth="1"/>
    <col min="15" max="15" width="10.875" bestFit="1" customWidth="1"/>
  </cols>
  <sheetData>
    <row r="1" spans="1:2">
      <c r="A1" s="26" t="s">
        <v>75</v>
      </c>
      <c r="B1" t="s">
        <v>105</v>
      </c>
    </row>
    <row r="3" spans="1:2">
      <c r="A3" s="26" t="s">
        <v>102</v>
      </c>
      <c r="B3" t="s">
        <v>104</v>
      </c>
    </row>
    <row r="4" spans="1:2">
      <c r="A4" s="1" t="s">
        <v>4</v>
      </c>
      <c r="B4">
        <v>1187.9500000000003</v>
      </c>
    </row>
    <row r="5" spans="1:2">
      <c r="A5" s="1" t="s">
        <v>2</v>
      </c>
      <c r="B5">
        <v>271.92999999999995</v>
      </c>
    </row>
    <row r="6" spans="1:2">
      <c r="A6" s="1" t="s">
        <v>1</v>
      </c>
      <c r="B6">
        <v>419.02</v>
      </c>
    </row>
    <row r="7" spans="1:2">
      <c r="A7" s="1" t="s">
        <v>68</v>
      </c>
      <c r="B7">
        <v>2058</v>
      </c>
    </row>
    <row r="8" spans="1:2">
      <c r="A8" s="1" t="s">
        <v>5</v>
      </c>
      <c r="B8">
        <v>448</v>
      </c>
    </row>
    <row r="9" spans="1:2">
      <c r="A9" s="1" t="s">
        <v>66</v>
      </c>
      <c r="B9">
        <v>43</v>
      </c>
    </row>
    <row r="10" spans="1:2">
      <c r="A10" s="1" t="s">
        <v>18</v>
      </c>
      <c r="B10">
        <v>104.47</v>
      </c>
    </row>
    <row r="11" spans="1:2">
      <c r="A11" s="1" t="s">
        <v>25</v>
      </c>
      <c r="B11">
        <v>252.07</v>
      </c>
    </row>
    <row r="12" spans="1:2">
      <c r="A12" s="1" t="s">
        <v>19</v>
      </c>
      <c r="B12">
        <v>183.61</v>
      </c>
    </row>
    <row r="13" spans="1:2">
      <c r="A13" s="1" t="s">
        <v>64</v>
      </c>
      <c r="B13">
        <v>66.5</v>
      </c>
    </row>
    <row r="14" spans="1:2">
      <c r="A14" s="1" t="s">
        <v>67</v>
      </c>
      <c r="B14">
        <v>236.21</v>
      </c>
    </row>
    <row r="15" spans="1:2">
      <c r="A15" s="1" t="s">
        <v>103</v>
      </c>
      <c r="B15">
        <v>5270.7599999999993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AE225-6EC4-4A13-ABCE-B6B3E9A58315}">
  <dimension ref="A1:B32"/>
  <sheetViews>
    <sheetView workbookViewId="0">
      <selection activeCell="A58" sqref="A58:B72"/>
    </sheetView>
  </sheetViews>
  <sheetFormatPr defaultRowHeight="14.25"/>
  <cols>
    <col min="1" max="1" width="12.5" bestFit="1" customWidth="1"/>
    <col min="2" max="2" width="16.25" bestFit="1" customWidth="1"/>
    <col min="3" max="3" width="6.25" bestFit="1" customWidth="1"/>
    <col min="4" max="4" width="17.625" bestFit="1" customWidth="1"/>
    <col min="5" max="5" width="8" bestFit="1" customWidth="1"/>
    <col min="6" max="6" width="16.125" bestFit="1" customWidth="1"/>
    <col min="7" max="7" width="5.5" bestFit="1" customWidth="1"/>
    <col min="8" max="8" width="5.125" bestFit="1" customWidth="1"/>
    <col min="9" max="9" width="10.625" bestFit="1" customWidth="1"/>
    <col min="10" max="10" width="15.125" bestFit="1" customWidth="1"/>
    <col min="11" max="11" width="6.5" bestFit="1" customWidth="1"/>
    <col min="12" max="12" width="13.5" bestFit="1" customWidth="1"/>
    <col min="13" max="13" width="16" bestFit="1" customWidth="1"/>
    <col min="14" max="14" width="6.75" bestFit="1" customWidth="1"/>
    <col min="15" max="15" width="6.875" bestFit="1" customWidth="1"/>
    <col min="16" max="16" width="8.625" bestFit="1" customWidth="1"/>
    <col min="17" max="17" width="10.5" bestFit="1" customWidth="1"/>
    <col min="18" max="18" width="14.375" bestFit="1" customWidth="1"/>
    <col min="19" max="19" width="14.125" bestFit="1" customWidth="1"/>
    <col min="20" max="20" width="16" bestFit="1" customWidth="1"/>
    <col min="21" max="21" width="16.125" bestFit="1" customWidth="1"/>
    <col min="22" max="22" width="8.625" bestFit="1" customWidth="1"/>
    <col min="23" max="23" width="14" bestFit="1" customWidth="1"/>
    <col min="24" max="24" width="10.375" bestFit="1" customWidth="1"/>
    <col min="25" max="25" width="26" bestFit="1" customWidth="1"/>
    <col min="26" max="26" width="7.25" bestFit="1" customWidth="1"/>
    <col min="27" max="27" width="10.125" bestFit="1" customWidth="1"/>
    <col min="28" max="28" width="9.625" bestFit="1" customWidth="1"/>
    <col min="29" max="29" width="7.125" bestFit="1" customWidth="1"/>
    <col min="30" max="30" width="7.5" bestFit="1" customWidth="1"/>
    <col min="31" max="31" width="10.5" bestFit="1" customWidth="1"/>
    <col min="32" max="32" width="14.25" bestFit="1" customWidth="1"/>
    <col min="33" max="33" width="10.875" bestFit="1" customWidth="1"/>
    <col min="34" max="34" width="22" bestFit="1" customWidth="1"/>
    <col min="35" max="35" width="16.5" bestFit="1" customWidth="1"/>
    <col min="36" max="36" width="13.25" bestFit="1" customWidth="1"/>
    <col min="37" max="37" width="6.375" bestFit="1" customWidth="1"/>
    <col min="38" max="38" width="5.75" bestFit="1" customWidth="1"/>
    <col min="39" max="39" width="19.25" bestFit="1" customWidth="1"/>
    <col min="40" max="40" width="8.75" bestFit="1" customWidth="1"/>
    <col min="41" max="41" width="5.875" bestFit="1" customWidth="1"/>
    <col min="42" max="42" width="20.875" bestFit="1" customWidth="1"/>
    <col min="43" max="43" width="7" bestFit="1" customWidth="1"/>
    <col min="44" max="44" width="10.375" bestFit="1" customWidth="1"/>
    <col min="45" max="45" width="7.375" bestFit="1" customWidth="1"/>
    <col min="46" max="46" width="10.875" bestFit="1" customWidth="1"/>
    <col min="47" max="47" width="11.75" bestFit="1" customWidth="1"/>
    <col min="48" max="48" width="6.875" bestFit="1" customWidth="1"/>
    <col min="49" max="49" width="16.875" bestFit="1" customWidth="1"/>
    <col min="50" max="50" width="11.375" bestFit="1" customWidth="1"/>
    <col min="51" max="51" width="32.25" bestFit="1" customWidth="1"/>
    <col min="52" max="52" width="10.875" bestFit="1" customWidth="1"/>
    <col min="53" max="53" width="19.5" bestFit="1" customWidth="1"/>
    <col min="54" max="54" width="5" bestFit="1" customWidth="1"/>
    <col min="55" max="55" width="15.375" bestFit="1" customWidth="1"/>
    <col min="56" max="56" width="9.875" bestFit="1" customWidth="1"/>
    <col min="57" max="57" width="17.25" bestFit="1" customWidth="1"/>
    <col min="58" max="58" width="10.375" bestFit="1" customWidth="1"/>
    <col min="59" max="59" width="10.75" bestFit="1" customWidth="1"/>
    <col min="60" max="60" width="6.75" bestFit="1" customWidth="1"/>
    <col min="61" max="61" width="12.25" bestFit="1" customWidth="1"/>
    <col min="62" max="62" width="9.625" bestFit="1" customWidth="1"/>
    <col min="63" max="63" width="7.5" bestFit="1" customWidth="1"/>
    <col min="64" max="64" width="10.25" bestFit="1" customWidth="1"/>
    <col min="65" max="65" width="17.875" bestFit="1" customWidth="1"/>
    <col min="66" max="66" width="20.25" bestFit="1" customWidth="1"/>
    <col min="67" max="67" width="32.75" bestFit="1" customWidth="1"/>
    <col min="68" max="70" width="10.75" bestFit="1" customWidth="1"/>
  </cols>
  <sheetData>
    <row r="1" spans="1:2">
      <c r="A1" s="26" t="s">
        <v>75</v>
      </c>
      <c r="B1" t="s">
        <v>105</v>
      </c>
    </row>
    <row r="3" spans="1:2">
      <c r="A3" s="26" t="s">
        <v>102</v>
      </c>
      <c r="B3" t="s">
        <v>104</v>
      </c>
    </row>
    <row r="4" spans="1:2">
      <c r="A4" s="27">
        <v>45108</v>
      </c>
      <c r="B4" s="2">
        <v>562.11</v>
      </c>
    </row>
    <row r="5" spans="1:2">
      <c r="A5" s="27">
        <v>45109</v>
      </c>
      <c r="B5" s="2">
        <v>95.94</v>
      </c>
    </row>
    <row r="6" spans="1:2">
      <c r="A6" s="27">
        <v>45111</v>
      </c>
      <c r="B6" s="2">
        <v>154.49</v>
      </c>
    </row>
    <row r="7" spans="1:2">
      <c r="A7" s="27">
        <v>45112</v>
      </c>
      <c r="B7" s="2">
        <v>61.51</v>
      </c>
    </row>
    <row r="8" spans="1:2">
      <c r="A8" s="27">
        <v>45113</v>
      </c>
      <c r="B8" s="2">
        <v>2.99</v>
      </c>
    </row>
    <row r="9" spans="1:2">
      <c r="A9" s="27">
        <v>45115</v>
      </c>
      <c r="B9" s="2">
        <v>175.17000000000002</v>
      </c>
    </row>
    <row r="10" spans="1:2">
      <c r="A10" s="27">
        <v>45116</v>
      </c>
      <c r="B10" s="2">
        <v>113.13</v>
      </c>
    </row>
    <row r="11" spans="1:2">
      <c r="A11" s="27">
        <v>45117</v>
      </c>
      <c r="B11" s="2">
        <v>193.10000000000002</v>
      </c>
    </row>
    <row r="12" spans="1:2">
      <c r="A12" s="27">
        <v>45118</v>
      </c>
      <c r="B12" s="2">
        <v>96.53</v>
      </c>
    </row>
    <row r="13" spans="1:2">
      <c r="A13" s="27">
        <v>45119</v>
      </c>
      <c r="B13" s="2">
        <v>5.34</v>
      </c>
    </row>
    <row r="14" spans="1:2">
      <c r="A14" s="27">
        <v>45120</v>
      </c>
      <c r="B14" s="2">
        <v>290.74</v>
      </c>
    </row>
    <row r="15" spans="1:2">
      <c r="A15" s="27">
        <v>45121</v>
      </c>
      <c r="B15" s="2">
        <v>128</v>
      </c>
    </row>
    <row r="16" spans="1:2">
      <c r="A16" s="27">
        <v>45122</v>
      </c>
      <c r="B16" s="2">
        <v>98.85</v>
      </c>
    </row>
    <row r="17" spans="1:2">
      <c r="A17" s="27">
        <v>45123</v>
      </c>
      <c r="B17" s="2">
        <v>1782.85</v>
      </c>
    </row>
    <row r="18" spans="1:2">
      <c r="A18" s="27">
        <v>45124</v>
      </c>
      <c r="B18" s="2">
        <v>12</v>
      </c>
    </row>
    <row r="19" spans="1:2">
      <c r="A19" s="27">
        <v>45125</v>
      </c>
      <c r="B19" s="2">
        <v>360.89</v>
      </c>
    </row>
    <row r="20" spans="1:2">
      <c r="A20" s="27">
        <v>45126</v>
      </c>
      <c r="B20" s="2">
        <v>33.33</v>
      </c>
    </row>
    <row r="21" spans="1:2">
      <c r="A21" s="27">
        <v>45128</v>
      </c>
      <c r="B21" s="2">
        <v>214.66</v>
      </c>
    </row>
    <row r="22" spans="1:2">
      <c r="A22" s="27">
        <v>45129</v>
      </c>
      <c r="B22" s="2">
        <v>87.62</v>
      </c>
    </row>
    <row r="23" spans="1:2">
      <c r="A23" s="27">
        <v>45130</v>
      </c>
      <c r="B23" s="2">
        <v>92.41</v>
      </c>
    </row>
    <row r="24" spans="1:2">
      <c r="A24" s="27">
        <v>45131</v>
      </c>
      <c r="B24" s="2">
        <v>25.490000000000002</v>
      </c>
    </row>
    <row r="25" spans="1:2">
      <c r="A25" s="27">
        <v>45132</v>
      </c>
      <c r="B25" s="2">
        <v>67.930000000000007</v>
      </c>
    </row>
    <row r="26" spans="1:2">
      <c r="A26" s="27">
        <v>45133</v>
      </c>
      <c r="B26" s="2">
        <v>3</v>
      </c>
    </row>
    <row r="27" spans="1:2">
      <c r="A27" s="27">
        <v>45134</v>
      </c>
      <c r="B27" s="2">
        <v>144.19</v>
      </c>
    </row>
    <row r="28" spans="1:2">
      <c r="A28" s="27">
        <v>45135</v>
      </c>
      <c r="B28" s="2">
        <v>119.58000000000001</v>
      </c>
    </row>
    <row r="29" spans="1:2">
      <c r="A29" s="27">
        <v>45136</v>
      </c>
      <c r="B29" s="2">
        <v>232.65</v>
      </c>
    </row>
    <row r="30" spans="1:2">
      <c r="A30" s="27">
        <v>45137</v>
      </c>
      <c r="B30" s="2">
        <v>93.26</v>
      </c>
    </row>
    <row r="31" spans="1:2">
      <c r="A31" s="27">
        <v>45138</v>
      </c>
      <c r="B31" s="2">
        <v>23</v>
      </c>
    </row>
    <row r="32" spans="1:2">
      <c r="A32" s="27" t="s">
        <v>103</v>
      </c>
      <c r="B32" s="2">
        <v>5270.7599999999993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July Dashboard</vt:lpstr>
      <vt:lpstr>July Expense Tracker</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WCSU User</dc:creator>
  <cp:lastModifiedBy>WCSU User</cp:lastModifiedBy>
  <dcterms:created xsi:type="dcterms:W3CDTF">2023-08-01T22:38:25Z</dcterms:created>
  <dcterms:modified xsi:type="dcterms:W3CDTF">2023-08-04T18:13:27Z</dcterms:modified>
</cp:coreProperties>
</file>