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"/>
    </mc:Choice>
  </mc:AlternateContent>
  <xr:revisionPtr revIDLastSave="0" documentId="13_ncr:1_{5715E9AD-4945-487B-866A-1C3978A3BDBA}" xr6:coauthVersionLast="47" xr6:coauthVersionMax="47" xr10:uidLastSave="{00000000-0000-0000-0000-000000000000}"/>
  <bookViews>
    <workbookView xWindow="-108" yWindow="-108" windowWidth="23256" windowHeight="12456" xr2:uid="{461DCC6C-4CF5-46D7-872A-A7EB3FA6CDEA}"/>
  </bookViews>
  <sheets>
    <sheet name="APRESENTAÇÃO" sheetId="9" r:id="rId1"/>
    <sheet name="FATORES DE RISCO" sheetId="1" r:id="rId2"/>
    <sheet name="MAPEAMENTO DE RISCOS" sheetId="3" r:id="rId3"/>
    <sheet name="RELATÓRIO MAPEAMENTO DE RISCOS" sheetId="6" r:id="rId4"/>
  </sheets>
  <definedNames>
    <definedName name="_xlchart.v1.0" hidden="1">'MAPEAMENTO DE RISCOS'!#REF!</definedName>
    <definedName name="_xlchart.v1.1" hidden="1">'MAPEAMENTO DE RISCOS'!$N$10</definedName>
    <definedName name="_xlchart.v1.2" hidden="1">'MAPEAMENTO DE RISCOS'!$N$11:$N$16</definedName>
    <definedName name="_xlchart.v1.3" hidden="1">'MAPEAMENTO DE RISCOS'!$O$10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9" l="1"/>
  <c r="D30" i="9"/>
  <c r="D28" i="9"/>
  <c r="D26" i="9"/>
  <c r="O19" i="3"/>
  <c r="S27" i="3"/>
  <c r="S28" i="3"/>
  <c r="S29" i="3"/>
  <c r="S30" i="3"/>
  <c r="S26" i="3"/>
  <c r="H22" i="1"/>
  <c r="H23" i="1"/>
  <c r="H21" i="1"/>
  <c r="K15" i="1"/>
  <c r="K16" i="1"/>
  <c r="K14" i="1"/>
  <c r="N27" i="3"/>
  <c r="N28" i="3"/>
  <c r="N29" i="3"/>
  <c r="N30" i="3"/>
  <c r="N26" i="3"/>
  <c r="H15" i="1" l="1"/>
  <c r="H16" i="1"/>
  <c r="H17" i="1"/>
  <c r="H18" i="1"/>
  <c r="H14" i="1"/>
  <c r="O26" i="3"/>
  <c r="O27" i="3"/>
  <c r="O28" i="3"/>
  <c r="O29" i="3"/>
  <c r="O30" i="3"/>
  <c r="P26" i="3"/>
  <c r="P27" i="3"/>
  <c r="P28" i="3"/>
  <c r="P29" i="3"/>
  <c r="P30" i="3"/>
  <c r="M27" i="3"/>
  <c r="M28" i="3"/>
  <c r="M29" i="3"/>
  <c r="M30" i="3"/>
  <c r="D5" i="6" l="1"/>
  <c r="D10" i="6" l="1"/>
  <c r="D18" i="6"/>
  <c r="D20" i="6"/>
  <c r="D8" i="6"/>
  <c r="D16" i="6"/>
  <c r="D12" i="6"/>
  <c r="R27" i="3" l="1"/>
  <c r="R28" i="3"/>
  <c r="R29" i="3"/>
  <c r="R30" i="3"/>
  <c r="R26" i="3"/>
  <c r="Q27" i="3" l="1"/>
  <c r="H27" i="3" s="1"/>
  <c r="Q29" i="3"/>
  <c r="H29" i="3" s="1"/>
  <c r="Q30" i="3"/>
  <c r="H30" i="3" s="1"/>
  <c r="Q28" i="3"/>
  <c r="H28" i="3" s="1"/>
  <c r="Q26" i="3"/>
  <c r="T26" i="3" l="1"/>
  <c r="L26" i="3" s="1"/>
  <c r="H26" i="3"/>
  <c r="T28" i="3"/>
  <c r="L28" i="3" s="1"/>
  <c r="T30" i="3"/>
  <c r="L30" i="3" s="1"/>
  <c r="T29" i="3"/>
  <c r="L29" i="3" s="1"/>
  <c r="T27" i="3"/>
  <c r="L27" i="3" s="1"/>
  <c r="P12" i="3" l="1"/>
  <c r="P13" i="3"/>
  <c r="P14" i="3"/>
  <c r="P15" i="3"/>
  <c r="P11" i="3"/>
  <c r="O5" i="3"/>
  <c r="O6" i="3"/>
  <c r="O7" i="3"/>
  <c r="D14" i="6"/>
  <c r="O15" i="3"/>
  <c r="O13" i="3"/>
  <c r="N16" i="3"/>
  <c r="O14" i="3"/>
  <c r="O12" i="3"/>
  <c r="O11" i="3"/>
  <c r="D22" i="6"/>
  <c r="O16" i="3" l="1"/>
  <c r="P16" i="3"/>
</calcChain>
</file>

<file path=xl/sharedStrings.xml><?xml version="1.0" encoding="utf-8"?>
<sst xmlns="http://schemas.openxmlformats.org/spreadsheetml/2006/main" count="135" uniqueCount="87">
  <si>
    <t>FATORES DE RISCO</t>
  </si>
  <si>
    <t xml:space="preserve">Fator Consequência </t>
  </si>
  <si>
    <t>Grau de Criticidade</t>
  </si>
  <si>
    <t>Valor</t>
  </si>
  <si>
    <t>Grau de Correção</t>
  </si>
  <si>
    <t>Totalmente Justificado</t>
  </si>
  <si>
    <t>Parcialmente Justificado</t>
  </si>
  <si>
    <t>Sem Justificação</t>
  </si>
  <si>
    <t>Escala de Valoração do Índice de Justificação</t>
  </si>
  <si>
    <t>Fator de Custo</t>
  </si>
  <si>
    <t>Risco Identificado</t>
  </si>
  <si>
    <t>Fator Consequência</t>
  </si>
  <si>
    <t>Fator Exposição ao Risco</t>
  </si>
  <si>
    <t>Fator Probabilidade</t>
  </si>
  <si>
    <t>Medida Preventiva para evitar Risco</t>
  </si>
  <si>
    <t>Grau de correção</t>
  </si>
  <si>
    <t>Índice de Justificação</t>
  </si>
  <si>
    <t>Falta de pagamento dentro do prazo estabelecido</t>
  </si>
  <si>
    <t>Oscilações no câmbio impactando custos e receitas</t>
  </si>
  <si>
    <t>Indisponibilidade de sistema impactando operações</t>
  </si>
  <si>
    <t>Demora na entrega de insumos ou produtos</t>
  </si>
  <si>
    <t>Penalizações por não seguir regulamentações</t>
  </si>
  <si>
    <t>Análise de crédito rigorosa, cobrança ativa</t>
  </si>
  <si>
    <t>Hedge cambial, contratos protegidos</t>
  </si>
  <si>
    <t>Backups, servidores redundantes</t>
  </si>
  <si>
    <t>Diversificação de fornecedores</t>
  </si>
  <si>
    <t>Auditorias e treinamentos</t>
  </si>
  <si>
    <t>Ocorre frequentemente, várias vezes ao mês</t>
  </si>
  <si>
    <t>Grave</t>
  </si>
  <si>
    <t>Moderado</t>
  </si>
  <si>
    <t>Leve</t>
  </si>
  <si>
    <t>Raramente possível, sabe-se que ocorre, mas não com frequência</t>
  </si>
  <si>
    <t>Uma vez por semana ou ao mês, ocasionalmente.</t>
  </si>
  <si>
    <t>Investimento total( Quantidade de valores):</t>
  </si>
  <si>
    <t>Investimento Inicial</t>
  </si>
  <si>
    <t>Medida Preventiva</t>
  </si>
  <si>
    <t xml:space="preserve">Fator Consequência:  </t>
  </si>
  <si>
    <t xml:space="preserve">Fator Probabilidade: </t>
  </si>
  <si>
    <t>Grau de criticidade</t>
  </si>
  <si>
    <t>TIPO DE RISCO</t>
  </si>
  <si>
    <t>GRAU DE CRITICIDADE</t>
  </si>
  <si>
    <t>MAPEAMENTO DE RISCOS</t>
  </si>
  <si>
    <t>consequência</t>
  </si>
  <si>
    <t>exposição</t>
  </si>
  <si>
    <t>probabilidade</t>
  </si>
  <si>
    <t>Grau Criticidade</t>
  </si>
  <si>
    <t>Investimento</t>
  </si>
  <si>
    <t>Grau</t>
  </si>
  <si>
    <t>Índice</t>
  </si>
  <si>
    <t>Inadimplência de clientes</t>
  </si>
  <si>
    <t>Varianção Cambial</t>
  </si>
  <si>
    <t>Falha no sistema</t>
  </si>
  <si>
    <t>Atraso de Fornecedores</t>
  </si>
  <si>
    <t>Multa por não conformidade</t>
  </si>
  <si>
    <t>Catastrófico quebra da atividade fim da empresa</t>
  </si>
  <si>
    <t>Severo – Prejuízos</t>
  </si>
  <si>
    <t>Nenhum - Pequeno impacto</t>
  </si>
  <si>
    <t>Remotamente possível, não sabe se já ocorreu</t>
  </si>
  <si>
    <t>Uma vez ao dia, frequentemente.</t>
  </si>
  <si>
    <t>Uma vez ao ano ou ao mês, irregularmente.</t>
  </si>
  <si>
    <t>Espera-se que aconteça</t>
  </si>
  <si>
    <t>Completamente possível – 50% de chance</t>
  </si>
  <si>
    <t>Coincidência se acontecer</t>
  </si>
  <si>
    <t>Coincidência remota</t>
  </si>
  <si>
    <t>Extremamente remota, porém possível</t>
  </si>
  <si>
    <t>Praticamente impossível, uma chance em um milhão</t>
  </si>
  <si>
    <t>Risco Muito Reduzido - 75%</t>
  </si>
  <si>
    <t>Risco Eliminado -100%</t>
  </si>
  <si>
    <t>Risco Reduzido entre 50% e 75%</t>
  </si>
  <si>
    <t>Risco Reduzido 25% e 50%</t>
  </si>
  <si>
    <t>Risco Reduzido menor que 25%</t>
  </si>
  <si>
    <t>Risco deve ser monitorado</t>
  </si>
  <si>
    <t>Correção urgente – requer atenção</t>
  </si>
  <si>
    <t>Correção imediata – risco tem que ser reduzido</t>
  </si>
  <si>
    <t>totalmente justificado</t>
  </si>
  <si>
    <t>RELATÓRIO DE MAPEAMENTO DE RISCOS</t>
  </si>
  <si>
    <t>Fator Probabilidade (%)</t>
  </si>
  <si>
    <t>Olá! Seja bem-vindo(a) à minha planilha de Mapeamento de Riscos 3.0. Com ela, você vai ter total controle sobre os riscos do seu negócio de uma maneira fácil e prática. Basta cadastrar os riscos que você já identificou e preencher os fatores de risco de cada um. Assim, você poderá analisar quais são os mais críticos e decidir as melhores ações para mitigar ou eliminar esses riscos.</t>
  </si>
  <si>
    <t>Na aba de Mapeamento, você poderá cadastrar todos os riscos identificados no seu negócio. Em seguida, basta preencher os itens de análise de exposição, probabilidade e consequência para avaliar o grau de criticidade de cada risco.
Nessa seção, você terá uma visão geral, com o total de riscos cadastrados, o investimento necessário para mitigá-los e os percentuais referentes aos tipos de riscos e investimentos registrados.
Além disso, você encontrará dois gráficos que resumem de forma visual os seus riscos e investimentos, facilitando a análise e tomada de decisões.</t>
  </si>
  <si>
    <t xml:space="preserve">RELATÓRIO DE MAPEAMENTO DE RISCOS </t>
  </si>
  <si>
    <t>No relatório de mapeamento de riscos, você pode selecionar qualquer um dos riscos cadastrados e visualizar todas as características e informações preenchidas sobre ele. Essa funcionalidade facilita o acompanhamento detalhado de cada risco, permitindo que você tenha uma visão clara e organizada para análise e decisões.</t>
  </si>
  <si>
    <r>
      <t xml:space="preserve">Os fatores de risco são elementos fundamentais na metodologia de análise de riscos proposta por </t>
    </r>
    <r>
      <rPr>
        <b/>
        <sz val="11"/>
        <color theme="1"/>
        <rFont val="Calibri"/>
        <family val="2"/>
        <scheme val="minor"/>
      </rPr>
      <t>William T. Fine</t>
    </r>
    <r>
      <rPr>
        <sz val="11"/>
        <color theme="1"/>
        <rFont val="Calibri"/>
        <family val="2"/>
        <scheme val="minor"/>
      </rPr>
      <t>. Eles servem como a base para todos os cálculos e análises dos riscos mapeados, permitindo uma avaliação precisa e detalhada de cada risco identificado. Esses fatores ajudam a entender as causas, a probabilidade e o impacto dos riscos, oferecendo uma visão clara e estratégica para a tomada de decisões.</t>
    </r>
  </si>
  <si>
    <t>JUSTIFICATIVA DO INVESTIMENTO</t>
  </si>
  <si>
    <t>Tipo de Risco</t>
  </si>
  <si>
    <t>APRESENTAÇÃO - MAPEAMENTO DE RISCOS 3.0</t>
  </si>
  <si>
    <t>Totalmente justificado</t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</si>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</sst>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8"/>
      <color rgb="FF33333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Fira Sans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Fira Sans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7030A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Fir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AC3E8"/>
        <bgColor indexed="64"/>
      </patternFill>
    </fill>
    <fill>
      <patternFill patternType="solid">
        <fgColor rgb="FFDEC9E9"/>
        <bgColor indexed="64"/>
      </patternFill>
    </fill>
    <fill>
      <patternFill patternType="solid">
        <fgColor rgb="FFE9E2EC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/>
      <top style="thick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5" xfId="0" applyFill="1" applyBorder="1" applyAlignment="1">
      <alignment vertical="center"/>
    </xf>
    <xf numFmtId="9" fontId="0" fillId="2" borderId="2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8" xfId="0" applyFont="1" applyBorder="1"/>
    <xf numFmtId="0" fontId="11" fillId="0" borderId="0" xfId="0" applyFont="1"/>
    <xf numFmtId="0" fontId="6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10" fillId="5" borderId="0" xfId="0" applyFont="1" applyFill="1"/>
    <xf numFmtId="0" fontId="0" fillId="5" borderId="0" xfId="0" applyFill="1"/>
    <xf numFmtId="0" fontId="9" fillId="5" borderId="0" xfId="0" applyFont="1" applyFill="1"/>
    <xf numFmtId="164" fontId="10" fillId="5" borderId="0" xfId="0" applyNumberFormat="1" applyFont="1" applyFill="1"/>
    <xf numFmtId="0" fontId="10" fillId="5" borderId="8" xfId="0" applyFont="1" applyFill="1" applyBorder="1"/>
    <xf numFmtId="0" fontId="13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/>
    <xf numFmtId="0" fontId="6" fillId="2" borderId="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center" wrapText="1"/>
    </xf>
    <xf numFmtId="0" fontId="10" fillId="5" borderId="26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0" fillId="5" borderId="35" xfId="0" applyFill="1" applyBorder="1" applyAlignment="1">
      <alignment horizontal="left" vertical="center" wrapText="1"/>
    </xf>
    <xf numFmtId="0" fontId="10" fillId="5" borderId="30" xfId="0" applyFont="1" applyFill="1" applyBorder="1" applyAlignment="1">
      <alignment horizontal="left" vertical="center" wrapText="1"/>
    </xf>
    <xf numFmtId="0" fontId="10" fillId="5" borderId="31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3" xfId="0" applyFont="1" applyFill="1" applyBorder="1" applyAlignment="1">
      <alignment horizontal="left" vertical="center"/>
    </xf>
    <xf numFmtId="0" fontId="10" fillId="5" borderId="34" xfId="0" applyFont="1" applyFill="1" applyBorder="1" applyAlignment="1">
      <alignment horizontal="left" vertical="center"/>
    </xf>
    <xf numFmtId="0" fontId="10" fillId="5" borderId="35" xfId="0" applyFont="1" applyFill="1" applyBorder="1" applyAlignment="1">
      <alignment horizontal="left" vertical="center"/>
    </xf>
    <xf numFmtId="0" fontId="11" fillId="5" borderId="30" xfId="0" applyFont="1" applyFill="1" applyBorder="1" applyAlignment="1">
      <alignment horizontal="left" vertical="center" wrapText="1"/>
    </xf>
    <xf numFmtId="0" fontId="11" fillId="5" borderId="26" xfId="0" applyFont="1" applyFill="1" applyBorder="1" applyAlignment="1">
      <alignment horizontal="left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11" fillId="5" borderId="34" xfId="0" applyFont="1" applyFill="1" applyBorder="1" applyAlignment="1">
      <alignment horizontal="left" vertical="center" wrapText="1"/>
    </xf>
    <xf numFmtId="0" fontId="11" fillId="5" borderId="35" xfId="0" applyFont="1" applyFill="1" applyBorder="1" applyAlignment="1">
      <alignment horizontal="left" vertical="center" wrapText="1"/>
    </xf>
    <xf numFmtId="0" fontId="8" fillId="0" borderId="0" xfId="0" applyFont="1"/>
    <xf numFmtId="0" fontId="4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4" fillId="0" borderId="0" xfId="0" applyFont="1"/>
    <xf numFmtId="0" fontId="16" fillId="0" borderId="0" xfId="0" applyFont="1" applyBorder="1"/>
    <xf numFmtId="44" fontId="16" fillId="0" borderId="0" xfId="0" applyNumberFormat="1" applyFont="1" applyFill="1" applyBorder="1"/>
    <xf numFmtId="164" fontId="16" fillId="0" borderId="0" xfId="0" applyNumberFormat="1" applyFont="1" applyFill="1" applyBorder="1"/>
    <xf numFmtId="0" fontId="0" fillId="2" borderId="37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44" fontId="0" fillId="2" borderId="2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8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44" fontId="0" fillId="2" borderId="5" xfId="0" applyNumberFormat="1" applyFill="1" applyBorder="1" applyAlignment="1">
      <alignment horizontal="left" vertical="center"/>
    </xf>
  </cellXfs>
  <cellStyles count="1">
    <cellStyle name="Normal" xfId="0" builtinId="0"/>
  </cellStyles>
  <dxfs count="28"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/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ck">
          <color theme="0"/>
        </right>
        <top style="thick">
          <color theme="0"/>
        </top>
        <bottom style="thick">
          <color theme="0"/>
        </bottom>
      </border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E9E2EC"/>
        </patternFill>
      </fill>
      <alignment horizontal="center" vertical="center" textRotation="0" wrapText="1" indent="0" justifyLastLine="0" shrinkToFit="0" readingOrder="0"/>
    </dxf>
    <dxf>
      <fill>
        <patternFill>
          <bgColor rgb="FFFF5349"/>
        </patternFill>
      </fill>
    </dxf>
    <dxf>
      <fill>
        <patternFill>
          <bgColor rgb="FFFFCB2B"/>
        </patternFill>
      </fill>
    </dxf>
    <dxf>
      <fill>
        <patternFill>
          <bgColor rgb="FF22822E"/>
        </patternFill>
      </fill>
    </dxf>
    <dxf>
      <fill>
        <patternFill>
          <bgColor rgb="FFFFCB2B"/>
        </patternFill>
      </fill>
    </dxf>
    <dxf>
      <fill>
        <patternFill>
          <bgColor rgb="FFFFCB2B"/>
        </patternFill>
      </fill>
    </dxf>
    <dxf>
      <fill>
        <patternFill>
          <bgColor rgb="FF22822E"/>
        </patternFill>
      </fill>
    </dxf>
    <dxf>
      <fill>
        <patternFill>
          <bgColor rgb="FFFF5349"/>
        </patternFill>
      </fill>
    </dxf>
    <dxf>
      <fill>
        <patternFill>
          <bgColor rgb="FFFF5349"/>
        </patternFill>
      </fill>
    </dxf>
    <dxf>
      <fill>
        <patternFill>
          <bgColor rgb="FFFFCB2B"/>
        </patternFill>
      </fill>
    </dxf>
    <dxf>
      <fill>
        <patternFill>
          <bgColor rgb="FF22822E"/>
        </patternFill>
      </fill>
    </dxf>
    <dxf>
      <fill>
        <patternFill>
          <bgColor rgb="FF22822E"/>
        </patternFill>
      </fill>
    </dxf>
    <dxf>
      <fill>
        <patternFill>
          <bgColor rgb="FFF5D861"/>
        </patternFill>
      </fill>
    </dxf>
    <dxf>
      <fill>
        <patternFill>
          <bgColor rgb="FFFF5349"/>
        </patternFill>
      </fill>
    </dxf>
  </dxfs>
  <tableStyles count="0" defaultTableStyle="TableStyleMedium2" defaultPivotStyle="PivotStyleLight16"/>
  <colors>
    <mruColors>
      <color rgb="FFDEC9E9"/>
      <color rgb="FFFF5349"/>
      <color rgb="FFF5D861"/>
      <color rgb="FF22822E"/>
      <color rgb="FFFFCB2B"/>
      <color rgb="FFE9E2EC"/>
      <color rgb="FFA06CD5"/>
      <color rgb="FFDAC3E8"/>
      <color rgb="FFD2B7E5"/>
      <color rgb="FF8F6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GRAU DE CRITICIDADE</a:t>
            </a:r>
          </a:p>
        </c:rich>
      </c:tx>
      <c:layout>
        <c:manualLayout>
          <c:xMode val="edge"/>
          <c:yMode val="edge"/>
          <c:x val="0.25368928866634988"/>
          <c:y val="2.2796245826349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GRAU DE CRITICIDADE</c:v>
          </c:tx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7-4657-9A60-F24683CA5C75}"/>
              </c:ext>
            </c:extLst>
          </c:dPt>
          <c:dPt>
            <c:idx val="1"/>
            <c:bubble3D val="0"/>
            <c:spPr>
              <a:solidFill>
                <a:srgbClr val="F5D8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6-41E8-9237-3D556A80D69B}"/>
              </c:ext>
            </c:extLst>
          </c:dPt>
          <c:dPt>
            <c:idx val="2"/>
            <c:bubble3D val="0"/>
            <c:spPr>
              <a:solidFill>
                <a:srgbClr val="FF534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6-41E8-9237-3D556A80D69B}"/>
              </c:ext>
            </c:extLst>
          </c:dPt>
          <c:dPt>
            <c:idx val="3"/>
            <c:bubble3D val="0"/>
            <c:spPr>
              <a:solidFill>
                <a:srgbClr val="F1D7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7-4657-9A60-F24683CA5C75}"/>
              </c:ext>
            </c:extLst>
          </c:dPt>
          <c:dPt>
            <c:idx val="4"/>
            <c:bubble3D val="0"/>
            <c:spPr>
              <a:solidFill>
                <a:srgbClr val="E0B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7-4657-9A60-F24683CA5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'MAPEAMENTO DE RISCOS'!$N$5:$N$9</c:f>
              <c:strCache>
                <c:ptCount val="3"/>
                <c:pt idx="0">
                  <c:v>Risco deve ser monitorado</c:v>
                </c:pt>
                <c:pt idx="1">
                  <c:v>Correção urgente – requer atenção</c:v>
                </c:pt>
                <c:pt idx="2">
                  <c:v>Correção imediata – risco tem que ser reduzido</c:v>
                </c:pt>
              </c:strCache>
            </c:strRef>
          </c:cat>
          <c:val>
            <c:numRef>
              <c:f>'MAPEAMENTO DE RISCOS'!$O$5:$O$9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6-41E8-9237-3D556A80D6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56736810396766"/>
          <c:y val="2.258550704018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VALORES POR TIPO DE INVESTIMENTO</c:v>
          </c:tx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EF-4CC6-BC69-CFAB8E02BAC8}"/>
              </c:ext>
            </c:extLst>
          </c:dPt>
          <c:dPt>
            <c:idx val="1"/>
            <c:bubble3D val="0"/>
            <c:spPr>
              <a:solidFill>
                <a:srgbClr val="F5D8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EF-4CC6-BC69-CFAB8E02BAC8}"/>
              </c:ext>
            </c:extLst>
          </c:dPt>
          <c:dPt>
            <c:idx val="2"/>
            <c:bubble3D val="0"/>
            <c:spPr>
              <a:solidFill>
                <a:srgbClr val="FF534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EF-4CC6-BC69-CFAB8E02BA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EF-4CC6-BC69-CFAB8E02BAC8}"/>
              </c:ext>
            </c:extLst>
          </c:dPt>
          <c:dLbls>
            <c:dLbl>
              <c:idx val="0"/>
              <c:layout>
                <c:manualLayout>
                  <c:x val="-2.2222222222222223E-2"/>
                  <c:y val="4.629629629629629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EF-4CC6-BC69-CFAB8E02BAC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EF-4CC6-BC69-CFAB8E02B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'MAPEAMENTO DE RISCOS'!$N$11:$N$16</c15:sqref>
                  </c15:fullRef>
                </c:ext>
              </c:extLst>
              <c:f>('MAPEAMENTO DE RISCOS'!$N$11:$N$13,'MAPEAMENTO DE RISCOS'!$N$16)</c:f>
              <c:strCache>
                <c:ptCount val="3"/>
                <c:pt idx="0">
                  <c:v>Totalmente Justificado</c:v>
                </c:pt>
                <c:pt idx="1">
                  <c:v>Parcialmente Justificado</c:v>
                </c:pt>
                <c:pt idx="2">
                  <c:v>Sem Justificação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'MAPEAMENTO DE RISCOS'!$O$11:$O$16</c15:sqref>
                  </c15:fullRef>
                </c:ext>
              </c:extLst>
              <c:f>('MAPEAMENTO DE RISCOS'!$O$11:$O$13,'MAPEAMENTO DE RISCOS'!$O$16)</c:f>
              <c:numCache>
                <c:formatCode>_("R$"* #,##0.00_);_("R$"* \(#,##0.00\);_("R$"* "-"??_);_(@_)</c:formatCode>
                <c:ptCount val="4"/>
                <c:pt idx="0">
                  <c:v>50000</c:v>
                </c:pt>
                <c:pt idx="1">
                  <c:v>500000</c:v>
                </c:pt>
                <c:pt idx="2">
                  <c:v>950000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'MAPEAMENTO DE RISCOS'!$O$14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CEF-4CC6-BC69-CFAB8E02BAC8}"/>
                      </c:ext>
                    </c:extLst>
                  </c15:dLbl>
                </c15:categoryFilterException>
                <c15:categoryFilterException>
                  <c15:sqref>'MAPEAMENTO DE RISCOS'!$O$15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CEF-4CC6-BC69-CFAB8E02BAC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ECEF-4CC6-BC69-CFAB8E02BA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'MAPEAMENTO DE RISCOS'!$N$11:$N$16</c15:sqref>
                  </c15:fullRef>
                </c:ext>
              </c:extLst>
              <c:f>('MAPEAMENTO DE RISCOS'!$N$11:$N$13,'MAPEAMENTO DE RISCOS'!$N$16)</c:f>
              <c:strCache>
                <c:ptCount val="3"/>
                <c:pt idx="0">
                  <c:v>Totalmente Justificado</c:v>
                </c:pt>
                <c:pt idx="1">
                  <c:v>Parcialmente Justificado</c:v>
                </c:pt>
                <c:pt idx="2">
                  <c:v>Sem Justificação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'MAPEAMENTO DE RISCOS'!$P$11:$P$16</c15:sqref>
                  </c15:fullRef>
                </c:ext>
              </c:extLst>
              <c:f>('MAPEAMENTO DE RISCOS'!$P$11:$P$13,'MAPEAMENTO DE RISCOS'!$P$16)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ECEF-4CC6-BC69-CFAB8E02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10160</xdr:rowOff>
    </xdr:from>
    <xdr:to>
      <xdr:col>5</xdr:col>
      <xdr:colOff>2915920</xdr:colOff>
      <xdr:row>22</xdr:row>
      <xdr:rowOff>20320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D0988-6469-D2E0-BC58-ACE7673E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39914</xdr:colOff>
      <xdr:row>7</xdr:row>
      <xdr:rowOff>224971</xdr:rowOff>
    </xdr:from>
    <xdr:to>
      <xdr:col>2</xdr:col>
      <xdr:colOff>2447834</xdr:colOff>
      <xdr:row>17</xdr:row>
      <xdr:rowOff>32657</xdr:rowOff>
    </xdr:to>
    <xdr:sp macro="" textlink="$O$19">
      <xdr:nvSpPr>
        <xdr:cNvPr id="5" name="CaixaDeTexto 4">
          <a:extLst>
            <a:ext uri="{FF2B5EF4-FFF2-40B4-BE49-F238E27FC236}">
              <a16:creationId xmlns:a16="http://schemas.microsoft.com/office/drawing/2014/main" id="{9880A856-3E5B-6304-BD1A-6B840FFB83DA}"/>
            </a:ext>
          </a:extLst>
        </xdr:cNvPr>
        <xdr:cNvSpPr txBox="1"/>
      </xdr:nvSpPr>
      <xdr:spPr>
        <a:xfrm>
          <a:off x="344714" y="1629228"/>
          <a:ext cx="2407920" cy="17671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A20CBA7-B495-4205-BA0A-EA35B3C9FF9D}" type="TxLink">
            <a:rPr lang="en-US" sz="2800" b="1" i="0" u="none" strike="noStrike">
              <a:solidFill>
                <a:srgbClr val="FF5349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ctr"/>
            <a:t>R$ 1.500.000,00</a:t>
          </a:fld>
          <a:endParaRPr lang="pt-BR" sz="2800" b="1">
            <a:solidFill>
              <a:srgbClr val="FF5349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3180079</xdr:colOff>
      <xdr:row>5</xdr:row>
      <xdr:rowOff>10160</xdr:rowOff>
    </xdr:from>
    <xdr:to>
      <xdr:col>9</xdr:col>
      <xdr:colOff>174422</xdr:colOff>
      <xdr:row>22</xdr:row>
      <xdr:rowOff>20320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1CB5CB-FFE8-D625-23ED-3DB3AA0E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2DE4D-2A2E-4832-881F-B9A8532F792B}" name="Tabela2" displayName="Tabela2" ref="C25:L32" totalsRowShown="0" headerRowDxfId="14" dataDxfId="13" headerRowBorderDxfId="11" tableBorderDxfId="12" totalsRowBorderDxfId="10">
  <autoFilter ref="C25:L32" xr:uid="{1FF2DE4D-2A2E-4832-881F-B9A8532F792B}"/>
  <tableColumns count="10">
    <tableColumn id="1" xr3:uid="{B4D7B256-5809-4A22-B94D-6423773DD758}" name="Tipo de Risco" dataDxfId="9"/>
    <tableColumn id="2" xr3:uid="{1B291E54-9CB7-46FA-97C3-E76DEA728AB2}" name="Risco Identificado" dataDxfId="8"/>
    <tableColumn id="3" xr3:uid="{94B2E2F9-7783-45E2-84E7-52B2C199FD7C}" name="Fator Consequência" dataDxfId="7"/>
    <tableColumn id="4" xr3:uid="{A21E08AD-AC45-4C5F-96D5-EE8385013BAB}" name="Fator Exposição ao Risco" dataDxfId="6"/>
    <tableColumn id="5" xr3:uid="{8194D0F8-77A4-4018-A6FD-DBAE1D94E9E6}" name="Fator Probabilidade" dataDxfId="5"/>
    <tableColumn id="6" xr3:uid="{7471A91F-CB0B-4026-98D6-318B2A14D627}" name="Grau de Criticidade" dataDxfId="4">
      <calculatedColumnFormula>IFERROR(VLOOKUP(Q26,'FATORES DE RISCO'!$J$14:$K$16,2,TRUE),"")</calculatedColumnFormula>
    </tableColumn>
    <tableColumn id="7" xr3:uid="{98134C19-A010-4901-BCDA-6CD11498EA03}" name="Medida Preventiva para evitar Risco" dataDxfId="3"/>
    <tableColumn id="8" xr3:uid="{51FBE06E-869A-41F4-8F6F-7FA30F0E8600}" name="Investimento Inicial" dataDxfId="2"/>
    <tableColumn id="9" xr3:uid="{1F379B28-F67D-4E47-A601-97FA4A6E7FC5}" name="Grau de correção" dataDxfId="1"/>
    <tableColumn id="10" xr3:uid="{2FA291F2-C731-436E-9E4B-737481266DC8}" name="Índice de Justificação" dataDxfId="0">
      <calculatedColumnFormula>IFERROR(VLOOKUP(T26,'FATORES DE RISCO'!$G$21:$H$23,2,TRUE),"")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4F6B-3533-4EDA-8D02-B39604DBCBFA}">
  <dimension ref="A1:G97"/>
  <sheetViews>
    <sheetView showGridLines="0" showRowColHeaders="0" tabSelected="1" zoomScale="75" zoomScaleNormal="75" workbookViewId="0">
      <selection activeCell="B97" sqref="B97"/>
    </sheetView>
  </sheetViews>
  <sheetFormatPr defaultColWidth="0" defaultRowHeight="15.6" customHeight="1" zeroHeight="1" x14ac:dyDescent="0.3"/>
  <cols>
    <col min="1" max="1" width="8.88671875" style="27" customWidth="1"/>
    <col min="2" max="2" width="44" style="27" customWidth="1"/>
    <col min="3" max="3" width="24.21875" style="27" bestFit="1" customWidth="1"/>
    <col min="4" max="4" width="73.77734375" style="27" bestFit="1" customWidth="1"/>
    <col min="5" max="5" width="8.88671875" customWidth="1"/>
    <col min="6" max="6" width="30.6640625" hidden="1" customWidth="1"/>
    <col min="7" max="7" width="0" hidden="1" customWidth="1"/>
    <col min="8" max="16384" width="8.88671875" hidden="1"/>
  </cols>
  <sheetData>
    <row r="1" spans="1:4" ht="14.4" customHeight="1" x14ac:dyDescent="0.3">
      <c r="A1" s="122" t="s">
        <v>84</v>
      </c>
      <c r="B1" s="41"/>
      <c r="C1" s="41"/>
      <c r="D1" s="42"/>
    </row>
    <row r="2" spans="1:4" ht="14.4" customHeight="1" x14ac:dyDescent="0.3">
      <c r="A2" s="43"/>
      <c r="B2" s="44"/>
      <c r="C2" s="44"/>
      <c r="D2" s="45"/>
    </row>
    <row r="3" spans="1:4" ht="14.4" customHeight="1" x14ac:dyDescent="0.3">
      <c r="A3" s="46"/>
      <c r="B3" s="47"/>
      <c r="C3" s="47"/>
      <c r="D3" s="48"/>
    </row>
    <row r="4" spans="1:4" ht="14.4" customHeight="1" x14ac:dyDescent="0.3">
      <c r="A4" s="16"/>
      <c r="B4" s="16"/>
      <c r="C4" s="16"/>
      <c r="D4" s="16"/>
    </row>
    <row r="5" spans="1:4" ht="85.8" customHeight="1" x14ac:dyDescent="0.3">
      <c r="A5" s="16"/>
      <c r="B5" s="92" t="s">
        <v>77</v>
      </c>
      <c r="C5" s="91"/>
      <c r="D5" s="93"/>
    </row>
    <row r="6" spans="1:4" ht="14.4" customHeight="1" x14ac:dyDescent="0.3">
      <c r="A6" s="16"/>
      <c r="B6" s="16"/>
      <c r="C6" s="20"/>
      <c r="D6" s="17"/>
    </row>
    <row r="7" spans="1:4" ht="14.4" customHeight="1" x14ac:dyDescent="0.3">
      <c r="A7" s="16"/>
      <c r="B7" s="86" t="s">
        <v>0</v>
      </c>
      <c r="C7" s="23"/>
      <c r="D7" s="22"/>
    </row>
    <row r="8" spans="1:4" ht="14.4" customHeight="1" x14ac:dyDescent="0.3">
      <c r="A8" s="16"/>
      <c r="B8" s="94" t="s">
        <v>81</v>
      </c>
      <c r="C8" s="81"/>
      <c r="D8" s="95"/>
    </row>
    <row r="9" spans="1:4" ht="14.4" customHeight="1" x14ac:dyDescent="0.3">
      <c r="A9" s="16"/>
      <c r="B9" s="96"/>
      <c r="C9" s="89"/>
      <c r="D9" s="97"/>
    </row>
    <row r="10" spans="1:4" ht="14.4" customHeight="1" x14ac:dyDescent="0.3">
      <c r="A10" s="16"/>
      <c r="B10" s="96"/>
      <c r="C10" s="89"/>
      <c r="D10" s="97"/>
    </row>
    <row r="11" spans="1:4" ht="14.4" customHeight="1" x14ac:dyDescent="0.3">
      <c r="A11" s="16"/>
      <c r="B11" s="96"/>
      <c r="C11" s="89"/>
      <c r="D11" s="97"/>
    </row>
    <row r="12" spans="1:4" ht="15" customHeight="1" x14ac:dyDescent="0.3">
      <c r="A12" s="16"/>
      <c r="B12" s="96"/>
      <c r="C12" s="89"/>
      <c r="D12" s="97"/>
    </row>
    <row r="13" spans="1:4" ht="14.4" customHeight="1" x14ac:dyDescent="0.3">
      <c r="A13" s="16"/>
      <c r="B13" s="96"/>
      <c r="C13" s="89"/>
      <c r="D13" s="97"/>
    </row>
    <row r="14" spans="1:4" ht="14.4" customHeight="1" x14ac:dyDescent="0.3">
      <c r="A14" s="16"/>
      <c r="B14" s="98"/>
      <c r="C14" s="90"/>
      <c r="D14" s="99"/>
    </row>
    <row r="15" spans="1:4" ht="14.4" customHeight="1" x14ac:dyDescent="0.3">
      <c r="A15" s="16"/>
      <c r="B15" s="88"/>
      <c r="C15" s="88"/>
      <c r="D15" s="88"/>
    </row>
    <row r="16" spans="1:4" ht="13.8" customHeight="1" x14ac:dyDescent="0.3">
      <c r="A16" s="16"/>
      <c r="B16" s="87" t="s">
        <v>41</v>
      </c>
      <c r="C16" s="26"/>
      <c r="D16" s="23"/>
    </row>
    <row r="17" spans="1:4" ht="14.4" customHeight="1" x14ac:dyDescent="0.3">
      <c r="A17" s="16"/>
      <c r="B17" s="100" t="s">
        <v>78</v>
      </c>
      <c r="C17" s="82"/>
      <c r="D17" s="101"/>
    </row>
    <row r="18" spans="1:4" ht="14.4" customHeight="1" x14ac:dyDescent="0.3">
      <c r="A18" s="16"/>
      <c r="B18" s="102"/>
      <c r="C18" s="103"/>
      <c r="D18" s="104"/>
    </row>
    <row r="19" spans="1:4" ht="14.4" customHeight="1" x14ac:dyDescent="0.3">
      <c r="A19" s="16"/>
      <c r="B19" s="102"/>
      <c r="C19" s="103"/>
      <c r="D19" s="104"/>
    </row>
    <row r="20" spans="1:4" ht="14.4" customHeight="1" x14ac:dyDescent="0.3">
      <c r="A20" s="16"/>
      <c r="B20" s="102"/>
      <c r="C20" s="103"/>
      <c r="D20" s="104"/>
    </row>
    <row r="21" spans="1:4" ht="14.4" customHeight="1" x14ac:dyDescent="0.3">
      <c r="A21" s="16"/>
      <c r="B21" s="102"/>
      <c r="C21" s="103"/>
      <c r="D21" s="104"/>
    </row>
    <row r="22" spans="1:4" ht="14.4" customHeight="1" x14ac:dyDescent="0.3">
      <c r="A22" s="16"/>
      <c r="B22" s="102"/>
      <c r="C22" s="103"/>
      <c r="D22" s="104"/>
    </row>
    <row r="23" spans="1:4" ht="14.4" customHeight="1" x14ac:dyDescent="0.3">
      <c r="A23" s="16"/>
      <c r="B23" s="105"/>
      <c r="C23" s="83"/>
      <c r="D23" s="106"/>
    </row>
    <row r="24" spans="1:4" ht="14.4" x14ac:dyDescent="0.3">
      <c r="A24"/>
      <c r="B24"/>
      <c r="C24"/>
      <c r="D24"/>
    </row>
    <row r="25" spans="1:4" x14ac:dyDescent="0.3">
      <c r="A25"/>
      <c r="B25" s="87" t="s">
        <v>79</v>
      </c>
      <c r="C25" s="26"/>
      <c r="D25" s="23"/>
    </row>
    <row r="26" spans="1:4" hidden="1" x14ac:dyDescent="0.3">
      <c r="A26"/>
      <c r="B26" s="16"/>
      <c r="C26" s="33" t="s">
        <v>35</v>
      </c>
      <c r="D26" s="117" t="str">
        <f>IFERROR(VLOOKUP($D$5,'MAPEAMENTO DE RISCOS'!$C$25:$I$32,7,FALSE),"")</f>
        <v/>
      </c>
    </row>
    <row r="27" spans="1:4" hidden="1" x14ac:dyDescent="0.3">
      <c r="A27"/>
      <c r="B27" s="16"/>
      <c r="C27" s="33"/>
      <c r="D27" s="17"/>
    </row>
    <row r="28" spans="1:4" hidden="1" x14ac:dyDescent="0.3">
      <c r="A28"/>
      <c r="B28" s="16"/>
      <c r="C28" s="33" t="s">
        <v>34</v>
      </c>
      <c r="D28" s="119" t="str">
        <f>IFERROR(VLOOKUP($D$5,'MAPEAMENTO DE RISCOS'!$C$25:$J$32,8,FALSE),"")</f>
        <v/>
      </c>
    </row>
    <row r="29" spans="1:4" hidden="1" x14ac:dyDescent="0.3">
      <c r="A29"/>
      <c r="B29" s="16"/>
      <c r="C29" s="36"/>
      <c r="D29" s="17"/>
    </row>
    <row r="30" spans="1:4" hidden="1" x14ac:dyDescent="0.3">
      <c r="A30"/>
      <c r="B30" s="16"/>
      <c r="C30" s="33" t="s">
        <v>15</v>
      </c>
      <c r="D30" s="117" t="str">
        <f>IFERROR(VLOOKUP($D$5,'MAPEAMENTO DE RISCOS'!$C$25:$K$32,9,FALSE),"")</f>
        <v/>
      </c>
    </row>
    <row r="31" spans="1:4" hidden="1" x14ac:dyDescent="0.3">
      <c r="A31"/>
      <c r="B31" s="16"/>
      <c r="C31" s="34"/>
      <c r="D31" s="24"/>
    </row>
    <row r="32" spans="1:4" hidden="1" x14ac:dyDescent="0.3">
      <c r="A32"/>
      <c r="B32" s="22"/>
      <c r="C32" s="37" t="s">
        <v>16</v>
      </c>
      <c r="D32" s="118" t="str">
        <f>IFERROR(VLOOKUP($D$5,'MAPEAMENTO DE RISCOS'!$C$25:$L$32,10,FALSE),"")</f>
        <v/>
      </c>
    </row>
    <row r="33" spans="1:7" hidden="1" x14ac:dyDescent="0.3">
      <c r="A33"/>
      <c r="B33"/>
      <c r="C33" s="18"/>
      <c r="D33"/>
    </row>
    <row r="34" spans="1:7" ht="14.4" hidden="1" x14ac:dyDescent="0.3">
      <c r="A34"/>
      <c r="B34"/>
      <c r="C34"/>
      <c r="D34"/>
    </row>
    <row r="35" spans="1:7" ht="14.4" hidden="1" x14ac:dyDescent="0.3">
      <c r="A35"/>
      <c r="B35"/>
      <c r="C35"/>
      <c r="D35"/>
    </row>
    <row r="36" spans="1:7" ht="13.8" hidden="1" customHeight="1" x14ac:dyDescent="0.3">
      <c r="A36"/>
      <c r="B36"/>
      <c r="C36" s="18"/>
      <c r="D36"/>
    </row>
    <row r="37" spans="1:7" ht="14.4" hidden="1" x14ac:dyDescent="0.3">
      <c r="A37"/>
      <c r="B37"/>
      <c r="C37"/>
      <c r="D37"/>
    </row>
    <row r="38" spans="1:7" ht="14.4" hidden="1" x14ac:dyDescent="0.3">
      <c r="A38"/>
      <c r="B38"/>
      <c r="C38"/>
      <c r="D38"/>
    </row>
    <row r="39" spans="1:7" hidden="1" x14ac:dyDescent="0.3">
      <c r="A39"/>
      <c r="B39"/>
      <c r="C39" s="18"/>
      <c r="D39"/>
      <c r="G39" s="5"/>
    </row>
    <row r="40" spans="1:7" hidden="1" x14ac:dyDescent="0.3">
      <c r="A40"/>
      <c r="B40"/>
      <c r="C40" s="19"/>
      <c r="D40"/>
    </row>
    <row r="41" spans="1:7" hidden="1" x14ac:dyDescent="0.3">
      <c r="A41"/>
      <c r="B41"/>
      <c r="C41" s="21"/>
      <c r="D41"/>
      <c r="G41" s="5"/>
    </row>
    <row r="42" spans="1:7" hidden="1" x14ac:dyDescent="0.3">
      <c r="A42"/>
      <c r="B42"/>
      <c r="C42" s="18"/>
      <c r="D42"/>
    </row>
    <row r="43" spans="1:7" ht="14.4" hidden="1" x14ac:dyDescent="0.3">
      <c r="A43"/>
      <c r="B43"/>
      <c r="C43"/>
      <c r="D43"/>
    </row>
    <row r="44" spans="1:7" ht="14.4" hidden="1" x14ac:dyDescent="0.3">
      <c r="A44"/>
      <c r="B44"/>
      <c r="C44"/>
      <c r="D44"/>
      <c r="F44" s="14"/>
    </row>
    <row r="45" spans="1:7" ht="14.4" hidden="1" x14ac:dyDescent="0.3">
      <c r="A45"/>
      <c r="B45"/>
      <c r="C45"/>
      <c r="D45"/>
    </row>
    <row r="46" spans="1:7" ht="14.4" hidden="1" x14ac:dyDescent="0.3">
      <c r="A46"/>
      <c r="B46"/>
      <c r="C46"/>
      <c r="D46"/>
    </row>
    <row r="47" spans="1:7" ht="14.4" hidden="1" x14ac:dyDescent="0.3">
      <c r="A47"/>
      <c r="B47"/>
      <c r="C47"/>
      <c r="D47"/>
    </row>
    <row r="48" spans="1:7" ht="14.4" hidden="1" x14ac:dyDescent="0.3">
      <c r="A48"/>
      <c r="B48"/>
      <c r="C48"/>
      <c r="D48"/>
    </row>
    <row r="49" spans="1:6" ht="14.4" hidden="1" x14ac:dyDescent="0.3">
      <c r="A49"/>
      <c r="B49"/>
      <c r="C49"/>
      <c r="D49"/>
    </row>
    <row r="50" spans="1:6" ht="14.4" hidden="1" x14ac:dyDescent="0.3">
      <c r="A50"/>
      <c r="B50"/>
      <c r="C50"/>
      <c r="D50"/>
    </row>
    <row r="51" spans="1:6" ht="14.4" hidden="1" x14ac:dyDescent="0.3">
      <c r="A51"/>
      <c r="B51"/>
      <c r="C51"/>
      <c r="D51"/>
      <c r="F51" s="15"/>
    </row>
    <row r="52" spans="1:6" ht="14.4" hidden="1" x14ac:dyDescent="0.3">
      <c r="A52"/>
      <c r="B52"/>
      <c r="C52"/>
      <c r="D52"/>
    </row>
    <row r="53" spans="1:6" ht="14.4" hidden="1" x14ac:dyDescent="0.3">
      <c r="A53"/>
      <c r="B53"/>
      <c r="C53"/>
      <c r="D53"/>
    </row>
    <row r="54" spans="1:6" ht="14.4" hidden="1" x14ac:dyDescent="0.3">
      <c r="A54"/>
      <c r="B54"/>
      <c r="C54"/>
      <c r="D54"/>
    </row>
    <row r="55" spans="1:6" ht="14.4" hidden="1" x14ac:dyDescent="0.3">
      <c r="A55"/>
      <c r="B55"/>
      <c r="C55"/>
      <c r="D55"/>
    </row>
    <row r="56" spans="1:6" ht="14.4" hidden="1" customHeight="1" x14ac:dyDescent="0.3">
      <c r="A56"/>
      <c r="B56"/>
      <c r="C56"/>
      <c r="D56"/>
    </row>
    <row r="57" spans="1:6" ht="14.4" hidden="1" customHeight="1" x14ac:dyDescent="0.3">
      <c r="A57"/>
      <c r="B57"/>
      <c r="C57"/>
      <c r="D57"/>
    </row>
    <row r="58" spans="1:6" ht="14.4" hidden="1" customHeight="1" x14ac:dyDescent="0.3">
      <c r="A58"/>
      <c r="B58"/>
      <c r="C58"/>
      <c r="D58"/>
    </row>
    <row r="59" spans="1:6" ht="30" hidden="1" customHeight="1" x14ac:dyDescent="0.3">
      <c r="A59"/>
      <c r="B59"/>
      <c r="C59"/>
      <c r="D59"/>
    </row>
    <row r="60" spans="1:6" ht="13.8" hidden="1" customHeight="1" x14ac:dyDescent="0.3">
      <c r="A60"/>
      <c r="B60"/>
      <c r="C60"/>
      <c r="D60"/>
    </row>
    <row r="61" spans="1:6" ht="14.4" hidden="1" customHeight="1" x14ac:dyDescent="0.3">
      <c r="A61"/>
      <c r="B61"/>
      <c r="C61"/>
      <c r="D61"/>
    </row>
    <row r="62" spans="1:6" ht="14.4" hidden="1" customHeight="1" x14ac:dyDescent="0.3">
      <c r="A62"/>
      <c r="B62"/>
      <c r="C62"/>
      <c r="D62"/>
    </row>
    <row r="63" spans="1:6" ht="14.4" hidden="1" customHeight="1" x14ac:dyDescent="0.3">
      <c r="A63"/>
      <c r="B63"/>
      <c r="C63"/>
      <c r="D63"/>
    </row>
    <row r="64" spans="1:6" ht="14.4" hidden="1" customHeight="1" x14ac:dyDescent="0.3">
      <c r="A64"/>
      <c r="B64"/>
      <c r="C64"/>
      <c r="D64"/>
    </row>
    <row r="65" customFormat="1" ht="14.4" hidden="1" customHeight="1" x14ac:dyDescent="0.3"/>
    <row r="66" customFormat="1" ht="14.4" hidden="1" customHeight="1" x14ac:dyDescent="0.3"/>
    <row r="67" customFormat="1" ht="14.4" hidden="1" customHeight="1" x14ac:dyDescent="0.3"/>
    <row r="68" customFormat="1" ht="14.4" hidden="1" customHeight="1" x14ac:dyDescent="0.3"/>
    <row r="69" customFormat="1" ht="14.4" hidden="1" customHeight="1" x14ac:dyDescent="0.3"/>
    <row r="70" customFormat="1" ht="14.4" hidden="1" customHeight="1" x14ac:dyDescent="0.3"/>
    <row r="71" customFormat="1" ht="14.4" hidden="1" customHeight="1" x14ac:dyDescent="0.3"/>
    <row r="72" customFormat="1" ht="14.4" hidden="1" customHeight="1" x14ac:dyDescent="0.3"/>
    <row r="73" customFormat="1" ht="14.4" hidden="1" x14ac:dyDescent="0.3"/>
    <row r="74" customFormat="1" ht="14.4" hidden="1" x14ac:dyDescent="0.3"/>
    <row r="90" spans="2:4" x14ac:dyDescent="0.3">
      <c r="B90" s="107" t="s">
        <v>80</v>
      </c>
      <c r="C90" s="108"/>
      <c r="D90" s="109"/>
    </row>
    <row r="91" spans="2:4" ht="15.6" customHeight="1" x14ac:dyDescent="0.3">
      <c r="B91" s="110"/>
      <c r="C91" s="84"/>
      <c r="D91" s="111"/>
    </row>
    <row r="92" spans="2:4" ht="15.6" customHeight="1" x14ac:dyDescent="0.3">
      <c r="B92" s="110"/>
      <c r="C92" s="84"/>
      <c r="D92" s="111"/>
    </row>
    <row r="93" spans="2:4" ht="15.6" customHeight="1" x14ac:dyDescent="0.3">
      <c r="B93" s="110"/>
      <c r="C93" s="84"/>
      <c r="D93" s="111"/>
    </row>
    <row r="94" spans="2:4" ht="15.6" customHeight="1" x14ac:dyDescent="0.3">
      <c r="B94" s="110"/>
      <c r="C94" s="84"/>
      <c r="D94" s="111"/>
    </row>
    <row r="95" spans="2:4" ht="15.6" customHeight="1" x14ac:dyDescent="0.3">
      <c r="B95" s="110"/>
      <c r="C95" s="84"/>
      <c r="D95" s="111"/>
    </row>
    <row r="96" spans="2:4" ht="15.6" customHeight="1" x14ac:dyDescent="0.3">
      <c r="B96" s="112"/>
      <c r="C96" s="85"/>
      <c r="D96" s="113"/>
    </row>
    <row r="97" ht="15.6" customHeight="1" x14ac:dyDescent="0.3"/>
  </sheetData>
  <mergeCells count="5">
    <mergeCell ref="A1:D3"/>
    <mergeCell ref="B5:D5"/>
    <mergeCell ref="B8:D14"/>
    <mergeCell ref="B17:D23"/>
    <mergeCell ref="B90:D9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90A4-23B4-4817-BDC9-9D56EBF04399}">
  <dimension ref="A1:P35"/>
  <sheetViews>
    <sheetView showGridLines="0" showRowColHeaders="0" zoomScale="75" zoomScaleNormal="75" workbookViewId="0">
      <selection activeCell="F25" sqref="F25"/>
    </sheetView>
  </sheetViews>
  <sheetFormatPr defaultColWidth="0" defaultRowHeight="14.4" zeroHeight="1" x14ac:dyDescent="0.3"/>
  <cols>
    <col min="1" max="2" width="2.21875" customWidth="1"/>
    <col min="3" max="3" width="70" style="9" bestFit="1" customWidth="1"/>
    <col min="4" max="4" width="17.88671875" style="9" bestFit="1" customWidth="1"/>
    <col min="5" max="5" width="2.21875" style="9" customWidth="1"/>
    <col min="6" max="6" width="58.109375" style="9" bestFit="1" customWidth="1"/>
    <col min="7" max="7" width="11.109375" style="9" bestFit="1" customWidth="1"/>
    <col min="8" max="8" width="2.21875" style="70" customWidth="1"/>
    <col min="9" max="9" width="45.88671875" style="9" bestFit="1" customWidth="1"/>
    <col min="10" max="10" width="21.6640625" style="9" customWidth="1"/>
    <col min="11" max="11" width="2.21875" style="57" customWidth="1"/>
    <col min="12" max="12" width="14.33203125" style="9" customWidth="1"/>
    <col min="13" max="16384" width="8.88671875" hidden="1"/>
  </cols>
  <sheetData>
    <row r="1" spans="1:16" ht="23.4" customHeight="1" x14ac:dyDescent="0.3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  <c r="K1" s="68"/>
      <c r="L1" s="53"/>
      <c r="M1" s="53"/>
      <c r="N1" s="53"/>
      <c r="O1" s="53"/>
      <c r="P1" s="53"/>
    </row>
    <row r="2" spans="1:16" ht="14.4" customHeight="1" x14ac:dyDescent="0.3">
      <c r="A2" s="63"/>
      <c r="B2" s="59"/>
      <c r="C2" s="59"/>
      <c r="D2" s="59"/>
      <c r="E2" s="59"/>
      <c r="F2" s="59"/>
      <c r="G2" s="59"/>
      <c r="H2" s="59"/>
      <c r="I2" s="59"/>
      <c r="J2" s="64"/>
      <c r="K2" s="68"/>
      <c r="L2" s="53"/>
      <c r="M2" s="53"/>
      <c r="N2" s="53"/>
      <c r="O2" s="53"/>
      <c r="P2" s="53"/>
    </row>
    <row r="3" spans="1:16" ht="13.8" customHeight="1" x14ac:dyDescent="0.3">
      <c r="A3" s="65"/>
      <c r="B3" s="66"/>
      <c r="C3" s="66"/>
      <c r="D3" s="66"/>
      <c r="E3" s="66"/>
      <c r="F3" s="66"/>
      <c r="G3" s="66"/>
      <c r="H3" s="66"/>
      <c r="I3" s="66"/>
      <c r="J3" s="67"/>
      <c r="K3" s="68"/>
      <c r="L3" s="53"/>
      <c r="M3" s="53"/>
      <c r="N3" s="53"/>
      <c r="O3" s="53"/>
      <c r="P3" s="53"/>
    </row>
    <row r="4" spans="1:16" ht="16.8" customHeight="1" thickBot="1" x14ac:dyDescent="0.35">
      <c r="C4" s="58"/>
      <c r="D4" s="58"/>
      <c r="E4" s="58"/>
      <c r="F4"/>
      <c r="G4"/>
      <c r="H4" s="69"/>
      <c r="I4"/>
      <c r="J4"/>
      <c r="K4" s="56"/>
      <c r="L4"/>
    </row>
    <row r="5" spans="1:16" ht="30" customHeight="1" thickTop="1" thickBot="1" x14ac:dyDescent="0.35">
      <c r="C5" s="74" t="s">
        <v>1</v>
      </c>
      <c r="D5" s="74" t="s">
        <v>3</v>
      </c>
      <c r="E5" s="55"/>
      <c r="F5" s="75" t="s">
        <v>12</v>
      </c>
      <c r="G5" s="74" t="s">
        <v>3</v>
      </c>
      <c r="H5" s="76"/>
      <c r="I5" s="77" t="s">
        <v>76</v>
      </c>
      <c r="J5" s="77" t="s">
        <v>3</v>
      </c>
      <c r="K5" s="56"/>
      <c r="L5"/>
    </row>
    <row r="6" spans="1:16" s="9" customFormat="1" ht="30" customHeight="1" thickTop="1" thickBot="1" x14ac:dyDescent="0.35">
      <c r="C6" s="7" t="s">
        <v>54</v>
      </c>
      <c r="D6" s="7">
        <v>100</v>
      </c>
      <c r="F6" s="7" t="s">
        <v>27</v>
      </c>
      <c r="G6" s="7">
        <v>10</v>
      </c>
      <c r="H6" s="70"/>
      <c r="I6" s="11" t="s">
        <v>60</v>
      </c>
      <c r="J6" s="7">
        <v>10</v>
      </c>
      <c r="K6" s="57"/>
    </row>
    <row r="7" spans="1:16" s="9" customFormat="1" ht="30" customHeight="1" thickTop="1" thickBot="1" x14ac:dyDescent="0.35">
      <c r="C7" s="7" t="s">
        <v>55</v>
      </c>
      <c r="D7" s="7">
        <v>50</v>
      </c>
      <c r="F7" s="7" t="s">
        <v>58</v>
      </c>
      <c r="G7" s="7">
        <v>5</v>
      </c>
      <c r="H7" s="70"/>
      <c r="I7" s="7" t="s">
        <v>61</v>
      </c>
      <c r="J7" s="7">
        <v>6</v>
      </c>
      <c r="K7" s="57"/>
    </row>
    <row r="8" spans="1:16" s="9" customFormat="1" ht="30" customHeight="1" thickTop="1" thickBot="1" x14ac:dyDescent="0.35">
      <c r="C8" s="7" t="s">
        <v>28</v>
      </c>
      <c r="D8" s="7">
        <v>25</v>
      </c>
      <c r="F8" s="7" t="s">
        <v>32</v>
      </c>
      <c r="G8" s="7">
        <v>3</v>
      </c>
      <c r="H8" s="70"/>
      <c r="I8" s="7" t="s">
        <v>62</v>
      </c>
      <c r="J8" s="7">
        <v>3</v>
      </c>
      <c r="K8" s="57"/>
    </row>
    <row r="9" spans="1:16" s="9" customFormat="1" ht="30" customHeight="1" thickTop="1" thickBot="1" x14ac:dyDescent="0.35">
      <c r="C9" s="7" t="s">
        <v>29</v>
      </c>
      <c r="D9" s="7">
        <v>15</v>
      </c>
      <c r="F9" s="7" t="s">
        <v>59</v>
      </c>
      <c r="G9" s="7">
        <v>2</v>
      </c>
      <c r="H9" s="70"/>
      <c r="I9" s="7" t="s">
        <v>63</v>
      </c>
      <c r="J9" s="7">
        <v>1</v>
      </c>
      <c r="K9" s="57"/>
    </row>
    <row r="10" spans="1:16" s="9" customFormat="1" ht="30" customHeight="1" thickTop="1" thickBot="1" x14ac:dyDescent="0.35">
      <c r="C10" s="10" t="s">
        <v>30</v>
      </c>
      <c r="D10" s="10">
        <v>5</v>
      </c>
      <c r="F10" s="10" t="s">
        <v>31</v>
      </c>
      <c r="G10" s="10">
        <v>1</v>
      </c>
      <c r="H10" s="70"/>
      <c r="I10" s="7" t="s">
        <v>64</v>
      </c>
      <c r="J10" s="7">
        <v>0.5</v>
      </c>
      <c r="K10" s="57"/>
    </row>
    <row r="11" spans="1:16" s="9" customFormat="1" ht="30" customHeight="1" thickTop="1" thickBot="1" x14ac:dyDescent="0.35">
      <c r="C11" s="39" t="s">
        <v>56</v>
      </c>
      <c r="D11" s="39">
        <v>1</v>
      </c>
      <c r="F11" s="39" t="s">
        <v>57</v>
      </c>
      <c r="G11" s="39">
        <v>0.5</v>
      </c>
      <c r="H11" s="70"/>
      <c r="I11" s="7" t="s">
        <v>65</v>
      </c>
      <c r="J11" s="7">
        <v>0.1</v>
      </c>
      <c r="K11" s="57"/>
    </row>
    <row r="12" spans="1:16" s="9" customFormat="1" ht="30" customHeight="1" thickTop="1" thickBot="1" x14ac:dyDescent="0.35">
      <c r="H12" s="70"/>
      <c r="K12" s="57"/>
    </row>
    <row r="13" spans="1:16" s="9" customFormat="1" ht="30" customHeight="1" thickTop="1" thickBot="1" x14ac:dyDescent="0.35">
      <c r="C13" s="29" t="s">
        <v>9</v>
      </c>
      <c r="D13" s="29" t="s">
        <v>3</v>
      </c>
      <c r="E13" s="51"/>
      <c r="F13" s="78" t="s">
        <v>4</v>
      </c>
      <c r="G13" s="78" t="s">
        <v>3</v>
      </c>
      <c r="H13" s="79"/>
      <c r="I13" s="29" t="s">
        <v>2</v>
      </c>
      <c r="J13" s="80" t="s">
        <v>3</v>
      </c>
      <c r="K13" s="57"/>
    </row>
    <row r="14" spans="1:16" s="9" customFormat="1" ht="30" customHeight="1" thickTop="1" thickBot="1" x14ac:dyDescent="0.35">
      <c r="C14" s="49">
        <v>0</v>
      </c>
      <c r="D14" s="50">
        <v>0.5</v>
      </c>
      <c r="E14" s="8"/>
      <c r="F14" s="3" t="s">
        <v>67</v>
      </c>
      <c r="G14" s="3">
        <v>1</v>
      </c>
      <c r="H14" s="71" t="str">
        <f>F14</f>
        <v>Risco Eliminado -100%</v>
      </c>
      <c r="I14" s="7" t="s">
        <v>71</v>
      </c>
      <c r="J14" s="12">
        <v>0</v>
      </c>
      <c r="K14" s="57" t="str">
        <f>I14</f>
        <v>Risco deve ser monitorado</v>
      </c>
    </row>
    <row r="15" spans="1:16" s="9" customFormat="1" ht="30" customHeight="1" thickTop="1" thickBot="1" x14ac:dyDescent="0.35">
      <c r="C15" s="49">
        <v>50</v>
      </c>
      <c r="D15" s="50">
        <v>1</v>
      </c>
      <c r="F15" s="3" t="s">
        <v>66</v>
      </c>
      <c r="G15" s="3">
        <v>2</v>
      </c>
      <c r="H15" s="71" t="str">
        <f t="shared" ref="H15:H18" si="0">F15</f>
        <v>Risco Muito Reduzido - 75%</v>
      </c>
      <c r="I15" s="7" t="s">
        <v>72</v>
      </c>
      <c r="J15" s="12">
        <v>85</v>
      </c>
      <c r="K15" s="57" t="str">
        <f t="shared" ref="K15:K16" si="1">I15</f>
        <v>Correção urgente – requer atenção</v>
      </c>
    </row>
    <row r="16" spans="1:16" s="9" customFormat="1" ht="30" customHeight="1" thickTop="1" thickBot="1" x14ac:dyDescent="0.35">
      <c r="C16" s="49">
        <v>200</v>
      </c>
      <c r="D16" s="50">
        <v>2</v>
      </c>
      <c r="F16" s="3" t="s">
        <v>68</v>
      </c>
      <c r="G16" s="3">
        <v>3</v>
      </c>
      <c r="H16" s="71" t="str">
        <f t="shared" si="0"/>
        <v>Risco Reduzido entre 50% e 75%</v>
      </c>
      <c r="I16" s="7" t="s">
        <v>73</v>
      </c>
      <c r="J16" s="12">
        <v>200</v>
      </c>
      <c r="K16" s="57" t="str">
        <f t="shared" si="1"/>
        <v>Correção imediata – risco tem que ser reduzido</v>
      </c>
    </row>
    <row r="17" spans="3:11" s="9" customFormat="1" ht="30" customHeight="1" thickTop="1" thickBot="1" x14ac:dyDescent="0.35">
      <c r="C17" s="49">
        <v>2000</v>
      </c>
      <c r="D17" s="50">
        <v>3</v>
      </c>
      <c r="F17" s="3" t="s">
        <v>69</v>
      </c>
      <c r="G17" s="3">
        <v>4</v>
      </c>
      <c r="H17" s="71" t="str">
        <f t="shared" si="0"/>
        <v>Risco Reduzido 25% e 50%</v>
      </c>
      <c r="I17" s="2"/>
      <c r="K17" s="57"/>
    </row>
    <row r="18" spans="3:11" s="9" customFormat="1" ht="30" customHeight="1" thickTop="1" thickBot="1" x14ac:dyDescent="0.35">
      <c r="C18" s="49">
        <v>20000</v>
      </c>
      <c r="D18" s="50">
        <v>4</v>
      </c>
      <c r="F18" s="3" t="s">
        <v>70</v>
      </c>
      <c r="G18" s="3">
        <v>6</v>
      </c>
      <c r="H18" s="71" t="str">
        <f t="shared" si="0"/>
        <v>Risco Reduzido menor que 25%</v>
      </c>
      <c r="I18" s="2"/>
      <c r="K18" s="57"/>
    </row>
    <row r="19" spans="3:11" s="9" customFormat="1" ht="30" customHeight="1" thickTop="1" thickBot="1" x14ac:dyDescent="0.35">
      <c r="C19" s="49">
        <v>50000</v>
      </c>
      <c r="D19" s="50">
        <v>6</v>
      </c>
      <c r="F19" s="52"/>
      <c r="G19" s="52"/>
      <c r="H19" s="71"/>
      <c r="I19" s="2"/>
      <c r="K19" s="57"/>
    </row>
    <row r="20" spans="3:11" s="9" customFormat="1" ht="30" customHeight="1" thickTop="1" thickBot="1" x14ac:dyDescent="0.35">
      <c r="C20" s="49">
        <v>100000</v>
      </c>
      <c r="D20" s="50">
        <v>10</v>
      </c>
      <c r="F20" s="29" t="s">
        <v>8</v>
      </c>
      <c r="G20" s="80" t="s">
        <v>3</v>
      </c>
      <c r="H20" s="72"/>
      <c r="I20" s="2"/>
      <c r="K20" s="57"/>
    </row>
    <row r="21" spans="3:11" s="9" customFormat="1" ht="30" customHeight="1" thickTop="1" thickBot="1" x14ac:dyDescent="0.35">
      <c r="F21" s="3" t="s">
        <v>7</v>
      </c>
      <c r="G21" s="4">
        <v>0</v>
      </c>
      <c r="H21" s="73" t="str">
        <f>F21</f>
        <v>Sem Justificação</v>
      </c>
      <c r="I21" s="57"/>
      <c r="K21" s="57"/>
    </row>
    <row r="22" spans="3:11" s="9" customFormat="1" ht="30" customHeight="1" thickTop="1" thickBot="1" x14ac:dyDescent="0.35">
      <c r="F22" s="3" t="s">
        <v>6</v>
      </c>
      <c r="G22" s="4">
        <v>10</v>
      </c>
      <c r="H22" s="73" t="str">
        <f t="shared" ref="H22:H23" si="2">F22</f>
        <v>Parcialmente Justificado</v>
      </c>
      <c r="I22" s="57"/>
      <c r="K22" s="57"/>
    </row>
    <row r="23" spans="3:11" s="9" customFormat="1" ht="30" customHeight="1" thickTop="1" thickBot="1" x14ac:dyDescent="0.35">
      <c r="F23" s="3" t="s">
        <v>85</v>
      </c>
      <c r="G23" s="4">
        <v>20</v>
      </c>
      <c r="H23" s="73" t="str">
        <f t="shared" si="2"/>
        <v>Totalmente justificado</v>
      </c>
      <c r="I23" s="57"/>
      <c r="K23" s="57"/>
    </row>
    <row r="24" spans="3:11" s="9" customFormat="1" ht="30" customHeight="1" thickTop="1" x14ac:dyDescent="0.3">
      <c r="H24" s="71"/>
      <c r="K24" s="57"/>
    </row>
    <row r="25" spans="3:11" s="9" customFormat="1" ht="30" customHeight="1" x14ac:dyDescent="0.3">
      <c r="H25" s="70"/>
      <c r="I25" s="54"/>
      <c r="K25" s="57"/>
    </row>
    <row r="26" spans="3:11" s="9" customFormat="1" ht="30" hidden="1" customHeight="1" x14ac:dyDescent="0.3">
      <c r="H26" s="70"/>
      <c r="K26" s="57"/>
    </row>
    <row r="27" spans="3:11" s="9" customFormat="1" ht="30" hidden="1" customHeight="1" x14ac:dyDescent="0.3">
      <c r="H27" s="70"/>
      <c r="I27" s="13"/>
      <c r="K27" s="57"/>
    </row>
    <row r="28" spans="3:11" s="9" customFormat="1" ht="30" hidden="1" customHeight="1" x14ac:dyDescent="0.3">
      <c r="H28" s="70"/>
      <c r="I28" s="13"/>
      <c r="K28" s="57"/>
    </row>
    <row r="29" spans="3:11" s="9" customFormat="1" ht="30" hidden="1" customHeight="1" x14ac:dyDescent="0.3">
      <c r="H29" s="70"/>
      <c r="I29" s="13"/>
      <c r="K29" s="57"/>
    </row>
    <row r="30" spans="3:11" s="9" customFormat="1" ht="30" hidden="1" customHeight="1" x14ac:dyDescent="0.3">
      <c r="H30" s="70"/>
      <c r="I30" s="13"/>
      <c r="K30" s="57"/>
    </row>
    <row r="31" spans="3:11" s="9" customFormat="1" ht="30" hidden="1" customHeight="1" x14ac:dyDescent="0.3">
      <c r="H31" s="70"/>
      <c r="K31" s="57"/>
    </row>
    <row r="32" spans="3:11" s="9" customFormat="1" ht="30" hidden="1" customHeight="1" x14ac:dyDescent="0.3">
      <c r="H32" s="70"/>
      <c r="K32" s="57"/>
    </row>
    <row r="33" ht="14.4" hidden="1" customHeight="1" x14ac:dyDescent="0.3"/>
    <row r="35" ht="13.8" hidden="1" customHeight="1" x14ac:dyDescent="0.3"/>
  </sheetData>
  <mergeCells count="1">
    <mergeCell ref="A1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858A-E1FF-4DDE-99AF-CC6B91EF54EE}">
  <dimension ref="A1:T35"/>
  <sheetViews>
    <sheetView showGridLines="0" zoomScale="70" zoomScaleNormal="70" workbookViewId="0">
      <selection activeCell="H34" sqref="H34:H35"/>
    </sheetView>
  </sheetViews>
  <sheetFormatPr defaultColWidth="0" defaultRowHeight="14.4" zeroHeight="1" x14ac:dyDescent="0.3"/>
  <cols>
    <col min="1" max="2" width="2.21875" customWidth="1"/>
    <col min="3" max="3" width="37" customWidth="1"/>
    <col min="4" max="4" width="47.88671875" customWidth="1"/>
    <col min="5" max="5" width="45" bestFit="1" customWidth="1"/>
    <col min="6" max="6" width="59.44140625" bestFit="1" customWidth="1"/>
    <col min="7" max="7" width="37.88671875" bestFit="1" customWidth="1"/>
    <col min="8" max="8" width="41.33203125" bestFit="1" customWidth="1"/>
    <col min="9" max="9" width="40.5546875" bestFit="1" customWidth="1"/>
    <col min="10" max="10" width="25.44140625" bestFit="1" customWidth="1"/>
    <col min="11" max="11" width="25.6640625" bestFit="1" customWidth="1"/>
    <col min="12" max="12" width="35" customWidth="1"/>
    <col min="13" max="13" width="12.21875" style="5" hidden="1" customWidth="1"/>
    <col min="14" max="14" width="38.21875" style="56" hidden="1"/>
    <col min="15" max="15" width="22.77734375" style="56" hidden="1"/>
    <col min="16" max="17" width="16.109375" style="56" hidden="1"/>
    <col min="18" max="18" width="41.33203125" style="56" hidden="1"/>
    <col min="19" max="19" width="5.109375" style="56" hidden="1"/>
    <col min="20" max="20" width="12.44140625" style="56" hidden="1"/>
    <col min="21" max="16384" width="8.88671875" style="56" hidden="1"/>
  </cols>
  <sheetData>
    <row r="1" spans="1:18" ht="14.4" customHeight="1" x14ac:dyDescent="0.3">
      <c r="A1" s="123" t="s">
        <v>41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  <c r="M1" s="6"/>
    </row>
    <row r="2" spans="1:18" ht="14.4" customHeight="1" x14ac:dyDescent="0.3">
      <c r="A2" s="126"/>
      <c r="B2" s="59"/>
      <c r="C2" s="59"/>
      <c r="D2" s="59"/>
      <c r="E2" s="59"/>
      <c r="F2" s="59"/>
      <c r="G2" s="59"/>
      <c r="H2" s="59"/>
      <c r="I2" s="59"/>
      <c r="J2" s="59"/>
      <c r="K2" s="59"/>
      <c r="L2" s="127"/>
      <c r="M2" s="6"/>
    </row>
    <row r="3" spans="1:18" ht="14.4" customHeight="1" x14ac:dyDescent="0.3">
      <c r="A3" s="126"/>
      <c r="B3" s="59"/>
      <c r="C3" s="59"/>
      <c r="D3" s="59"/>
      <c r="E3" s="59"/>
      <c r="F3" s="59"/>
      <c r="G3" s="59"/>
      <c r="H3" s="59"/>
      <c r="I3" s="59"/>
      <c r="J3" s="59"/>
      <c r="K3" s="59"/>
      <c r="L3" s="127"/>
      <c r="M3" s="6"/>
    </row>
    <row r="4" spans="1:18" ht="14.4" customHeight="1" x14ac:dyDescent="0.3">
      <c r="A4" s="128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30"/>
      <c r="M4" s="6"/>
      <c r="N4" s="133"/>
      <c r="O4" s="133"/>
      <c r="P4" s="133"/>
    </row>
    <row r="5" spans="1:18" ht="14.4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6"/>
      <c r="N5" s="131" t="s">
        <v>71</v>
      </c>
      <c r="O5" s="131">
        <f>COUNTIF($H$26:$H$32,N5)</f>
        <v>3</v>
      </c>
      <c r="P5" s="133"/>
      <c r="R5" s="56" t="s">
        <v>71</v>
      </c>
    </row>
    <row r="6" spans="1:18" ht="14.4" customHeigh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6"/>
      <c r="N6" s="131" t="s">
        <v>72</v>
      </c>
      <c r="O6" s="131">
        <f>COUNTIF($H$26:$H$32,N6)</f>
        <v>1</v>
      </c>
      <c r="P6" s="133"/>
      <c r="R6" s="56" t="s">
        <v>72</v>
      </c>
    </row>
    <row r="7" spans="1:18" ht="23.4" x14ac:dyDescent="0.3">
      <c r="A7" s="28"/>
      <c r="B7" s="28"/>
      <c r="C7" s="38" t="s">
        <v>86</v>
      </c>
      <c r="D7" s="28"/>
      <c r="E7" s="28"/>
      <c r="F7" s="28"/>
      <c r="G7" s="28"/>
      <c r="H7" s="28"/>
      <c r="I7" s="28"/>
      <c r="J7" s="28"/>
      <c r="K7" s="28"/>
      <c r="L7" s="28"/>
      <c r="M7" s="6"/>
      <c r="N7" s="131" t="s">
        <v>73</v>
      </c>
      <c r="O7" s="131">
        <f>COUNTIF($H$26:$H$32,N7)</f>
        <v>1</v>
      </c>
      <c r="P7" s="133"/>
      <c r="R7" s="56" t="s">
        <v>73</v>
      </c>
    </row>
    <row r="8" spans="1:18" ht="23.4" x14ac:dyDescent="0.3">
      <c r="A8" s="28"/>
      <c r="B8" s="28"/>
      <c r="C8" s="56"/>
      <c r="D8" s="28"/>
      <c r="E8" s="28"/>
      <c r="F8" s="28"/>
      <c r="G8" s="28"/>
      <c r="H8" s="28"/>
      <c r="I8" s="28"/>
      <c r="J8" s="28"/>
      <c r="K8" s="28"/>
      <c r="L8" s="28"/>
      <c r="M8" s="6"/>
      <c r="N8" s="131"/>
      <c r="O8" s="131"/>
      <c r="P8" s="133"/>
    </row>
    <row r="9" spans="1:18" ht="14.4" customHeigh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6"/>
      <c r="N9" s="131"/>
      <c r="O9" s="131"/>
      <c r="P9" s="133"/>
      <c r="R9" s="56" t="s">
        <v>7</v>
      </c>
    </row>
    <row r="10" spans="1:18" ht="14.4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6"/>
      <c r="N10" s="131"/>
      <c r="O10" s="131"/>
      <c r="P10" s="133"/>
      <c r="R10" s="56" t="s">
        <v>6</v>
      </c>
    </row>
    <row r="11" spans="1:18" ht="14.4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6"/>
      <c r="N11" s="131" t="s">
        <v>5</v>
      </c>
      <c r="O11" s="134">
        <f>IFERROR(SUMIF($L$26:$L$32,'MAPEAMENTO DE RISCOS'!N11,$J$26:$J$32),"")</f>
        <v>50000</v>
      </c>
      <c r="P11" s="131">
        <f>COUNTIF($L$26:$L$32,N11)</f>
        <v>1</v>
      </c>
      <c r="R11" s="56" t="s">
        <v>74</v>
      </c>
    </row>
    <row r="12" spans="1:18" ht="14.4" customHeight="1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6"/>
      <c r="N12" s="131" t="s">
        <v>6</v>
      </c>
      <c r="O12" s="134">
        <f>IFERROR(SUMIF($L$26:$L$32,'MAPEAMENTO DE RISCOS'!N12,$J$26:$J$32),"")</f>
        <v>500000</v>
      </c>
      <c r="P12" s="131">
        <f t="shared" ref="P12:P16" si="0">COUNTIF($L$26:$L$32,N12)</f>
        <v>1</v>
      </c>
    </row>
    <row r="13" spans="1:18" ht="14.4" customHeigh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6"/>
      <c r="N13" s="131" t="s">
        <v>7</v>
      </c>
      <c r="O13" s="134">
        <f>IFERROR(SUMIF($L$26:$L$32,'MAPEAMENTO DE RISCOS'!N13,$J$26:$J$32),"")</f>
        <v>950000</v>
      </c>
      <c r="P13" s="131">
        <f t="shared" si="0"/>
        <v>3</v>
      </c>
    </row>
    <row r="14" spans="1:18" ht="14.4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6"/>
      <c r="N14" s="131"/>
      <c r="O14" s="134">
        <f>IFERROR(SUMIF($L$26:$L$32,'MAPEAMENTO DE RISCOS'!N14,$J$26:$J$32),"")</f>
        <v>0</v>
      </c>
      <c r="P14" s="131">
        <f t="shared" si="0"/>
        <v>0</v>
      </c>
    </row>
    <row r="15" spans="1:18" ht="14.4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6"/>
      <c r="N15" s="131"/>
      <c r="O15" s="134">
        <f>IFERROR(SUMIF($L$26:$L$32,'MAPEAMENTO DE RISCOS'!N15,$J$26:$J$32),"")</f>
        <v>0</v>
      </c>
      <c r="P15" s="131">
        <f t="shared" si="0"/>
        <v>0</v>
      </c>
    </row>
    <row r="16" spans="1:18" ht="14.4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6"/>
      <c r="N16" s="131" t="str">
        <f>IFERROR(IF(INDEX(L30:L32, MATCH("SEM JUSTIFICAÇÃO", $L$25:$L$32, 0))=0, "", INDEX(L30:L32, MATCH("SEM JUSTIFICAÇÃO", $L$25:$L$32, 0))), "")</f>
        <v/>
      </c>
      <c r="O16" s="134">
        <f>IFERROR(SUMIF($L$26:$L$32,'MAPEAMENTO DE RISCOS'!N16,$J$26:$J$32),"")</f>
        <v>0</v>
      </c>
      <c r="P16" s="131">
        <f t="shared" si="0"/>
        <v>2</v>
      </c>
    </row>
    <row r="17" spans="1:20" ht="14.4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6"/>
      <c r="N17" s="131"/>
      <c r="O17" s="131"/>
      <c r="P17" s="133"/>
    </row>
    <row r="18" spans="1:20" ht="14.4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6"/>
      <c r="N18" s="131"/>
      <c r="O18" s="131"/>
      <c r="P18" s="133"/>
    </row>
    <row r="19" spans="1:20" ht="14.4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6"/>
      <c r="N19" s="131" t="s">
        <v>33</v>
      </c>
      <c r="O19" s="135">
        <f>SUBTOTAL(9,'MAPEAMENTO DE RISCOS'!$J$26:$J$32)</f>
        <v>1500000</v>
      </c>
      <c r="P19" s="133"/>
    </row>
    <row r="20" spans="1:20" ht="14.4" customHeigh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6"/>
    </row>
    <row r="21" spans="1:20" ht="14.4" customHeight="1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6"/>
    </row>
    <row r="22" spans="1:20" ht="14.4" customHeight="1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6"/>
    </row>
    <row r="23" spans="1:20" ht="14.4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6"/>
    </row>
    <row r="24" spans="1:20" x14ac:dyDescent="0.3"/>
    <row r="25" spans="1:20" ht="16.2" thickBot="1" x14ac:dyDescent="0.35">
      <c r="C25" s="116" t="s">
        <v>83</v>
      </c>
      <c r="D25" s="115" t="s">
        <v>10</v>
      </c>
      <c r="E25" s="115" t="s">
        <v>11</v>
      </c>
      <c r="F25" s="115" t="s">
        <v>12</v>
      </c>
      <c r="G25" s="115" t="s">
        <v>13</v>
      </c>
      <c r="H25" s="115" t="s">
        <v>2</v>
      </c>
      <c r="I25" s="120" t="s">
        <v>14</v>
      </c>
      <c r="J25" s="120" t="s">
        <v>34</v>
      </c>
      <c r="K25" s="121" t="s">
        <v>15</v>
      </c>
      <c r="L25" s="121" t="s">
        <v>16</v>
      </c>
      <c r="N25" s="132" t="s">
        <v>42</v>
      </c>
      <c r="O25" s="132" t="s">
        <v>43</v>
      </c>
      <c r="P25" s="132" t="s">
        <v>44</v>
      </c>
      <c r="Q25" s="132" t="s">
        <v>45</v>
      </c>
      <c r="R25" s="132" t="s">
        <v>46</v>
      </c>
      <c r="S25" s="56" t="s">
        <v>47</v>
      </c>
      <c r="T25" s="56" t="s">
        <v>48</v>
      </c>
    </row>
    <row r="26" spans="1:20" ht="30" customHeight="1" thickTop="1" thickBot="1" x14ac:dyDescent="0.35">
      <c r="C26" s="136" t="s">
        <v>49</v>
      </c>
      <c r="D26" s="137" t="s">
        <v>17</v>
      </c>
      <c r="E26" s="137" t="s">
        <v>55</v>
      </c>
      <c r="F26" s="137" t="s">
        <v>27</v>
      </c>
      <c r="G26" s="137" t="s">
        <v>61</v>
      </c>
      <c r="H26" s="137" t="str">
        <f>IFERROR(VLOOKUP(Q26,'FATORES DE RISCO'!$J$14:$K$16,2,TRUE),"")</f>
        <v>Correção imediata – risco tem que ser reduzido</v>
      </c>
      <c r="I26" s="138" t="s">
        <v>22</v>
      </c>
      <c r="J26" s="139">
        <v>50000</v>
      </c>
      <c r="K26" s="137" t="s">
        <v>66</v>
      </c>
      <c r="L26" s="140" t="str">
        <f>IFERROR(VLOOKUP(T26,'FATORES DE RISCO'!$G$21:$H$23,2,TRUE),"")</f>
        <v>Totalmente justificado</v>
      </c>
      <c r="N26" s="56">
        <f>IFERROR(VLOOKUP(E26,'FATORES DE RISCO'!$C$6:$D$11,2,FALSE),"")</f>
        <v>50</v>
      </c>
      <c r="O26" s="56">
        <f>IFERROR(VLOOKUP(F26,'FATORES DE RISCO'!$F$6:$G$11,2,FALSE),"")</f>
        <v>10</v>
      </c>
      <c r="P26" s="56">
        <f>IFERROR(VLOOKUP(G26,'FATORES DE RISCO'!$I$6:$J$11,2,FALSE),"")</f>
        <v>6</v>
      </c>
      <c r="Q26" s="56">
        <f>IFERROR(N26*O26*P26,"")</f>
        <v>3000</v>
      </c>
      <c r="R26" s="56">
        <f>IFERROR(VLOOKUP(J26,'FATORES DE RISCO'!$C$14:$D$20,2,TRUE),"")</f>
        <v>6</v>
      </c>
      <c r="S26" s="56">
        <f>IFERROR(VLOOKUP(K26,'FATORES DE RISCO'!$F$14:$G$18,2,FALSE),"")</f>
        <v>2</v>
      </c>
      <c r="T26" s="56">
        <f>IFERROR(Q26/(R26*S26),"")</f>
        <v>250</v>
      </c>
    </row>
    <row r="27" spans="1:20" ht="30" customHeight="1" thickTop="1" thickBot="1" x14ac:dyDescent="0.35">
      <c r="C27" s="136" t="s">
        <v>50</v>
      </c>
      <c r="D27" s="137" t="s">
        <v>18</v>
      </c>
      <c r="E27" s="137" t="s">
        <v>30</v>
      </c>
      <c r="F27" s="137" t="s">
        <v>59</v>
      </c>
      <c r="G27" s="137" t="s">
        <v>61</v>
      </c>
      <c r="H27" s="137" t="str">
        <f>IFERROR(VLOOKUP(Q27,'FATORES DE RISCO'!$J$14:$K$16,2,TRUE),"")</f>
        <v>Risco deve ser monitorado</v>
      </c>
      <c r="I27" s="138" t="s">
        <v>23</v>
      </c>
      <c r="J27" s="139">
        <v>200000</v>
      </c>
      <c r="K27" s="137" t="s">
        <v>69</v>
      </c>
      <c r="L27" s="140" t="str">
        <f>IFERROR(VLOOKUP(T27,'FATORES DE RISCO'!$G$21:$H$23,2,TRUE),"")</f>
        <v>Sem Justificação</v>
      </c>
      <c r="M27" s="5" t="str">
        <f>IFERROR(VLOOKUP(E27,'FATORES DE RISCO'!$F$6:$G$11,2,TRUE),"")</f>
        <v/>
      </c>
      <c r="N27" s="56">
        <f>IFERROR(VLOOKUP(E27,'FATORES DE RISCO'!$C$6:$D$11,2,FALSE),"")</f>
        <v>5</v>
      </c>
      <c r="O27" s="56">
        <f>IFERROR(VLOOKUP(F27,'FATORES DE RISCO'!$F$6:$G$11,2,FALSE),"")</f>
        <v>2</v>
      </c>
      <c r="P27" s="56">
        <f>IFERROR(VLOOKUP(G27,'FATORES DE RISCO'!$I$6:$J$11,2,FALSE),"")</f>
        <v>6</v>
      </c>
      <c r="Q27" s="56">
        <f t="shared" ref="Q27:Q30" si="1">IFERROR(N27*O27*P27,"")</f>
        <v>60</v>
      </c>
      <c r="R27" s="56">
        <f>IFERROR(VLOOKUP(J27,'FATORES DE RISCO'!$C$14:$D$20,2,TRUE),"")</f>
        <v>10</v>
      </c>
      <c r="S27" s="56">
        <f>IFERROR(VLOOKUP(K27,'FATORES DE RISCO'!$F$14:$G$18,2,FALSE),"")</f>
        <v>4</v>
      </c>
      <c r="T27" s="56">
        <f t="shared" ref="T27:T30" si="2">IFERROR(Q27/(R27*S27),"")</f>
        <v>1.5</v>
      </c>
    </row>
    <row r="28" spans="1:20" ht="30" customHeight="1" thickTop="1" thickBot="1" x14ac:dyDescent="0.35">
      <c r="C28" s="136" t="s">
        <v>51</v>
      </c>
      <c r="D28" s="137" t="s">
        <v>19</v>
      </c>
      <c r="E28" s="137" t="s">
        <v>29</v>
      </c>
      <c r="F28" s="137" t="s">
        <v>31</v>
      </c>
      <c r="G28" s="137" t="s">
        <v>63</v>
      </c>
      <c r="H28" s="137" t="str">
        <f>IFERROR(VLOOKUP(Q28,'FATORES DE RISCO'!$J$14:$K$16,2,TRUE),"")</f>
        <v>Risco deve ser monitorado</v>
      </c>
      <c r="I28" s="138" t="s">
        <v>24</v>
      </c>
      <c r="J28" s="139">
        <v>150000</v>
      </c>
      <c r="K28" s="137" t="s">
        <v>66</v>
      </c>
      <c r="L28" s="140" t="str">
        <f>IFERROR(VLOOKUP(T28,'FATORES DE RISCO'!$G$21:$H$23,2,TRUE),"")</f>
        <v>Sem Justificação</v>
      </c>
      <c r="M28" s="5" t="str">
        <f>IFERROR(VLOOKUP(E28,'FATORES DE RISCO'!$F$6:$G$11,2,TRUE),"")</f>
        <v/>
      </c>
      <c r="N28" s="56">
        <f>IFERROR(VLOOKUP(E28,'FATORES DE RISCO'!$C$6:$D$11,2,FALSE),"")</f>
        <v>15</v>
      </c>
      <c r="O28" s="56">
        <f>IFERROR(VLOOKUP(F28,'FATORES DE RISCO'!$F$6:$G$11,2,FALSE),"")</f>
        <v>1</v>
      </c>
      <c r="P28" s="56">
        <f>IFERROR(VLOOKUP(G28,'FATORES DE RISCO'!$I$6:$J$11,2,FALSE),"")</f>
        <v>1</v>
      </c>
      <c r="Q28" s="56">
        <f t="shared" si="1"/>
        <v>15</v>
      </c>
      <c r="R28" s="56">
        <f>IFERROR(VLOOKUP(J28,'FATORES DE RISCO'!$C$14:$D$20,2,TRUE),"")</f>
        <v>10</v>
      </c>
      <c r="S28" s="56">
        <f>IFERROR(VLOOKUP(K28,'FATORES DE RISCO'!$F$14:$G$18,2,FALSE),"")</f>
        <v>2</v>
      </c>
      <c r="T28" s="56">
        <f t="shared" si="2"/>
        <v>0.75</v>
      </c>
    </row>
    <row r="29" spans="1:20" ht="30" customHeight="1" thickTop="1" thickBot="1" x14ac:dyDescent="0.35">
      <c r="C29" s="136" t="s">
        <v>52</v>
      </c>
      <c r="D29" s="137" t="s">
        <v>20</v>
      </c>
      <c r="E29" s="137" t="s">
        <v>29</v>
      </c>
      <c r="F29" s="137" t="s">
        <v>31</v>
      </c>
      <c r="G29" s="137" t="s">
        <v>60</v>
      </c>
      <c r="H29" s="137" t="str">
        <f>IFERROR(VLOOKUP(Q29,'FATORES DE RISCO'!$J$14:$K$16,2,TRUE),"")</f>
        <v>Correção urgente – requer atenção</v>
      </c>
      <c r="I29" s="138" t="s">
        <v>25</v>
      </c>
      <c r="J29" s="139">
        <v>500000</v>
      </c>
      <c r="K29" s="137" t="s">
        <v>67</v>
      </c>
      <c r="L29" s="140" t="str">
        <f>IFERROR(VLOOKUP(T29,'FATORES DE RISCO'!$G$21:$H$23,2,TRUE),"")</f>
        <v>Parcialmente Justificado</v>
      </c>
      <c r="M29" s="5" t="str">
        <f>IFERROR(VLOOKUP(E29,'FATORES DE RISCO'!$F$6:$G$11,2,TRUE),"")</f>
        <v/>
      </c>
      <c r="N29" s="56">
        <f>IFERROR(VLOOKUP(E29,'FATORES DE RISCO'!$C$6:$D$11,2,FALSE),"")</f>
        <v>15</v>
      </c>
      <c r="O29" s="56">
        <f>IFERROR(VLOOKUP(F29,'FATORES DE RISCO'!$F$6:$G$11,2,FALSE),"")</f>
        <v>1</v>
      </c>
      <c r="P29" s="56">
        <f>IFERROR(VLOOKUP(G29,'FATORES DE RISCO'!$I$6:$J$11,2,FALSE),"")</f>
        <v>10</v>
      </c>
      <c r="Q29" s="56">
        <f t="shared" si="1"/>
        <v>150</v>
      </c>
      <c r="R29" s="56">
        <f>IFERROR(VLOOKUP(J29,'FATORES DE RISCO'!$C$14:$D$20,2,TRUE),"")</f>
        <v>10</v>
      </c>
      <c r="S29" s="56">
        <f>IFERROR(VLOOKUP(K29,'FATORES DE RISCO'!$F$14:$G$18,2,FALSE),"")</f>
        <v>1</v>
      </c>
      <c r="T29" s="56">
        <f t="shared" si="2"/>
        <v>15</v>
      </c>
    </row>
    <row r="30" spans="1:20" ht="30" customHeight="1" thickTop="1" thickBot="1" x14ac:dyDescent="0.35">
      <c r="C30" s="141" t="s">
        <v>53</v>
      </c>
      <c r="D30" s="142" t="s">
        <v>21</v>
      </c>
      <c r="E30" s="142" t="s">
        <v>30</v>
      </c>
      <c r="F30" s="142" t="s">
        <v>31</v>
      </c>
      <c r="G30" s="142" t="s">
        <v>64</v>
      </c>
      <c r="H30" s="137" t="str">
        <f>IFERROR(VLOOKUP(Q30,'FATORES DE RISCO'!$J$14:$K$16,2,TRUE),"")</f>
        <v>Risco deve ser monitorado</v>
      </c>
      <c r="I30" s="143" t="s">
        <v>26</v>
      </c>
      <c r="J30" s="144">
        <v>600000</v>
      </c>
      <c r="K30" s="137" t="s">
        <v>67</v>
      </c>
      <c r="L30" s="140" t="str">
        <f>IFERROR(VLOOKUP(T30,'FATORES DE RISCO'!$G$21:$H$23,2,TRUE),"")</f>
        <v>Sem Justificação</v>
      </c>
      <c r="M30" s="5" t="str">
        <f>IFERROR(VLOOKUP(E30,'FATORES DE RISCO'!$F$6:$G$11,2,TRUE),"")</f>
        <v/>
      </c>
      <c r="N30" s="56">
        <f>IFERROR(VLOOKUP(E30,'FATORES DE RISCO'!$C$6:$D$11,2,FALSE),"")</f>
        <v>5</v>
      </c>
      <c r="O30" s="56">
        <f>IFERROR(VLOOKUP(F30,'FATORES DE RISCO'!$F$6:$G$11,2,FALSE),"")</f>
        <v>1</v>
      </c>
      <c r="P30" s="56">
        <f>IFERROR(VLOOKUP(G30,'FATORES DE RISCO'!$I$6:$J$11,2,FALSE),"")</f>
        <v>0.5</v>
      </c>
      <c r="Q30" s="56">
        <f t="shared" si="1"/>
        <v>2.5</v>
      </c>
      <c r="R30" s="56">
        <f>IFERROR(VLOOKUP(J30,'FATORES DE RISCO'!$C$14:$D$20,2,TRUE),"")</f>
        <v>10</v>
      </c>
      <c r="S30" s="56">
        <f>IFERROR(VLOOKUP(K30,'FATORES DE RISCO'!$F$14:$G$18,2,FALSE),"")</f>
        <v>1</v>
      </c>
      <c r="T30" s="56">
        <f t="shared" si="2"/>
        <v>0.25</v>
      </c>
    </row>
    <row r="31" spans="1:20" ht="30" customHeight="1" thickTop="1" thickBot="1" x14ac:dyDescent="0.35">
      <c r="C31" s="136"/>
      <c r="D31" s="137"/>
      <c r="E31" s="137"/>
      <c r="F31" s="137"/>
      <c r="G31" s="137"/>
      <c r="H31" s="137"/>
      <c r="I31" s="138"/>
      <c r="J31" s="139"/>
      <c r="K31" s="137"/>
      <c r="L31" s="140"/>
    </row>
    <row r="32" spans="1:20" ht="30" customHeight="1" thickTop="1" thickBot="1" x14ac:dyDescent="0.35">
      <c r="C32" s="136"/>
      <c r="D32" s="137"/>
      <c r="E32" s="137"/>
      <c r="F32" s="137"/>
      <c r="G32" s="137"/>
      <c r="H32" s="137"/>
      <c r="I32" s="138"/>
      <c r="J32" s="139"/>
      <c r="K32" s="137"/>
      <c r="L32" s="140"/>
    </row>
    <row r="33" spans="1:1" ht="14.4" customHeight="1" thickTop="1" x14ac:dyDescent="0.3"/>
    <row r="34" spans="1:1" x14ac:dyDescent="0.3"/>
    <row r="35" spans="1:1" ht="13.8" customHeight="1" x14ac:dyDescent="0.3">
      <c r="A35" s="55"/>
    </row>
  </sheetData>
  <mergeCells count="1">
    <mergeCell ref="A1:L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DACA2F1B-A66E-4F5D-8EF4-7B007DF5D22E}">
            <xm:f>NOT(ISERROR(SEARCH($N$7,H26)))</xm:f>
            <xm:f>$N$7</xm:f>
            <x14:dxf>
              <fill>
                <patternFill>
                  <bgColor rgb="FFFF5349"/>
                </patternFill>
              </fill>
            </x14:dxf>
          </x14:cfRule>
          <x14:cfRule type="containsText" priority="5" operator="containsText" id="{15EE0945-A799-4E64-9997-3E061E08528E}">
            <xm:f>NOT(ISERROR(SEARCH($N$6,H26)))</xm:f>
            <xm:f>$N$6</xm:f>
            <x14:dxf>
              <fill>
                <patternFill>
                  <bgColor rgb="FFF5D861"/>
                </patternFill>
              </fill>
            </x14:dxf>
          </x14:cfRule>
          <x14:cfRule type="containsText" priority="6" operator="containsText" id="{EA661C72-2633-4F38-B93F-ABE33803E3D9}">
            <xm:f>NOT(ISERROR(SEARCH($R$5,H26)))</xm:f>
            <xm:f>$R$5</xm:f>
            <x14:dxf>
              <fill>
                <patternFill>
                  <bgColor rgb="FF22822E"/>
                </patternFill>
              </fill>
            </x14:dxf>
          </x14:cfRule>
          <xm:sqref>H26:H32</xm:sqref>
        </x14:conditionalFormatting>
        <x14:conditionalFormatting xmlns:xm="http://schemas.microsoft.com/office/excel/2006/main">
          <x14:cfRule type="containsText" priority="1" operator="containsText" id="{841418E4-17E8-4C34-9930-69EBA73A0806}">
            <xm:f>NOT(ISERROR(SEARCH($R$11,L26)))</xm:f>
            <xm:f>$R$11</xm:f>
            <x14:dxf>
              <fill>
                <patternFill>
                  <bgColor rgb="FF22822E"/>
                </patternFill>
              </fill>
            </x14:dxf>
          </x14:cfRule>
          <x14:cfRule type="containsText" priority="2" operator="containsText" id="{3A8A99CC-75BA-404F-8B6D-70339F57E476}">
            <xm:f>NOT(ISERROR(SEARCH($R$10,L26)))</xm:f>
            <xm:f>$R$10</xm:f>
            <x14:dxf>
              <fill>
                <patternFill>
                  <bgColor rgb="FFFFCB2B"/>
                </patternFill>
              </fill>
            </x14:dxf>
          </x14:cfRule>
          <x14:cfRule type="containsText" priority="3" operator="containsText" id="{9BB01DC1-91B8-48C5-8D01-AEEBB0AB365B}">
            <xm:f>NOT(ISERROR(SEARCH($R$9,L26)))</xm:f>
            <xm:f>$R$9</xm:f>
            <x14:dxf>
              <fill>
                <patternFill>
                  <bgColor rgb="FFFF5349"/>
                </patternFill>
              </fill>
            </x14:dxf>
          </x14:cfRule>
          <xm:sqref>L26:L32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1BEDF5-0259-4FA7-81C5-0B43F20BDA68}">
          <x14:formula1>
            <xm:f>'FATORES DE RISCO'!$C$6:$C$10</xm:f>
          </x14:formula1>
          <xm:sqref>E26:E32</xm:sqref>
        </x14:dataValidation>
        <x14:dataValidation type="list" allowBlank="1" showInputMessage="1" showErrorMessage="1" xr:uid="{64F8A436-BB4C-416D-B6F8-B1B6FDFF6E43}">
          <x14:formula1>
            <xm:f>'FATORES DE RISCO'!$F$6:$F$10</xm:f>
          </x14:formula1>
          <xm:sqref>F26:F32</xm:sqref>
        </x14:dataValidation>
        <x14:dataValidation type="list" allowBlank="1" showInputMessage="1" showErrorMessage="1" xr:uid="{95DCA1BC-FF6F-4639-9811-98F628E09FA4}">
          <x14:formula1>
            <xm:f>'FATORES DE RISCO'!$F$14:$F$18</xm:f>
          </x14:formula1>
          <xm:sqref>K26:K32</xm:sqref>
        </x14:dataValidation>
        <x14:dataValidation type="list" allowBlank="1" showInputMessage="1" showErrorMessage="1" xr:uid="{40E71B58-F3A7-45C5-B869-359863CE3F1F}">
          <x14:formula1>
            <xm:f>'FATORES DE RISCO'!$I$6:$I$10</xm:f>
          </x14:formula1>
          <xm:sqref>G26:G32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6869-15AE-43E2-ADD5-0F212E4AA015}">
  <dimension ref="A1:G89"/>
  <sheetViews>
    <sheetView showGridLines="0" showRowColHeaders="0" zoomScale="120" zoomScaleNormal="120" workbookViewId="0">
      <selection activeCell="A24" sqref="A24"/>
    </sheetView>
  </sheetViews>
  <sheetFormatPr defaultColWidth="8.88671875" defaultRowHeight="15.6" zeroHeight="1" x14ac:dyDescent="0.3"/>
  <cols>
    <col min="1" max="1" width="8.88671875" style="27" customWidth="1"/>
    <col min="2" max="2" width="34.44140625" style="27" customWidth="1"/>
    <col min="3" max="3" width="24.21875" style="27" bestFit="1" customWidth="1"/>
    <col min="4" max="4" width="73.77734375" style="27" bestFit="1" customWidth="1"/>
    <col min="5" max="5" width="8.88671875" style="1" customWidth="1"/>
    <col min="6" max="6" width="30.6640625" style="1" customWidth="1"/>
    <col min="7" max="7" width="8.88671875" style="1" customWidth="1"/>
    <col min="8" max="16384" width="8.88671875" style="1"/>
  </cols>
  <sheetData>
    <row r="1" spans="1:4" ht="14.4" customHeight="1" x14ac:dyDescent="0.3">
      <c r="A1" s="40" t="s">
        <v>75</v>
      </c>
      <c r="B1" s="41"/>
      <c r="C1" s="41"/>
      <c r="D1" s="42"/>
    </row>
    <row r="2" spans="1:4" ht="14.4" customHeight="1" x14ac:dyDescent="0.3">
      <c r="A2" s="43"/>
      <c r="B2" s="44"/>
      <c r="C2" s="44"/>
      <c r="D2" s="45"/>
    </row>
    <row r="3" spans="1:4" ht="14.4" customHeight="1" x14ac:dyDescent="0.3">
      <c r="A3" s="46"/>
      <c r="B3" s="47"/>
      <c r="C3" s="47"/>
      <c r="D3" s="48"/>
    </row>
    <row r="4" spans="1:4" ht="14.4" customHeight="1" x14ac:dyDescent="0.3">
      <c r="A4" s="16"/>
      <c r="B4" s="16"/>
      <c r="C4" s="16"/>
      <c r="D4" s="16"/>
    </row>
    <row r="5" spans="1:4" ht="30" customHeight="1" x14ac:dyDescent="0.3">
      <c r="A5" s="16"/>
      <c r="B5" s="30"/>
      <c r="C5" s="31" t="s">
        <v>39</v>
      </c>
      <c r="D5" s="32" t="str">
        <f>'MAPEAMENTO DE RISCOS'!$C$26</f>
        <v>Inadimplência de clientes</v>
      </c>
    </row>
    <row r="6" spans="1:4" ht="14.4" customHeight="1" x14ac:dyDescent="0.3">
      <c r="A6" s="16"/>
      <c r="B6" s="16"/>
      <c r="C6" s="20"/>
      <c r="D6" s="17"/>
    </row>
    <row r="7" spans="1:4" ht="14.4" customHeight="1" x14ac:dyDescent="0.3">
      <c r="A7" s="16"/>
      <c r="B7" s="86" t="s">
        <v>40</v>
      </c>
      <c r="C7" s="23"/>
      <c r="D7" s="22"/>
    </row>
    <row r="8" spans="1:4" ht="14.4" customHeight="1" x14ac:dyDescent="0.3">
      <c r="A8" s="16"/>
      <c r="B8" s="16"/>
      <c r="C8" s="33" t="s">
        <v>36</v>
      </c>
      <c r="D8" s="117" t="str">
        <f>IFERROR(VLOOKUP($D$5,'MAPEAMENTO DE RISCOS'!$C$25:$E$32,3,FALSE),"")</f>
        <v>Severo – Prejuízos</v>
      </c>
    </row>
    <row r="9" spans="1:4" ht="14.4" customHeight="1" x14ac:dyDescent="0.3">
      <c r="A9" s="16"/>
      <c r="B9" s="16"/>
      <c r="C9" s="34"/>
      <c r="D9" s="25"/>
    </row>
    <row r="10" spans="1:4" ht="14.4" customHeight="1" x14ac:dyDescent="0.3">
      <c r="A10" s="16"/>
      <c r="B10" s="16"/>
      <c r="C10" s="33" t="s">
        <v>37</v>
      </c>
      <c r="D10" s="117" t="str">
        <f>IFERROR(VLOOKUP($D$5,'MAPEAMENTO DE RISCOS'!$C$25:$G$32,5,FALSE),"")</f>
        <v>Completamente possível – 50% de chance</v>
      </c>
    </row>
    <row r="11" spans="1:4" ht="14.4" customHeight="1" x14ac:dyDescent="0.3">
      <c r="A11" s="16"/>
      <c r="B11" s="16"/>
      <c r="C11" s="35"/>
      <c r="D11" s="25"/>
    </row>
    <row r="12" spans="1:4" ht="15" customHeight="1" x14ac:dyDescent="0.3">
      <c r="A12" s="16"/>
      <c r="B12" s="16"/>
      <c r="C12" s="33" t="s">
        <v>12</v>
      </c>
      <c r="D12" s="17" t="str">
        <f>IFERROR(VLOOKUP($D$5,'MAPEAMENTO DE RISCOS'!$C$24:$G$30,4,FALSE),"")</f>
        <v>Ocorre frequentemente, várias vezes ao mês</v>
      </c>
    </row>
    <row r="13" spans="1:4" ht="14.4" customHeight="1" x14ac:dyDescent="0.3">
      <c r="A13" s="16"/>
      <c r="B13" s="16"/>
      <c r="C13" s="35"/>
      <c r="D13" s="25"/>
    </row>
    <row r="14" spans="1:4" ht="14.4" customHeight="1" x14ac:dyDescent="0.3">
      <c r="A14" s="16"/>
      <c r="B14" s="16"/>
      <c r="C14" s="33" t="s">
        <v>38</v>
      </c>
      <c r="D14" s="117" t="str">
        <f>IFERROR(VLOOKUP($D$5,'MAPEAMENTO DE RISCOS'!$C$25:$H$32,6,FALSE),"")</f>
        <v>Correção imediata – risco tem que ser reduzido</v>
      </c>
    </row>
    <row r="15" spans="1:4" ht="14.4" customHeight="1" x14ac:dyDescent="0.3">
      <c r="A15" s="16"/>
      <c r="B15" s="87" t="s">
        <v>82</v>
      </c>
      <c r="C15" s="26"/>
      <c r="D15" s="23"/>
    </row>
    <row r="16" spans="1:4" ht="14.4" customHeight="1" x14ac:dyDescent="0.3">
      <c r="A16" s="16"/>
      <c r="B16" s="16"/>
      <c r="C16" s="33" t="s">
        <v>35</v>
      </c>
      <c r="D16" s="117" t="str">
        <f>IFERROR(VLOOKUP($D$5,'MAPEAMENTO DE RISCOS'!$C$25:$I$32,7,FALSE),"")</f>
        <v>Análise de crédito rigorosa, cobrança ativa</v>
      </c>
    </row>
    <row r="17" spans="1:4" ht="14.4" customHeight="1" x14ac:dyDescent="0.3">
      <c r="A17" s="16"/>
      <c r="B17" s="16"/>
      <c r="C17" s="33"/>
      <c r="D17" s="17"/>
    </row>
    <row r="18" spans="1:4" ht="14.4" customHeight="1" x14ac:dyDescent="0.3">
      <c r="A18" s="16"/>
      <c r="B18" s="16"/>
      <c r="C18" s="33" t="s">
        <v>34</v>
      </c>
      <c r="D18" s="119">
        <f>IFERROR(VLOOKUP($D$5,'MAPEAMENTO DE RISCOS'!$C$25:$J$32,8,FALSE),"")</f>
        <v>50000</v>
      </c>
    </row>
    <row r="19" spans="1:4" ht="14.4" customHeight="1" x14ac:dyDescent="0.3">
      <c r="A19" s="16"/>
      <c r="B19" s="16"/>
      <c r="C19" s="36"/>
      <c r="D19" s="17"/>
    </row>
    <row r="20" spans="1:4" ht="14.4" customHeight="1" x14ac:dyDescent="0.3">
      <c r="A20" s="16"/>
      <c r="B20" s="16"/>
      <c r="C20" s="33" t="s">
        <v>15</v>
      </c>
      <c r="D20" s="117" t="str">
        <f>IFERROR(VLOOKUP($D$5,'MAPEAMENTO DE RISCOS'!$C$25:$K$32,9,FALSE),"")</f>
        <v>Risco Muito Reduzido - 75%</v>
      </c>
    </row>
    <row r="21" spans="1:4" ht="14.4" customHeight="1" x14ac:dyDescent="0.3">
      <c r="A21" s="16"/>
      <c r="B21" s="16"/>
      <c r="C21" s="34"/>
      <c r="D21" s="24"/>
    </row>
    <row r="22" spans="1:4" ht="14.4" customHeight="1" x14ac:dyDescent="0.3">
      <c r="A22" s="16"/>
      <c r="B22" s="22"/>
      <c r="C22" s="37" t="s">
        <v>16</v>
      </c>
      <c r="D22" s="118" t="str">
        <f>IFERROR(VLOOKUP($D$5,'MAPEAMENTO DE RISCOS'!$C$25:$L$32,10,FALSE),"")</f>
        <v>Totalmente justificado</v>
      </c>
    </row>
    <row r="23" spans="1:4" ht="14.4" x14ac:dyDescent="0.3">
      <c r="A23"/>
      <c r="B23"/>
      <c r="C23"/>
      <c r="D23"/>
    </row>
    <row r="24" spans="1:4" x14ac:dyDescent="0.3">
      <c r="A24"/>
      <c r="B24"/>
      <c r="C24" s="20"/>
      <c r="D24"/>
    </row>
    <row r="25" spans="1:4" hidden="1" x14ac:dyDescent="0.3">
      <c r="A25"/>
      <c r="B25"/>
      <c r="C25" s="17"/>
      <c r="D25"/>
    </row>
    <row r="26" spans="1:4" hidden="1" x14ac:dyDescent="0.3">
      <c r="A26"/>
      <c r="B26"/>
      <c r="C26" s="18"/>
      <c r="D26"/>
    </row>
    <row r="27" spans="1:4" hidden="1" x14ac:dyDescent="0.3">
      <c r="A27"/>
      <c r="B27"/>
      <c r="C27" s="17"/>
      <c r="D27"/>
    </row>
    <row r="28" spans="1:4" hidden="1" x14ac:dyDescent="0.3">
      <c r="A28"/>
      <c r="B28"/>
      <c r="C28" s="18"/>
      <c r="D28"/>
    </row>
    <row r="29" spans="1:4" hidden="1" x14ac:dyDescent="0.3">
      <c r="A29"/>
      <c r="B29"/>
      <c r="C29" s="18"/>
      <c r="D29"/>
    </row>
    <row r="30" spans="1:4" ht="14.4" hidden="1" x14ac:dyDescent="0.3">
      <c r="A30"/>
      <c r="B30"/>
      <c r="C30"/>
      <c r="D30"/>
    </row>
    <row r="31" spans="1:4" ht="14.4" hidden="1" x14ac:dyDescent="0.3">
      <c r="A31"/>
      <c r="B31"/>
      <c r="C31"/>
      <c r="D31"/>
    </row>
    <row r="32" spans="1:4" hidden="1" x14ac:dyDescent="0.3">
      <c r="A32"/>
      <c r="B32"/>
      <c r="C32" s="18"/>
      <c r="D32"/>
    </row>
    <row r="33" spans="1:6" ht="14.4" hidden="1" x14ac:dyDescent="0.3">
      <c r="A33"/>
      <c r="B33"/>
      <c r="C33"/>
      <c r="D33"/>
    </row>
    <row r="34" spans="1:6" ht="14.4" hidden="1" x14ac:dyDescent="0.3">
      <c r="A34"/>
      <c r="B34"/>
      <c r="C34"/>
      <c r="D34"/>
    </row>
    <row r="35" spans="1:6" ht="13.8" hidden="1" customHeight="1" x14ac:dyDescent="0.3">
      <c r="A35"/>
      <c r="B35"/>
      <c r="C35" s="18"/>
      <c r="D35"/>
    </row>
    <row r="36" spans="1:6" ht="14.4" hidden="1" x14ac:dyDescent="0.3">
      <c r="A36"/>
      <c r="B36"/>
      <c r="C36"/>
      <c r="D36"/>
    </row>
    <row r="37" spans="1:6" ht="14.4" hidden="1" x14ac:dyDescent="0.3">
      <c r="A37"/>
      <c r="B37"/>
      <c r="C37"/>
      <c r="D37"/>
    </row>
    <row r="38" spans="1:6" hidden="1" x14ac:dyDescent="0.3">
      <c r="A38"/>
      <c r="B38"/>
      <c r="C38" s="18"/>
      <c r="D38"/>
    </row>
    <row r="39" spans="1:6" hidden="1" x14ac:dyDescent="0.3">
      <c r="A39"/>
      <c r="B39"/>
      <c r="C39" s="19"/>
      <c r="D39"/>
    </row>
    <row r="40" spans="1:6" hidden="1" x14ac:dyDescent="0.3">
      <c r="A40"/>
      <c r="B40"/>
      <c r="C40" s="21"/>
      <c r="D40"/>
    </row>
    <row r="41" spans="1:6" hidden="1" x14ac:dyDescent="0.3">
      <c r="A41"/>
      <c r="B41"/>
      <c r="C41" s="18"/>
      <c r="D41"/>
    </row>
    <row r="42" spans="1:6" ht="14.4" hidden="1" x14ac:dyDescent="0.3">
      <c r="A42"/>
      <c r="B42"/>
      <c r="C42"/>
      <c r="D42"/>
    </row>
    <row r="43" spans="1:6" ht="14.4" hidden="1" x14ac:dyDescent="0.3">
      <c r="A43"/>
      <c r="B43"/>
      <c r="C43"/>
      <c r="D43"/>
      <c r="F43" s="114"/>
    </row>
    <row r="44" spans="1:6" ht="14.4" hidden="1" x14ac:dyDescent="0.3">
      <c r="A44"/>
      <c r="B44"/>
      <c r="C44"/>
      <c r="D44"/>
    </row>
    <row r="45" spans="1:6" ht="14.4" hidden="1" x14ac:dyDescent="0.3">
      <c r="A45"/>
      <c r="B45"/>
      <c r="C45"/>
      <c r="D45"/>
    </row>
    <row r="46" spans="1:6" ht="14.4" hidden="1" x14ac:dyDescent="0.3">
      <c r="A46"/>
      <c r="B46"/>
      <c r="C46"/>
      <c r="D46"/>
    </row>
    <row r="47" spans="1:6" ht="14.4" hidden="1" x14ac:dyDescent="0.3">
      <c r="A47"/>
      <c r="B47"/>
      <c r="C47"/>
      <c r="D47"/>
    </row>
    <row r="48" spans="1:6" ht="14.4" hidden="1" x14ac:dyDescent="0.3">
      <c r="A48"/>
      <c r="B48"/>
      <c r="C48"/>
      <c r="D48"/>
    </row>
    <row r="49" spans="1:6" ht="14.4" hidden="1" x14ac:dyDescent="0.3">
      <c r="A49"/>
      <c r="B49"/>
      <c r="C49"/>
      <c r="D49"/>
    </row>
    <row r="50" spans="1:6" ht="14.4" hidden="1" x14ac:dyDescent="0.3">
      <c r="A50"/>
      <c r="B50"/>
      <c r="C50"/>
      <c r="D50"/>
      <c r="F50" s="15"/>
    </row>
    <row r="51" spans="1:6" ht="14.4" hidden="1" x14ac:dyDescent="0.3">
      <c r="A51"/>
      <c r="B51"/>
      <c r="C51"/>
      <c r="D51"/>
    </row>
    <row r="52" spans="1:6" ht="14.4" hidden="1" x14ac:dyDescent="0.3">
      <c r="A52"/>
      <c r="B52"/>
      <c r="C52"/>
      <c r="D52"/>
    </row>
    <row r="53" spans="1:6" ht="14.4" hidden="1" x14ac:dyDescent="0.3">
      <c r="A53"/>
      <c r="B53"/>
      <c r="C53"/>
      <c r="D53"/>
    </row>
    <row r="54" spans="1:6" ht="14.4" hidden="1" x14ac:dyDescent="0.3">
      <c r="A54"/>
      <c r="B54"/>
      <c r="C54"/>
      <c r="D54"/>
    </row>
    <row r="55" spans="1:6" ht="14.4" hidden="1" customHeight="1" x14ac:dyDescent="0.3">
      <c r="A55"/>
      <c r="B55"/>
      <c r="C55"/>
      <c r="D55"/>
    </row>
    <row r="56" spans="1:6" ht="14.4" hidden="1" customHeight="1" x14ac:dyDescent="0.3">
      <c r="A56"/>
      <c r="B56"/>
      <c r="C56"/>
      <c r="D56"/>
    </row>
    <row r="57" spans="1:6" ht="14.4" hidden="1" customHeight="1" x14ac:dyDescent="0.3">
      <c r="A57"/>
      <c r="B57"/>
      <c r="C57"/>
      <c r="D57"/>
    </row>
    <row r="58" spans="1:6" ht="30" hidden="1" customHeight="1" x14ac:dyDescent="0.3">
      <c r="A58"/>
      <c r="B58"/>
      <c r="C58"/>
      <c r="D58"/>
    </row>
    <row r="59" spans="1:6" ht="13.8" hidden="1" customHeight="1" x14ac:dyDescent="0.3">
      <c r="A59"/>
      <c r="B59"/>
      <c r="C59"/>
      <c r="D59"/>
    </row>
    <row r="60" spans="1:6" ht="14.4" hidden="1" customHeight="1" x14ac:dyDescent="0.3">
      <c r="A60"/>
      <c r="B60"/>
      <c r="C60"/>
      <c r="D60"/>
    </row>
    <row r="61" spans="1:6" ht="14.4" hidden="1" customHeight="1" x14ac:dyDescent="0.3">
      <c r="A61"/>
      <c r="B61"/>
      <c r="C61"/>
      <c r="D61"/>
    </row>
    <row r="62" spans="1:6" ht="14.4" hidden="1" customHeight="1" x14ac:dyDescent="0.3">
      <c r="A62"/>
      <c r="B62"/>
      <c r="C62"/>
      <c r="D62"/>
    </row>
    <row r="63" spans="1:6" ht="14.4" hidden="1" customHeight="1" x14ac:dyDescent="0.3">
      <c r="A63"/>
      <c r="B63"/>
      <c r="C63"/>
      <c r="D63"/>
    </row>
    <row r="64" spans="1:6" ht="14.4" hidden="1" customHeight="1" x14ac:dyDescent="0.3">
      <c r="A64"/>
      <c r="B64"/>
      <c r="C64"/>
      <c r="D64"/>
    </row>
    <row r="65" spans="1:4" ht="14.4" hidden="1" customHeight="1" x14ac:dyDescent="0.3">
      <c r="A65"/>
      <c r="B65"/>
      <c r="C65"/>
      <c r="D65"/>
    </row>
    <row r="66" spans="1:4" ht="14.4" hidden="1" customHeight="1" x14ac:dyDescent="0.3">
      <c r="A66"/>
      <c r="B66"/>
      <c r="C66"/>
      <c r="D66"/>
    </row>
    <row r="67" spans="1:4" ht="14.4" hidden="1" customHeight="1" x14ac:dyDescent="0.3">
      <c r="A67"/>
      <c r="B67"/>
      <c r="C67"/>
      <c r="D67"/>
    </row>
    <row r="68" spans="1:4" ht="14.4" hidden="1" customHeight="1" x14ac:dyDescent="0.3">
      <c r="A68"/>
      <c r="B68"/>
      <c r="C68"/>
      <c r="D68"/>
    </row>
    <row r="69" spans="1:4" ht="14.4" hidden="1" customHeight="1" x14ac:dyDescent="0.3">
      <c r="A69"/>
      <c r="B69"/>
      <c r="C69"/>
      <c r="D69"/>
    </row>
    <row r="70" spans="1:4" ht="14.4" hidden="1" customHeight="1" x14ac:dyDescent="0.3">
      <c r="A70"/>
      <c r="B70"/>
      <c r="C70"/>
      <c r="D70"/>
    </row>
    <row r="71" spans="1:4" ht="14.4" hidden="1" customHeight="1" x14ac:dyDescent="0.3">
      <c r="A71"/>
      <c r="B71"/>
      <c r="C71"/>
      <c r="D71"/>
    </row>
    <row r="72" spans="1:4" ht="14.4" hidden="1" x14ac:dyDescent="0.3">
      <c r="A72"/>
      <c r="B72"/>
      <c r="C72"/>
      <c r="D72"/>
    </row>
    <row r="73" spans="1:4" ht="14.4" hidden="1" x14ac:dyDescent="0.3">
      <c r="A73"/>
      <c r="B73"/>
      <c r="C73"/>
      <c r="D73"/>
    </row>
    <row r="89" x14ac:dyDescent="0.3"/>
  </sheetData>
  <mergeCells count="1">
    <mergeCell ref="A1:D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A9D17E6-01FD-4509-9DEB-69539287BAE6}">
            <xm:f>NOT(ISERROR(SEARCH('MAPEAMENTO DE RISCOS'!$R$7,D14)))</xm:f>
            <xm:f>'MAPEAMENTO DE RISCOS'!$R$7</xm:f>
            <x14:dxf>
              <fill>
                <patternFill>
                  <bgColor rgb="FFFF5349"/>
                </patternFill>
              </fill>
            </x14:dxf>
          </x14:cfRule>
          <x14:cfRule type="containsText" priority="5" operator="containsText" id="{F9906680-F879-4A3E-AF0E-7DE6E8F4C719}">
            <xm:f>NOT(ISERROR(SEARCH('MAPEAMENTO DE RISCOS'!$R$5,D14)))</xm:f>
            <xm:f>'MAPEAMENTO DE RISCOS'!$R$5</xm:f>
            <x14:dxf>
              <fill>
                <patternFill>
                  <bgColor rgb="FF22822E"/>
                </patternFill>
              </fill>
            </x14:dxf>
          </x14:cfRule>
          <x14:cfRule type="containsText" priority="6" operator="containsText" id="{9F7B9FA3-C9E3-4CA2-BA9F-700CB8F3961B}">
            <xm:f>NOT(ISERROR(SEARCH('MAPEAMENTO DE RISCOS'!$R$6,D14)))</xm:f>
            <xm:f>'MAPEAMENTO DE RISCOS'!$R$6</xm:f>
            <x14:dxf>
              <fill>
                <patternFill>
                  <bgColor rgb="FFFFCB2B"/>
                </patternFill>
              </fill>
            </x14:dxf>
          </x14:cfRule>
          <x14:cfRule type="containsText" priority="7" operator="containsText" id="{082739D2-6550-47B4-A833-1F382FD22CBF}">
            <xm:f>NOT(ISERROR(SEARCH('MAPEAMENTO DE RISCOS'!$R$5,D14)))</xm:f>
            <xm:f>'MAPEAMENTO DE RISCOS'!$R$5</xm:f>
            <x14:dxf>
              <fill>
                <patternFill>
                  <bgColor rgb="FFFFCB2B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" operator="containsText" id="{956E8F2B-C52A-4012-A221-EFC8FF161E8B}">
            <xm:f>NOT(ISERROR(SEARCH('MAPEAMENTO DE RISCOS'!$R$11,D22)))</xm:f>
            <xm:f>'MAPEAMENTO DE RISCOS'!$R$11</xm:f>
            <x14:dxf>
              <fill>
                <patternFill>
                  <bgColor rgb="FF22822E"/>
                </patternFill>
              </fill>
            </x14:dxf>
          </x14:cfRule>
          <x14:cfRule type="containsText" priority="2" operator="containsText" id="{935F2055-EA8D-41E5-9EBD-DE5553309804}">
            <xm:f>NOT(ISERROR(SEARCH('MAPEAMENTO DE RISCOS'!$R$10,D22)))</xm:f>
            <xm:f>'MAPEAMENTO DE RISCOS'!$R$10</xm:f>
            <x14:dxf>
              <fill>
                <patternFill>
                  <bgColor rgb="FFFFCB2B"/>
                </patternFill>
              </fill>
            </x14:dxf>
          </x14:cfRule>
          <x14:cfRule type="containsText" priority="3" operator="containsText" id="{5BC74805-693F-43AA-BE4D-B2D79705845A}">
            <xm:f>NOT(ISERROR(SEARCH('MAPEAMENTO DE RISCOS'!$R$9,D22)))</xm:f>
            <xm:f>'MAPEAMENTO DE RISCOS'!$R$9</xm:f>
            <x14:dxf>
              <fill>
                <patternFill>
                  <bgColor rgb="FFFF5349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FATORES DE RISCO</vt:lpstr>
      <vt:lpstr>MAPEAMENTO DE RISCOS</vt:lpstr>
      <vt:lpstr>RELATÓRIO MAPEAMENTO DE 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2025-02-26T20:47:18Z</dcterms:created>
  <dcterms:modified xsi:type="dcterms:W3CDTF">2025-02-28T17:25:26Z</dcterms:modified>
</cp:coreProperties>
</file>